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E:\ALE\2026\CONTRATACION\7JULIO\07ADICIONAL 1 CONTRATO 019 OBRA OCAÑA\"/>
    </mc:Choice>
  </mc:AlternateContent>
  <xr:revisionPtr revIDLastSave="0" documentId="8_{D31D501C-5988-44D3-AC9F-41D669115D74}" xr6:coauthVersionLast="47" xr6:coauthVersionMax="47" xr10:uidLastSave="{00000000-0000-0000-0000-000000000000}"/>
  <bookViews>
    <workbookView xWindow="3075" yWindow="3075" windowWidth="21600" windowHeight="11295" xr2:uid="{E5403164-1561-41C4-A60C-303A96214B96}"/>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729" i="1" l="1"/>
  <c r="S729" i="1"/>
  <c r="R729" i="1"/>
  <c r="T728" i="1"/>
  <c r="S728" i="1"/>
  <c r="R728" i="1"/>
  <c r="T727" i="1"/>
  <c r="S727" i="1"/>
  <c r="R727" i="1"/>
  <c r="T726" i="1"/>
  <c r="S726" i="1"/>
  <c r="R726" i="1"/>
  <c r="T725" i="1"/>
  <c r="S725" i="1"/>
  <c r="R725" i="1"/>
  <c r="T724" i="1"/>
  <c r="S724" i="1"/>
  <c r="R724" i="1"/>
  <c r="T723" i="1"/>
  <c r="S723" i="1"/>
  <c r="R723" i="1"/>
  <c r="T722" i="1"/>
  <c r="S722" i="1"/>
  <c r="R722" i="1"/>
  <c r="T721" i="1"/>
  <c r="S721" i="1"/>
  <c r="R721" i="1"/>
  <c r="R717" i="1" s="1"/>
  <c r="T720" i="1"/>
  <c r="S720" i="1"/>
  <c r="R720" i="1"/>
  <c r="T719" i="1"/>
  <c r="S719" i="1"/>
  <c r="R719" i="1"/>
  <c r="T718" i="1"/>
  <c r="S718" i="1"/>
  <c r="R718" i="1"/>
  <c r="T716" i="1"/>
  <c r="S716" i="1"/>
  <c r="R716" i="1"/>
  <c r="T715" i="1"/>
  <c r="S715" i="1"/>
  <c r="R715" i="1"/>
  <c r="T714" i="1"/>
  <c r="S714" i="1"/>
  <c r="R714" i="1"/>
  <c r="T713" i="1"/>
  <c r="S713" i="1"/>
  <c r="R713" i="1"/>
  <c r="T712" i="1"/>
  <c r="S712" i="1"/>
  <c r="R712" i="1"/>
  <c r="T711" i="1"/>
  <c r="S711" i="1"/>
  <c r="R711" i="1"/>
  <c r="T710" i="1"/>
  <c r="S710" i="1"/>
  <c r="R710" i="1"/>
  <c r="T709" i="1"/>
  <c r="S709" i="1"/>
  <c r="R709" i="1"/>
  <c r="Q709" i="1"/>
  <c r="T708" i="1"/>
  <c r="Q708" i="1"/>
  <c r="S708" i="1" s="1"/>
  <c r="T707" i="1"/>
  <c r="Q707" i="1"/>
  <c r="S707" i="1" s="1"/>
  <c r="T694" i="1"/>
  <c r="R694" i="1"/>
  <c r="Q694" i="1"/>
  <c r="S694" i="1" s="1"/>
  <c r="T693" i="1"/>
  <c r="S693" i="1"/>
  <c r="R693" i="1"/>
  <c r="T692" i="1"/>
  <c r="S692" i="1"/>
  <c r="R692" i="1"/>
  <c r="T691" i="1"/>
  <c r="S691" i="1"/>
  <c r="R691" i="1"/>
  <c r="T690" i="1"/>
  <c r="S690" i="1"/>
  <c r="R690" i="1"/>
  <c r="T689" i="1"/>
  <c r="S689" i="1"/>
  <c r="R689" i="1"/>
  <c r="T688" i="1"/>
  <c r="S688" i="1"/>
  <c r="R688" i="1"/>
  <c r="T687" i="1"/>
  <c r="S687" i="1"/>
  <c r="R687" i="1"/>
  <c r="T686" i="1"/>
  <c r="S686" i="1"/>
  <c r="R686" i="1"/>
  <c r="T685" i="1"/>
  <c r="S685" i="1"/>
  <c r="R685" i="1"/>
  <c r="T684" i="1"/>
  <c r="S684" i="1"/>
  <c r="R684" i="1"/>
  <c r="T683" i="1"/>
  <c r="S683" i="1"/>
  <c r="R683" i="1"/>
  <c r="T682" i="1"/>
  <c r="S682" i="1"/>
  <c r="R682" i="1"/>
  <c r="T681" i="1"/>
  <c r="S681" i="1"/>
  <c r="R681" i="1"/>
  <c r="T680" i="1"/>
  <c r="S680" i="1"/>
  <c r="R680" i="1"/>
  <c r="T679" i="1"/>
  <c r="S679" i="1"/>
  <c r="R679" i="1"/>
  <c r="T678" i="1"/>
  <c r="S678" i="1"/>
  <c r="R678" i="1"/>
  <c r="T677" i="1"/>
  <c r="S677" i="1"/>
  <c r="R677" i="1"/>
  <c r="T676" i="1"/>
  <c r="S676" i="1"/>
  <c r="R676" i="1"/>
  <c r="T675" i="1"/>
  <c r="S675" i="1"/>
  <c r="R675" i="1"/>
  <c r="T674" i="1"/>
  <c r="S674" i="1"/>
  <c r="R674" i="1"/>
  <c r="T673" i="1"/>
  <c r="S673" i="1"/>
  <c r="R673" i="1"/>
  <c r="T672" i="1"/>
  <c r="S672" i="1"/>
  <c r="R672" i="1"/>
  <c r="T671" i="1"/>
  <c r="S671" i="1"/>
  <c r="R671" i="1"/>
  <c r="Q671" i="1"/>
  <c r="T670" i="1"/>
  <c r="Q670" i="1"/>
  <c r="S670" i="1" s="1"/>
  <c r="T669" i="1"/>
  <c r="Q669" i="1"/>
  <c r="S669" i="1" s="1"/>
  <c r="T668" i="1"/>
  <c r="S668" i="1"/>
  <c r="R668" i="1"/>
  <c r="Q668" i="1"/>
  <c r="P668" i="1"/>
  <c r="T667" i="1"/>
  <c r="S667" i="1"/>
  <c r="R667" i="1"/>
  <c r="P667" i="1"/>
  <c r="T666" i="1"/>
  <c r="S666" i="1"/>
  <c r="R666" i="1"/>
  <c r="P666" i="1"/>
  <c r="T665" i="1"/>
  <c r="S665" i="1"/>
  <c r="R665" i="1"/>
  <c r="P665" i="1"/>
  <c r="T664" i="1"/>
  <c r="S664" i="1"/>
  <c r="R664" i="1"/>
  <c r="P664" i="1"/>
  <c r="T663" i="1"/>
  <c r="S663" i="1"/>
  <c r="R663" i="1"/>
  <c r="P663" i="1"/>
  <c r="T662" i="1"/>
  <c r="S662" i="1"/>
  <c r="R662" i="1"/>
  <c r="P662" i="1"/>
  <c r="T661" i="1"/>
  <c r="S661" i="1"/>
  <c r="R661" i="1"/>
  <c r="P661" i="1"/>
  <c r="T660" i="1"/>
  <c r="S660" i="1"/>
  <c r="R660" i="1"/>
  <c r="P660" i="1"/>
  <c r="T659" i="1"/>
  <c r="S659" i="1"/>
  <c r="R659" i="1"/>
  <c r="P659" i="1"/>
  <c r="T658" i="1"/>
  <c r="S658" i="1"/>
  <c r="R658" i="1"/>
  <c r="P658" i="1"/>
  <c r="T657" i="1"/>
  <c r="S657" i="1"/>
  <c r="R657" i="1"/>
  <c r="P657" i="1"/>
  <c r="T656" i="1"/>
  <c r="S656" i="1"/>
  <c r="R656" i="1"/>
  <c r="P656" i="1"/>
  <c r="T655" i="1"/>
  <c r="S655" i="1"/>
  <c r="R655" i="1"/>
  <c r="P655" i="1"/>
  <c r="T654" i="1"/>
  <c r="S654" i="1"/>
  <c r="R654" i="1"/>
  <c r="P654" i="1"/>
  <c r="T653" i="1"/>
  <c r="S653" i="1"/>
  <c r="R653" i="1"/>
  <c r="P653" i="1"/>
  <c r="T652" i="1"/>
  <c r="S652" i="1"/>
  <c r="R652" i="1"/>
  <c r="P652" i="1"/>
  <c r="T651" i="1"/>
  <c r="S651" i="1"/>
  <c r="R651" i="1"/>
  <c r="P651" i="1"/>
  <c r="N651" i="1"/>
  <c r="T650" i="1"/>
  <c r="S650" i="1"/>
  <c r="R650" i="1"/>
  <c r="Q650" i="1"/>
  <c r="P650" i="1"/>
  <c r="N650" i="1"/>
  <c r="T649" i="1"/>
  <c r="S649" i="1"/>
  <c r="R649" i="1"/>
  <c r="P649" i="1"/>
  <c r="N649" i="1"/>
  <c r="T648" i="1"/>
  <c r="S648" i="1"/>
  <c r="R648" i="1"/>
  <c r="P648" i="1"/>
  <c r="N648" i="1"/>
  <c r="T647" i="1"/>
  <c r="S647" i="1"/>
  <c r="R647" i="1"/>
  <c r="P647" i="1"/>
  <c r="N647" i="1"/>
  <c r="Q646" i="1"/>
  <c r="T646" i="1" s="1"/>
  <c r="P646" i="1"/>
  <c r="N646" i="1"/>
  <c r="T645" i="1"/>
  <c r="S645" i="1"/>
  <c r="R645" i="1"/>
  <c r="P645" i="1"/>
  <c r="N645" i="1"/>
  <c r="T644" i="1"/>
  <c r="S644" i="1"/>
  <c r="R644" i="1"/>
  <c r="P644" i="1"/>
  <c r="N644" i="1"/>
  <c r="L644" i="1"/>
  <c r="T643" i="1"/>
  <c r="S643" i="1"/>
  <c r="R643" i="1"/>
  <c r="P643" i="1"/>
  <c r="N643" i="1"/>
  <c r="L643" i="1"/>
  <c r="T642" i="1"/>
  <c r="S642" i="1"/>
  <c r="R642" i="1"/>
  <c r="P642" i="1"/>
  <c r="N642" i="1"/>
  <c r="L642" i="1"/>
  <c r="T641" i="1"/>
  <c r="S641" i="1"/>
  <c r="R641" i="1"/>
  <c r="P641" i="1"/>
  <c r="N641" i="1"/>
  <c r="L641" i="1"/>
  <c r="T640" i="1"/>
  <c r="S640" i="1"/>
  <c r="R640" i="1"/>
  <c r="P640" i="1"/>
  <c r="N640" i="1"/>
  <c r="L640" i="1"/>
  <c r="T639" i="1"/>
  <c r="S639" i="1"/>
  <c r="R639" i="1"/>
  <c r="P639" i="1"/>
  <c r="N639" i="1"/>
  <c r="L639" i="1"/>
  <c r="T638" i="1"/>
  <c r="S638" i="1"/>
  <c r="R638" i="1"/>
  <c r="P638" i="1"/>
  <c r="N638" i="1"/>
  <c r="L638" i="1"/>
  <c r="T637" i="1"/>
  <c r="S637" i="1"/>
  <c r="R637" i="1"/>
  <c r="P637" i="1"/>
  <c r="N637" i="1"/>
  <c r="L637" i="1"/>
  <c r="T636" i="1"/>
  <c r="S636" i="1"/>
  <c r="R636" i="1"/>
  <c r="P636" i="1"/>
  <c r="N636" i="1"/>
  <c r="L636" i="1"/>
  <c r="T635" i="1"/>
  <c r="S635" i="1"/>
  <c r="R635" i="1"/>
  <c r="P635" i="1"/>
  <c r="N635" i="1"/>
  <c r="L635" i="1"/>
  <c r="T634" i="1"/>
  <c r="S634" i="1"/>
  <c r="R634" i="1"/>
  <c r="P634" i="1"/>
  <c r="N634" i="1"/>
  <c r="L634" i="1"/>
  <c r="T633" i="1"/>
  <c r="S633" i="1"/>
  <c r="R633" i="1"/>
  <c r="P633" i="1"/>
  <c r="N633" i="1"/>
  <c r="L633" i="1"/>
  <c r="T632" i="1"/>
  <c r="S632" i="1"/>
  <c r="R632" i="1"/>
  <c r="P632" i="1"/>
  <c r="N632" i="1"/>
  <c r="L632" i="1"/>
  <c r="T631" i="1"/>
  <c r="S631" i="1"/>
  <c r="R631" i="1"/>
  <c r="P631" i="1"/>
  <c r="N631" i="1"/>
  <c r="L631" i="1"/>
  <c r="T630" i="1"/>
  <c r="S630" i="1"/>
  <c r="R630" i="1"/>
  <c r="P630" i="1"/>
  <c r="N630" i="1"/>
  <c r="L630" i="1"/>
  <c r="T629" i="1"/>
  <c r="S629" i="1"/>
  <c r="P629" i="1"/>
  <c r="N629" i="1"/>
  <c r="L629" i="1"/>
  <c r="E629" i="1"/>
  <c r="R629" i="1" s="1"/>
  <c r="T628" i="1"/>
  <c r="S628" i="1"/>
  <c r="R628" i="1"/>
  <c r="P628" i="1"/>
  <c r="N628" i="1"/>
  <c r="L628" i="1"/>
  <c r="E628" i="1"/>
  <c r="R627" i="1"/>
  <c r="Q627" i="1"/>
  <c r="T627" i="1" s="1"/>
  <c r="P627" i="1"/>
  <c r="N627" i="1"/>
  <c r="L627" i="1"/>
  <c r="Q626" i="1"/>
  <c r="T626" i="1" s="1"/>
  <c r="P626" i="1"/>
  <c r="N626" i="1"/>
  <c r="L626" i="1"/>
  <c r="T625" i="1"/>
  <c r="S625" i="1"/>
  <c r="R625" i="1"/>
  <c r="P625" i="1"/>
  <c r="N625" i="1"/>
  <c r="L625" i="1"/>
  <c r="T624" i="1"/>
  <c r="R624" i="1"/>
  <c r="Q624" i="1"/>
  <c r="S624" i="1" s="1"/>
  <c r="P624" i="1"/>
  <c r="N624" i="1"/>
  <c r="L624" i="1"/>
  <c r="T623" i="1"/>
  <c r="S623" i="1"/>
  <c r="R623" i="1"/>
  <c r="P623" i="1"/>
  <c r="N623" i="1"/>
  <c r="L623" i="1"/>
  <c r="T622" i="1"/>
  <c r="S622" i="1"/>
  <c r="R622" i="1"/>
  <c r="P622" i="1"/>
  <c r="N622" i="1"/>
  <c r="L622" i="1"/>
  <c r="T621" i="1"/>
  <c r="S621" i="1"/>
  <c r="R621" i="1"/>
  <c r="P621" i="1"/>
  <c r="N621" i="1"/>
  <c r="L621" i="1"/>
  <c r="T620" i="1"/>
  <c r="S620" i="1"/>
  <c r="R620" i="1"/>
  <c r="P620" i="1"/>
  <c r="N620" i="1"/>
  <c r="L620" i="1"/>
  <c r="J620" i="1"/>
  <c r="T619" i="1"/>
  <c r="S619" i="1"/>
  <c r="R619" i="1"/>
  <c r="P619" i="1"/>
  <c r="N619" i="1"/>
  <c r="L619" i="1"/>
  <c r="J619" i="1"/>
  <c r="H619" i="1"/>
  <c r="T618" i="1"/>
  <c r="S618" i="1"/>
  <c r="R618" i="1"/>
  <c r="P618" i="1"/>
  <c r="N618" i="1"/>
  <c r="L618" i="1"/>
  <c r="J618" i="1"/>
  <c r="H618" i="1"/>
  <c r="T617" i="1"/>
  <c r="S617" i="1"/>
  <c r="R617" i="1"/>
  <c r="P617" i="1"/>
  <c r="N617" i="1"/>
  <c r="L617" i="1"/>
  <c r="J617" i="1"/>
  <c r="J612" i="1" s="1"/>
  <c r="H617" i="1"/>
  <c r="S616" i="1"/>
  <c r="R616" i="1"/>
  <c r="Q616" i="1"/>
  <c r="T616" i="1" s="1"/>
  <c r="P616" i="1"/>
  <c r="N616" i="1"/>
  <c r="L616" i="1"/>
  <c r="J616" i="1"/>
  <c r="H616" i="1"/>
  <c r="T615" i="1"/>
  <c r="S615" i="1"/>
  <c r="R615" i="1"/>
  <c r="Q615" i="1"/>
  <c r="P615" i="1"/>
  <c r="N615" i="1"/>
  <c r="L615" i="1"/>
  <c r="J615" i="1"/>
  <c r="H615" i="1"/>
  <c r="T614" i="1"/>
  <c r="S614" i="1"/>
  <c r="R614" i="1"/>
  <c r="P614" i="1"/>
  <c r="N614" i="1"/>
  <c r="L614" i="1"/>
  <c r="L612" i="1" s="1"/>
  <c r="J614" i="1"/>
  <c r="H614" i="1"/>
  <c r="T613" i="1"/>
  <c r="S613" i="1"/>
  <c r="R613" i="1"/>
  <c r="P613" i="1"/>
  <c r="N613" i="1"/>
  <c r="L613" i="1"/>
  <c r="J613" i="1"/>
  <c r="H613" i="1"/>
  <c r="H612" i="1" s="1"/>
  <c r="T612" i="1"/>
  <c r="S612" i="1"/>
  <c r="T611" i="1"/>
  <c r="S611" i="1"/>
  <c r="R611" i="1"/>
  <c r="P611" i="1"/>
  <c r="N611" i="1"/>
  <c r="L611" i="1"/>
  <c r="J611" i="1"/>
  <c r="H611" i="1"/>
  <c r="F611" i="1"/>
  <c r="T610" i="1"/>
  <c r="S610" i="1"/>
  <c r="R610" i="1"/>
  <c r="P610" i="1"/>
  <c r="N610" i="1"/>
  <c r="L610" i="1"/>
  <c r="J610" i="1"/>
  <c r="H610" i="1"/>
  <c r="F610" i="1"/>
  <c r="T609" i="1"/>
  <c r="S609" i="1"/>
  <c r="R609" i="1"/>
  <c r="P609" i="1"/>
  <c r="N609" i="1"/>
  <c r="L609" i="1"/>
  <c r="J609" i="1"/>
  <c r="J606" i="1" s="1"/>
  <c r="H609" i="1"/>
  <c r="F609" i="1"/>
  <c r="T608" i="1"/>
  <c r="S608" i="1"/>
  <c r="R608" i="1"/>
  <c r="R606" i="1" s="1"/>
  <c r="P608" i="1"/>
  <c r="N608" i="1"/>
  <c r="L608" i="1"/>
  <c r="J608" i="1"/>
  <c r="H608" i="1"/>
  <c r="F608" i="1"/>
  <c r="T607" i="1"/>
  <c r="S607" i="1"/>
  <c r="R607" i="1"/>
  <c r="P607" i="1"/>
  <c r="N607" i="1"/>
  <c r="N606" i="1" s="1"/>
  <c r="L607" i="1"/>
  <c r="L606" i="1" s="1"/>
  <c r="J607" i="1"/>
  <c r="H607" i="1"/>
  <c r="F607" i="1"/>
  <c r="F606" i="1" s="1"/>
  <c r="T606" i="1"/>
  <c r="S606" i="1"/>
  <c r="P606" i="1"/>
  <c r="H606" i="1"/>
  <c r="T605" i="1"/>
  <c r="S605" i="1"/>
  <c r="R605" i="1"/>
  <c r="P605" i="1"/>
  <c r="N605" i="1"/>
  <c r="L605" i="1"/>
  <c r="J605" i="1"/>
  <c r="H605" i="1"/>
  <c r="F605" i="1"/>
  <c r="T604" i="1"/>
  <c r="S604" i="1"/>
  <c r="R604" i="1"/>
  <c r="P604" i="1"/>
  <c r="N604" i="1"/>
  <c r="L604" i="1"/>
  <c r="J604" i="1"/>
  <c r="H604" i="1"/>
  <c r="F604" i="1"/>
  <c r="T603" i="1"/>
  <c r="S603" i="1"/>
  <c r="R603" i="1"/>
  <c r="P603" i="1"/>
  <c r="N603" i="1"/>
  <c r="L603" i="1"/>
  <c r="J603" i="1"/>
  <c r="H603" i="1"/>
  <c r="F603" i="1"/>
  <c r="T602" i="1"/>
  <c r="S602" i="1"/>
  <c r="R602" i="1"/>
  <c r="P602" i="1"/>
  <c r="N602" i="1"/>
  <c r="L602" i="1"/>
  <c r="J602" i="1"/>
  <c r="H602" i="1"/>
  <c r="F602" i="1"/>
  <c r="T601" i="1"/>
  <c r="S601" i="1"/>
  <c r="R601" i="1"/>
  <c r="P601" i="1"/>
  <c r="N601" i="1"/>
  <c r="L601" i="1"/>
  <c r="J601" i="1"/>
  <c r="H601" i="1"/>
  <c r="F601" i="1"/>
  <c r="T600" i="1"/>
  <c r="S600" i="1"/>
  <c r="R600" i="1"/>
  <c r="Q600" i="1"/>
  <c r="P600" i="1"/>
  <c r="N600" i="1"/>
  <c r="L600" i="1"/>
  <c r="J600" i="1"/>
  <c r="H600" i="1"/>
  <c r="F600" i="1"/>
  <c r="F596" i="1" s="1"/>
  <c r="T599" i="1"/>
  <c r="S599" i="1"/>
  <c r="R599" i="1"/>
  <c r="P599" i="1"/>
  <c r="N599" i="1"/>
  <c r="L599" i="1"/>
  <c r="J599" i="1"/>
  <c r="H599" i="1"/>
  <c r="F599" i="1"/>
  <c r="T598" i="1"/>
  <c r="S598" i="1"/>
  <c r="R598" i="1"/>
  <c r="P598" i="1"/>
  <c r="N598" i="1"/>
  <c r="L598" i="1"/>
  <c r="J598" i="1"/>
  <c r="J596" i="1" s="1"/>
  <c r="H598" i="1"/>
  <c r="F598" i="1"/>
  <c r="T597" i="1"/>
  <c r="S597" i="1"/>
  <c r="R597" i="1"/>
  <c r="P597" i="1"/>
  <c r="P596" i="1" s="1"/>
  <c r="N597" i="1"/>
  <c r="L597" i="1"/>
  <c r="L596" i="1" s="1"/>
  <c r="J597" i="1"/>
  <c r="H597" i="1"/>
  <c r="F597" i="1"/>
  <c r="R596" i="1"/>
  <c r="T595" i="1"/>
  <c r="S595" i="1"/>
  <c r="R595" i="1"/>
  <c r="P595" i="1"/>
  <c r="N595" i="1"/>
  <c r="L595" i="1"/>
  <c r="L594" i="1" s="1"/>
  <c r="J595" i="1"/>
  <c r="H595" i="1"/>
  <c r="H594" i="1" s="1"/>
  <c r="F595" i="1"/>
  <c r="F594" i="1" s="1"/>
  <c r="R594" i="1"/>
  <c r="P594" i="1"/>
  <c r="N594" i="1"/>
  <c r="J594" i="1"/>
  <c r="T593" i="1"/>
  <c r="S593" i="1"/>
  <c r="R593" i="1"/>
  <c r="R591" i="1" s="1"/>
  <c r="P593" i="1"/>
  <c r="N593" i="1"/>
  <c r="L593" i="1"/>
  <c r="J593" i="1"/>
  <c r="H593" i="1"/>
  <c r="F593" i="1"/>
  <c r="T592" i="1"/>
  <c r="S592" i="1"/>
  <c r="R592" i="1"/>
  <c r="P592" i="1"/>
  <c r="N592" i="1"/>
  <c r="N591" i="1" s="1"/>
  <c r="L592" i="1"/>
  <c r="J592" i="1"/>
  <c r="J591" i="1" s="1"/>
  <c r="H592" i="1"/>
  <c r="H591" i="1" s="1"/>
  <c r="F592" i="1"/>
  <c r="F591" i="1" s="1"/>
  <c r="P591" i="1"/>
  <c r="L591" i="1"/>
  <c r="T590" i="1"/>
  <c r="S590" i="1"/>
  <c r="R590" i="1"/>
  <c r="R589" i="1" s="1"/>
  <c r="P590" i="1"/>
  <c r="P589" i="1" s="1"/>
  <c r="N590" i="1"/>
  <c r="N589" i="1" s="1"/>
  <c r="L590" i="1"/>
  <c r="J590" i="1"/>
  <c r="J589" i="1" s="1"/>
  <c r="H590" i="1"/>
  <c r="F590" i="1"/>
  <c r="F589" i="1" s="1"/>
  <c r="L589" i="1"/>
  <c r="H589" i="1"/>
  <c r="T588" i="1"/>
  <c r="S588" i="1"/>
  <c r="R588" i="1"/>
  <c r="P588" i="1"/>
  <c r="N588" i="1"/>
  <c r="N584" i="1" s="1"/>
  <c r="L588" i="1"/>
  <c r="J588" i="1"/>
  <c r="H588" i="1"/>
  <c r="F588" i="1"/>
  <c r="T587" i="1"/>
  <c r="S587" i="1"/>
  <c r="R587" i="1"/>
  <c r="P587" i="1"/>
  <c r="N587" i="1"/>
  <c r="L587" i="1"/>
  <c r="J587" i="1"/>
  <c r="H587" i="1"/>
  <c r="F587" i="1"/>
  <c r="T586" i="1"/>
  <c r="S586" i="1"/>
  <c r="R586" i="1"/>
  <c r="R584" i="1" s="1"/>
  <c r="P586" i="1"/>
  <c r="P584" i="1" s="1"/>
  <c r="N586" i="1"/>
  <c r="L586" i="1"/>
  <c r="J586" i="1"/>
  <c r="H586" i="1"/>
  <c r="F586" i="1"/>
  <c r="T585" i="1"/>
  <c r="S585" i="1"/>
  <c r="R585" i="1"/>
  <c r="P585" i="1"/>
  <c r="N585" i="1"/>
  <c r="L585" i="1"/>
  <c r="L584" i="1" s="1"/>
  <c r="J585" i="1"/>
  <c r="H585" i="1"/>
  <c r="H584" i="1" s="1"/>
  <c r="F585" i="1"/>
  <c r="F584" i="1" s="1"/>
  <c r="J584" i="1"/>
  <c r="T583" i="1"/>
  <c r="S583" i="1"/>
  <c r="R583" i="1"/>
  <c r="P583" i="1"/>
  <c r="N583" i="1"/>
  <c r="L583" i="1"/>
  <c r="J583" i="1"/>
  <c r="H583" i="1"/>
  <c r="F583" i="1"/>
  <c r="T582" i="1"/>
  <c r="S582" i="1"/>
  <c r="R582" i="1"/>
  <c r="P582" i="1"/>
  <c r="N582" i="1"/>
  <c r="L582" i="1"/>
  <c r="J582" i="1"/>
  <c r="H582" i="1"/>
  <c r="F582" i="1"/>
  <c r="T581" i="1"/>
  <c r="S581" i="1"/>
  <c r="R581" i="1"/>
  <c r="P581" i="1"/>
  <c r="N581" i="1"/>
  <c r="L581" i="1"/>
  <c r="J581" i="1"/>
  <c r="H581" i="1"/>
  <c r="F581" i="1"/>
  <c r="T580" i="1"/>
  <c r="S580" i="1"/>
  <c r="R580" i="1"/>
  <c r="P580" i="1"/>
  <c r="N580" i="1"/>
  <c r="L580" i="1"/>
  <c r="J580" i="1"/>
  <c r="J576" i="1" s="1"/>
  <c r="J575" i="1" s="1"/>
  <c r="H580" i="1"/>
  <c r="F580" i="1"/>
  <c r="T579" i="1"/>
  <c r="S579" i="1"/>
  <c r="R579" i="1"/>
  <c r="R576" i="1" s="1"/>
  <c r="R575" i="1" s="1"/>
  <c r="P579" i="1"/>
  <c r="N579" i="1"/>
  <c r="L579" i="1"/>
  <c r="J579" i="1"/>
  <c r="H579" i="1"/>
  <c r="F579" i="1"/>
  <c r="T578" i="1"/>
  <c r="S578" i="1"/>
  <c r="R578" i="1"/>
  <c r="P578" i="1"/>
  <c r="N578" i="1"/>
  <c r="N576" i="1" s="1"/>
  <c r="L578" i="1"/>
  <c r="L576" i="1" s="1"/>
  <c r="J578" i="1"/>
  <c r="H578" i="1"/>
  <c r="F578" i="1"/>
  <c r="T577" i="1"/>
  <c r="S577" i="1"/>
  <c r="R577" i="1"/>
  <c r="P577" i="1"/>
  <c r="P576" i="1" s="1"/>
  <c r="N577" i="1"/>
  <c r="L577" i="1"/>
  <c r="J577" i="1"/>
  <c r="H577" i="1"/>
  <c r="H576" i="1" s="1"/>
  <c r="H575" i="1" s="1"/>
  <c r="F577" i="1"/>
  <c r="F576" i="1"/>
  <c r="L575" i="1"/>
  <c r="T574" i="1"/>
  <c r="S574" i="1"/>
  <c r="R574" i="1"/>
  <c r="P574" i="1"/>
  <c r="N574" i="1"/>
  <c r="L574" i="1"/>
  <c r="J574" i="1"/>
  <c r="H574" i="1"/>
  <c r="F574" i="1"/>
  <c r="T573" i="1"/>
  <c r="S573" i="1"/>
  <c r="R573" i="1"/>
  <c r="P573" i="1"/>
  <c r="N573" i="1"/>
  <c r="L573" i="1"/>
  <c r="J573" i="1"/>
  <c r="H573" i="1"/>
  <c r="F573" i="1"/>
  <c r="T572" i="1"/>
  <c r="S572" i="1"/>
  <c r="R572" i="1"/>
  <c r="P572" i="1"/>
  <c r="N572" i="1"/>
  <c r="L572" i="1"/>
  <c r="J572" i="1"/>
  <c r="H572" i="1"/>
  <c r="F572" i="1"/>
  <c r="T571" i="1"/>
  <c r="S571" i="1"/>
  <c r="R571" i="1"/>
  <c r="P571" i="1"/>
  <c r="N571" i="1"/>
  <c r="L571" i="1"/>
  <c r="L568" i="1" s="1"/>
  <c r="J571" i="1"/>
  <c r="H571" i="1"/>
  <c r="F571" i="1"/>
  <c r="T570" i="1"/>
  <c r="S570" i="1"/>
  <c r="R570" i="1"/>
  <c r="Q570" i="1"/>
  <c r="P570" i="1"/>
  <c r="N570" i="1"/>
  <c r="L570" i="1"/>
  <c r="J570" i="1"/>
  <c r="H570" i="1"/>
  <c r="H568" i="1" s="1"/>
  <c r="F570" i="1"/>
  <c r="F568" i="1" s="1"/>
  <c r="T569" i="1"/>
  <c r="S569" i="1"/>
  <c r="R569" i="1"/>
  <c r="R568" i="1" s="1"/>
  <c r="P569" i="1"/>
  <c r="N569" i="1"/>
  <c r="N568" i="1" s="1"/>
  <c r="L569" i="1"/>
  <c r="J569" i="1"/>
  <c r="J568" i="1" s="1"/>
  <c r="H569" i="1"/>
  <c r="F569" i="1"/>
  <c r="P568" i="1"/>
  <c r="T567" i="1"/>
  <c r="S567" i="1"/>
  <c r="R567" i="1"/>
  <c r="P567" i="1"/>
  <c r="N567" i="1"/>
  <c r="L567" i="1"/>
  <c r="J567" i="1"/>
  <c r="H567" i="1"/>
  <c r="F567" i="1"/>
  <c r="T566" i="1"/>
  <c r="S566" i="1"/>
  <c r="R566" i="1"/>
  <c r="P566" i="1"/>
  <c r="N566" i="1"/>
  <c r="L566" i="1"/>
  <c r="J566" i="1"/>
  <c r="H566" i="1"/>
  <c r="F566" i="1"/>
  <c r="T565" i="1"/>
  <c r="S565" i="1"/>
  <c r="R565" i="1"/>
  <c r="P565" i="1"/>
  <c r="N565" i="1"/>
  <c r="L565" i="1"/>
  <c r="J565" i="1"/>
  <c r="H565" i="1"/>
  <c r="F565" i="1"/>
  <c r="T564" i="1"/>
  <c r="S564" i="1"/>
  <c r="R564" i="1"/>
  <c r="P564" i="1"/>
  <c r="N564" i="1"/>
  <c r="L564" i="1"/>
  <c r="J564" i="1"/>
  <c r="H564" i="1"/>
  <c r="F564" i="1"/>
  <c r="T563" i="1"/>
  <c r="S563" i="1"/>
  <c r="R563" i="1"/>
  <c r="P563" i="1"/>
  <c r="N563" i="1"/>
  <c r="L563" i="1"/>
  <c r="J563" i="1"/>
  <c r="H563" i="1"/>
  <c r="H560" i="1" s="1"/>
  <c r="F563" i="1"/>
  <c r="T562" i="1"/>
  <c r="S562" i="1"/>
  <c r="R562" i="1"/>
  <c r="P562" i="1"/>
  <c r="N562" i="1"/>
  <c r="L562" i="1"/>
  <c r="J562" i="1"/>
  <c r="H562" i="1"/>
  <c r="F562" i="1"/>
  <c r="T561" i="1"/>
  <c r="S561" i="1"/>
  <c r="R561" i="1"/>
  <c r="R560" i="1" s="1"/>
  <c r="P561" i="1"/>
  <c r="P560" i="1" s="1"/>
  <c r="N561" i="1"/>
  <c r="N560" i="1" s="1"/>
  <c r="L561" i="1"/>
  <c r="J561" i="1"/>
  <c r="J560" i="1" s="1"/>
  <c r="H561" i="1"/>
  <c r="F561" i="1"/>
  <c r="F560" i="1" s="1"/>
  <c r="L560" i="1"/>
  <c r="T559" i="1"/>
  <c r="S559" i="1"/>
  <c r="R559" i="1"/>
  <c r="P559" i="1"/>
  <c r="N559" i="1"/>
  <c r="N555" i="1" s="1"/>
  <c r="L559" i="1"/>
  <c r="J559" i="1"/>
  <c r="H559" i="1"/>
  <c r="F559" i="1"/>
  <c r="T558" i="1"/>
  <c r="S558" i="1"/>
  <c r="R558" i="1"/>
  <c r="P558" i="1"/>
  <c r="N558" i="1"/>
  <c r="L558" i="1"/>
  <c r="J558" i="1"/>
  <c r="H558" i="1"/>
  <c r="F558" i="1"/>
  <c r="T557" i="1"/>
  <c r="S557" i="1"/>
  <c r="R557" i="1"/>
  <c r="R555" i="1" s="1"/>
  <c r="P557" i="1"/>
  <c r="P555" i="1" s="1"/>
  <c r="N557" i="1"/>
  <c r="L557" i="1"/>
  <c r="J557" i="1"/>
  <c r="H557" i="1"/>
  <c r="F557" i="1"/>
  <c r="T556" i="1"/>
  <c r="S556" i="1"/>
  <c r="R556" i="1"/>
  <c r="P556" i="1"/>
  <c r="N556" i="1"/>
  <c r="L556" i="1"/>
  <c r="L555" i="1" s="1"/>
  <c r="J556" i="1"/>
  <c r="H556" i="1"/>
  <c r="H555" i="1" s="1"/>
  <c r="F556" i="1"/>
  <c r="F555" i="1" s="1"/>
  <c r="J555" i="1"/>
  <c r="T554" i="1"/>
  <c r="S554" i="1"/>
  <c r="R554" i="1"/>
  <c r="P554" i="1"/>
  <c r="N554" i="1"/>
  <c r="L554" i="1"/>
  <c r="J554" i="1"/>
  <c r="H554" i="1"/>
  <c r="F554" i="1"/>
  <c r="T553" i="1"/>
  <c r="S553" i="1"/>
  <c r="R553" i="1"/>
  <c r="P553" i="1"/>
  <c r="N553" i="1"/>
  <c r="L553" i="1"/>
  <c r="L550" i="1" s="1"/>
  <c r="J553" i="1"/>
  <c r="H553" i="1"/>
  <c r="F553" i="1"/>
  <c r="T552" i="1"/>
  <c r="S552" i="1"/>
  <c r="R552" i="1"/>
  <c r="P552" i="1"/>
  <c r="N552" i="1"/>
  <c r="L552" i="1"/>
  <c r="J552" i="1"/>
  <c r="H552" i="1"/>
  <c r="H550" i="1" s="1"/>
  <c r="F552" i="1"/>
  <c r="F550" i="1" s="1"/>
  <c r="T551" i="1"/>
  <c r="S551" i="1"/>
  <c r="R551" i="1"/>
  <c r="R550" i="1" s="1"/>
  <c r="P551" i="1"/>
  <c r="N551" i="1"/>
  <c r="N550" i="1" s="1"/>
  <c r="L551" i="1"/>
  <c r="J551" i="1"/>
  <c r="J550" i="1" s="1"/>
  <c r="H551" i="1"/>
  <c r="F551" i="1"/>
  <c r="P550" i="1"/>
  <c r="T549" i="1"/>
  <c r="S549" i="1"/>
  <c r="R549" i="1"/>
  <c r="R548" i="1" s="1"/>
  <c r="P549" i="1"/>
  <c r="N549" i="1"/>
  <c r="L549" i="1"/>
  <c r="J549" i="1"/>
  <c r="J548" i="1" s="1"/>
  <c r="H549" i="1"/>
  <c r="F549" i="1"/>
  <c r="F548" i="1" s="1"/>
  <c r="P548" i="1"/>
  <c r="N548" i="1"/>
  <c r="L548" i="1"/>
  <c r="H548" i="1"/>
  <c r="T547" i="1"/>
  <c r="S547" i="1"/>
  <c r="R547" i="1"/>
  <c r="P547" i="1"/>
  <c r="P544" i="1" s="1"/>
  <c r="N547" i="1"/>
  <c r="L547" i="1"/>
  <c r="J547" i="1"/>
  <c r="H547" i="1"/>
  <c r="F547" i="1"/>
  <c r="T546" i="1"/>
  <c r="S546" i="1"/>
  <c r="R546" i="1"/>
  <c r="P546" i="1"/>
  <c r="N546" i="1"/>
  <c r="L546" i="1"/>
  <c r="L544" i="1" s="1"/>
  <c r="J546" i="1"/>
  <c r="J544" i="1" s="1"/>
  <c r="H546" i="1"/>
  <c r="F546" i="1"/>
  <c r="T545" i="1"/>
  <c r="S545" i="1"/>
  <c r="R545" i="1"/>
  <c r="P545" i="1"/>
  <c r="N545" i="1"/>
  <c r="N544" i="1" s="1"/>
  <c r="L545" i="1"/>
  <c r="J545" i="1"/>
  <c r="H545" i="1"/>
  <c r="F545" i="1"/>
  <c r="F544" i="1" s="1"/>
  <c r="H544" i="1"/>
  <c r="T543" i="1"/>
  <c r="S543" i="1"/>
  <c r="R543" i="1"/>
  <c r="P543" i="1"/>
  <c r="N543" i="1"/>
  <c r="L543" i="1"/>
  <c r="J543" i="1"/>
  <c r="H543" i="1"/>
  <c r="F543" i="1"/>
  <c r="T542" i="1"/>
  <c r="S542" i="1"/>
  <c r="R542" i="1"/>
  <c r="P542" i="1"/>
  <c r="N542" i="1"/>
  <c r="L542" i="1"/>
  <c r="J542" i="1"/>
  <c r="H542" i="1"/>
  <c r="F542" i="1"/>
  <c r="T541" i="1"/>
  <c r="S541" i="1"/>
  <c r="R541" i="1"/>
  <c r="P541" i="1"/>
  <c r="N541" i="1"/>
  <c r="L541" i="1"/>
  <c r="J541" i="1"/>
  <c r="H541" i="1"/>
  <c r="F541" i="1"/>
  <c r="T540" i="1"/>
  <c r="S540" i="1"/>
  <c r="R540" i="1"/>
  <c r="P540" i="1"/>
  <c r="N540" i="1"/>
  <c r="L540" i="1"/>
  <c r="J540" i="1"/>
  <c r="H540" i="1"/>
  <c r="F540" i="1"/>
  <c r="T539" i="1"/>
  <c r="S539" i="1"/>
  <c r="R539" i="1"/>
  <c r="P539" i="1"/>
  <c r="N539" i="1"/>
  <c r="L539" i="1"/>
  <c r="J539" i="1"/>
  <c r="H539" i="1"/>
  <c r="F539" i="1"/>
  <c r="T538" i="1"/>
  <c r="S538" i="1"/>
  <c r="R538" i="1"/>
  <c r="P538" i="1"/>
  <c r="N538" i="1"/>
  <c r="L538" i="1"/>
  <c r="J538" i="1"/>
  <c r="H538" i="1"/>
  <c r="F538" i="1"/>
  <c r="T537" i="1"/>
  <c r="S537" i="1"/>
  <c r="R537" i="1"/>
  <c r="P537" i="1"/>
  <c r="N537" i="1"/>
  <c r="L537" i="1"/>
  <c r="J537" i="1"/>
  <c r="H537" i="1"/>
  <c r="F537" i="1"/>
  <c r="T536" i="1"/>
  <c r="S536" i="1"/>
  <c r="R536" i="1"/>
  <c r="P536" i="1"/>
  <c r="N536" i="1"/>
  <c r="L536" i="1"/>
  <c r="J536" i="1"/>
  <c r="H536" i="1"/>
  <c r="F536" i="1"/>
  <c r="T535" i="1"/>
  <c r="S535" i="1"/>
  <c r="R535" i="1"/>
  <c r="P535" i="1"/>
  <c r="N535" i="1"/>
  <c r="L535" i="1"/>
  <c r="J535" i="1"/>
  <c r="H535" i="1"/>
  <c r="F535" i="1"/>
  <c r="T534" i="1"/>
  <c r="S534" i="1"/>
  <c r="R534" i="1"/>
  <c r="P534" i="1"/>
  <c r="N534" i="1"/>
  <c r="L534" i="1"/>
  <c r="J534" i="1"/>
  <c r="H534" i="1"/>
  <c r="F534" i="1"/>
  <c r="F531" i="1" s="1"/>
  <c r="T533" i="1"/>
  <c r="S533" i="1"/>
  <c r="R533" i="1"/>
  <c r="P533" i="1"/>
  <c r="N533" i="1"/>
  <c r="L533" i="1"/>
  <c r="J533" i="1"/>
  <c r="H533" i="1"/>
  <c r="F533" i="1"/>
  <c r="T532" i="1"/>
  <c r="S532" i="1"/>
  <c r="R532" i="1"/>
  <c r="P532" i="1"/>
  <c r="P531" i="1" s="1"/>
  <c r="N532" i="1"/>
  <c r="L532" i="1"/>
  <c r="L531" i="1" s="1"/>
  <c r="J532" i="1"/>
  <c r="H532" i="1"/>
  <c r="H531" i="1" s="1"/>
  <c r="H528" i="1" s="1"/>
  <c r="F532" i="1"/>
  <c r="R531" i="1"/>
  <c r="J531" i="1"/>
  <c r="T530" i="1"/>
  <c r="S530" i="1"/>
  <c r="R530" i="1"/>
  <c r="P530" i="1"/>
  <c r="P529" i="1" s="1"/>
  <c r="P528" i="1" s="1"/>
  <c r="N530" i="1"/>
  <c r="L530" i="1"/>
  <c r="L529" i="1" s="1"/>
  <c r="J530" i="1"/>
  <c r="H530" i="1"/>
  <c r="F530" i="1"/>
  <c r="R529" i="1"/>
  <c r="N529" i="1"/>
  <c r="J529" i="1"/>
  <c r="J528" i="1" s="1"/>
  <c r="H529" i="1"/>
  <c r="F529" i="1"/>
  <c r="T527" i="1"/>
  <c r="S527" i="1"/>
  <c r="R527" i="1"/>
  <c r="P527" i="1"/>
  <c r="N527" i="1"/>
  <c r="L527" i="1"/>
  <c r="J527" i="1"/>
  <c r="H527" i="1"/>
  <c r="F527" i="1"/>
  <c r="T526" i="1"/>
  <c r="S526" i="1"/>
  <c r="R526" i="1"/>
  <c r="P526" i="1"/>
  <c r="N526" i="1"/>
  <c r="L526" i="1"/>
  <c r="J526" i="1"/>
  <c r="H526" i="1"/>
  <c r="F526" i="1"/>
  <c r="T525" i="1"/>
  <c r="S525" i="1"/>
  <c r="R525" i="1"/>
  <c r="P525" i="1"/>
  <c r="N525" i="1"/>
  <c r="L525" i="1"/>
  <c r="J525" i="1"/>
  <c r="H525" i="1"/>
  <c r="F525" i="1"/>
  <c r="T524" i="1"/>
  <c r="S524" i="1"/>
  <c r="R524" i="1"/>
  <c r="P524" i="1"/>
  <c r="N524" i="1"/>
  <c r="L524" i="1"/>
  <c r="J524" i="1"/>
  <c r="H524" i="1"/>
  <c r="F524" i="1"/>
  <c r="T523" i="1"/>
  <c r="S523" i="1"/>
  <c r="R523" i="1"/>
  <c r="P523" i="1"/>
  <c r="N523" i="1"/>
  <c r="L523" i="1"/>
  <c r="J523" i="1"/>
  <c r="H523" i="1"/>
  <c r="F523" i="1"/>
  <c r="T522" i="1"/>
  <c r="S522" i="1"/>
  <c r="R522" i="1"/>
  <c r="P522" i="1"/>
  <c r="N522" i="1"/>
  <c r="L522" i="1"/>
  <c r="J522" i="1"/>
  <c r="H522" i="1"/>
  <c r="F522" i="1"/>
  <c r="T521" i="1"/>
  <c r="S521" i="1"/>
  <c r="R521" i="1"/>
  <c r="P521" i="1"/>
  <c r="N521" i="1"/>
  <c r="L521" i="1"/>
  <c r="J521" i="1"/>
  <c r="H521" i="1"/>
  <c r="F521" i="1"/>
  <c r="T520" i="1"/>
  <c r="S520" i="1"/>
  <c r="R520" i="1"/>
  <c r="P520" i="1"/>
  <c r="P515" i="1" s="1"/>
  <c r="N520" i="1"/>
  <c r="L520" i="1"/>
  <c r="J520" i="1"/>
  <c r="H520" i="1"/>
  <c r="F520" i="1"/>
  <c r="T519" i="1"/>
  <c r="S519" i="1"/>
  <c r="R519" i="1"/>
  <c r="P519" i="1"/>
  <c r="N519" i="1"/>
  <c r="L519" i="1"/>
  <c r="J519" i="1"/>
  <c r="H519" i="1"/>
  <c r="F519" i="1"/>
  <c r="T518" i="1"/>
  <c r="S518" i="1"/>
  <c r="R518" i="1"/>
  <c r="Q518" i="1"/>
  <c r="P518" i="1"/>
  <c r="N518" i="1"/>
  <c r="L518" i="1"/>
  <c r="J518" i="1"/>
  <c r="H518" i="1"/>
  <c r="F518" i="1"/>
  <c r="Q517" i="1"/>
  <c r="P517" i="1"/>
  <c r="N517" i="1"/>
  <c r="L517" i="1"/>
  <c r="J517" i="1"/>
  <c r="H517" i="1"/>
  <c r="F517" i="1"/>
  <c r="S516" i="1"/>
  <c r="Q516" i="1"/>
  <c r="T516" i="1" s="1"/>
  <c r="P516" i="1"/>
  <c r="N516" i="1"/>
  <c r="N515" i="1" s="1"/>
  <c r="L516" i="1"/>
  <c r="J516" i="1"/>
  <c r="J515" i="1" s="1"/>
  <c r="H516" i="1"/>
  <c r="F516" i="1"/>
  <c r="F515" i="1" s="1"/>
  <c r="L515" i="1"/>
  <c r="T514" i="1"/>
  <c r="S514" i="1"/>
  <c r="R514" i="1"/>
  <c r="P514" i="1"/>
  <c r="N514" i="1"/>
  <c r="L514" i="1"/>
  <c r="J514" i="1"/>
  <c r="H514" i="1"/>
  <c r="F514" i="1"/>
  <c r="F510" i="1" s="1"/>
  <c r="T513" i="1"/>
  <c r="S513" i="1"/>
  <c r="R513" i="1"/>
  <c r="P513" i="1"/>
  <c r="N513" i="1"/>
  <c r="N510" i="1" s="1"/>
  <c r="L513" i="1"/>
  <c r="J513" i="1"/>
  <c r="H513" i="1"/>
  <c r="F513" i="1"/>
  <c r="T512" i="1"/>
  <c r="S512" i="1"/>
  <c r="R512" i="1"/>
  <c r="P512" i="1"/>
  <c r="N512" i="1"/>
  <c r="L512" i="1"/>
  <c r="J512" i="1"/>
  <c r="J510" i="1" s="1"/>
  <c r="H512" i="1"/>
  <c r="H510" i="1" s="1"/>
  <c r="F512" i="1"/>
  <c r="T511" i="1"/>
  <c r="S511" i="1"/>
  <c r="R511" i="1"/>
  <c r="P511" i="1"/>
  <c r="P510" i="1" s="1"/>
  <c r="N511" i="1"/>
  <c r="L511" i="1"/>
  <c r="L510" i="1" s="1"/>
  <c r="J511" i="1"/>
  <c r="H511" i="1"/>
  <c r="F511" i="1"/>
  <c r="R510" i="1"/>
  <c r="T509" i="1"/>
  <c r="S509" i="1"/>
  <c r="R509" i="1"/>
  <c r="P509" i="1"/>
  <c r="N509" i="1"/>
  <c r="L509" i="1"/>
  <c r="J509" i="1"/>
  <c r="H509" i="1"/>
  <c r="F509" i="1"/>
  <c r="T508" i="1"/>
  <c r="S508" i="1"/>
  <c r="R508" i="1"/>
  <c r="Q508" i="1"/>
  <c r="P508" i="1"/>
  <c r="N508" i="1"/>
  <c r="L508" i="1"/>
  <c r="J508" i="1"/>
  <c r="H508" i="1"/>
  <c r="F508" i="1"/>
  <c r="T507" i="1"/>
  <c r="S507" i="1"/>
  <c r="R507" i="1"/>
  <c r="Q507" i="1"/>
  <c r="P507" i="1"/>
  <c r="N507" i="1"/>
  <c r="L507" i="1"/>
  <c r="J507" i="1"/>
  <c r="H507" i="1"/>
  <c r="F507" i="1"/>
  <c r="T506" i="1"/>
  <c r="S506" i="1"/>
  <c r="R506" i="1"/>
  <c r="P506" i="1"/>
  <c r="N506" i="1"/>
  <c r="L506" i="1"/>
  <c r="J506" i="1"/>
  <c r="H506" i="1"/>
  <c r="F506" i="1"/>
  <c r="T505" i="1"/>
  <c r="S505" i="1"/>
  <c r="R505" i="1"/>
  <c r="P505" i="1"/>
  <c r="P504" i="1" s="1"/>
  <c r="N505" i="1"/>
  <c r="L505" i="1"/>
  <c r="J505" i="1"/>
  <c r="J504" i="1" s="1"/>
  <c r="H505" i="1"/>
  <c r="F505" i="1"/>
  <c r="R504" i="1"/>
  <c r="N504" i="1"/>
  <c r="F504" i="1"/>
  <c r="R503" i="1"/>
  <c r="Q503" i="1"/>
  <c r="T503" i="1" s="1"/>
  <c r="P503" i="1"/>
  <c r="N503" i="1"/>
  <c r="L503" i="1"/>
  <c r="J503" i="1"/>
  <c r="H503" i="1"/>
  <c r="F503" i="1"/>
  <c r="T502" i="1"/>
  <c r="S502" i="1"/>
  <c r="R502" i="1"/>
  <c r="Q502" i="1"/>
  <c r="P502" i="1"/>
  <c r="N502" i="1"/>
  <c r="L502" i="1"/>
  <c r="J502" i="1"/>
  <c r="H502" i="1"/>
  <c r="F502" i="1"/>
  <c r="Q501" i="1"/>
  <c r="P501" i="1"/>
  <c r="N501" i="1"/>
  <c r="L501" i="1"/>
  <c r="J501" i="1"/>
  <c r="H501" i="1"/>
  <c r="F501" i="1"/>
  <c r="S500" i="1"/>
  <c r="Q500" i="1"/>
  <c r="T500" i="1" s="1"/>
  <c r="P500" i="1"/>
  <c r="N500" i="1"/>
  <c r="N499" i="1" s="1"/>
  <c r="L500" i="1"/>
  <c r="J500" i="1"/>
  <c r="J499" i="1" s="1"/>
  <c r="H500" i="1"/>
  <c r="H499" i="1" s="1"/>
  <c r="F500" i="1"/>
  <c r="F499" i="1" s="1"/>
  <c r="P499" i="1"/>
  <c r="L499" i="1"/>
  <c r="T498" i="1"/>
  <c r="S498" i="1"/>
  <c r="R498" i="1"/>
  <c r="P498" i="1"/>
  <c r="N498" i="1"/>
  <c r="L498" i="1"/>
  <c r="J498" i="1"/>
  <c r="H498" i="1"/>
  <c r="F498" i="1"/>
  <c r="T497" i="1"/>
  <c r="S497" i="1"/>
  <c r="R497" i="1"/>
  <c r="P497" i="1"/>
  <c r="N497" i="1"/>
  <c r="L497" i="1"/>
  <c r="J497" i="1"/>
  <c r="H497" i="1"/>
  <c r="F497" i="1"/>
  <c r="T496" i="1"/>
  <c r="S496" i="1"/>
  <c r="R496" i="1"/>
  <c r="P496" i="1"/>
  <c r="N496" i="1"/>
  <c r="L496" i="1"/>
  <c r="J496" i="1"/>
  <c r="H496" i="1"/>
  <c r="F496" i="1"/>
  <c r="T495" i="1"/>
  <c r="S495" i="1"/>
  <c r="R495" i="1"/>
  <c r="P495" i="1"/>
  <c r="N495" i="1"/>
  <c r="L495" i="1"/>
  <c r="J495" i="1"/>
  <c r="H495" i="1"/>
  <c r="F495" i="1"/>
  <c r="T494" i="1"/>
  <c r="S494" i="1"/>
  <c r="R494" i="1"/>
  <c r="P494" i="1"/>
  <c r="N494" i="1"/>
  <c r="L494" i="1"/>
  <c r="J494" i="1"/>
  <c r="H494" i="1"/>
  <c r="F494" i="1"/>
  <c r="Q493" i="1"/>
  <c r="P493" i="1"/>
  <c r="N493" i="1"/>
  <c r="L493" i="1"/>
  <c r="J493" i="1"/>
  <c r="H493" i="1"/>
  <c r="F493" i="1"/>
  <c r="T492" i="1"/>
  <c r="S492" i="1"/>
  <c r="R492" i="1"/>
  <c r="P492" i="1"/>
  <c r="N492" i="1"/>
  <c r="L492" i="1"/>
  <c r="J492" i="1"/>
  <c r="H492" i="1"/>
  <c r="F492" i="1"/>
  <c r="T491" i="1"/>
  <c r="S491" i="1"/>
  <c r="R491" i="1"/>
  <c r="Q491" i="1"/>
  <c r="P491" i="1"/>
  <c r="N491" i="1"/>
  <c r="L491" i="1"/>
  <c r="J491" i="1"/>
  <c r="H491" i="1"/>
  <c r="F491" i="1"/>
  <c r="T490" i="1"/>
  <c r="S490" i="1"/>
  <c r="R490" i="1"/>
  <c r="P490" i="1"/>
  <c r="N490" i="1"/>
  <c r="L490" i="1"/>
  <c r="J490" i="1"/>
  <c r="H490" i="1"/>
  <c r="F490" i="1"/>
  <c r="T489" i="1"/>
  <c r="S489" i="1"/>
  <c r="R489" i="1"/>
  <c r="Q489" i="1"/>
  <c r="P489" i="1"/>
  <c r="N489" i="1"/>
  <c r="L489" i="1"/>
  <c r="J489" i="1"/>
  <c r="H489" i="1"/>
  <c r="F489" i="1"/>
  <c r="T488" i="1"/>
  <c r="S488" i="1"/>
  <c r="R488" i="1"/>
  <c r="P488" i="1"/>
  <c r="P482" i="1" s="1"/>
  <c r="N488" i="1"/>
  <c r="L488" i="1"/>
  <c r="J488" i="1"/>
  <c r="H488" i="1"/>
  <c r="F488" i="1"/>
  <c r="T487" i="1"/>
  <c r="S487" i="1"/>
  <c r="R487" i="1"/>
  <c r="P487" i="1"/>
  <c r="N487" i="1"/>
  <c r="L487" i="1"/>
  <c r="J487" i="1"/>
  <c r="H487" i="1"/>
  <c r="F487" i="1"/>
  <c r="Q486" i="1"/>
  <c r="T486" i="1" s="1"/>
  <c r="P486" i="1"/>
  <c r="N486" i="1"/>
  <c r="L486" i="1"/>
  <c r="J486" i="1"/>
  <c r="H486" i="1"/>
  <c r="F486" i="1"/>
  <c r="R485" i="1"/>
  <c r="Q485" i="1"/>
  <c r="T485" i="1" s="1"/>
  <c r="P485" i="1"/>
  <c r="N485" i="1"/>
  <c r="L485" i="1"/>
  <c r="J485" i="1"/>
  <c r="H485" i="1"/>
  <c r="F485" i="1"/>
  <c r="T484" i="1"/>
  <c r="S484" i="1"/>
  <c r="R484" i="1"/>
  <c r="Q484" i="1"/>
  <c r="P484" i="1"/>
  <c r="N484" i="1"/>
  <c r="L484" i="1"/>
  <c r="J484" i="1"/>
  <c r="H484" i="1"/>
  <c r="F484" i="1"/>
  <c r="Q483" i="1"/>
  <c r="P483" i="1"/>
  <c r="N483" i="1"/>
  <c r="N482" i="1" s="1"/>
  <c r="L483" i="1"/>
  <c r="L482" i="1" s="1"/>
  <c r="J483" i="1"/>
  <c r="H483" i="1"/>
  <c r="F483" i="1"/>
  <c r="F482" i="1" s="1"/>
  <c r="H482" i="1"/>
  <c r="T481" i="1"/>
  <c r="S481" i="1"/>
  <c r="R481" i="1"/>
  <c r="Q481" i="1"/>
  <c r="P481" i="1"/>
  <c r="P480" i="1" s="1"/>
  <c r="N481" i="1"/>
  <c r="L481" i="1"/>
  <c r="L480" i="1" s="1"/>
  <c r="J481" i="1"/>
  <c r="H481" i="1"/>
  <c r="F481" i="1"/>
  <c r="R480" i="1"/>
  <c r="N480" i="1"/>
  <c r="J480" i="1"/>
  <c r="H480" i="1"/>
  <c r="F480" i="1"/>
  <c r="S479" i="1"/>
  <c r="Q479" i="1"/>
  <c r="T479" i="1" s="1"/>
  <c r="P479" i="1"/>
  <c r="N479" i="1"/>
  <c r="L479" i="1"/>
  <c r="J479" i="1"/>
  <c r="H479" i="1"/>
  <c r="F479" i="1"/>
  <c r="T478" i="1"/>
  <c r="S478" i="1"/>
  <c r="R478" i="1"/>
  <c r="P478" i="1"/>
  <c r="N478" i="1"/>
  <c r="L478" i="1"/>
  <c r="J478" i="1"/>
  <c r="H478" i="1"/>
  <c r="F478" i="1"/>
  <c r="T477" i="1"/>
  <c r="S477" i="1"/>
  <c r="R477" i="1"/>
  <c r="Q477" i="1"/>
  <c r="P477" i="1"/>
  <c r="N477" i="1"/>
  <c r="L477" i="1"/>
  <c r="J477" i="1"/>
  <c r="H477" i="1"/>
  <c r="F477" i="1"/>
  <c r="T476" i="1"/>
  <c r="Q476" i="1"/>
  <c r="S476" i="1" s="1"/>
  <c r="P476" i="1"/>
  <c r="N476" i="1"/>
  <c r="L476" i="1"/>
  <c r="J476" i="1"/>
  <c r="H476" i="1"/>
  <c r="F476" i="1"/>
  <c r="S475" i="1"/>
  <c r="R475" i="1"/>
  <c r="Q475" i="1"/>
  <c r="T475" i="1" s="1"/>
  <c r="P475" i="1"/>
  <c r="N475" i="1"/>
  <c r="L475" i="1"/>
  <c r="J475" i="1"/>
  <c r="H475" i="1"/>
  <c r="F475" i="1"/>
  <c r="T474" i="1"/>
  <c r="Q474" i="1"/>
  <c r="S474" i="1" s="1"/>
  <c r="P474" i="1"/>
  <c r="N474" i="1"/>
  <c r="L474" i="1"/>
  <c r="J474" i="1"/>
  <c r="H474" i="1"/>
  <c r="F474" i="1"/>
  <c r="T473" i="1"/>
  <c r="R473" i="1"/>
  <c r="Q473" i="1"/>
  <c r="S473" i="1" s="1"/>
  <c r="P473" i="1"/>
  <c r="N473" i="1"/>
  <c r="L473" i="1"/>
  <c r="L467" i="1" s="1"/>
  <c r="J473" i="1"/>
  <c r="H473" i="1"/>
  <c r="F473" i="1"/>
  <c r="T472" i="1"/>
  <c r="S472" i="1"/>
  <c r="R472" i="1"/>
  <c r="Q472" i="1"/>
  <c r="P472" i="1"/>
  <c r="N472" i="1"/>
  <c r="L472" i="1"/>
  <c r="J472" i="1"/>
  <c r="H472" i="1"/>
  <c r="F472" i="1"/>
  <c r="T471" i="1"/>
  <c r="S471" i="1"/>
  <c r="R471" i="1"/>
  <c r="P471" i="1"/>
  <c r="N471" i="1"/>
  <c r="L471" i="1"/>
  <c r="J471" i="1"/>
  <c r="H471" i="1"/>
  <c r="F471" i="1"/>
  <c r="T470" i="1"/>
  <c r="S470" i="1"/>
  <c r="R470" i="1"/>
  <c r="Q470" i="1"/>
  <c r="P470" i="1"/>
  <c r="N470" i="1"/>
  <c r="L470" i="1"/>
  <c r="J470" i="1"/>
  <c r="H470" i="1"/>
  <c r="F470" i="1"/>
  <c r="Q469" i="1"/>
  <c r="P469" i="1"/>
  <c r="N469" i="1"/>
  <c r="L469" i="1"/>
  <c r="J469" i="1"/>
  <c r="H469" i="1"/>
  <c r="F469" i="1"/>
  <c r="S468" i="1"/>
  <c r="Q468" i="1"/>
  <c r="T468" i="1" s="1"/>
  <c r="P468" i="1"/>
  <c r="N468" i="1"/>
  <c r="N467" i="1" s="1"/>
  <c r="L468" i="1"/>
  <c r="J468" i="1"/>
  <c r="J467" i="1" s="1"/>
  <c r="H468" i="1"/>
  <c r="F468" i="1"/>
  <c r="F467" i="1" s="1"/>
  <c r="T466" i="1"/>
  <c r="S466" i="1"/>
  <c r="R466" i="1"/>
  <c r="P466" i="1"/>
  <c r="N466" i="1"/>
  <c r="L466" i="1"/>
  <c r="J466" i="1"/>
  <c r="H466" i="1"/>
  <c r="F466" i="1"/>
  <c r="F461" i="1" s="1"/>
  <c r="T465" i="1"/>
  <c r="S465" i="1"/>
  <c r="R465" i="1"/>
  <c r="P465" i="1"/>
  <c r="N465" i="1"/>
  <c r="L465" i="1"/>
  <c r="J465" i="1"/>
  <c r="J461" i="1" s="1"/>
  <c r="H465" i="1"/>
  <c r="F465" i="1"/>
  <c r="T464" i="1"/>
  <c r="R464" i="1"/>
  <c r="Q464" i="1"/>
  <c r="S464" i="1" s="1"/>
  <c r="P464" i="1"/>
  <c r="N464" i="1"/>
  <c r="N461" i="1" s="1"/>
  <c r="L464" i="1"/>
  <c r="J464" i="1"/>
  <c r="H464" i="1"/>
  <c r="F464" i="1"/>
  <c r="T463" i="1"/>
  <c r="S463" i="1"/>
  <c r="R463" i="1"/>
  <c r="Q463" i="1"/>
  <c r="P463" i="1"/>
  <c r="N463" i="1"/>
  <c r="L463" i="1"/>
  <c r="J463" i="1"/>
  <c r="H463" i="1"/>
  <c r="H461" i="1" s="1"/>
  <c r="F463" i="1"/>
  <c r="T462" i="1"/>
  <c r="S462" i="1"/>
  <c r="R462" i="1"/>
  <c r="Q462" i="1"/>
  <c r="P462" i="1"/>
  <c r="P461" i="1" s="1"/>
  <c r="N462" i="1"/>
  <c r="L462" i="1"/>
  <c r="L461" i="1" s="1"/>
  <c r="J462" i="1"/>
  <c r="H462" i="1"/>
  <c r="F462" i="1"/>
  <c r="R461" i="1"/>
  <c r="S460" i="1"/>
  <c r="Q460" i="1"/>
  <c r="T460" i="1" s="1"/>
  <c r="P460" i="1"/>
  <c r="N460" i="1"/>
  <c r="N450" i="1" s="1"/>
  <c r="L460" i="1"/>
  <c r="J460" i="1"/>
  <c r="H460" i="1"/>
  <c r="F460" i="1"/>
  <c r="T459" i="1"/>
  <c r="S459" i="1"/>
  <c r="R459" i="1"/>
  <c r="P459" i="1"/>
  <c r="N459" i="1"/>
  <c r="L459" i="1"/>
  <c r="J459" i="1"/>
  <c r="H459" i="1"/>
  <c r="F459" i="1"/>
  <c r="S458" i="1"/>
  <c r="R458" i="1"/>
  <c r="Q458" i="1"/>
  <c r="T458" i="1" s="1"/>
  <c r="P458" i="1"/>
  <c r="N458" i="1"/>
  <c r="L458" i="1"/>
  <c r="J458" i="1"/>
  <c r="H458" i="1"/>
  <c r="F458" i="1"/>
  <c r="T457" i="1"/>
  <c r="S457" i="1"/>
  <c r="R457" i="1"/>
  <c r="P457" i="1"/>
  <c r="N457" i="1"/>
  <c r="L457" i="1"/>
  <c r="J457" i="1"/>
  <c r="H457" i="1"/>
  <c r="F457" i="1"/>
  <c r="T456" i="1"/>
  <c r="S456" i="1"/>
  <c r="R456" i="1"/>
  <c r="P456" i="1"/>
  <c r="N456" i="1"/>
  <c r="L456" i="1"/>
  <c r="J456" i="1"/>
  <c r="H456" i="1"/>
  <c r="F456" i="1"/>
  <c r="T455" i="1"/>
  <c r="S455" i="1"/>
  <c r="R455" i="1"/>
  <c r="P455" i="1"/>
  <c r="N455" i="1"/>
  <c r="L455" i="1"/>
  <c r="J455" i="1"/>
  <c r="H455" i="1"/>
  <c r="F455" i="1"/>
  <c r="T454" i="1"/>
  <c r="S454" i="1"/>
  <c r="R454" i="1"/>
  <c r="P454" i="1"/>
  <c r="N454" i="1"/>
  <c r="L454" i="1"/>
  <c r="J454" i="1"/>
  <c r="H454" i="1"/>
  <c r="F454" i="1"/>
  <c r="T453" i="1"/>
  <c r="Q453" i="1"/>
  <c r="S453" i="1" s="1"/>
  <c r="P453" i="1"/>
  <c r="N453" i="1"/>
  <c r="L453" i="1"/>
  <c r="K453" i="1"/>
  <c r="J453" i="1"/>
  <c r="H453" i="1"/>
  <c r="F453" i="1"/>
  <c r="T452" i="1"/>
  <c r="S452" i="1"/>
  <c r="R452" i="1"/>
  <c r="P452" i="1"/>
  <c r="N452" i="1"/>
  <c r="L452" i="1"/>
  <c r="J452" i="1"/>
  <c r="H452" i="1"/>
  <c r="F452" i="1"/>
  <c r="T451" i="1"/>
  <c r="Q451" i="1"/>
  <c r="S451" i="1" s="1"/>
  <c r="P451" i="1"/>
  <c r="N451" i="1"/>
  <c r="L451" i="1"/>
  <c r="L450" i="1" s="1"/>
  <c r="J451" i="1"/>
  <c r="H451" i="1"/>
  <c r="H450" i="1" s="1"/>
  <c r="F451" i="1"/>
  <c r="F450" i="1"/>
  <c r="R449" i="1"/>
  <c r="Q449" i="1"/>
  <c r="T449" i="1" s="1"/>
  <c r="P449" i="1"/>
  <c r="N449" i="1"/>
  <c r="L449" i="1"/>
  <c r="J449" i="1"/>
  <c r="H449" i="1"/>
  <c r="F449" i="1"/>
  <c r="T448" i="1"/>
  <c r="S448" i="1"/>
  <c r="R448" i="1"/>
  <c r="Q448" i="1"/>
  <c r="P448" i="1"/>
  <c r="N448" i="1"/>
  <c r="L448" i="1"/>
  <c r="J448" i="1"/>
  <c r="H448" i="1"/>
  <c r="F448" i="1"/>
  <c r="T447" i="1"/>
  <c r="S447" i="1"/>
  <c r="R447" i="1"/>
  <c r="P447" i="1"/>
  <c r="N447" i="1"/>
  <c r="L447" i="1"/>
  <c r="J447" i="1"/>
  <c r="H447" i="1"/>
  <c r="F447" i="1"/>
  <c r="T446" i="1"/>
  <c r="R446" i="1"/>
  <c r="Q446" i="1"/>
  <c r="S446" i="1" s="1"/>
  <c r="P446" i="1"/>
  <c r="N446" i="1"/>
  <c r="L446" i="1"/>
  <c r="J446" i="1"/>
  <c r="H446" i="1"/>
  <c r="F446" i="1"/>
  <c r="F442" i="1" s="1"/>
  <c r="T445" i="1"/>
  <c r="S445" i="1"/>
  <c r="R445" i="1"/>
  <c r="Q445" i="1"/>
  <c r="P445" i="1"/>
  <c r="N445" i="1"/>
  <c r="L445" i="1"/>
  <c r="J445" i="1"/>
  <c r="H445" i="1"/>
  <c r="F445" i="1"/>
  <c r="T444" i="1"/>
  <c r="S444" i="1"/>
  <c r="R444" i="1"/>
  <c r="P444" i="1"/>
  <c r="N444" i="1"/>
  <c r="L444" i="1"/>
  <c r="J444" i="1"/>
  <c r="J442" i="1" s="1"/>
  <c r="H444" i="1"/>
  <c r="F444" i="1"/>
  <c r="T443" i="1"/>
  <c r="S443" i="1"/>
  <c r="R443" i="1"/>
  <c r="R442" i="1" s="1"/>
  <c r="P443" i="1"/>
  <c r="N443" i="1"/>
  <c r="L443" i="1"/>
  <c r="L442" i="1" s="1"/>
  <c r="J443" i="1"/>
  <c r="H443" i="1"/>
  <c r="H442" i="1" s="1"/>
  <c r="F443" i="1"/>
  <c r="T442" i="1"/>
  <c r="S442" i="1"/>
  <c r="N442" i="1"/>
  <c r="Q441" i="1"/>
  <c r="T441" i="1" s="1"/>
  <c r="P441" i="1"/>
  <c r="N441" i="1"/>
  <c r="L441" i="1"/>
  <c r="J441" i="1"/>
  <c r="H441" i="1"/>
  <c r="F441" i="1"/>
  <c r="Q440" i="1"/>
  <c r="T440" i="1" s="1"/>
  <c r="P440" i="1"/>
  <c r="N440" i="1"/>
  <c r="L440" i="1"/>
  <c r="J440" i="1"/>
  <c r="H440" i="1"/>
  <c r="F440" i="1"/>
  <c r="F434" i="1" s="1"/>
  <c r="Q439" i="1"/>
  <c r="T439" i="1" s="1"/>
  <c r="P439" i="1"/>
  <c r="N439" i="1"/>
  <c r="L439" i="1"/>
  <c r="J439" i="1"/>
  <c r="H439" i="1"/>
  <c r="F439" i="1"/>
  <c r="T438" i="1"/>
  <c r="S438" i="1"/>
  <c r="R438" i="1"/>
  <c r="P438" i="1"/>
  <c r="N438" i="1"/>
  <c r="L438" i="1"/>
  <c r="J438" i="1"/>
  <c r="H438" i="1"/>
  <c r="F438" i="1"/>
  <c r="T437" i="1"/>
  <c r="S437" i="1"/>
  <c r="R437" i="1"/>
  <c r="P437" i="1"/>
  <c r="N437" i="1"/>
  <c r="N434" i="1" s="1"/>
  <c r="L437" i="1"/>
  <c r="J437" i="1"/>
  <c r="H437" i="1"/>
  <c r="F437" i="1"/>
  <c r="Q436" i="1"/>
  <c r="T436" i="1" s="1"/>
  <c r="P436" i="1"/>
  <c r="N436" i="1"/>
  <c r="L436" i="1"/>
  <c r="J436" i="1"/>
  <c r="J434" i="1" s="1"/>
  <c r="H436" i="1"/>
  <c r="H434" i="1" s="1"/>
  <c r="F436" i="1"/>
  <c r="T435" i="1"/>
  <c r="S435" i="1"/>
  <c r="R435" i="1"/>
  <c r="P435" i="1"/>
  <c r="P434" i="1" s="1"/>
  <c r="N435" i="1"/>
  <c r="L435" i="1"/>
  <c r="L434" i="1" s="1"/>
  <c r="J435" i="1"/>
  <c r="H435" i="1"/>
  <c r="F435" i="1"/>
  <c r="S433" i="1"/>
  <c r="R433" i="1"/>
  <c r="Q433" i="1"/>
  <c r="T433" i="1" s="1"/>
  <c r="P433" i="1"/>
  <c r="N433" i="1"/>
  <c r="L433" i="1"/>
  <c r="J433" i="1"/>
  <c r="H433" i="1"/>
  <c r="F433" i="1"/>
  <c r="Q432" i="1"/>
  <c r="T432" i="1" s="1"/>
  <c r="P432" i="1"/>
  <c r="N432" i="1"/>
  <c r="L432" i="1"/>
  <c r="J432" i="1"/>
  <c r="H432" i="1"/>
  <c r="F432" i="1"/>
  <c r="Q431" i="1"/>
  <c r="T431" i="1" s="1"/>
  <c r="P431" i="1"/>
  <c r="N431" i="1"/>
  <c r="L431" i="1"/>
  <c r="J431" i="1"/>
  <c r="H431" i="1"/>
  <c r="H428" i="1" s="1"/>
  <c r="F431" i="1"/>
  <c r="Q430" i="1"/>
  <c r="T430" i="1" s="1"/>
  <c r="P430" i="1"/>
  <c r="N430" i="1"/>
  <c r="L430" i="1"/>
  <c r="J430" i="1"/>
  <c r="H430" i="1"/>
  <c r="F430" i="1"/>
  <c r="T429" i="1"/>
  <c r="S429" i="1"/>
  <c r="R429" i="1"/>
  <c r="Q429" i="1"/>
  <c r="P429" i="1"/>
  <c r="P428" i="1" s="1"/>
  <c r="N429" i="1"/>
  <c r="N428" i="1" s="1"/>
  <c r="L429" i="1"/>
  <c r="J429" i="1"/>
  <c r="J428" i="1" s="1"/>
  <c r="H429" i="1"/>
  <c r="F429" i="1"/>
  <c r="F428" i="1" s="1"/>
  <c r="L428" i="1"/>
  <c r="T427" i="1"/>
  <c r="S427" i="1"/>
  <c r="R427" i="1"/>
  <c r="P427" i="1"/>
  <c r="N427" i="1"/>
  <c r="L427" i="1"/>
  <c r="J427" i="1"/>
  <c r="H427" i="1"/>
  <c r="F427" i="1"/>
  <c r="Q426" i="1"/>
  <c r="T426" i="1" s="1"/>
  <c r="P426" i="1"/>
  <c r="N426" i="1"/>
  <c r="L426" i="1"/>
  <c r="J426" i="1"/>
  <c r="H426" i="1"/>
  <c r="F426" i="1"/>
  <c r="T425" i="1"/>
  <c r="S425" i="1"/>
  <c r="R425" i="1"/>
  <c r="Q425" i="1"/>
  <c r="P425" i="1"/>
  <c r="N425" i="1"/>
  <c r="L425" i="1"/>
  <c r="J425" i="1"/>
  <c r="H425" i="1"/>
  <c r="F425" i="1"/>
  <c r="T424" i="1"/>
  <c r="S424" i="1"/>
  <c r="R424" i="1"/>
  <c r="P424" i="1"/>
  <c r="N424" i="1"/>
  <c r="L424" i="1"/>
  <c r="J424" i="1"/>
  <c r="H424" i="1"/>
  <c r="F424" i="1"/>
  <c r="T423" i="1"/>
  <c r="R423" i="1"/>
  <c r="Q423" i="1"/>
  <c r="S423" i="1" s="1"/>
  <c r="P423" i="1"/>
  <c r="N423" i="1"/>
  <c r="L423" i="1"/>
  <c r="J423" i="1"/>
  <c r="H423" i="1"/>
  <c r="F423" i="1"/>
  <c r="T422" i="1"/>
  <c r="S422" i="1"/>
  <c r="R422" i="1"/>
  <c r="Q422" i="1"/>
  <c r="P422" i="1"/>
  <c r="P416" i="1" s="1"/>
  <c r="N422" i="1"/>
  <c r="L422" i="1"/>
  <c r="J422" i="1"/>
  <c r="H422" i="1"/>
  <c r="H416" i="1" s="1"/>
  <c r="F422" i="1"/>
  <c r="T421" i="1"/>
  <c r="S421" i="1"/>
  <c r="R421" i="1"/>
  <c r="P421" i="1"/>
  <c r="N421" i="1"/>
  <c r="L421" i="1"/>
  <c r="J421" i="1"/>
  <c r="H421" i="1"/>
  <c r="F421" i="1"/>
  <c r="T420" i="1"/>
  <c r="S420" i="1"/>
  <c r="R420" i="1"/>
  <c r="Q420" i="1"/>
  <c r="P420" i="1"/>
  <c r="N420" i="1"/>
  <c r="L420" i="1"/>
  <c r="J420" i="1"/>
  <c r="H420" i="1"/>
  <c r="F420" i="1"/>
  <c r="Q419" i="1"/>
  <c r="P419" i="1"/>
  <c r="N419" i="1"/>
  <c r="L419" i="1"/>
  <c r="J419" i="1"/>
  <c r="H419" i="1"/>
  <c r="F419" i="1"/>
  <c r="T418" i="1"/>
  <c r="S418" i="1"/>
  <c r="R418" i="1"/>
  <c r="P418" i="1"/>
  <c r="N418" i="1"/>
  <c r="L418" i="1"/>
  <c r="L416" i="1" s="1"/>
  <c r="J418" i="1"/>
  <c r="J416" i="1" s="1"/>
  <c r="H418" i="1"/>
  <c r="F418" i="1"/>
  <c r="T417" i="1"/>
  <c r="S417" i="1"/>
  <c r="R417" i="1"/>
  <c r="P417" i="1"/>
  <c r="N417" i="1"/>
  <c r="N416" i="1" s="1"/>
  <c r="L417" i="1"/>
  <c r="J417" i="1"/>
  <c r="H417" i="1"/>
  <c r="F417" i="1"/>
  <c r="F416" i="1" s="1"/>
  <c r="T416" i="1"/>
  <c r="S416" i="1"/>
  <c r="T415" i="1"/>
  <c r="S415" i="1"/>
  <c r="R415" i="1"/>
  <c r="P415" i="1"/>
  <c r="N415" i="1"/>
  <c r="L415" i="1"/>
  <c r="J415" i="1"/>
  <c r="H415" i="1"/>
  <c r="F415" i="1"/>
  <c r="T414" i="1"/>
  <c r="S414" i="1"/>
  <c r="R414" i="1"/>
  <c r="P414" i="1"/>
  <c r="N414" i="1"/>
  <c r="L414" i="1"/>
  <c r="J414" i="1"/>
  <c r="H414" i="1"/>
  <c r="F414" i="1"/>
  <c r="T413" i="1"/>
  <c r="S413" i="1"/>
  <c r="R413" i="1"/>
  <c r="Q413" i="1"/>
  <c r="P413" i="1"/>
  <c r="N413" i="1"/>
  <c r="L413" i="1"/>
  <c r="J413" i="1"/>
  <c r="H413" i="1"/>
  <c r="F413" i="1"/>
  <c r="T412" i="1"/>
  <c r="S412" i="1"/>
  <c r="R412" i="1"/>
  <c r="P412" i="1"/>
  <c r="N412" i="1"/>
  <c r="L412" i="1"/>
  <c r="J412" i="1"/>
  <c r="H412" i="1"/>
  <c r="F412" i="1"/>
  <c r="T411" i="1"/>
  <c r="S411" i="1"/>
  <c r="R411" i="1"/>
  <c r="P411" i="1"/>
  <c r="N411" i="1"/>
  <c r="L411" i="1"/>
  <c r="J411" i="1"/>
  <c r="H411" i="1"/>
  <c r="F411" i="1"/>
  <c r="T410" i="1"/>
  <c r="Q410" i="1"/>
  <c r="S410" i="1" s="1"/>
  <c r="P410" i="1"/>
  <c r="P406" i="1" s="1"/>
  <c r="N410" i="1"/>
  <c r="L410" i="1"/>
  <c r="J410" i="1"/>
  <c r="H410" i="1"/>
  <c r="F410" i="1"/>
  <c r="T409" i="1"/>
  <c r="S409" i="1"/>
  <c r="R409" i="1"/>
  <c r="Q409" i="1"/>
  <c r="P409" i="1"/>
  <c r="N409" i="1"/>
  <c r="L409" i="1"/>
  <c r="J409" i="1"/>
  <c r="H409" i="1"/>
  <c r="F409" i="1"/>
  <c r="T408" i="1"/>
  <c r="S408" i="1"/>
  <c r="R408" i="1"/>
  <c r="P408" i="1"/>
  <c r="N408" i="1"/>
  <c r="L408" i="1"/>
  <c r="J408" i="1"/>
  <c r="H408" i="1"/>
  <c r="F408" i="1"/>
  <c r="F406" i="1" s="1"/>
  <c r="Q407" i="1"/>
  <c r="T407" i="1" s="1"/>
  <c r="P407" i="1"/>
  <c r="N407" i="1"/>
  <c r="N406" i="1" s="1"/>
  <c r="L407" i="1"/>
  <c r="J407" i="1"/>
  <c r="J406" i="1" s="1"/>
  <c r="H407" i="1"/>
  <c r="F407" i="1"/>
  <c r="T405" i="1"/>
  <c r="S405" i="1"/>
  <c r="R405" i="1"/>
  <c r="P405" i="1"/>
  <c r="N405" i="1"/>
  <c r="L405" i="1"/>
  <c r="J405" i="1"/>
  <c r="J390" i="1" s="1"/>
  <c r="H405" i="1"/>
  <c r="F405" i="1"/>
  <c r="T404" i="1"/>
  <c r="S404" i="1"/>
  <c r="R404" i="1"/>
  <c r="P404" i="1"/>
  <c r="N404" i="1"/>
  <c r="L404" i="1"/>
  <c r="J404" i="1"/>
  <c r="H404" i="1"/>
  <c r="F404" i="1"/>
  <c r="T403" i="1"/>
  <c r="S403" i="1"/>
  <c r="R403" i="1"/>
  <c r="P403" i="1"/>
  <c r="N403" i="1"/>
  <c r="L403" i="1"/>
  <c r="J403" i="1"/>
  <c r="H403" i="1"/>
  <c r="F403" i="1"/>
  <c r="Q402" i="1"/>
  <c r="P402" i="1"/>
  <c r="N402" i="1"/>
  <c r="L402" i="1"/>
  <c r="J402" i="1"/>
  <c r="H402" i="1"/>
  <c r="F402" i="1"/>
  <c r="T401" i="1"/>
  <c r="S401" i="1"/>
  <c r="R401" i="1"/>
  <c r="P401" i="1"/>
  <c r="N401" i="1"/>
  <c r="L401" i="1"/>
  <c r="J401" i="1"/>
  <c r="H401" i="1"/>
  <c r="F401" i="1"/>
  <c r="T400" i="1"/>
  <c r="S400" i="1"/>
  <c r="R400" i="1"/>
  <c r="P400" i="1"/>
  <c r="N400" i="1"/>
  <c r="L400" i="1"/>
  <c r="J400" i="1"/>
  <c r="H400" i="1"/>
  <c r="F400" i="1"/>
  <c r="F390" i="1" s="1"/>
  <c r="T399" i="1"/>
  <c r="S399" i="1"/>
  <c r="R399" i="1"/>
  <c r="P399" i="1"/>
  <c r="N399" i="1"/>
  <c r="L399" i="1"/>
  <c r="J399" i="1"/>
  <c r="H399" i="1"/>
  <c r="F399" i="1"/>
  <c r="T398" i="1"/>
  <c r="S398" i="1"/>
  <c r="R398" i="1"/>
  <c r="P398" i="1"/>
  <c r="N398" i="1"/>
  <c r="L398" i="1"/>
  <c r="J398" i="1"/>
  <c r="H398" i="1"/>
  <c r="F398" i="1"/>
  <c r="T397" i="1"/>
  <c r="S397" i="1"/>
  <c r="Q397" i="1"/>
  <c r="R397" i="1" s="1"/>
  <c r="P397" i="1"/>
  <c r="N397" i="1"/>
  <c r="N390" i="1" s="1"/>
  <c r="L397" i="1"/>
  <c r="J397" i="1"/>
  <c r="H397" i="1"/>
  <c r="F397" i="1"/>
  <c r="T396" i="1"/>
  <c r="S396" i="1"/>
  <c r="R396" i="1"/>
  <c r="P396" i="1"/>
  <c r="N396" i="1"/>
  <c r="L396" i="1"/>
  <c r="J396" i="1"/>
  <c r="H396" i="1"/>
  <c r="F396" i="1"/>
  <c r="T395" i="1"/>
  <c r="S395" i="1"/>
  <c r="R395" i="1"/>
  <c r="Q395" i="1"/>
  <c r="P395" i="1"/>
  <c r="N395" i="1"/>
  <c r="L395" i="1"/>
  <c r="J395" i="1"/>
  <c r="H395" i="1"/>
  <c r="F395" i="1"/>
  <c r="T394" i="1"/>
  <c r="Q394" i="1"/>
  <c r="S394" i="1" s="1"/>
  <c r="P394" i="1"/>
  <c r="N394" i="1"/>
  <c r="L394" i="1"/>
  <c r="J394" i="1"/>
  <c r="H394" i="1"/>
  <c r="F394" i="1"/>
  <c r="T393" i="1"/>
  <c r="S393" i="1"/>
  <c r="R393" i="1"/>
  <c r="P393" i="1"/>
  <c r="N393" i="1"/>
  <c r="L393" i="1"/>
  <c r="J393" i="1"/>
  <c r="H393" i="1"/>
  <c r="F393" i="1"/>
  <c r="T392" i="1"/>
  <c r="S392" i="1"/>
  <c r="R392" i="1"/>
  <c r="P392" i="1"/>
  <c r="N392" i="1"/>
  <c r="L392" i="1"/>
  <c r="L390" i="1" s="1"/>
  <c r="J392" i="1"/>
  <c r="H392" i="1"/>
  <c r="F392" i="1"/>
  <c r="T391" i="1"/>
  <c r="S391" i="1"/>
  <c r="R391" i="1"/>
  <c r="Q391" i="1"/>
  <c r="P391" i="1"/>
  <c r="P390" i="1" s="1"/>
  <c r="N391" i="1"/>
  <c r="L391" i="1"/>
  <c r="J391" i="1"/>
  <c r="H391" i="1"/>
  <c r="H390" i="1" s="1"/>
  <c r="F391" i="1"/>
  <c r="T389" i="1"/>
  <c r="S389" i="1"/>
  <c r="R389" i="1"/>
  <c r="P389" i="1"/>
  <c r="N389" i="1"/>
  <c r="L389" i="1"/>
  <c r="J389" i="1"/>
  <c r="H389" i="1"/>
  <c r="F389" i="1"/>
  <c r="T388" i="1"/>
  <c r="S388" i="1"/>
  <c r="R388" i="1"/>
  <c r="P388" i="1"/>
  <c r="N388" i="1"/>
  <c r="L388" i="1"/>
  <c r="J388" i="1"/>
  <c r="H388" i="1"/>
  <c r="F388" i="1"/>
  <c r="T387" i="1"/>
  <c r="S387" i="1"/>
  <c r="R387" i="1"/>
  <c r="P387" i="1"/>
  <c r="N387" i="1"/>
  <c r="L387" i="1"/>
  <c r="J387" i="1"/>
  <c r="H387" i="1"/>
  <c r="F387" i="1"/>
  <c r="T386" i="1"/>
  <c r="S386" i="1"/>
  <c r="R386" i="1"/>
  <c r="P386" i="1"/>
  <c r="N386" i="1"/>
  <c r="L386" i="1"/>
  <c r="J386" i="1"/>
  <c r="H386" i="1"/>
  <c r="F386" i="1"/>
  <c r="T385" i="1"/>
  <c r="S385" i="1"/>
  <c r="R385" i="1"/>
  <c r="P385" i="1"/>
  <c r="N385" i="1"/>
  <c r="L385" i="1"/>
  <c r="J385" i="1"/>
  <c r="H385" i="1"/>
  <c r="F385" i="1"/>
  <c r="T384" i="1"/>
  <c r="S384" i="1"/>
  <c r="R384" i="1"/>
  <c r="R380" i="1" s="1"/>
  <c r="P384" i="1"/>
  <c r="N384" i="1"/>
  <c r="L384" i="1"/>
  <c r="J384" i="1"/>
  <c r="H384" i="1"/>
  <c r="F384" i="1"/>
  <c r="T383" i="1"/>
  <c r="S383" i="1"/>
  <c r="R383" i="1"/>
  <c r="P383" i="1"/>
  <c r="N383" i="1"/>
  <c r="L383" i="1"/>
  <c r="J383" i="1"/>
  <c r="H383" i="1"/>
  <c r="F383" i="1"/>
  <c r="T382" i="1"/>
  <c r="S382" i="1"/>
  <c r="R382" i="1"/>
  <c r="P382" i="1"/>
  <c r="N382" i="1"/>
  <c r="L382" i="1"/>
  <c r="J382" i="1"/>
  <c r="H382" i="1"/>
  <c r="F382" i="1"/>
  <c r="T381" i="1"/>
  <c r="S381" i="1"/>
  <c r="R381" i="1"/>
  <c r="P381" i="1"/>
  <c r="P380" i="1" s="1"/>
  <c r="N381" i="1"/>
  <c r="L381" i="1"/>
  <c r="L380" i="1" s="1"/>
  <c r="J381" i="1"/>
  <c r="H381" i="1"/>
  <c r="H380" i="1" s="1"/>
  <c r="F381" i="1"/>
  <c r="N380" i="1"/>
  <c r="F380" i="1"/>
  <c r="T379" i="1"/>
  <c r="S379" i="1"/>
  <c r="R379" i="1"/>
  <c r="P379" i="1"/>
  <c r="N379" i="1"/>
  <c r="L379" i="1"/>
  <c r="J379" i="1"/>
  <c r="H379" i="1"/>
  <c r="F379" i="1"/>
  <c r="T378" i="1"/>
  <c r="S378" i="1"/>
  <c r="R378" i="1"/>
  <c r="P378" i="1"/>
  <c r="N378" i="1"/>
  <c r="L378" i="1"/>
  <c r="J378" i="1"/>
  <c r="H378" i="1"/>
  <c r="F378" i="1"/>
  <c r="T377" i="1"/>
  <c r="S377" i="1"/>
  <c r="R377" i="1"/>
  <c r="P377" i="1"/>
  <c r="N377" i="1"/>
  <c r="L377" i="1"/>
  <c r="J377" i="1"/>
  <c r="H377" i="1"/>
  <c r="F377" i="1"/>
  <c r="T376" i="1"/>
  <c r="S376" i="1"/>
  <c r="R376" i="1"/>
  <c r="P376" i="1"/>
  <c r="N376" i="1"/>
  <c r="L376" i="1"/>
  <c r="J376" i="1"/>
  <c r="H376" i="1"/>
  <c r="F376" i="1"/>
  <c r="T375" i="1"/>
  <c r="S375" i="1"/>
  <c r="R375" i="1"/>
  <c r="P375" i="1"/>
  <c r="N375" i="1"/>
  <c r="L375" i="1"/>
  <c r="J375" i="1"/>
  <c r="H375" i="1"/>
  <c r="F375" i="1"/>
  <c r="T374" i="1"/>
  <c r="S374" i="1"/>
  <c r="R374" i="1"/>
  <c r="P374" i="1"/>
  <c r="N374" i="1"/>
  <c r="L374" i="1"/>
  <c r="J374" i="1"/>
  <c r="H374" i="1"/>
  <c r="F374" i="1"/>
  <c r="T373" i="1"/>
  <c r="S373" i="1"/>
  <c r="R373" i="1"/>
  <c r="P373" i="1"/>
  <c r="N373" i="1"/>
  <c r="L373" i="1"/>
  <c r="J373" i="1"/>
  <c r="H373" i="1"/>
  <c r="F373" i="1"/>
  <c r="T372" i="1"/>
  <c r="S372" i="1"/>
  <c r="R372" i="1"/>
  <c r="P372" i="1"/>
  <c r="N372" i="1"/>
  <c r="L372" i="1"/>
  <c r="J372" i="1"/>
  <c r="H372" i="1"/>
  <c r="F372" i="1"/>
  <c r="T371" i="1"/>
  <c r="S371" i="1"/>
  <c r="R371" i="1"/>
  <c r="P371" i="1"/>
  <c r="N371" i="1"/>
  <c r="L371" i="1"/>
  <c r="J371" i="1"/>
  <c r="H371" i="1"/>
  <c r="F371" i="1"/>
  <c r="T370" i="1"/>
  <c r="S370" i="1"/>
  <c r="R370" i="1"/>
  <c r="P370" i="1"/>
  <c r="N370" i="1"/>
  <c r="L370" i="1"/>
  <c r="J370" i="1"/>
  <c r="H370" i="1"/>
  <c r="F370" i="1"/>
  <c r="T369" i="1"/>
  <c r="S369" i="1"/>
  <c r="R369" i="1"/>
  <c r="P369" i="1"/>
  <c r="N369" i="1"/>
  <c r="L369" i="1"/>
  <c r="J369" i="1"/>
  <c r="H369" i="1"/>
  <c r="F369" i="1"/>
  <c r="T368" i="1"/>
  <c r="S368" i="1"/>
  <c r="R368" i="1"/>
  <c r="P368" i="1"/>
  <c r="N368" i="1"/>
  <c r="L368" i="1"/>
  <c r="J368" i="1"/>
  <c r="H368" i="1"/>
  <c r="F368" i="1"/>
  <c r="T367" i="1"/>
  <c r="S367" i="1"/>
  <c r="R367" i="1"/>
  <c r="P367" i="1"/>
  <c r="N367" i="1"/>
  <c r="L367" i="1"/>
  <c r="J367" i="1"/>
  <c r="H367" i="1"/>
  <c r="F367" i="1"/>
  <c r="T366" i="1"/>
  <c r="S366" i="1"/>
  <c r="R366" i="1"/>
  <c r="P366" i="1"/>
  <c r="N366" i="1"/>
  <c r="L366" i="1"/>
  <c r="J366" i="1"/>
  <c r="H366" i="1"/>
  <c r="F366" i="1"/>
  <c r="T365" i="1"/>
  <c r="S365" i="1"/>
  <c r="R365" i="1"/>
  <c r="P365" i="1"/>
  <c r="N365" i="1"/>
  <c r="L365" i="1"/>
  <c r="J365" i="1"/>
  <c r="H365" i="1"/>
  <c r="F365" i="1"/>
  <c r="T364" i="1"/>
  <c r="S364" i="1"/>
  <c r="R364" i="1"/>
  <c r="P364" i="1"/>
  <c r="N364" i="1"/>
  <c r="L364" i="1"/>
  <c r="J364" i="1"/>
  <c r="H364" i="1"/>
  <c r="F364" i="1"/>
  <c r="T363" i="1"/>
  <c r="S363" i="1"/>
  <c r="R363" i="1"/>
  <c r="P363" i="1"/>
  <c r="N363" i="1"/>
  <c r="L363" i="1"/>
  <c r="J363" i="1"/>
  <c r="H363" i="1"/>
  <c r="F363" i="1"/>
  <c r="T362" i="1"/>
  <c r="S362" i="1"/>
  <c r="R362" i="1"/>
  <c r="P362" i="1"/>
  <c r="N362" i="1"/>
  <c r="L362" i="1"/>
  <c r="J362" i="1"/>
  <c r="H362" i="1"/>
  <c r="F362" i="1"/>
  <c r="T361" i="1"/>
  <c r="S361" i="1"/>
  <c r="R361" i="1"/>
  <c r="P361" i="1"/>
  <c r="N361" i="1"/>
  <c r="L361" i="1"/>
  <c r="J361" i="1"/>
  <c r="H361" i="1"/>
  <c r="F361" i="1"/>
  <c r="T360" i="1"/>
  <c r="S360" i="1"/>
  <c r="R360" i="1"/>
  <c r="P360" i="1"/>
  <c r="N360" i="1"/>
  <c r="L360" i="1"/>
  <c r="J360" i="1"/>
  <c r="H360" i="1"/>
  <c r="F360" i="1"/>
  <c r="T359" i="1"/>
  <c r="S359" i="1"/>
  <c r="R359" i="1"/>
  <c r="P359" i="1"/>
  <c r="N359" i="1"/>
  <c r="L359" i="1"/>
  <c r="J359" i="1"/>
  <c r="H359" i="1"/>
  <c r="F359" i="1"/>
  <c r="S358" i="1"/>
  <c r="R358" i="1"/>
  <c r="Q358" i="1"/>
  <c r="T358" i="1" s="1"/>
  <c r="P358" i="1"/>
  <c r="N358" i="1"/>
  <c r="L358" i="1"/>
  <c r="J358" i="1"/>
  <c r="H358" i="1"/>
  <c r="F358" i="1"/>
  <c r="T357" i="1"/>
  <c r="S357" i="1"/>
  <c r="R357" i="1"/>
  <c r="P357" i="1"/>
  <c r="N357" i="1"/>
  <c r="L357" i="1"/>
  <c r="J357" i="1"/>
  <c r="H357" i="1"/>
  <c r="F357" i="1"/>
  <c r="Q356" i="1"/>
  <c r="T356" i="1" s="1"/>
  <c r="P356" i="1"/>
  <c r="N356" i="1"/>
  <c r="L356" i="1"/>
  <c r="J356" i="1"/>
  <c r="H356" i="1"/>
  <c r="F356" i="1"/>
  <c r="T355" i="1"/>
  <c r="S355" i="1"/>
  <c r="R355" i="1"/>
  <c r="P355" i="1"/>
  <c r="N355" i="1"/>
  <c r="L355" i="1"/>
  <c r="J355" i="1"/>
  <c r="H355" i="1"/>
  <c r="F355" i="1"/>
  <c r="T354" i="1"/>
  <c r="S354" i="1"/>
  <c r="R354" i="1"/>
  <c r="P354" i="1"/>
  <c r="N354" i="1"/>
  <c r="L354" i="1"/>
  <c r="J354" i="1"/>
  <c r="H354" i="1"/>
  <c r="F354" i="1"/>
  <c r="T353" i="1"/>
  <c r="S353" i="1"/>
  <c r="R353" i="1"/>
  <c r="P353" i="1"/>
  <c r="N353" i="1"/>
  <c r="L353" i="1"/>
  <c r="J353" i="1"/>
  <c r="H353" i="1"/>
  <c r="F353" i="1"/>
  <c r="T352" i="1"/>
  <c r="S352" i="1"/>
  <c r="R352" i="1"/>
  <c r="P352" i="1"/>
  <c r="N352" i="1"/>
  <c r="L352" i="1"/>
  <c r="J352" i="1"/>
  <c r="H352" i="1"/>
  <c r="F352" i="1"/>
  <c r="T351" i="1"/>
  <c r="S351" i="1"/>
  <c r="R351" i="1"/>
  <c r="P351" i="1"/>
  <c r="N351" i="1"/>
  <c r="L351" i="1"/>
  <c r="J351" i="1"/>
  <c r="H351" i="1"/>
  <c r="F351" i="1"/>
  <c r="T350" i="1"/>
  <c r="S350" i="1"/>
  <c r="R350" i="1"/>
  <c r="P350" i="1"/>
  <c r="N350" i="1"/>
  <c r="L350" i="1"/>
  <c r="J350" i="1"/>
  <c r="H350" i="1"/>
  <c r="F350" i="1"/>
  <c r="T349" i="1"/>
  <c r="S349" i="1"/>
  <c r="R349" i="1"/>
  <c r="P349" i="1"/>
  <c r="N349" i="1"/>
  <c r="L349" i="1"/>
  <c r="J349" i="1"/>
  <c r="H349" i="1"/>
  <c r="F349" i="1"/>
  <c r="T348" i="1"/>
  <c r="S348" i="1"/>
  <c r="R348" i="1"/>
  <c r="P348" i="1"/>
  <c r="N348" i="1"/>
  <c r="L348" i="1"/>
  <c r="J348" i="1"/>
  <c r="H348" i="1"/>
  <c r="F348" i="1"/>
  <c r="T347" i="1"/>
  <c r="S347" i="1"/>
  <c r="R347" i="1"/>
  <c r="P347" i="1"/>
  <c r="N347" i="1"/>
  <c r="L347" i="1"/>
  <c r="J347" i="1"/>
  <c r="H347" i="1"/>
  <c r="F347" i="1"/>
  <c r="T346" i="1"/>
  <c r="S346" i="1"/>
  <c r="R346" i="1"/>
  <c r="P346" i="1"/>
  <c r="N346" i="1"/>
  <c r="L346" i="1"/>
  <c r="J346" i="1"/>
  <c r="H346" i="1"/>
  <c r="F346" i="1"/>
  <c r="T345" i="1"/>
  <c r="S345" i="1"/>
  <c r="R345" i="1"/>
  <c r="P345" i="1"/>
  <c r="N345" i="1"/>
  <c r="L345" i="1"/>
  <c r="J345" i="1"/>
  <c r="H345" i="1"/>
  <c r="F345" i="1"/>
  <c r="T344" i="1"/>
  <c r="S344" i="1"/>
  <c r="R344" i="1"/>
  <c r="P344" i="1"/>
  <c r="N344" i="1"/>
  <c r="L344" i="1"/>
  <c r="J344" i="1"/>
  <c r="H344" i="1"/>
  <c r="F344" i="1"/>
  <c r="Q343" i="1"/>
  <c r="T343" i="1" s="1"/>
  <c r="P343" i="1"/>
  <c r="N343" i="1"/>
  <c r="L343" i="1"/>
  <c r="J343" i="1"/>
  <c r="H343" i="1"/>
  <c r="F343" i="1"/>
  <c r="Q342" i="1"/>
  <c r="T342" i="1" s="1"/>
  <c r="P342" i="1"/>
  <c r="N342" i="1"/>
  <c r="L342" i="1"/>
  <c r="J342" i="1"/>
  <c r="H342" i="1"/>
  <c r="F342" i="1"/>
  <c r="T341" i="1"/>
  <c r="S341" i="1"/>
  <c r="R341" i="1"/>
  <c r="Q341" i="1"/>
  <c r="P341" i="1"/>
  <c r="N341" i="1"/>
  <c r="L341" i="1"/>
  <c r="J341" i="1"/>
  <c r="H341" i="1"/>
  <c r="F341" i="1"/>
  <c r="Q340" i="1"/>
  <c r="P340" i="1"/>
  <c r="N340" i="1"/>
  <c r="L340" i="1"/>
  <c r="J340" i="1"/>
  <c r="H340" i="1"/>
  <c r="F340" i="1"/>
  <c r="S339" i="1"/>
  <c r="Q339" i="1"/>
  <c r="T339" i="1" s="1"/>
  <c r="P339" i="1"/>
  <c r="N339" i="1"/>
  <c r="L339" i="1"/>
  <c r="J339" i="1"/>
  <c r="H339" i="1"/>
  <c r="F339" i="1"/>
  <c r="Q338" i="1"/>
  <c r="T338" i="1" s="1"/>
  <c r="P338" i="1"/>
  <c r="N338" i="1"/>
  <c r="L338" i="1"/>
  <c r="J338" i="1"/>
  <c r="J329" i="1" s="1"/>
  <c r="H338" i="1"/>
  <c r="F338" i="1"/>
  <c r="Q337" i="1"/>
  <c r="T337" i="1" s="1"/>
  <c r="P337" i="1"/>
  <c r="N337" i="1"/>
  <c r="L337" i="1"/>
  <c r="J337" i="1"/>
  <c r="H337" i="1"/>
  <c r="F337" i="1"/>
  <c r="Q336" i="1"/>
  <c r="T336" i="1" s="1"/>
  <c r="P336" i="1"/>
  <c r="N336" i="1"/>
  <c r="L336" i="1"/>
  <c r="J336" i="1"/>
  <c r="H336" i="1"/>
  <c r="F336" i="1"/>
  <c r="T335" i="1"/>
  <c r="S335" i="1"/>
  <c r="R335" i="1"/>
  <c r="Q335" i="1"/>
  <c r="P335" i="1"/>
  <c r="N335" i="1"/>
  <c r="L335" i="1"/>
  <c r="J335" i="1"/>
  <c r="H335" i="1"/>
  <c r="F335" i="1"/>
  <c r="Q334" i="1"/>
  <c r="P334" i="1"/>
  <c r="N334" i="1"/>
  <c r="L334" i="1"/>
  <c r="J334" i="1"/>
  <c r="H334" i="1"/>
  <c r="F334" i="1"/>
  <c r="T333" i="1"/>
  <c r="S333" i="1"/>
  <c r="R333" i="1"/>
  <c r="P333" i="1"/>
  <c r="N333" i="1"/>
  <c r="L333" i="1"/>
  <c r="J333" i="1"/>
  <c r="H333" i="1"/>
  <c r="F333" i="1"/>
  <c r="T332" i="1"/>
  <c r="S332" i="1"/>
  <c r="R332" i="1"/>
  <c r="P332" i="1"/>
  <c r="N332" i="1"/>
  <c r="L332" i="1"/>
  <c r="J332" i="1"/>
  <c r="H332" i="1"/>
  <c r="F332" i="1"/>
  <c r="T331" i="1"/>
  <c r="S331" i="1"/>
  <c r="R331" i="1"/>
  <c r="P331" i="1"/>
  <c r="N331" i="1"/>
  <c r="L331" i="1"/>
  <c r="J331" i="1"/>
  <c r="H331" i="1"/>
  <c r="F331" i="1"/>
  <c r="S330" i="1"/>
  <c r="R330" i="1"/>
  <c r="Q330" i="1"/>
  <c r="T330" i="1" s="1"/>
  <c r="P330" i="1"/>
  <c r="P329" i="1" s="1"/>
  <c r="N330" i="1"/>
  <c r="N329" i="1" s="1"/>
  <c r="L330" i="1"/>
  <c r="L329" i="1" s="1"/>
  <c r="L278" i="1" s="1"/>
  <c r="J330" i="1"/>
  <c r="H330" i="1"/>
  <c r="H329" i="1" s="1"/>
  <c r="F330" i="1"/>
  <c r="T328" i="1"/>
  <c r="S328" i="1"/>
  <c r="R328" i="1"/>
  <c r="P328" i="1"/>
  <c r="N328" i="1"/>
  <c r="L328" i="1"/>
  <c r="J328" i="1"/>
  <c r="H328" i="1"/>
  <c r="F328" i="1"/>
  <c r="T327" i="1"/>
  <c r="S327" i="1"/>
  <c r="R327" i="1"/>
  <c r="P327" i="1"/>
  <c r="N327" i="1"/>
  <c r="L327" i="1"/>
  <c r="J327" i="1"/>
  <c r="H327" i="1"/>
  <c r="F327" i="1"/>
  <c r="T326" i="1"/>
  <c r="S326" i="1"/>
  <c r="R326" i="1"/>
  <c r="P326" i="1"/>
  <c r="N326" i="1"/>
  <c r="L326" i="1"/>
  <c r="J326" i="1"/>
  <c r="H326" i="1"/>
  <c r="F326" i="1"/>
  <c r="T325" i="1"/>
  <c r="S325" i="1"/>
  <c r="R325" i="1"/>
  <c r="P325" i="1"/>
  <c r="N325" i="1"/>
  <c r="L325" i="1"/>
  <c r="J325" i="1"/>
  <c r="H325" i="1"/>
  <c r="F325" i="1"/>
  <c r="T324" i="1"/>
  <c r="S324" i="1"/>
  <c r="R324" i="1"/>
  <c r="P324" i="1"/>
  <c r="N324" i="1"/>
  <c r="L324" i="1"/>
  <c r="J324" i="1"/>
  <c r="H324" i="1"/>
  <c r="F324" i="1"/>
  <c r="T323" i="1"/>
  <c r="S323" i="1"/>
  <c r="R323" i="1"/>
  <c r="P323" i="1"/>
  <c r="N323" i="1"/>
  <c r="L323" i="1"/>
  <c r="J323" i="1"/>
  <c r="H323" i="1"/>
  <c r="F323" i="1"/>
  <c r="T322" i="1"/>
  <c r="S322" i="1"/>
  <c r="R322" i="1"/>
  <c r="P322" i="1"/>
  <c r="N322" i="1"/>
  <c r="L322" i="1"/>
  <c r="J322" i="1"/>
  <c r="H322" i="1"/>
  <c r="F322" i="1"/>
  <c r="T321" i="1"/>
  <c r="S321" i="1"/>
  <c r="R321" i="1"/>
  <c r="P321" i="1"/>
  <c r="N321" i="1"/>
  <c r="L321" i="1"/>
  <c r="J321" i="1"/>
  <c r="H321" i="1"/>
  <c r="F321" i="1"/>
  <c r="T320" i="1"/>
  <c r="S320" i="1"/>
  <c r="R320" i="1"/>
  <c r="P320" i="1"/>
  <c r="N320" i="1"/>
  <c r="L320" i="1"/>
  <c r="J320" i="1"/>
  <c r="H320" i="1"/>
  <c r="F320" i="1"/>
  <c r="T319" i="1"/>
  <c r="S319" i="1"/>
  <c r="R319" i="1"/>
  <c r="P319" i="1"/>
  <c r="N319" i="1"/>
  <c r="L319" i="1"/>
  <c r="J319" i="1"/>
  <c r="H319" i="1"/>
  <c r="F319" i="1"/>
  <c r="T318" i="1"/>
  <c r="S318" i="1"/>
  <c r="R318" i="1"/>
  <c r="P318" i="1"/>
  <c r="N318" i="1"/>
  <c r="L318" i="1"/>
  <c r="J318" i="1"/>
  <c r="H318" i="1"/>
  <c r="F318" i="1"/>
  <c r="T317" i="1"/>
  <c r="S317" i="1"/>
  <c r="R317" i="1"/>
  <c r="P317" i="1"/>
  <c r="N317" i="1"/>
  <c r="L317" i="1"/>
  <c r="J317" i="1"/>
  <c r="H317" i="1"/>
  <c r="F317" i="1"/>
  <c r="T316" i="1"/>
  <c r="S316" i="1"/>
  <c r="R316" i="1"/>
  <c r="P316" i="1"/>
  <c r="N316" i="1"/>
  <c r="L316" i="1"/>
  <c r="J316" i="1"/>
  <c r="H316" i="1"/>
  <c r="F316" i="1"/>
  <c r="T315" i="1"/>
  <c r="S315" i="1"/>
  <c r="R315" i="1"/>
  <c r="P315" i="1"/>
  <c r="N315" i="1"/>
  <c r="L315" i="1"/>
  <c r="J315" i="1"/>
  <c r="H315" i="1"/>
  <c r="F315" i="1"/>
  <c r="T314" i="1"/>
  <c r="S314" i="1"/>
  <c r="R314" i="1"/>
  <c r="P314" i="1"/>
  <c r="N314" i="1"/>
  <c r="L314" i="1"/>
  <c r="J314" i="1"/>
  <c r="H314" i="1"/>
  <c r="F314" i="1"/>
  <c r="T313" i="1"/>
  <c r="S313" i="1"/>
  <c r="R313" i="1"/>
  <c r="P313" i="1"/>
  <c r="N313" i="1"/>
  <c r="L313" i="1"/>
  <c r="J313" i="1"/>
  <c r="H313" i="1"/>
  <c r="F313" i="1"/>
  <c r="T312" i="1"/>
  <c r="S312" i="1"/>
  <c r="R312" i="1"/>
  <c r="P312" i="1"/>
  <c r="N312" i="1"/>
  <c r="L312" i="1"/>
  <c r="J312" i="1"/>
  <c r="H312" i="1"/>
  <c r="F312" i="1"/>
  <c r="T311" i="1"/>
  <c r="S311" i="1"/>
  <c r="R311" i="1"/>
  <c r="P311" i="1"/>
  <c r="N311" i="1"/>
  <c r="L311" i="1"/>
  <c r="J311" i="1"/>
  <c r="H311" i="1"/>
  <c r="F311" i="1"/>
  <c r="T310" i="1"/>
  <c r="S310" i="1"/>
  <c r="R310" i="1"/>
  <c r="P310" i="1"/>
  <c r="N310" i="1"/>
  <c r="L310" i="1"/>
  <c r="J310" i="1"/>
  <c r="H310" i="1"/>
  <c r="F310" i="1"/>
  <c r="T309" i="1"/>
  <c r="S309" i="1"/>
  <c r="R309" i="1"/>
  <c r="P309" i="1"/>
  <c r="N309" i="1"/>
  <c r="L309" i="1"/>
  <c r="J309" i="1"/>
  <c r="H309" i="1"/>
  <c r="F309" i="1"/>
  <c r="T308" i="1"/>
  <c r="S308" i="1"/>
  <c r="R308" i="1"/>
  <c r="P308" i="1"/>
  <c r="N308" i="1"/>
  <c r="L308" i="1"/>
  <c r="J308" i="1"/>
  <c r="H308" i="1"/>
  <c r="F308" i="1"/>
  <c r="T307" i="1"/>
  <c r="S307" i="1"/>
  <c r="R307" i="1"/>
  <c r="P307" i="1"/>
  <c r="N307" i="1"/>
  <c r="L307" i="1"/>
  <c r="J307" i="1"/>
  <c r="H307" i="1"/>
  <c r="F307" i="1"/>
  <c r="T306" i="1"/>
  <c r="S306" i="1"/>
  <c r="R306" i="1"/>
  <c r="P306" i="1"/>
  <c r="N306" i="1"/>
  <c r="L306" i="1"/>
  <c r="J306" i="1"/>
  <c r="H306" i="1"/>
  <c r="F306" i="1"/>
  <c r="T305" i="1"/>
  <c r="S305" i="1"/>
  <c r="R305" i="1"/>
  <c r="P305" i="1"/>
  <c r="N305" i="1"/>
  <c r="L305" i="1"/>
  <c r="J305" i="1"/>
  <c r="H305" i="1"/>
  <c r="F305" i="1"/>
  <c r="T304" i="1"/>
  <c r="S304" i="1"/>
  <c r="R304" i="1"/>
  <c r="P304" i="1"/>
  <c r="N304" i="1"/>
  <c r="L304" i="1"/>
  <c r="J304" i="1"/>
  <c r="H304" i="1"/>
  <c r="F304" i="1"/>
  <c r="T303" i="1"/>
  <c r="S303" i="1"/>
  <c r="R303" i="1"/>
  <c r="P303" i="1"/>
  <c r="N303" i="1"/>
  <c r="L303" i="1"/>
  <c r="J303" i="1"/>
  <c r="H303" i="1"/>
  <c r="F303" i="1"/>
  <c r="T302" i="1"/>
  <c r="S302" i="1"/>
  <c r="R302" i="1"/>
  <c r="P302" i="1"/>
  <c r="N302" i="1"/>
  <c r="L302" i="1"/>
  <c r="J302" i="1"/>
  <c r="H302" i="1"/>
  <c r="F302" i="1"/>
  <c r="T301" i="1"/>
  <c r="S301" i="1"/>
  <c r="R301" i="1"/>
  <c r="P301" i="1"/>
  <c r="N301" i="1"/>
  <c r="L301" i="1"/>
  <c r="J301" i="1"/>
  <c r="H301" i="1"/>
  <c r="F301" i="1"/>
  <c r="T300" i="1"/>
  <c r="S300" i="1"/>
  <c r="R300" i="1"/>
  <c r="P300" i="1"/>
  <c r="N300" i="1"/>
  <c r="L300" i="1"/>
  <c r="J300" i="1"/>
  <c r="H300" i="1"/>
  <c r="F300" i="1"/>
  <c r="T299" i="1"/>
  <c r="S299" i="1"/>
  <c r="R299" i="1"/>
  <c r="P299" i="1"/>
  <c r="N299" i="1"/>
  <c r="L299" i="1"/>
  <c r="J299" i="1"/>
  <c r="H299" i="1"/>
  <c r="F299" i="1"/>
  <c r="T298" i="1"/>
  <c r="S298" i="1"/>
  <c r="R298" i="1"/>
  <c r="P298" i="1"/>
  <c r="N298" i="1"/>
  <c r="L298" i="1"/>
  <c r="J298" i="1"/>
  <c r="H298" i="1"/>
  <c r="F298" i="1"/>
  <c r="T297" i="1"/>
  <c r="S297" i="1"/>
  <c r="R297" i="1"/>
  <c r="P297" i="1"/>
  <c r="N297" i="1"/>
  <c r="L297" i="1"/>
  <c r="J297" i="1"/>
  <c r="H297" i="1"/>
  <c r="F297" i="1"/>
  <c r="T296" i="1"/>
  <c r="S296" i="1"/>
  <c r="R296" i="1"/>
  <c r="P296" i="1"/>
  <c r="N296" i="1"/>
  <c r="L296" i="1"/>
  <c r="J296" i="1"/>
  <c r="H296" i="1"/>
  <c r="F296" i="1"/>
  <c r="T295" i="1"/>
  <c r="S295" i="1"/>
  <c r="R295" i="1"/>
  <c r="P295" i="1"/>
  <c r="N295" i="1"/>
  <c r="L295" i="1"/>
  <c r="J295" i="1"/>
  <c r="H295" i="1"/>
  <c r="F295" i="1"/>
  <c r="T294" i="1"/>
  <c r="S294" i="1"/>
  <c r="R294" i="1"/>
  <c r="P294" i="1"/>
  <c r="N294" i="1"/>
  <c r="L294" i="1"/>
  <c r="J294" i="1"/>
  <c r="H294" i="1"/>
  <c r="F294" i="1"/>
  <c r="T293" i="1"/>
  <c r="S293" i="1"/>
  <c r="R293" i="1"/>
  <c r="P293" i="1"/>
  <c r="N293" i="1"/>
  <c r="L293" i="1"/>
  <c r="J293" i="1"/>
  <c r="H293" i="1"/>
  <c r="F293" i="1"/>
  <c r="T292" i="1"/>
  <c r="S292" i="1"/>
  <c r="R292" i="1"/>
  <c r="P292" i="1"/>
  <c r="N292" i="1"/>
  <c r="L292" i="1"/>
  <c r="J292" i="1"/>
  <c r="H292" i="1"/>
  <c r="F292" i="1"/>
  <c r="T291" i="1"/>
  <c r="S291" i="1"/>
  <c r="R291" i="1"/>
  <c r="P291" i="1"/>
  <c r="N291" i="1"/>
  <c r="L291" i="1"/>
  <c r="J291" i="1"/>
  <c r="H291" i="1"/>
  <c r="F291" i="1"/>
  <c r="T290" i="1"/>
  <c r="S290" i="1"/>
  <c r="R290" i="1"/>
  <c r="P290" i="1"/>
  <c r="N290" i="1"/>
  <c r="L290" i="1"/>
  <c r="J290" i="1"/>
  <c r="H290" i="1"/>
  <c r="F290" i="1"/>
  <c r="T289" i="1"/>
  <c r="S289" i="1"/>
  <c r="R289" i="1"/>
  <c r="P289" i="1"/>
  <c r="N289" i="1"/>
  <c r="L289" i="1"/>
  <c r="J289" i="1"/>
  <c r="H289" i="1"/>
  <c r="F289" i="1"/>
  <c r="T288" i="1"/>
  <c r="S288" i="1"/>
  <c r="R288" i="1"/>
  <c r="P288" i="1"/>
  <c r="N288" i="1"/>
  <c r="L288" i="1"/>
  <c r="J288" i="1"/>
  <c r="H288" i="1"/>
  <c r="F288" i="1"/>
  <c r="T287" i="1"/>
  <c r="S287" i="1"/>
  <c r="R287" i="1"/>
  <c r="P287" i="1"/>
  <c r="N287" i="1"/>
  <c r="L287" i="1"/>
  <c r="J287" i="1"/>
  <c r="H287" i="1"/>
  <c r="F287" i="1"/>
  <c r="T286" i="1"/>
  <c r="S286" i="1"/>
  <c r="R286" i="1"/>
  <c r="P286" i="1"/>
  <c r="N286" i="1"/>
  <c r="L286" i="1"/>
  <c r="J286" i="1"/>
  <c r="H286" i="1"/>
  <c r="F286" i="1"/>
  <c r="T285" i="1"/>
  <c r="R285" i="1"/>
  <c r="Q285" i="1"/>
  <c r="S285" i="1" s="1"/>
  <c r="P285" i="1"/>
  <c r="N285" i="1"/>
  <c r="L285" i="1"/>
  <c r="J285" i="1"/>
  <c r="H285" i="1"/>
  <c r="F285" i="1"/>
  <c r="T284" i="1"/>
  <c r="R284" i="1"/>
  <c r="Q284" i="1"/>
  <c r="S284" i="1" s="1"/>
  <c r="P284" i="1"/>
  <c r="N284" i="1"/>
  <c r="L284" i="1"/>
  <c r="J284" i="1"/>
  <c r="H284" i="1"/>
  <c r="F284" i="1"/>
  <c r="T283" i="1"/>
  <c r="S283" i="1"/>
  <c r="R283" i="1"/>
  <c r="P283" i="1"/>
  <c r="N283" i="1"/>
  <c r="L283" i="1"/>
  <c r="J283" i="1"/>
  <c r="J279" i="1" s="1"/>
  <c r="H283" i="1"/>
  <c r="F283" i="1"/>
  <c r="T282" i="1"/>
  <c r="S282" i="1"/>
  <c r="R282" i="1"/>
  <c r="R279" i="1" s="1"/>
  <c r="P282" i="1"/>
  <c r="N282" i="1"/>
  <c r="L282" i="1"/>
  <c r="J282" i="1"/>
  <c r="H282" i="1"/>
  <c r="F282" i="1"/>
  <c r="T281" i="1"/>
  <c r="S281" i="1"/>
  <c r="R281" i="1"/>
  <c r="P281" i="1"/>
  <c r="N281" i="1"/>
  <c r="N279" i="1" s="1"/>
  <c r="N278" i="1" s="1"/>
  <c r="L281" i="1"/>
  <c r="J281" i="1"/>
  <c r="H281" i="1"/>
  <c r="F281" i="1"/>
  <c r="T280" i="1"/>
  <c r="S280" i="1"/>
  <c r="R280" i="1"/>
  <c r="P280" i="1"/>
  <c r="P279" i="1" s="1"/>
  <c r="N280" i="1"/>
  <c r="L280" i="1"/>
  <c r="L279" i="1" s="1"/>
  <c r="J280" i="1"/>
  <c r="H280" i="1"/>
  <c r="H279" i="1" s="1"/>
  <c r="H278" i="1" s="1"/>
  <c r="F280" i="1"/>
  <c r="F279" i="1"/>
  <c r="T277" i="1"/>
  <c r="S277" i="1"/>
  <c r="R277" i="1"/>
  <c r="P277" i="1"/>
  <c r="N277" i="1"/>
  <c r="L277" i="1"/>
  <c r="J277" i="1"/>
  <c r="H277" i="1"/>
  <c r="F277" i="1"/>
  <c r="F275" i="1" s="1"/>
  <c r="T276" i="1"/>
  <c r="S276" i="1"/>
  <c r="R276" i="1"/>
  <c r="R275" i="1" s="1"/>
  <c r="P276" i="1"/>
  <c r="P275" i="1" s="1"/>
  <c r="N276" i="1"/>
  <c r="L276" i="1"/>
  <c r="L275" i="1" s="1"/>
  <c r="J276" i="1"/>
  <c r="H276" i="1"/>
  <c r="H275" i="1" s="1"/>
  <c r="F276" i="1"/>
  <c r="N275" i="1"/>
  <c r="J275" i="1"/>
  <c r="T274" i="1"/>
  <c r="S274" i="1"/>
  <c r="R274" i="1"/>
  <c r="P274" i="1"/>
  <c r="P273" i="1" s="1"/>
  <c r="N274" i="1"/>
  <c r="L274" i="1"/>
  <c r="L273" i="1" s="1"/>
  <c r="J274" i="1"/>
  <c r="H274" i="1"/>
  <c r="H273" i="1" s="1"/>
  <c r="F274" i="1"/>
  <c r="R273" i="1"/>
  <c r="N273" i="1"/>
  <c r="J273" i="1"/>
  <c r="F273" i="1"/>
  <c r="T272" i="1"/>
  <c r="S272" i="1"/>
  <c r="R272" i="1"/>
  <c r="P272" i="1"/>
  <c r="P271" i="1" s="1"/>
  <c r="N272" i="1"/>
  <c r="L272" i="1"/>
  <c r="L271" i="1" s="1"/>
  <c r="J272" i="1"/>
  <c r="J271" i="1" s="1"/>
  <c r="H272" i="1"/>
  <c r="H271" i="1" s="1"/>
  <c r="F272" i="1"/>
  <c r="R271" i="1"/>
  <c r="N271" i="1"/>
  <c r="F271" i="1"/>
  <c r="T270" i="1"/>
  <c r="S270" i="1"/>
  <c r="R270" i="1"/>
  <c r="P270" i="1"/>
  <c r="N270" i="1"/>
  <c r="L270" i="1"/>
  <c r="J270" i="1"/>
  <c r="H270" i="1"/>
  <c r="F270" i="1"/>
  <c r="T269" i="1"/>
  <c r="S269" i="1"/>
  <c r="R269" i="1"/>
  <c r="P269" i="1"/>
  <c r="N269" i="1"/>
  <c r="L269" i="1"/>
  <c r="J269" i="1"/>
  <c r="H269" i="1"/>
  <c r="F269" i="1"/>
  <c r="T268" i="1"/>
  <c r="S268" i="1"/>
  <c r="R268" i="1"/>
  <c r="P268" i="1"/>
  <c r="N268" i="1"/>
  <c r="L268" i="1"/>
  <c r="J268" i="1"/>
  <c r="H268" i="1"/>
  <c r="F268" i="1"/>
  <c r="T267" i="1"/>
  <c r="S267" i="1"/>
  <c r="R267" i="1"/>
  <c r="P267" i="1"/>
  <c r="N267" i="1"/>
  <c r="L267" i="1"/>
  <c r="J267" i="1"/>
  <c r="H267" i="1"/>
  <c r="F267" i="1"/>
  <c r="T266" i="1"/>
  <c r="S266" i="1"/>
  <c r="R266" i="1"/>
  <c r="P266" i="1"/>
  <c r="N266" i="1"/>
  <c r="L266" i="1"/>
  <c r="J266" i="1"/>
  <c r="H266" i="1"/>
  <c r="F266" i="1"/>
  <c r="T265" i="1"/>
  <c r="S265" i="1"/>
  <c r="R265" i="1"/>
  <c r="P265" i="1"/>
  <c r="N265" i="1"/>
  <c r="L265" i="1"/>
  <c r="J265" i="1"/>
  <c r="H265" i="1"/>
  <c r="F265" i="1"/>
  <c r="T264" i="1"/>
  <c r="S264" i="1"/>
  <c r="R264" i="1"/>
  <c r="P264" i="1"/>
  <c r="N264" i="1"/>
  <c r="L264" i="1"/>
  <c r="J264" i="1"/>
  <c r="H264" i="1"/>
  <c r="F264" i="1"/>
  <c r="T263" i="1"/>
  <c r="S263" i="1"/>
  <c r="R263" i="1"/>
  <c r="P263" i="1"/>
  <c r="N263" i="1"/>
  <c r="L263" i="1"/>
  <c r="J263" i="1"/>
  <c r="H263" i="1"/>
  <c r="F263" i="1"/>
  <c r="T262" i="1"/>
  <c r="S262" i="1"/>
  <c r="R262" i="1"/>
  <c r="P262" i="1"/>
  <c r="N262" i="1"/>
  <c r="L262" i="1"/>
  <c r="J262" i="1"/>
  <c r="H262" i="1"/>
  <c r="F262" i="1"/>
  <c r="T261" i="1"/>
  <c r="S261" i="1"/>
  <c r="R261" i="1"/>
  <c r="P261" i="1"/>
  <c r="N261" i="1"/>
  <c r="N260" i="1" s="1"/>
  <c r="L261" i="1"/>
  <c r="J261" i="1"/>
  <c r="J260" i="1" s="1"/>
  <c r="H261" i="1"/>
  <c r="F261" i="1"/>
  <c r="P260" i="1"/>
  <c r="H260" i="1"/>
  <c r="T259" i="1"/>
  <c r="S259" i="1"/>
  <c r="R259" i="1"/>
  <c r="R258" i="1" s="1"/>
  <c r="P259" i="1"/>
  <c r="N259" i="1"/>
  <c r="N258" i="1" s="1"/>
  <c r="L259" i="1"/>
  <c r="J259" i="1"/>
  <c r="J258" i="1" s="1"/>
  <c r="H259" i="1"/>
  <c r="F259" i="1"/>
  <c r="F258" i="1" s="1"/>
  <c r="P258" i="1"/>
  <c r="L258" i="1"/>
  <c r="H258" i="1"/>
  <c r="T257" i="1"/>
  <c r="S257" i="1"/>
  <c r="R257" i="1"/>
  <c r="P257" i="1"/>
  <c r="N257" i="1"/>
  <c r="L257" i="1"/>
  <c r="J257" i="1"/>
  <c r="J255" i="1" s="1"/>
  <c r="H257" i="1"/>
  <c r="F257" i="1"/>
  <c r="T256" i="1"/>
  <c r="S256" i="1"/>
  <c r="R256" i="1"/>
  <c r="P256" i="1"/>
  <c r="P255" i="1" s="1"/>
  <c r="N256" i="1"/>
  <c r="L256" i="1"/>
  <c r="L255" i="1" s="1"/>
  <c r="J256" i="1"/>
  <c r="H256" i="1"/>
  <c r="H255" i="1" s="1"/>
  <c r="F256" i="1"/>
  <c r="R255" i="1"/>
  <c r="N255" i="1"/>
  <c r="F255" i="1"/>
  <c r="T254" i="1"/>
  <c r="S254" i="1"/>
  <c r="R254" i="1"/>
  <c r="P254" i="1"/>
  <c r="P253" i="1" s="1"/>
  <c r="N254" i="1"/>
  <c r="L254" i="1"/>
  <c r="L253" i="1" s="1"/>
  <c r="J254" i="1"/>
  <c r="H254" i="1"/>
  <c r="H253" i="1" s="1"/>
  <c r="F254" i="1"/>
  <c r="F253" i="1" s="1"/>
  <c r="R253" i="1"/>
  <c r="N253" i="1"/>
  <c r="J253" i="1"/>
  <c r="T252" i="1"/>
  <c r="S252" i="1"/>
  <c r="R252" i="1"/>
  <c r="P252" i="1"/>
  <c r="N252" i="1"/>
  <c r="L252" i="1"/>
  <c r="J252" i="1"/>
  <c r="H252" i="1"/>
  <c r="F252" i="1"/>
  <c r="T251" i="1"/>
  <c r="S251" i="1"/>
  <c r="R251" i="1"/>
  <c r="P251" i="1"/>
  <c r="N251" i="1"/>
  <c r="L251" i="1"/>
  <c r="L248" i="1" s="1"/>
  <c r="J251" i="1"/>
  <c r="H251" i="1"/>
  <c r="F251" i="1"/>
  <c r="T250" i="1"/>
  <c r="S250" i="1"/>
  <c r="R250" i="1"/>
  <c r="P250" i="1"/>
  <c r="N250" i="1"/>
  <c r="L250" i="1"/>
  <c r="J250" i="1"/>
  <c r="H250" i="1"/>
  <c r="H248" i="1" s="1"/>
  <c r="F250" i="1"/>
  <c r="T249" i="1"/>
  <c r="S249" i="1"/>
  <c r="R249" i="1"/>
  <c r="R248" i="1" s="1"/>
  <c r="P249" i="1"/>
  <c r="N249" i="1"/>
  <c r="L249" i="1"/>
  <c r="J249" i="1"/>
  <c r="J248" i="1" s="1"/>
  <c r="H249" i="1"/>
  <c r="F249" i="1"/>
  <c r="F248" i="1" s="1"/>
  <c r="P248" i="1"/>
  <c r="T247" i="1"/>
  <c r="S247" i="1"/>
  <c r="R247" i="1"/>
  <c r="P247" i="1"/>
  <c r="N247" i="1"/>
  <c r="L247" i="1"/>
  <c r="J247" i="1"/>
  <c r="J242" i="1" s="1"/>
  <c r="H247" i="1"/>
  <c r="F247" i="1"/>
  <c r="T246" i="1"/>
  <c r="S246" i="1"/>
  <c r="R246" i="1"/>
  <c r="P246" i="1"/>
  <c r="N246" i="1"/>
  <c r="L246" i="1"/>
  <c r="L242" i="1" s="1"/>
  <c r="J246" i="1"/>
  <c r="H246" i="1"/>
  <c r="F246" i="1"/>
  <c r="T245" i="1"/>
  <c r="S245" i="1"/>
  <c r="R245" i="1"/>
  <c r="P245" i="1"/>
  <c r="N245" i="1"/>
  <c r="L245" i="1"/>
  <c r="J245" i="1"/>
  <c r="H245" i="1"/>
  <c r="F245" i="1"/>
  <c r="F242" i="1" s="1"/>
  <c r="T244" i="1"/>
  <c r="S244" i="1"/>
  <c r="R244" i="1"/>
  <c r="P244" i="1"/>
  <c r="P242" i="1" s="1"/>
  <c r="N244" i="1"/>
  <c r="N242" i="1" s="1"/>
  <c r="L244" i="1"/>
  <c r="J244" i="1"/>
  <c r="H244" i="1"/>
  <c r="H242" i="1" s="1"/>
  <c r="F244" i="1"/>
  <c r="T243" i="1"/>
  <c r="S243" i="1"/>
  <c r="R243" i="1"/>
  <c r="P243" i="1"/>
  <c r="N243" i="1"/>
  <c r="J243" i="1"/>
  <c r="R242" i="1"/>
  <c r="T241" i="1"/>
  <c r="S241" i="1"/>
  <c r="R241" i="1"/>
  <c r="P241" i="1"/>
  <c r="N241" i="1"/>
  <c r="L241" i="1"/>
  <c r="J241" i="1"/>
  <c r="J238" i="1" s="1"/>
  <c r="H241" i="1"/>
  <c r="F241" i="1"/>
  <c r="T240" i="1"/>
  <c r="S240" i="1"/>
  <c r="R240" i="1"/>
  <c r="P240" i="1"/>
  <c r="N240" i="1"/>
  <c r="L240" i="1"/>
  <c r="J240" i="1"/>
  <c r="H240" i="1"/>
  <c r="F240" i="1"/>
  <c r="F238" i="1" s="1"/>
  <c r="T239" i="1"/>
  <c r="S239" i="1"/>
  <c r="R239" i="1"/>
  <c r="R238" i="1" s="1"/>
  <c r="P239" i="1"/>
  <c r="P238" i="1" s="1"/>
  <c r="N239" i="1"/>
  <c r="L239" i="1"/>
  <c r="J239" i="1"/>
  <c r="H239" i="1"/>
  <c r="H238" i="1" s="1"/>
  <c r="F239" i="1"/>
  <c r="N238" i="1"/>
  <c r="T237" i="1"/>
  <c r="S237" i="1"/>
  <c r="R237" i="1"/>
  <c r="P237" i="1"/>
  <c r="N237" i="1"/>
  <c r="L237" i="1"/>
  <c r="J237" i="1"/>
  <c r="H237" i="1"/>
  <c r="F237" i="1"/>
  <c r="F234" i="1" s="1"/>
  <c r="T236" i="1"/>
  <c r="S236" i="1"/>
  <c r="R236" i="1"/>
  <c r="P236" i="1"/>
  <c r="N236" i="1"/>
  <c r="L236" i="1"/>
  <c r="J236" i="1"/>
  <c r="H236" i="1"/>
  <c r="F236" i="1"/>
  <c r="T235" i="1"/>
  <c r="S235" i="1"/>
  <c r="R235" i="1"/>
  <c r="P235" i="1"/>
  <c r="P234" i="1" s="1"/>
  <c r="N235" i="1"/>
  <c r="N234" i="1" s="1"/>
  <c r="L235" i="1"/>
  <c r="L234" i="1" s="1"/>
  <c r="J235" i="1"/>
  <c r="H235" i="1"/>
  <c r="H234" i="1" s="1"/>
  <c r="F235" i="1"/>
  <c r="R234" i="1"/>
  <c r="J234" i="1"/>
  <c r="T233" i="1"/>
  <c r="S233" i="1"/>
  <c r="R233" i="1"/>
  <c r="P233" i="1"/>
  <c r="N233" i="1"/>
  <c r="L233" i="1"/>
  <c r="J233" i="1"/>
  <c r="H233" i="1"/>
  <c r="F233" i="1"/>
  <c r="T232" i="1"/>
  <c r="S232" i="1"/>
  <c r="R232" i="1"/>
  <c r="P232" i="1"/>
  <c r="N232" i="1"/>
  <c r="L232" i="1"/>
  <c r="J232" i="1"/>
  <c r="H232" i="1"/>
  <c r="F232" i="1"/>
  <c r="T231" i="1"/>
  <c r="S231" i="1"/>
  <c r="R231" i="1"/>
  <c r="P231" i="1"/>
  <c r="N231" i="1"/>
  <c r="L231" i="1"/>
  <c r="J231" i="1"/>
  <c r="H231" i="1"/>
  <c r="F231" i="1"/>
  <c r="T230" i="1"/>
  <c r="S230" i="1"/>
  <c r="R230" i="1"/>
  <c r="P230" i="1"/>
  <c r="N230" i="1"/>
  <c r="L230" i="1"/>
  <c r="J230" i="1"/>
  <c r="H230" i="1"/>
  <c r="F230" i="1"/>
  <c r="T229" i="1"/>
  <c r="S229" i="1"/>
  <c r="R229" i="1"/>
  <c r="P229" i="1"/>
  <c r="N229" i="1"/>
  <c r="L229" i="1"/>
  <c r="J229" i="1"/>
  <c r="H229" i="1"/>
  <c r="F229" i="1"/>
  <c r="T228" i="1"/>
  <c r="S228" i="1"/>
  <c r="R228" i="1"/>
  <c r="P228" i="1"/>
  <c r="N228" i="1"/>
  <c r="L228" i="1"/>
  <c r="J228" i="1"/>
  <c r="H228" i="1"/>
  <c r="F228" i="1"/>
  <c r="T227" i="1"/>
  <c r="S227" i="1"/>
  <c r="R227" i="1"/>
  <c r="P227" i="1"/>
  <c r="N227" i="1"/>
  <c r="L227" i="1"/>
  <c r="J227" i="1"/>
  <c r="H227" i="1"/>
  <c r="F227" i="1"/>
  <c r="T226" i="1"/>
  <c r="S226" i="1"/>
  <c r="R226" i="1"/>
  <c r="P226" i="1"/>
  <c r="N226" i="1"/>
  <c r="L226" i="1"/>
  <c r="J226" i="1"/>
  <c r="H226" i="1"/>
  <c r="F226" i="1"/>
  <c r="T225" i="1"/>
  <c r="S225" i="1"/>
  <c r="R225" i="1"/>
  <c r="P225" i="1"/>
  <c r="N225" i="1"/>
  <c r="L225" i="1"/>
  <c r="J225" i="1"/>
  <c r="H225" i="1"/>
  <c r="F225" i="1"/>
  <c r="T224" i="1"/>
  <c r="S224" i="1"/>
  <c r="R224" i="1"/>
  <c r="P224" i="1"/>
  <c r="N224" i="1"/>
  <c r="L224" i="1"/>
  <c r="J224" i="1"/>
  <c r="H224" i="1"/>
  <c r="F224" i="1"/>
  <c r="T223" i="1"/>
  <c r="S223" i="1"/>
  <c r="R223" i="1"/>
  <c r="P223" i="1"/>
  <c r="N223" i="1"/>
  <c r="L223" i="1"/>
  <c r="J223" i="1"/>
  <c r="H223" i="1"/>
  <c r="F223" i="1"/>
  <c r="T222" i="1"/>
  <c r="S222" i="1"/>
  <c r="R222" i="1"/>
  <c r="P222" i="1"/>
  <c r="N222" i="1"/>
  <c r="L222" i="1"/>
  <c r="J222" i="1"/>
  <c r="H222" i="1"/>
  <c r="F222" i="1"/>
  <c r="T221" i="1"/>
  <c r="S221" i="1"/>
  <c r="R221" i="1"/>
  <c r="P221" i="1"/>
  <c r="N221" i="1"/>
  <c r="L221" i="1"/>
  <c r="J221" i="1"/>
  <c r="H221" i="1"/>
  <c r="F221" i="1"/>
  <c r="T220" i="1"/>
  <c r="S220" i="1"/>
  <c r="R220" i="1"/>
  <c r="P220" i="1"/>
  <c r="N220" i="1"/>
  <c r="L220" i="1"/>
  <c r="J220" i="1"/>
  <c r="H220" i="1"/>
  <c r="F220" i="1"/>
  <c r="T219" i="1"/>
  <c r="S219" i="1"/>
  <c r="R219" i="1"/>
  <c r="P219" i="1"/>
  <c r="N219" i="1"/>
  <c r="L219" i="1"/>
  <c r="J219" i="1"/>
  <c r="H219" i="1"/>
  <c r="F219" i="1"/>
  <c r="T218" i="1"/>
  <c r="S218" i="1"/>
  <c r="R218" i="1"/>
  <c r="P218" i="1"/>
  <c r="N218" i="1"/>
  <c r="L218" i="1"/>
  <c r="J218" i="1"/>
  <c r="H218" i="1"/>
  <c r="F218" i="1"/>
  <c r="T217" i="1"/>
  <c r="S217" i="1"/>
  <c r="R217" i="1"/>
  <c r="P217" i="1"/>
  <c r="N217" i="1"/>
  <c r="L217" i="1"/>
  <c r="J217" i="1"/>
  <c r="H217" i="1"/>
  <c r="F217" i="1"/>
  <c r="T216" i="1"/>
  <c r="Q216" i="1"/>
  <c r="S216" i="1" s="1"/>
  <c r="P216" i="1"/>
  <c r="N216" i="1"/>
  <c r="L216" i="1"/>
  <c r="J216" i="1"/>
  <c r="H216" i="1"/>
  <c r="F216" i="1"/>
  <c r="S215" i="1"/>
  <c r="R215" i="1"/>
  <c r="Q215" i="1"/>
  <c r="T215" i="1" s="1"/>
  <c r="P215" i="1"/>
  <c r="N215" i="1"/>
  <c r="L215" i="1"/>
  <c r="J215" i="1"/>
  <c r="H215" i="1"/>
  <c r="F215" i="1"/>
  <c r="T214" i="1"/>
  <c r="Q214" i="1"/>
  <c r="S214" i="1" s="1"/>
  <c r="P214" i="1"/>
  <c r="N214" i="1"/>
  <c r="L214" i="1"/>
  <c r="J214" i="1"/>
  <c r="H214" i="1"/>
  <c r="F214" i="1"/>
  <c r="T213" i="1"/>
  <c r="S213" i="1"/>
  <c r="R213" i="1"/>
  <c r="P213" i="1"/>
  <c r="N213" i="1"/>
  <c r="L213" i="1"/>
  <c r="J213" i="1"/>
  <c r="H213" i="1"/>
  <c r="F213" i="1"/>
  <c r="T212" i="1"/>
  <c r="S212" i="1"/>
  <c r="R212" i="1"/>
  <c r="P212" i="1"/>
  <c r="N212" i="1"/>
  <c r="L212" i="1"/>
  <c r="L208" i="1" s="1"/>
  <c r="J212" i="1"/>
  <c r="H212" i="1"/>
  <c r="F212" i="1"/>
  <c r="T211" i="1"/>
  <c r="S211" i="1"/>
  <c r="R211" i="1"/>
  <c r="P211" i="1"/>
  <c r="N211" i="1"/>
  <c r="L211" i="1"/>
  <c r="J211" i="1"/>
  <c r="H211" i="1"/>
  <c r="F211" i="1"/>
  <c r="T210" i="1"/>
  <c r="S210" i="1"/>
  <c r="R210" i="1"/>
  <c r="P210" i="1"/>
  <c r="P208" i="1" s="1"/>
  <c r="N210" i="1"/>
  <c r="L210" i="1"/>
  <c r="J210" i="1"/>
  <c r="H210" i="1"/>
  <c r="F210" i="1"/>
  <c r="T209" i="1"/>
  <c r="S209" i="1"/>
  <c r="R209" i="1"/>
  <c r="P209" i="1"/>
  <c r="N209" i="1"/>
  <c r="N208" i="1" s="1"/>
  <c r="L209" i="1"/>
  <c r="J209" i="1"/>
  <c r="J208" i="1" s="1"/>
  <c r="H209" i="1"/>
  <c r="F209" i="1"/>
  <c r="F208" i="1" s="1"/>
  <c r="H208" i="1"/>
  <c r="T207" i="1"/>
  <c r="S207" i="1"/>
  <c r="R207" i="1"/>
  <c r="P207" i="1"/>
  <c r="N207" i="1"/>
  <c r="L207" i="1"/>
  <c r="J207" i="1"/>
  <c r="H207" i="1"/>
  <c r="F207" i="1"/>
  <c r="S206" i="1"/>
  <c r="Q206" i="1"/>
  <c r="T206" i="1" s="1"/>
  <c r="P206" i="1"/>
  <c r="N206" i="1"/>
  <c r="L206" i="1"/>
  <c r="J206" i="1"/>
  <c r="H206" i="1"/>
  <c r="F206" i="1"/>
  <c r="Q205" i="1"/>
  <c r="T205" i="1" s="1"/>
  <c r="P205" i="1"/>
  <c r="N205" i="1"/>
  <c r="L205" i="1"/>
  <c r="J205" i="1"/>
  <c r="J204" i="1" s="1"/>
  <c r="H205" i="1"/>
  <c r="F205" i="1"/>
  <c r="F204" i="1" s="1"/>
  <c r="P204" i="1"/>
  <c r="L204" i="1"/>
  <c r="H204" i="1"/>
  <c r="S203" i="1"/>
  <c r="R203" i="1"/>
  <c r="R202" i="1" s="1"/>
  <c r="Q203" i="1"/>
  <c r="T203" i="1" s="1"/>
  <c r="P203" i="1"/>
  <c r="P202" i="1" s="1"/>
  <c r="N203" i="1"/>
  <c r="N202" i="1" s="1"/>
  <c r="L203" i="1"/>
  <c r="L202" i="1" s="1"/>
  <c r="J203" i="1"/>
  <c r="H203" i="1"/>
  <c r="H202" i="1" s="1"/>
  <c r="H201" i="1" s="1"/>
  <c r="F203" i="1"/>
  <c r="J202" i="1"/>
  <c r="F202" i="1"/>
  <c r="T200" i="1"/>
  <c r="S200" i="1"/>
  <c r="R200" i="1"/>
  <c r="R198" i="1" s="1"/>
  <c r="P200" i="1"/>
  <c r="N200" i="1"/>
  <c r="L200" i="1"/>
  <c r="J200" i="1"/>
  <c r="H200" i="1"/>
  <c r="F200" i="1"/>
  <c r="T199" i="1"/>
  <c r="S199" i="1"/>
  <c r="R199" i="1"/>
  <c r="P199" i="1"/>
  <c r="P198" i="1" s="1"/>
  <c r="N199" i="1"/>
  <c r="L199" i="1"/>
  <c r="L198" i="1" s="1"/>
  <c r="J199" i="1"/>
  <c r="H199" i="1"/>
  <c r="H198" i="1" s="1"/>
  <c r="F199" i="1"/>
  <c r="F198" i="1" s="1"/>
  <c r="N198" i="1"/>
  <c r="J198" i="1"/>
  <c r="T197" i="1"/>
  <c r="S197" i="1"/>
  <c r="R197" i="1"/>
  <c r="P197" i="1"/>
  <c r="P196" i="1" s="1"/>
  <c r="N197" i="1"/>
  <c r="N196" i="1" s="1"/>
  <c r="L197" i="1"/>
  <c r="L196" i="1" s="1"/>
  <c r="J197" i="1"/>
  <c r="H197" i="1"/>
  <c r="H196" i="1" s="1"/>
  <c r="F197" i="1"/>
  <c r="R196" i="1"/>
  <c r="J196" i="1"/>
  <c r="F196" i="1"/>
  <c r="T195" i="1"/>
  <c r="S195" i="1"/>
  <c r="R195" i="1"/>
  <c r="P195" i="1"/>
  <c r="P194" i="1" s="1"/>
  <c r="N195" i="1"/>
  <c r="L195" i="1"/>
  <c r="L194" i="1" s="1"/>
  <c r="J195" i="1"/>
  <c r="H195" i="1"/>
  <c r="H194" i="1" s="1"/>
  <c r="F195" i="1"/>
  <c r="R194" i="1"/>
  <c r="N194" i="1"/>
  <c r="J194" i="1"/>
  <c r="F194" i="1"/>
  <c r="T193" i="1"/>
  <c r="S193" i="1"/>
  <c r="R193" i="1"/>
  <c r="P193" i="1"/>
  <c r="N193" i="1"/>
  <c r="L193" i="1"/>
  <c r="J193" i="1"/>
  <c r="H193" i="1"/>
  <c r="F193" i="1"/>
  <c r="T192" i="1"/>
  <c r="S192" i="1"/>
  <c r="R192" i="1"/>
  <c r="P192" i="1"/>
  <c r="N192" i="1"/>
  <c r="L192" i="1"/>
  <c r="J192" i="1"/>
  <c r="H192" i="1"/>
  <c r="F192" i="1"/>
  <c r="T191" i="1"/>
  <c r="S191" i="1"/>
  <c r="R191" i="1"/>
  <c r="P191" i="1"/>
  <c r="N191" i="1"/>
  <c r="L191" i="1"/>
  <c r="J191" i="1"/>
  <c r="H191" i="1"/>
  <c r="F191" i="1"/>
  <c r="T190" i="1"/>
  <c r="S190" i="1"/>
  <c r="R190" i="1"/>
  <c r="R189" i="1" s="1"/>
  <c r="P190" i="1"/>
  <c r="N190" i="1"/>
  <c r="N189" i="1" s="1"/>
  <c r="L190" i="1"/>
  <c r="J190" i="1"/>
  <c r="J189" i="1" s="1"/>
  <c r="H190" i="1"/>
  <c r="F190" i="1"/>
  <c r="F189" i="1" s="1"/>
  <c r="P189" i="1"/>
  <c r="H189" i="1"/>
  <c r="T188" i="1"/>
  <c r="S188" i="1"/>
  <c r="R188" i="1"/>
  <c r="P188" i="1"/>
  <c r="N188" i="1"/>
  <c r="L188" i="1"/>
  <c r="J188" i="1"/>
  <c r="H188" i="1"/>
  <c r="F188" i="1"/>
  <c r="T187" i="1"/>
  <c r="S187" i="1"/>
  <c r="R187" i="1"/>
  <c r="P187" i="1"/>
  <c r="N187" i="1"/>
  <c r="L187" i="1"/>
  <c r="J187" i="1"/>
  <c r="H187" i="1"/>
  <c r="F187" i="1"/>
  <c r="T186" i="1"/>
  <c r="S186" i="1"/>
  <c r="R186" i="1"/>
  <c r="P186" i="1"/>
  <c r="N186" i="1"/>
  <c r="L186" i="1"/>
  <c r="J186" i="1"/>
  <c r="H186" i="1"/>
  <c r="F186" i="1"/>
  <c r="T185" i="1"/>
  <c r="S185" i="1"/>
  <c r="R185" i="1"/>
  <c r="P185" i="1"/>
  <c r="N185" i="1"/>
  <c r="L185" i="1"/>
  <c r="J185" i="1"/>
  <c r="H185" i="1"/>
  <c r="F185" i="1"/>
  <c r="F182" i="1" s="1"/>
  <c r="T184" i="1"/>
  <c r="S184" i="1"/>
  <c r="R184" i="1"/>
  <c r="P184" i="1"/>
  <c r="N184" i="1"/>
  <c r="L184" i="1"/>
  <c r="J184" i="1"/>
  <c r="H184" i="1"/>
  <c r="F184" i="1"/>
  <c r="T183" i="1"/>
  <c r="S183" i="1"/>
  <c r="R183" i="1"/>
  <c r="P183" i="1"/>
  <c r="P182" i="1" s="1"/>
  <c r="N183" i="1"/>
  <c r="N182" i="1" s="1"/>
  <c r="L183" i="1"/>
  <c r="L182" i="1" s="1"/>
  <c r="J183" i="1"/>
  <c r="H183" i="1"/>
  <c r="H182" i="1" s="1"/>
  <c r="F183" i="1"/>
  <c r="R182" i="1"/>
  <c r="J182" i="1"/>
  <c r="T181" i="1"/>
  <c r="S181" i="1"/>
  <c r="R181" i="1"/>
  <c r="P181" i="1"/>
  <c r="N181" i="1"/>
  <c r="L181" i="1"/>
  <c r="J181" i="1"/>
  <c r="H181" i="1"/>
  <c r="F181" i="1"/>
  <c r="T180" i="1"/>
  <c r="S180" i="1"/>
  <c r="R180" i="1"/>
  <c r="P180" i="1"/>
  <c r="N180" i="1"/>
  <c r="L180" i="1"/>
  <c r="J180" i="1"/>
  <c r="H180" i="1"/>
  <c r="F180" i="1"/>
  <c r="T179" i="1"/>
  <c r="S179" i="1"/>
  <c r="R179" i="1"/>
  <c r="P179" i="1"/>
  <c r="P178" i="1" s="1"/>
  <c r="N179" i="1"/>
  <c r="L179" i="1"/>
  <c r="L178" i="1" s="1"/>
  <c r="J179" i="1"/>
  <c r="J178" i="1" s="1"/>
  <c r="H179" i="1"/>
  <c r="H178" i="1" s="1"/>
  <c r="F179" i="1"/>
  <c r="R178" i="1"/>
  <c r="N178" i="1"/>
  <c r="F178" i="1"/>
  <c r="T177" i="1"/>
  <c r="S177" i="1"/>
  <c r="R177" i="1"/>
  <c r="P177" i="1"/>
  <c r="N177" i="1"/>
  <c r="L177" i="1"/>
  <c r="J177" i="1"/>
  <c r="H177" i="1"/>
  <c r="F177" i="1"/>
  <c r="T176" i="1"/>
  <c r="S176" i="1"/>
  <c r="R176" i="1"/>
  <c r="P176" i="1"/>
  <c r="N176" i="1"/>
  <c r="L176" i="1"/>
  <c r="J176" i="1"/>
  <c r="H176" i="1"/>
  <c r="F176" i="1"/>
  <c r="T175" i="1"/>
  <c r="S175" i="1"/>
  <c r="R175" i="1"/>
  <c r="P175" i="1"/>
  <c r="N175" i="1"/>
  <c r="L175" i="1"/>
  <c r="J175" i="1"/>
  <c r="H175" i="1"/>
  <c r="F175" i="1"/>
  <c r="T174" i="1"/>
  <c r="S174" i="1"/>
  <c r="R174" i="1"/>
  <c r="P174" i="1"/>
  <c r="N174" i="1"/>
  <c r="L174" i="1"/>
  <c r="J174" i="1"/>
  <c r="H174" i="1"/>
  <c r="F174" i="1"/>
  <c r="T173" i="1"/>
  <c r="S173" i="1"/>
  <c r="R173" i="1"/>
  <c r="P173" i="1"/>
  <c r="N173" i="1"/>
  <c r="L173" i="1"/>
  <c r="J173" i="1"/>
  <c r="H173" i="1"/>
  <c r="F173" i="1"/>
  <c r="T172" i="1"/>
  <c r="S172" i="1"/>
  <c r="R172" i="1"/>
  <c r="P172" i="1"/>
  <c r="N172" i="1"/>
  <c r="L172" i="1"/>
  <c r="J172" i="1"/>
  <c r="H172" i="1"/>
  <c r="F172" i="1"/>
  <c r="T171" i="1"/>
  <c r="S171" i="1"/>
  <c r="R171" i="1"/>
  <c r="P171" i="1"/>
  <c r="N171" i="1"/>
  <c r="L171" i="1"/>
  <c r="J171" i="1"/>
  <c r="H171" i="1"/>
  <c r="F171" i="1"/>
  <c r="T170" i="1"/>
  <c r="S170" i="1"/>
  <c r="R170" i="1"/>
  <c r="P170" i="1"/>
  <c r="N170" i="1"/>
  <c r="L170" i="1"/>
  <c r="J170" i="1"/>
  <c r="H170" i="1"/>
  <c r="F170" i="1"/>
  <c r="T169" i="1"/>
  <c r="S169" i="1"/>
  <c r="R169" i="1"/>
  <c r="P169" i="1"/>
  <c r="N169" i="1"/>
  <c r="L169" i="1"/>
  <c r="J169" i="1"/>
  <c r="H169" i="1"/>
  <c r="F169" i="1"/>
  <c r="T168" i="1"/>
  <c r="S168" i="1"/>
  <c r="R168" i="1"/>
  <c r="P168" i="1"/>
  <c r="N168" i="1"/>
  <c r="L168" i="1"/>
  <c r="J168" i="1"/>
  <c r="H168" i="1"/>
  <c r="F168" i="1"/>
  <c r="T167" i="1"/>
  <c r="S167" i="1"/>
  <c r="R167" i="1"/>
  <c r="P167" i="1"/>
  <c r="N167" i="1"/>
  <c r="L167" i="1"/>
  <c r="J167" i="1"/>
  <c r="H167" i="1"/>
  <c r="F167" i="1"/>
  <c r="T166" i="1"/>
  <c r="R166" i="1"/>
  <c r="Q166" i="1"/>
  <c r="S166" i="1" s="1"/>
  <c r="P166" i="1"/>
  <c r="N166" i="1"/>
  <c r="L166" i="1"/>
  <c r="J166" i="1"/>
  <c r="H166" i="1"/>
  <c r="F166" i="1"/>
  <c r="T165" i="1"/>
  <c r="S165" i="1"/>
  <c r="R165" i="1"/>
  <c r="P165" i="1"/>
  <c r="N165" i="1"/>
  <c r="L165" i="1"/>
  <c r="J165" i="1"/>
  <c r="H165" i="1"/>
  <c r="F165" i="1"/>
  <c r="T164" i="1"/>
  <c r="S164" i="1"/>
  <c r="R164" i="1"/>
  <c r="P164" i="1"/>
  <c r="N164" i="1"/>
  <c r="L164" i="1"/>
  <c r="J164" i="1"/>
  <c r="H164" i="1"/>
  <c r="F164" i="1"/>
  <c r="T163" i="1"/>
  <c r="S163" i="1"/>
  <c r="R163" i="1"/>
  <c r="P163" i="1"/>
  <c r="N163" i="1"/>
  <c r="L163" i="1"/>
  <c r="J163" i="1"/>
  <c r="H163" i="1"/>
  <c r="F163" i="1"/>
  <c r="T162" i="1"/>
  <c r="S162" i="1"/>
  <c r="R162" i="1"/>
  <c r="P162" i="1"/>
  <c r="N162" i="1"/>
  <c r="L162" i="1"/>
  <c r="J162" i="1"/>
  <c r="H162" i="1"/>
  <c r="H155" i="1" s="1"/>
  <c r="F162" i="1"/>
  <c r="T161" i="1"/>
  <c r="S161" i="1"/>
  <c r="R161" i="1"/>
  <c r="P161" i="1"/>
  <c r="N161" i="1"/>
  <c r="L161" i="1"/>
  <c r="J161" i="1"/>
  <c r="H161" i="1"/>
  <c r="F161" i="1"/>
  <c r="T160" i="1"/>
  <c r="S160" i="1"/>
  <c r="R160" i="1"/>
  <c r="Q160" i="1"/>
  <c r="P160" i="1"/>
  <c r="N160" i="1"/>
  <c r="L160" i="1"/>
  <c r="J160" i="1"/>
  <c r="H160" i="1"/>
  <c r="F160" i="1"/>
  <c r="T159" i="1"/>
  <c r="S159" i="1"/>
  <c r="R159" i="1"/>
  <c r="P159" i="1"/>
  <c r="N159" i="1"/>
  <c r="L159" i="1"/>
  <c r="J159" i="1"/>
  <c r="H159" i="1"/>
  <c r="F159" i="1"/>
  <c r="T158" i="1"/>
  <c r="S158" i="1"/>
  <c r="R158" i="1"/>
  <c r="P158" i="1"/>
  <c r="N158" i="1"/>
  <c r="L158" i="1"/>
  <c r="J158" i="1"/>
  <c r="J155" i="1" s="1"/>
  <c r="H158" i="1"/>
  <c r="F158" i="1"/>
  <c r="T157" i="1"/>
  <c r="S157" i="1"/>
  <c r="R157" i="1"/>
  <c r="P157" i="1"/>
  <c r="N157" i="1"/>
  <c r="L157" i="1"/>
  <c r="J157" i="1"/>
  <c r="H157" i="1"/>
  <c r="F157" i="1"/>
  <c r="T156" i="1"/>
  <c r="Q156" i="1"/>
  <c r="S156" i="1" s="1"/>
  <c r="P156" i="1"/>
  <c r="N156" i="1"/>
  <c r="L156" i="1"/>
  <c r="L155" i="1" s="1"/>
  <c r="J156" i="1"/>
  <c r="H156" i="1"/>
  <c r="F156" i="1"/>
  <c r="T154" i="1"/>
  <c r="S154" i="1"/>
  <c r="R154" i="1"/>
  <c r="P154" i="1"/>
  <c r="N154" i="1"/>
  <c r="L154" i="1"/>
  <c r="J154" i="1"/>
  <c r="H154" i="1"/>
  <c r="F154" i="1"/>
  <c r="T153" i="1"/>
  <c r="S153" i="1"/>
  <c r="R153" i="1"/>
  <c r="P153" i="1"/>
  <c r="N153" i="1"/>
  <c r="L153" i="1"/>
  <c r="J153" i="1"/>
  <c r="H153" i="1"/>
  <c r="F153" i="1"/>
  <c r="T152" i="1"/>
  <c r="S152" i="1"/>
  <c r="R152" i="1"/>
  <c r="P152" i="1"/>
  <c r="N152" i="1"/>
  <c r="L152" i="1"/>
  <c r="J152" i="1"/>
  <c r="H152" i="1"/>
  <c r="F152" i="1"/>
  <c r="T151" i="1"/>
  <c r="S151" i="1"/>
  <c r="R151" i="1"/>
  <c r="P151" i="1"/>
  <c r="N151" i="1"/>
  <c r="L151" i="1"/>
  <c r="J151" i="1"/>
  <c r="H151" i="1"/>
  <c r="F151" i="1"/>
  <c r="T150" i="1"/>
  <c r="S150" i="1"/>
  <c r="R150" i="1"/>
  <c r="P150" i="1"/>
  <c r="N150" i="1"/>
  <c r="L150" i="1"/>
  <c r="J150" i="1"/>
  <c r="H150" i="1"/>
  <c r="F150" i="1"/>
  <c r="T149" i="1"/>
  <c r="S149" i="1"/>
  <c r="R149" i="1"/>
  <c r="P149" i="1"/>
  <c r="N149" i="1"/>
  <c r="L149" i="1"/>
  <c r="J149" i="1"/>
  <c r="H149" i="1"/>
  <c r="F149" i="1"/>
  <c r="T148" i="1"/>
  <c r="S148" i="1"/>
  <c r="R148" i="1"/>
  <c r="P148" i="1"/>
  <c r="N148" i="1"/>
  <c r="L148" i="1"/>
  <c r="J148" i="1"/>
  <c r="H148" i="1"/>
  <c r="F148" i="1"/>
  <c r="T147" i="1"/>
  <c r="S147" i="1"/>
  <c r="R147" i="1"/>
  <c r="P147" i="1"/>
  <c r="N147" i="1"/>
  <c r="L147" i="1"/>
  <c r="J147" i="1"/>
  <c r="H147" i="1"/>
  <c r="F147" i="1"/>
  <c r="T146" i="1"/>
  <c r="S146" i="1"/>
  <c r="R146" i="1"/>
  <c r="P146" i="1"/>
  <c r="N146" i="1"/>
  <c r="L146" i="1"/>
  <c r="J146" i="1"/>
  <c r="H146" i="1"/>
  <c r="F146" i="1"/>
  <c r="T145" i="1"/>
  <c r="S145" i="1"/>
  <c r="R145" i="1"/>
  <c r="P145" i="1"/>
  <c r="N145" i="1"/>
  <c r="L145" i="1"/>
  <c r="J145" i="1"/>
  <c r="H145" i="1"/>
  <c r="F145" i="1"/>
  <c r="T144" i="1"/>
  <c r="S144" i="1"/>
  <c r="R144" i="1"/>
  <c r="P144" i="1"/>
  <c r="N144" i="1"/>
  <c r="N136" i="1" s="1"/>
  <c r="L144" i="1"/>
  <c r="J144" i="1"/>
  <c r="H144" i="1"/>
  <c r="F144" i="1"/>
  <c r="T143" i="1"/>
  <c r="S143" i="1"/>
  <c r="R143" i="1"/>
  <c r="P143" i="1"/>
  <c r="N143" i="1"/>
  <c r="L143" i="1"/>
  <c r="J143" i="1"/>
  <c r="H143" i="1"/>
  <c r="F143" i="1"/>
  <c r="T142" i="1"/>
  <c r="S142" i="1"/>
  <c r="R142" i="1"/>
  <c r="Q142" i="1"/>
  <c r="P142" i="1"/>
  <c r="N142" i="1"/>
  <c r="L142" i="1"/>
  <c r="J142" i="1"/>
  <c r="H142" i="1"/>
  <c r="F142" i="1"/>
  <c r="T141" i="1"/>
  <c r="Q141" i="1"/>
  <c r="S141" i="1" s="1"/>
  <c r="P141" i="1"/>
  <c r="N141" i="1"/>
  <c r="L141" i="1"/>
  <c r="J141" i="1"/>
  <c r="H141" i="1"/>
  <c r="F141" i="1"/>
  <c r="T140" i="1"/>
  <c r="S140" i="1"/>
  <c r="R140" i="1"/>
  <c r="P140" i="1"/>
  <c r="N140" i="1"/>
  <c r="L140" i="1"/>
  <c r="J140" i="1"/>
  <c r="H140" i="1"/>
  <c r="F140" i="1"/>
  <c r="T139" i="1"/>
  <c r="S139" i="1"/>
  <c r="R139" i="1"/>
  <c r="P139" i="1"/>
  <c r="N139" i="1"/>
  <c r="L139" i="1"/>
  <c r="J139" i="1"/>
  <c r="J136" i="1" s="1"/>
  <c r="H139" i="1"/>
  <c r="F139" i="1"/>
  <c r="T138" i="1"/>
  <c r="S138" i="1"/>
  <c r="R138" i="1"/>
  <c r="P138" i="1"/>
  <c r="N138" i="1"/>
  <c r="L138" i="1"/>
  <c r="J138" i="1"/>
  <c r="H138" i="1"/>
  <c r="F138" i="1"/>
  <c r="F136" i="1" s="1"/>
  <c r="T137" i="1"/>
  <c r="S137" i="1"/>
  <c r="R137" i="1"/>
  <c r="P137" i="1"/>
  <c r="P136" i="1" s="1"/>
  <c r="N137" i="1"/>
  <c r="L137" i="1"/>
  <c r="L136" i="1" s="1"/>
  <c r="J137" i="1"/>
  <c r="H137" i="1"/>
  <c r="F137" i="1"/>
  <c r="T135" i="1"/>
  <c r="S135" i="1"/>
  <c r="R135" i="1"/>
  <c r="P135" i="1"/>
  <c r="N135" i="1"/>
  <c r="L135" i="1"/>
  <c r="J135" i="1"/>
  <c r="H135" i="1"/>
  <c r="H133" i="1" s="1"/>
  <c r="F135" i="1"/>
  <c r="F133" i="1" s="1"/>
  <c r="T134" i="1"/>
  <c r="S134" i="1"/>
  <c r="R134" i="1"/>
  <c r="R133" i="1" s="1"/>
  <c r="P134" i="1"/>
  <c r="N134" i="1"/>
  <c r="N133" i="1" s="1"/>
  <c r="L134" i="1"/>
  <c r="J134" i="1"/>
  <c r="J133" i="1" s="1"/>
  <c r="H134" i="1"/>
  <c r="F134" i="1"/>
  <c r="P133" i="1"/>
  <c r="L133" i="1"/>
  <c r="T132" i="1"/>
  <c r="R132" i="1"/>
  <c r="Q132" i="1"/>
  <c r="S132" i="1" s="1"/>
  <c r="P132" i="1"/>
  <c r="N132" i="1"/>
  <c r="L132" i="1"/>
  <c r="J132" i="1"/>
  <c r="H132" i="1"/>
  <c r="F132" i="1"/>
  <c r="T131" i="1"/>
  <c r="R131" i="1"/>
  <c r="Q131" i="1"/>
  <c r="S131" i="1" s="1"/>
  <c r="P131" i="1"/>
  <c r="N131" i="1"/>
  <c r="L131" i="1"/>
  <c r="J131" i="1"/>
  <c r="H131" i="1"/>
  <c r="F131" i="1"/>
  <c r="T130" i="1"/>
  <c r="S130" i="1"/>
  <c r="R130" i="1"/>
  <c r="P130" i="1"/>
  <c r="N130" i="1"/>
  <c r="L130" i="1"/>
  <c r="J130" i="1"/>
  <c r="J126" i="1" s="1"/>
  <c r="H130" i="1"/>
  <c r="F130" i="1"/>
  <c r="T129" i="1"/>
  <c r="S129" i="1"/>
  <c r="R129" i="1"/>
  <c r="R126" i="1" s="1"/>
  <c r="P129" i="1"/>
  <c r="N129" i="1"/>
  <c r="L129" i="1"/>
  <c r="J129" i="1"/>
  <c r="H129" i="1"/>
  <c r="F129" i="1"/>
  <c r="T128" i="1"/>
  <c r="S128" i="1"/>
  <c r="R128" i="1"/>
  <c r="P128" i="1"/>
  <c r="N128" i="1"/>
  <c r="N126" i="1" s="1"/>
  <c r="L128" i="1"/>
  <c r="J128" i="1"/>
  <c r="H128" i="1"/>
  <c r="F128" i="1"/>
  <c r="T127" i="1"/>
  <c r="S127" i="1"/>
  <c r="R127" i="1"/>
  <c r="P127" i="1"/>
  <c r="P126" i="1" s="1"/>
  <c r="N127" i="1"/>
  <c r="L127" i="1"/>
  <c r="L126" i="1" s="1"/>
  <c r="J127" i="1"/>
  <c r="H127" i="1"/>
  <c r="H126" i="1" s="1"/>
  <c r="F127" i="1"/>
  <c r="F126" i="1"/>
  <c r="T125" i="1"/>
  <c r="S125" i="1"/>
  <c r="R125" i="1"/>
  <c r="P125" i="1"/>
  <c r="N125" i="1"/>
  <c r="L125" i="1"/>
  <c r="J125" i="1"/>
  <c r="H125" i="1"/>
  <c r="F125" i="1"/>
  <c r="T124" i="1"/>
  <c r="S124" i="1"/>
  <c r="R124" i="1"/>
  <c r="P124" i="1"/>
  <c r="N124" i="1"/>
  <c r="L124" i="1"/>
  <c r="J124" i="1"/>
  <c r="H124" i="1"/>
  <c r="F124" i="1"/>
  <c r="T123" i="1"/>
  <c r="S123" i="1"/>
  <c r="R123" i="1"/>
  <c r="P123" i="1"/>
  <c r="N123" i="1"/>
  <c r="L123" i="1"/>
  <c r="J123" i="1"/>
  <c r="H123" i="1"/>
  <c r="F123" i="1"/>
  <c r="T122" i="1"/>
  <c r="S122" i="1"/>
  <c r="R122" i="1"/>
  <c r="P122" i="1"/>
  <c r="N122" i="1"/>
  <c r="L122" i="1"/>
  <c r="J122" i="1"/>
  <c r="H122" i="1"/>
  <c r="F122" i="1"/>
  <c r="F118" i="1" s="1"/>
  <c r="T121" i="1"/>
  <c r="S121" i="1"/>
  <c r="R121" i="1"/>
  <c r="P121" i="1"/>
  <c r="N121" i="1"/>
  <c r="N118" i="1" s="1"/>
  <c r="L121" i="1"/>
  <c r="J121" i="1"/>
  <c r="H121" i="1"/>
  <c r="F121" i="1"/>
  <c r="T120" i="1"/>
  <c r="S120" i="1"/>
  <c r="R120" i="1"/>
  <c r="P120" i="1"/>
  <c r="N120" i="1"/>
  <c r="L120" i="1"/>
  <c r="J120" i="1"/>
  <c r="J118" i="1" s="1"/>
  <c r="H120" i="1"/>
  <c r="H118" i="1" s="1"/>
  <c r="F120" i="1"/>
  <c r="T119" i="1"/>
  <c r="S119" i="1"/>
  <c r="R119" i="1"/>
  <c r="P119" i="1"/>
  <c r="P118" i="1" s="1"/>
  <c r="N119" i="1"/>
  <c r="L119" i="1"/>
  <c r="L118" i="1" s="1"/>
  <c r="J119" i="1"/>
  <c r="H119" i="1"/>
  <c r="F119" i="1"/>
  <c r="R118" i="1"/>
  <c r="T117" i="1"/>
  <c r="S117" i="1"/>
  <c r="R117" i="1"/>
  <c r="P117" i="1"/>
  <c r="N117" i="1"/>
  <c r="L117" i="1"/>
  <c r="J117" i="1"/>
  <c r="H117" i="1"/>
  <c r="F117" i="1"/>
  <c r="T116" i="1"/>
  <c r="S116" i="1"/>
  <c r="R116" i="1"/>
  <c r="P116" i="1"/>
  <c r="N116" i="1"/>
  <c r="L116" i="1"/>
  <c r="J116" i="1"/>
  <c r="H116" i="1"/>
  <c r="F116" i="1"/>
  <c r="T115" i="1"/>
  <c r="S115" i="1"/>
  <c r="R115" i="1"/>
  <c r="P115" i="1"/>
  <c r="N115" i="1"/>
  <c r="L115" i="1"/>
  <c r="J115" i="1"/>
  <c r="H115" i="1"/>
  <c r="F115" i="1"/>
  <c r="T114" i="1"/>
  <c r="S114" i="1"/>
  <c r="R114" i="1"/>
  <c r="R113" i="1" s="1"/>
  <c r="P114" i="1"/>
  <c r="N114" i="1"/>
  <c r="L114" i="1"/>
  <c r="J114" i="1"/>
  <c r="J113" i="1" s="1"/>
  <c r="H114" i="1"/>
  <c r="F114" i="1"/>
  <c r="P113" i="1"/>
  <c r="H113" i="1"/>
  <c r="T112" i="1"/>
  <c r="S112" i="1"/>
  <c r="R112" i="1"/>
  <c r="P112" i="1"/>
  <c r="N112" i="1"/>
  <c r="L112" i="1"/>
  <c r="J112" i="1"/>
  <c r="H112" i="1"/>
  <c r="F112" i="1"/>
  <c r="T111" i="1"/>
  <c r="S111" i="1"/>
  <c r="R111" i="1"/>
  <c r="P111" i="1"/>
  <c r="N111" i="1"/>
  <c r="L111" i="1"/>
  <c r="J111" i="1"/>
  <c r="H111" i="1"/>
  <c r="F111" i="1"/>
  <c r="T110" i="1"/>
  <c r="S110" i="1"/>
  <c r="R110" i="1"/>
  <c r="P110" i="1"/>
  <c r="N110" i="1"/>
  <c r="L110" i="1"/>
  <c r="J110" i="1"/>
  <c r="H110" i="1"/>
  <c r="F110" i="1"/>
  <c r="T109" i="1"/>
  <c r="S109" i="1"/>
  <c r="R109" i="1"/>
  <c r="P109" i="1"/>
  <c r="N109" i="1"/>
  <c r="L109" i="1"/>
  <c r="J109" i="1"/>
  <c r="H109" i="1"/>
  <c r="F109" i="1"/>
  <c r="T108" i="1"/>
  <c r="S108" i="1"/>
  <c r="R108" i="1"/>
  <c r="P108" i="1"/>
  <c r="N108" i="1"/>
  <c r="L108" i="1"/>
  <c r="J108" i="1"/>
  <c r="H108" i="1"/>
  <c r="F108" i="1"/>
  <c r="T107" i="1"/>
  <c r="S107" i="1"/>
  <c r="R107" i="1"/>
  <c r="P107" i="1"/>
  <c r="N107" i="1"/>
  <c r="L107" i="1"/>
  <c r="J107" i="1"/>
  <c r="H107" i="1"/>
  <c r="F107" i="1"/>
  <c r="T106" i="1"/>
  <c r="S106" i="1"/>
  <c r="R106" i="1"/>
  <c r="P106" i="1"/>
  <c r="N106" i="1"/>
  <c r="L106" i="1"/>
  <c r="J106" i="1"/>
  <c r="H106" i="1"/>
  <c r="F106" i="1"/>
  <c r="T105" i="1"/>
  <c r="S105" i="1"/>
  <c r="R105" i="1"/>
  <c r="P105" i="1"/>
  <c r="N105" i="1"/>
  <c r="L105" i="1"/>
  <c r="J105" i="1"/>
  <c r="H105" i="1"/>
  <c r="F105" i="1"/>
  <c r="T104" i="1"/>
  <c r="S104" i="1"/>
  <c r="R104" i="1"/>
  <c r="P104" i="1"/>
  <c r="N104" i="1"/>
  <c r="L104" i="1"/>
  <c r="J104" i="1"/>
  <c r="H104" i="1"/>
  <c r="F104" i="1"/>
  <c r="T103" i="1"/>
  <c r="S103" i="1"/>
  <c r="R103" i="1"/>
  <c r="P103" i="1"/>
  <c r="N103" i="1"/>
  <c r="L103" i="1"/>
  <c r="J103" i="1"/>
  <c r="H103" i="1"/>
  <c r="F103" i="1"/>
  <c r="T102" i="1"/>
  <c r="S102" i="1"/>
  <c r="R102" i="1"/>
  <c r="P102" i="1"/>
  <c r="N102" i="1"/>
  <c r="L102" i="1"/>
  <c r="J102" i="1"/>
  <c r="H102" i="1"/>
  <c r="F102" i="1"/>
  <c r="Q101" i="1"/>
  <c r="P101" i="1"/>
  <c r="N101" i="1"/>
  <c r="L101" i="1"/>
  <c r="J101" i="1"/>
  <c r="H101" i="1"/>
  <c r="F101" i="1"/>
  <c r="T100" i="1"/>
  <c r="S100" i="1"/>
  <c r="R100" i="1"/>
  <c r="P100" i="1"/>
  <c r="N100" i="1"/>
  <c r="L100" i="1"/>
  <c r="K100" i="1"/>
  <c r="J100" i="1"/>
  <c r="H100" i="1"/>
  <c r="F100" i="1"/>
  <c r="Q99" i="1"/>
  <c r="T99" i="1" s="1"/>
  <c r="P99" i="1"/>
  <c r="N99" i="1"/>
  <c r="L99" i="1"/>
  <c r="J99" i="1"/>
  <c r="H99" i="1"/>
  <c r="F99" i="1"/>
  <c r="T98" i="1"/>
  <c r="S98" i="1"/>
  <c r="R98" i="1"/>
  <c r="Q98" i="1"/>
  <c r="P98" i="1"/>
  <c r="N98" i="1"/>
  <c r="N95" i="1" s="1"/>
  <c r="L98" i="1"/>
  <c r="J98" i="1"/>
  <c r="H98" i="1"/>
  <c r="F98" i="1"/>
  <c r="Q97" i="1"/>
  <c r="P97" i="1"/>
  <c r="O97" i="1"/>
  <c r="N97" i="1"/>
  <c r="L97" i="1"/>
  <c r="J97" i="1"/>
  <c r="H97" i="1"/>
  <c r="F97" i="1"/>
  <c r="T96" i="1"/>
  <c r="Q96" i="1"/>
  <c r="S96" i="1" s="1"/>
  <c r="P96" i="1"/>
  <c r="N96" i="1"/>
  <c r="L96" i="1"/>
  <c r="J96" i="1"/>
  <c r="H96" i="1"/>
  <c r="H95" i="1" s="1"/>
  <c r="F96" i="1"/>
  <c r="F95" i="1"/>
  <c r="T94" i="1"/>
  <c r="S94" i="1"/>
  <c r="R94" i="1"/>
  <c r="P94" i="1"/>
  <c r="N94" i="1"/>
  <c r="L94" i="1"/>
  <c r="J94" i="1"/>
  <c r="H94" i="1"/>
  <c r="F94" i="1"/>
  <c r="T93" i="1"/>
  <c r="S93" i="1"/>
  <c r="R93" i="1"/>
  <c r="P93" i="1"/>
  <c r="N93" i="1"/>
  <c r="L93" i="1"/>
  <c r="J93" i="1"/>
  <c r="H93" i="1"/>
  <c r="F93" i="1"/>
  <c r="T92" i="1"/>
  <c r="S92" i="1"/>
  <c r="R92" i="1"/>
  <c r="P92" i="1"/>
  <c r="N92" i="1"/>
  <c r="L92" i="1"/>
  <c r="J92" i="1"/>
  <c r="H92" i="1"/>
  <c r="F92" i="1"/>
  <c r="T91" i="1"/>
  <c r="S91" i="1"/>
  <c r="R91" i="1"/>
  <c r="P91" i="1"/>
  <c r="N91" i="1"/>
  <c r="L91" i="1"/>
  <c r="J91" i="1"/>
  <c r="H91" i="1"/>
  <c r="F91" i="1"/>
  <c r="T90" i="1"/>
  <c r="S90" i="1"/>
  <c r="R90" i="1"/>
  <c r="P90" i="1"/>
  <c r="N90" i="1"/>
  <c r="L90" i="1"/>
  <c r="J90" i="1"/>
  <c r="H90" i="1"/>
  <c r="F90" i="1"/>
  <c r="T89" i="1"/>
  <c r="S89" i="1"/>
  <c r="R89" i="1"/>
  <c r="P89" i="1"/>
  <c r="N89" i="1"/>
  <c r="L89" i="1"/>
  <c r="J89" i="1"/>
  <c r="H89" i="1"/>
  <c r="F89" i="1"/>
  <c r="T88" i="1"/>
  <c r="S88" i="1"/>
  <c r="R88" i="1"/>
  <c r="P88" i="1"/>
  <c r="N88" i="1"/>
  <c r="L88" i="1"/>
  <c r="L84" i="1" s="1"/>
  <c r="J88" i="1"/>
  <c r="H88" i="1"/>
  <c r="F88" i="1"/>
  <c r="T87" i="1"/>
  <c r="S87" i="1"/>
  <c r="R87" i="1"/>
  <c r="P87" i="1"/>
  <c r="N87" i="1"/>
  <c r="L87" i="1"/>
  <c r="J87" i="1"/>
  <c r="H87" i="1"/>
  <c r="F87" i="1"/>
  <c r="Q86" i="1"/>
  <c r="P86" i="1"/>
  <c r="N86" i="1"/>
  <c r="L86" i="1"/>
  <c r="J86" i="1"/>
  <c r="H86" i="1"/>
  <c r="F86" i="1"/>
  <c r="T85" i="1"/>
  <c r="S85" i="1"/>
  <c r="R85" i="1"/>
  <c r="Q85" i="1"/>
  <c r="P85" i="1"/>
  <c r="P84" i="1" s="1"/>
  <c r="N85" i="1"/>
  <c r="L85" i="1"/>
  <c r="J85" i="1"/>
  <c r="H85" i="1"/>
  <c r="F85" i="1"/>
  <c r="T83" i="1"/>
  <c r="S83" i="1"/>
  <c r="R83" i="1"/>
  <c r="P83" i="1"/>
  <c r="N83" i="1"/>
  <c r="L83" i="1"/>
  <c r="J83" i="1"/>
  <c r="H83" i="1"/>
  <c r="F83" i="1"/>
  <c r="T82" i="1"/>
  <c r="S82" i="1"/>
  <c r="R82" i="1"/>
  <c r="P82" i="1"/>
  <c r="N82" i="1"/>
  <c r="L82" i="1"/>
  <c r="J82" i="1"/>
  <c r="H82" i="1"/>
  <c r="F82" i="1"/>
  <c r="T81" i="1"/>
  <c r="S81" i="1"/>
  <c r="R81" i="1"/>
  <c r="P81" i="1"/>
  <c r="N81" i="1"/>
  <c r="L81" i="1"/>
  <c r="J81" i="1"/>
  <c r="H81" i="1"/>
  <c r="F81" i="1"/>
  <c r="T80" i="1"/>
  <c r="S80" i="1"/>
  <c r="R80" i="1"/>
  <c r="P80" i="1"/>
  <c r="N80" i="1"/>
  <c r="L80" i="1"/>
  <c r="J80" i="1"/>
  <c r="H80" i="1"/>
  <c r="F80" i="1"/>
  <c r="T79" i="1"/>
  <c r="S79" i="1"/>
  <c r="R79" i="1"/>
  <c r="P79" i="1"/>
  <c r="N79" i="1"/>
  <c r="L79" i="1"/>
  <c r="J79" i="1"/>
  <c r="H79" i="1"/>
  <c r="F79" i="1"/>
  <c r="T78" i="1"/>
  <c r="S78" i="1"/>
  <c r="R78" i="1"/>
  <c r="P78" i="1"/>
  <c r="N78" i="1"/>
  <c r="L78" i="1"/>
  <c r="J78" i="1"/>
  <c r="H78" i="1"/>
  <c r="F78" i="1"/>
  <c r="T77" i="1"/>
  <c r="S77" i="1"/>
  <c r="R77" i="1"/>
  <c r="P77" i="1"/>
  <c r="N77" i="1"/>
  <c r="L77" i="1"/>
  <c r="J77" i="1"/>
  <c r="H77" i="1"/>
  <c r="F77" i="1"/>
  <c r="T76" i="1"/>
  <c r="S76" i="1"/>
  <c r="R76" i="1"/>
  <c r="P76" i="1"/>
  <c r="N76" i="1"/>
  <c r="L76" i="1"/>
  <c r="J76" i="1"/>
  <c r="H76" i="1"/>
  <c r="F76" i="1"/>
  <c r="T75" i="1"/>
  <c r="S75" i="1"/>
  <c r="R75" i="1"/>
  <c r="P75" i="1"/>
  <c r="N75" i="1"/>
  <c r="L75" i="1"/>
  <c r="J75" i="1"/>
  <c r="H75" i="1"/>
  <c r="F75" i="1"/>
  <c r="T74" i="1"/>
  <c r="S74" i="1"/>
  <c r="R74" i="1"/>
  <c r="P74" i="1"/>
  <c r="N74" i="1"/>
  <c r="L74" i="1"/>
  <c r="J74" i="1"/>
  <c r="H74" i="1"/>
  <c r="F74" i="1"/>
  <c r="T73" i="1"/>
  <c r="S73" i="1"/>
  <c r="R73" i="1"/>
  <c r="P73" i="1"/>
  <c r="N73" i="1"/>
  <c r="L73" i="1"/>
  <c r="J73" i="1"/>
  <c r="H73" i="1"/>
  <c r="F73" i="1"/>
  <c r="T72" i="1"/>
  <c r="S72" i="1"/>
  <c r="R72" i="1"/>
  <c r="P72" i="1"/>
  <c r="N72" i="1"/>
  <c r="L72" i="1"/>
  <c r="J72" i="1"/>
  <c r="H72" i="1"/>
  <c r="F72" i="1"/>
  <c r="T71" i="1"/>
  <c r="S71" i="1"/>
  <c r="R71" i="1"/>
  <c r="P71" i="1"/>
  <c r="N71" i="1"/>
  <c r="L71" i="1"/>
  <c r="J71" i="1"/>
  <c r="H71" i="1"/>
  <c r="F71" i="1"/>
  <c r="T70" i="1"/>
  <c r="S70" i="1"/>
  <c r="R70" i="1"/>
  <c r="P70" i="1"/>
  <c r="N70" i="1"/>
  <c r="L70" i="1"/>
  <c r="J70" i="1"/>
  <c r="H70" i="1"/>
  <c r="F70" i="1"/>
  <c r="T69" i="1"/>
  <c r="S69" i="1"/>
  <c r="R69" i="1"/>
  <c r="P69" i="1"/>
  <c r="N69" i="1"/>
  <c r="L69" i="1"/>
  <c r="J69" i="1"/>
  <c r="H69" i="1"/>
  <c r="F69" i="1"/>
  <c r="T68" i="1"/>
  <c r="S68" i="1"/>
  <c r="R68" i="1"/>
  <c r="P68" i="1"/>
  <c r="N68" i="1"/>
  <c r="L68" i="1"/>
  <c r="J68" i="1"/>
  <c r="H68" i="1"/>
  <c r="F68" i="1"/>
  <c r="T67" i="1"/>
  <c r="S67" i="1"/>
  <c r="R67" i="1"/>
  <c r="P67" i="1"/>
  <c r="N67" i="1"/>
  <c r="L67" i="1"/>
  <c r="J67" i="1"/>
  <c r="H67" i="1"/>
  <c r="F67" i="1"/>
  <c r="T66" i="1"/>
  <c r="S66" i="1"/>
  <c r="R66" i="1"/>
  <c r="P66" i="1"/>
  <c r="N66" i="1"/>
  <c r="L66" i="1"/>
  <c r="J66" i="1"/>
  <c r="H66" i="1"/>
  <c r="F66" i="1"/>
  <c r="T65" i="1"/>
  <c r="S65" i="1"/>
  <c r="R65" i="1"/>
  <c r="P65" i="1"/>
  <c r="N65" i="1"/>
  <c r="L65" i="1"/>
  <c r="J65" i="1"/>
  <c r="H65" i="1"/>
  <c r="F65" i="1"/>
  <c r="T64" i="1"/>
  <c r="S64" i="1"/>
  <c r="R64" i="1"/>
  <c r="P64" i="1"/>
  <c r="N64" i="1"/>
  <c r="L64" i="1"/>
  <c r="J64" i="1"/>
  <c r="H64" i="1"/>
  <c r="F64" i="1"/>
  <c r="T63" i="1"/>
  <c r="S63" i="1"/>
  <c r="R63" i="1"/>
  <c r="P63" i="1"/>
  <c r="N63" i="1"/>
  <c r="L63" i="1"/>
  <c r="J63" i="1"/>
  <c r="H63" i="1"/>
  <c r="F63" i="1"/>
  <c r="T62" i="1"/>
  <c r="S62" i="1"/>
  <c r="R62" i="1"/>
  <c r="P62" i="1"/>
  <c r="N62" i="1"/>
  <c r="L62" i="1"/>
  <c r="J62" i="1"/>
  <c r="H62" i="1"/>
  <c r="F62" i="1"/>
  <c r="T61" i="1"/>
  <c r="S61" i="1"/>
  <c r="R61" i="1"/>
  <c r="P61" i="1"/>
  <c r="N61" i="1"/>
  <c r="L61" i="1"/>
  <c r="J61" i="1"/>
  <c r="H61" i="1"/>
  <c r="F61" i="1"/>
  <c r="T60" i="1"/>
  <c r="S60" i="1"/>
  <c r="R60" i="1"/>
  <c r="P60" i="1"/>
  <c r="N60" i="1"/>
  <c r="L60" i="1"/>
  <c r="J60" i="1"/>
  <c r="H60" i="1"/>
  <c r="F60" i="1"/>
  <c r="T59" i="1"/>
  <c r="S59" i="1"/>
  <c r="R59" i="1"/>
  <c r="P59" i="1"/>
  <c r="N59" i="1"/>
  <c r="L59" i="1"/>
  <c r="J59" i="1"/>
  <c r="H59" i="1"/>
  <c r="F59" i="1"/>
  <c r="T58" i="1"/>
  <c r="S58" i="1"/>
  <c r="R58" i="1"/>
  <c r="P58" i="1"/>
  <c r="N58" i="1"/>
  <c r="L58" i="1"/>
  <c r="J58" i="1"/>
  <c r="H58" i="1"/>
  <c r="F58" i="1"/>
  <c r="T57" i="1"/>
  <c r="S57" i="1"/>
  <c r="R57" i="1"/>
  <c r="P57" i="1"/>
  <c r="N57" i="1"/>
  <c r="L57" i="1"/>
  <c r="J57" i="1"/>
  <c r="H57" i="1"/>
  <c r="F57" i="1"/>
  <c r="T56" i="1"/>
  <c r="S56" i="1"/>
  <c r="R56" i="1"/>
  <c r="P56" i="1"/>
  <c r="N56" i="1"/>
  <c r="L56" i="1"/>
  <c r="L54" i="1" s="1"/>
  <c r="J56" i="1"/>
  <c r="H56" i="1"/>
  <c r="F56" i="1"/>
  <c r="T55" i="1"/>
  <c r="S55" i="1"/>
  <c r="R55" i="1"/>
  <c r="R54" i="1" s="1"/>
  <c r="P55" i="1"/>
  <c r="N55" i="1"/>
  <c r="N54" i="1" s="1"/>
  <c r="L55" i="1"/>
  <c r="J55" i="1"/>
  <c r="H55" i="1"/>
  <c r="F55" i="1"/>
  <c r="F54" i="1" s="1"/>
  <c r="T54" i="1"/>
  <c r="S54" i="1"/>
  <c r="P54" i="1"/>
  <c r="H54" i="1"/>
  <c r="Q52" i="1"/>
  <c r="P52" i="1"/>
  <c r="N52" i="1"/>
  <c r="L52" i="1"/>
  <c r="J52" i="1"/>
  <c r="H52" i="1"/>
  <c r="F52" i="1"/>
  <c r="S51" i="1"/>
  <c r="Q51" i="1"/>
  <c r="T51" i="1" s="1"/>
  <c r="P51" i="1"/>
  <c r="N51" i="1"/>
  <c r="L51" i="1"/>
  <c r="J51" i="1"/>
  <c r="H51" i="1"/>
  <c r="F51" i="1"/>
  <c r="T50" i="1"/>
  <c r="S50" i="1"/>
  <c r="R50" i="1"/>
  <c r="P50" i="1"/>
  <c r="N50" i="1"/>
  <c r="L50" i="1"/>
  <c r="J50" i="1"/>
  <c r="H50" i="1"/>
  <c r="F50" i="1"/>
  <c r="S49" i="1"/>
  <c r="R49" i="1"/>
  <c r="Q49" i="1"/>
  <c r="T49" i="1" s="1"/>
  <c r="P49" i="1"/>
  <c r="N49" i="1"/>
  <c r="L49" i="1"/>
  <c r="J49" i="1"/>
  <c r="H49" i="1"/>
  <c r="F49" i="1"/>
  <c r="T48" i="1"/>
  <c r="S48" i="1"/>
  <c r="R48" i="1"/>
  <c r="P48" i="1"/>
  <c r="N48" i="1"/>
  <c r="L48" i="1"/>
  <c r="J48" i="1"/>
  <c r="H48" i="1"/>
  <c r="F48" i="1"/>
  <c r="T47" i="1"/>
  <c r="S47" i="1"/>
  <c r="R47" i="1"/>
  <c r="P47" i="1"/>
  <c r="N47" i="1"/>
  <c r="L47" i="1"/>
  <c r="J47" i="1"/>
  <c r="H47" i="1"/>
  <c r="F47" i="1"/>
  <c r="T46" i="1"/>
  <c r="S46" i="1"/>
  <c r="R46" i="1"/>
  <c r="Q46" i="1"/>
  <c r="P46" i="1"/>
  <c r="N46" i="1"/>
  <c r="L46" i="1"/>
  <c r="J46" i="1"/>
  <c r="H46" i="1"/>
  <c r="F46" i="1"/>
  <c r="T45" i="1"/>
  <c r="S45" i="1"/>
  <c r="R45" i="1"/>
  <c r="P45" i="1"/>
  <c r="N45" i="1"/>
  <c r="L45" i="1"/>
  <c r="J45" i="1"/>
  <c r="H45" i="1"/>
  <c r="F45" i="1"/>
  <c r="Q44" i="1"/>
  <c r="P44" i="1"/>
  <c r="N44" i="1"/>
  <c r="L44" i="1"/>
  <c r="J44" i="1"/>
  <c r="H44" i="1"/>
  <c r="F44" i="1"/>
  <c r="T43" i="1"/>
  <c r="S43" i="1"/>
  <c r="R43" i="1"/>
  <c r="P43" i="1"/>
  <c r="N43" i="1"/>
  <c r="L43" i="1"/>
  <c r="J43" i="1"/>
  <c r="H43" i="1"/>
  <c r="F43" i="1"/>
  <c r="T42" i="1"/>
  <c r="R42" i="1"/>
  <c r="Q42" i="1"/>
  <c r="S42" i="1" s="1"/>
  <c r="P42" i="1"/>
  <c r="N42" i="1"/>
  <c r="L42" i="1"/>
  <c r="J42" i="1"/>
  <c r="H42" i="1"/>
  <c r="F42" i="1"/>
  <c r="T41" i="1"/>
  <c r="S41" i="1"/>
  <c r="R41" i="1"/>
  <c r="P41" i="1"/>
  <c r="N41" i="1"/>
  <c r="L41" i="1"/>
  <c r="J41" i="1"/>
  <c r="H41" i="1"/>
  <c r="F41" i="1"/>
  <c r="T40" i="1"/>
  <c r="S40" i="1"/>
  <c r="R40" i="1"/>
  <c r="P40" i="1"/>
  <c r="N40" i="1"/>
  <c r="L40" i="1"/>
  <c r="J40" i="1"/>
  <c r="H40" i="1"/>
  <c r="F40" i="1"/>
  <c r="T39" i="1"/>
  <c r="Q39" i="1"/>
  <c r="S39" i="1" s="1"/>
  <c r="P39" i="1"/>
  <c r="N39" i="1"/>
  <c r="L39" i="1"/>
  <c r="J39" i="1"/>
  <c r="H39" i="1"/>
  <c r="F39" i="1"/>
  <c r="T38" i="1"/>
  <c r="S38" i="1"/>
  <c r="R38" i="1"/>
  <c r="P38" i="1"/>
  <c r="N38" i="1"/>
  <c r="L38" i="1"/>
  <c r="J38" i="1"/>
  <c r="H38" i="1"/>
  <c r="F38" i="1"/>
  <c r="Q37" i="1"/>
  <c r="P37" i="1"/>
  <c r="N37" i="1"/>
  <c r="L37" i="1"/>
  <c r="J37" i="1"/>
  <c r="H37" i="1"/>
  <c r="F37" i="1"/>
  <c r="Q36" i="1"/>
  <c r="P36" i="1"/>
  <c r="N36" i="1"/>
  <c r="L36" i="1"/>
  <c r="J36" i="1"/>
  <c r="H36" i="1"/>
  <c r="F36" i="1"/>
  <c r="T35" i="1"/>
  <c r="S35" i="1"/>
  <c r="R35" i="1"/>
  <c r="Q35" i="1"/>
  <c r="P35" i="1"/>
  <c r="N35" i="1"/>
  <c r="L35" i="1"/>
  <c r="J35" i="1"/>
  <c r="H35" i="1"/>
  <c r="F35" i="1"/>
  <c r="L34" i="1"/>
  <c r="T33" i="1"/>
  <c r="S33" i="1"/>
  <c r="R33" i="1"/>
  <c r="P33" i="1"/>
  <c r="N33" i="1"/>
  <c r="L33" i="1"/>
  <c r="J33" i="1"/>
  <c r="H33" i="1"/>
  <c r="F33" i="1"/>
  <c r="T32" i="1"/>
  <c r="S32" i="1"/>
  <c r="R32" i="1"/>
  <c r="P32" i="1"/>
  <c r="N32" i="1"/>
  <c r="L32" i="1"/>
  <c r="J32" i="1"/>
  <c r="H32" i="1"/>
  <c r="F32" i="1"/>
  <c r="S31" i="1"/>
  <c r="R31" i="1"/>
  <c r="Q31" i="1"/>
  <c r="T31" i="1" s="1"/>
  <c r="P31" i="1"/>
  <c r="N31" i="1"/>
  <c r="L31" i="1"/>
  <c r="J31" i="1"/>
  <c r="H31" i="1"/>
  <c r="F31" i="1"/>
  <c r="T30" i="1"/>
  <c r="Q30" i="1"/>
  <c r="S30" i="1" s="1"/>
  <c r="P30" i="1"/>
  <c r="N30" i="1"/>
  <c r="L30" i="1"/>
  <c r="J30" i="1"/>
  <c r="H30" i="1"/>
  <c r="F30" i="1"/>
  <c r="T29" i="1"/>
  <c r="R29" i="1"/>
  <c r="Q29" i="1"/>
  <c r="S29" i="1" s="1"/>
  <c r="P29" i="1"/>
  <c r="N29" i="1"/>
  <c r="L29" i="1"/>
  <c r="J29" i="1"/>
  <c r="H29" i="1"/>
  <c r="F29" i="1"/>
  <c r="T28" i="1"/>
  <c r="R28" i="1"/>
  <c r="Q28" i="1"/>
  <c r="S28" i="1" s="1"/>
  <c r="P28" i="1"/>
  <c r="N28" i="1"/>
  <c r="L28" i="1"/>
  <c r="J28" i="1"/>
  <c r="H28" i="1"/>
  <c r="F28" i="1"/>
  <c r="F25" i="1" s="1"/>
  <c r="T27" i="1"/>
  <c r="S27" i="1"/>
  <c r="R27" i="1"/>
  <c r="P27" i="1"/>
  <c r="N27" i="1"/>
  <c r="L27" i="1"/>
  <c r="J27" i="1"/>
  <c r="J25" i="1" s="1"/>
  <c r="H27" i="1"/>
  <c r="F27" i="1"/>
  <c r="T26" i="1"/>
  <c r="S26" i="1"/>
  <c r="R26" i="1"/>
  <c r="P26" i="1"/>
  <c r="N26" i="1"/>
  <c r="L26" i="1"/>
  <c r="J26" i="1"/>
  <c r="H26" i="1"/>
  <c r="F26" i="1"/>
  <c r="Q24" i="1"/>
  <c r="S24" i="1" s="1"/>
  <c r="P24" i="1"/>
  <c r="N24" i="1"/>
  <c r="L24" i="1"/>
  <c r="J24" i="1"/>
  <c r="H24" i="1"/>
  <c r="F24" i="1"/>
  <c r="F21" i="1" s="1"/>
  <c r="Q23" i="1"/>
  <c r="P23" i="1"/>
  <c r="N23" i="1"/>
  <c r="L23" i="1"/>
  <c r="J23" i="1"/>
  <c r="H23" i="1"/>
  <c r="F23" i="1"/>
  <c r="T22" i="1"/>
  <c r="S22" i="1"/>
  <c r="R22" i="1"/>
  <c r="P22" i="1"/>
  <c r="P21" i="1" s="1"/>
  <c r="N22" i="1"/>
  <c r="L22" i="1"/>
  <c r="L21" i="1" s="1"/>
  <c r="J22" i="1"/>
  <c r="H22" i="1"/>
  <c r="H21" i="1" s="1"/>
  <c r="F22" i="1"/>
  <c r="J21" i="1"/>
  <c r="T20" i="1"/>
  <c r="S20" i="1"/>
  <c r="R20" i="1"/>
  <c r="P20" i="1"/>
  <c r="N20" i="1"/>
  <c r="L20" i="1"/>
  <c r="K20" i="1"/>
  <c r="J20" i="1"/>
  <c r="H20" i="1"/>
  <c r="F20" i="1"/>
  <c r="T19" i="1"/>
  <c r="S19" i="1"/>
  <c r="R19" i="1"/>
  <c r="P19" i="1"/>
  <c r="N19" i="1"/>
  <c r="L19" i="1"/>
  <c r="J19" i="1"/>
  <c r="H19" i="1"/>
  <c r="F19" i="1"/>
  <c r="T18" i="1"/>
  <c r="S18" i="1"/>
  <c r="R18" i="1"/>
  <c r="P18" i="1"/>
  <c r="N18" i="1"/>
  <c r="K18" i="1"/>
  <c r="L18" i="1" s="1"/>
  <c r="J18" i="1"/>
  <c r="H18" i="1"/>
  <c r="F18" i="1"/>
  <c r="T17" i="1"/>
  <c r="Q17" i="1"/>
  <c r="S17" i="1" s="1"/>
  <c r="P17" i="1"/>
  <c r="N17" i="1"/>
  <c r="L17" i="1"/>
  <c r="J17" i="1"/>
  <c r="H17" i="1"/>
  <c r="F17" i="1"/>
  <c r="T16" i="1"/>
  <c r="R16" i="1"/>
  <c r="Q16" i="1"/>
  <c r="S16" i="1" s="1"/>
  <c r="P16" i="1"/>
  <c r="N16" i="1"/>
  <c r="L16" i="1"/>
  <c r="J16" i="1"/>
  <c r="H16" i="1"/>
  <c r="F16" i="1"/>
  <c r="T15" i="1"/>
  <c r="S15" i="1"/>
  <c r="R15" i="1"/>
  <c r="P15" i="1"/>
  <c r="N15" i="1"/>
  <c r="L15" i="1"/>
  <c r="K15" i="1"/>
  <c r="J15" i="1"/>
  <c r="H15" i="1"/>
  <c r="F15" i="1"/>
  <c r="T14" i="1"/>
  <c r="S14" i="1"/>
  <c r="R14" i="1"/>
  <c r="P14" i="1"/>
  <c r="N14" i="1"/>
  <c r="K14" i="1"/>
  <c r="L14" i="1" s="1"/>
  <c r="J14" i="1"/>
  <c r="H14" i="1"/>
  <c r="F14" i="1"/>
  <c r="T13" i="1"/>
  <c r="S13" i="1"/>
  <c r="R13" i="1"/>
  <c r="P13" i="1"/>
  <c r="N13" i="1"/>
  <c r="N4" i="1" s="1"/>
  <c r="K13" i="1"/>
  <c r="L13" i="1" s="1"/>
  <c r="J13" i="1"/>
  <c r="H13" i="1"/>
  <c r="F13" i="1"/>
  <c r="S12" i="1"/>
  <c r="R12" i="1"/>
  <c r="Q12" i="1"/>
  <c r="T12" i="1" s="1"/>
  <c r="P12" i="1"/>
  <c r="N12" i="1"/>
  <c r="L12" i="1"/>
  <c r="K12" i="1"/>
  <c r="J12" i="1"/>
  <c r="H12" i="1"/>
  <c r="F12" i="1"/>
  <c r="T11" i="1"/>
  <c r="S11" i="1"/>
  <c r="R11" i="1"/>
  <c r="P11" i="1"/>
  <c r="N11" i="1"/>
  <c r="K11" i="1"/>
  <c r="L11" i="1" s="1"/>
  <c r="J11" i="1"/>
  <c r="H11" i="1"/>
  <c r="F11" i="1"/>
  <c r="T10" i="1"/>
  <c r="S10" i="1"/>
  <c r="R10" i="1"/>
  <c r="P10" i="1"/>
  <c r="N10" i="1"/>
  <c r="L10" i="1"/>
  <c r="J10" i="1"/>
  <c r="H10" i="1"/>
  <c r="F10" i="1"/>
  <c r="T9" i="1"/>
  <c r="S9" i="1"/>
  <c r="R9" i="1"/>
  <c r="P9" i="1"/>
  <c r="N9" i="1"/>
  <c r="L9" i="1"/>
  <c r="J9" i="1"/>
  <c r="H9" i="1"/>
  <c r="F9" i="1"/>
  <c r="T8" i="1"/>
  <c r="S8" i="1"/>
  <c r="R8" i="1"/>
  <c r="P8" i="1"/>
  <c r="N8" i="1"/>
  <c r="L8" i="1"/>
  <c r="J8" i="1"/>
  <c r="H8" i="1"/>
  <c r="F8" i="1"/>
  <c r="T7" i="1"/>
  <c r="S7" i="1"/>
  <c r="R7" i="1"/>
  <c r="P7" i="1"/>
  <c r="N7" i="1"/>
  <c r="L7" i="1"/>
  <c r="J7" i="1"/>
  <c r="J4" i="1" s="1"/>
  <c r="H7" i="1"/>
  <c r="F7" i="1"/>
  <c r="F4" i="1" s="1"/>
  <c r="T6" i="1"/>
  <c r="S6" i="1"/>
  <c r="R6" i="1"/>
  <c r="P6" i="1"/>
  <c r="N6" i="1"/>
  <c r="L6" i="1"/>
  <c r="L4" i="1" s="1"/>
  <c r="J6" i="1"/>
  <c r="H6" i="1"/>
  <c r="F6" i="1"/>
  <c r="T5" i="1"/>
  <c r="R5" i="1"/>
  <c r="Q5" i="1"/>
  <c r="S5" i="1" s="1"/>
  <c r="P5" i="1"/>
  <c r="P4" i="1" s="1"/>
  <c r="N5" i="1"/>
  <c r="L5" i="1"/>
  <c r="J5" i="1"/>
  <c r="H5" i="1"/>
  <c r="F5" i="1"/>
  <c r="T101" i="1" l="1"/>
  <c r="S101" i="1"/>
  <c r="R101" i="1"/>
  <c r="T419" i="1"/>
  <c r="S419" i="1"/>
  <c r="R419" i="1"/>
  <c r="R416" i="1" s="1"/>
  <c r="T44" i="1"/>
  <c r="S44" i="1"/>
  <c r="R44" i="1"/>
  <c r="J95" i="1"/>
  <c r="T340" i="1"/>
  <c r="S340" i="1"/>
  <c r="R340" i="1"/>
  <c r="H406" i="1"/>
  <c r="J450" i="1"/>
  <c r="R544" i="1"/>
  <c r="R528" i="1" s="1"/>
  <c r="T37" i="1"/>
  <c r="R37" i="1"/>
  <c r="R34" i="1" s="1"/>
  <c r="R4" i="1"/>
  <c r="T23" i="1"/>
  <c r="R23" i="1"/>
  <c r="S23" i="1"/>
  <c r="H25" i="1"/>
  <c r="L95" i="1"/>
  <c r="T97" i="1"/>
  <c r="S97" i="1"/>
  <c r="R97" i="1"/>
  <c r="T493" i="1"/>
  <c r="S493" i="1"/>
  <c r="R493" i="1"/>
  <c r="F528" i="1"/>
  <c r="F575" i="1"/>
  <c r="H596" i="1"/>
  <c r="N596" i="1"/>
  <c r="J34" i="1"/>
  <c r="P53" i="1"/>
  <c r="H136" i="1"/>
  <c r="F329" i="1"/>
  <c r="F278" i="1" s="1"/>
  <c r="T334" i="1"/>
  <c r="S334" i="1"/>
  <c r="R334" i="1"/>
  <c r="R329" i="1" s="1"/>
  <c r="R278" i="1" s="1"/>
  <c r="H504" i="1"/>
  <c r="P95" i="1"/>
  <c r="F201" i="1"/>
  <c r="P278" i="1"/>
  <c r="J278" i="1"/>
  <c r="J380" i="1"/>
  <c r="P450" i="1"/>
  <c r="H467" i="1"/>
  <c r="T501" i="1"/>
  <c r="S501" i="1"/>
  <c r="R501" i="1"/>
  <c r="H515" i="1"/>
  <c r="N575" i="1"/>
  <c r="R260" i="1"/>
  <c r="F34" i="1"/>
  <c r="S37" i="1"/>
  <c r="L25" i="1"/>
  <c r="F84" i="1"/>
  <c r="N25" i="1"/>
  <c r="N34" i="1"/>
  <c r="T36" i="1"/>
  <c r="S36" i="1"/>
  <c r="R36" i="1"/>
  <c r="J54" i="1"/>
  <c r="F155" i="1"/>
  <c r="J201" i="1"/>
  <c r="P442" i="1"/>
  <c r="T469" i="1"/>
  <c r="S469" i="1"/>
  <c r="R469" i="1"/>
  <c r="L504" i="1"/>
  <c r="T517" i="1"/>
  <c r="S517" i="1"/>
  <c r="R517" i="1"/>
  <c r="N21" i="1"/>
  <c r="P25" i="1"/>
  <c r="P696" i="1" s="1"/>
  <c r="P34" i="1"/>
  <c r="J84" i="1"/>
  <c r="F113" i="1"/>
  <c r="F260" i="1"/>
  <c r="R390" i="1"/>
  <c r="P467" i="1"/>
  <c r="J482" i="1"/>
  <c r="H34" i="1"/>
  <c r="H4" i="1"/>
  <c r="N84" i="1"/>
  <c r="T86" i="1"/>
  <c r="S86" i="1"/>
  <c r="R86" i="1"/>
  <c r="R84" i="1" s="1"/>
  <c r="R136" i="1"/>
  <c r="P575" i="1"/>
  <c r="N612" i="1"/>
  <c r="L260" i="1"/>
  <c r="T402" i="1"/>
  <c r="S402" i="1"/>
  <c r="R402" i="1"/>
  <c r="L406" i="1"/>
  <c r="L113" i="1"/>
  <c r="H84" i="1"/>
  <c r="H53" i="1" s="1"/>
  <c r="N113" i="1"/>
  <c r="L189" i="1"/>
  <c r="L53" i="1" s="1"/>
  <c r="N201" i="1"/>
  <c r="N204" i="1"/>
  <c r="R428" i="1"/>
  <c r="T483" i="1"/>
  <c r="S483" i="1"/>
  <c r="R483" i="1"/>
  <c r="L528" i="1"/>
  <c r="N531" i="1"/>
  <c r="N528" i="1" s="1"/>
  <c r="P612" i="1"/>
  <c r="T24" i="1"/>
  <c r="R24" i="1"/>
  <c r="T52" i="1"/>
  <c r="S52" i="1"/>
  <c r="R52" i="1"/>
  <c r="P201" i="1"/>
  <c r="L238" i="1"/>
  <c r="L201" i="1" s="1"/>
  <c r="N248" i="1"/>
  <c r="S627" i="1"/>
  <c r="R17" i="1"/>
  <c r="R30" i="1"/>
  <c r="R25" i="1" s="1"/>
  <c r="R39" i="1"/>
  <c r="R96" i="1"/>
  <c r="R214" i="1"/>
  <c r="R410" i="1"/>
  <c r="R451" i="1"/>
  <c r="R474" i="1"/>
  <c r="R670" i="1"/>
  <c r="R708" i="1"/>
  <c r="R206" i="1"/>
  <c r="R339" i="1"/>
  <c r="R460" i="1"/>
  <c r="R468" i="1"/>
  <c r="R479" i="1"/>
  <c r="R500" i="1"/>
  <c r="R516" i="1"/>
  <c r="R205" i="1"/>
  <c r="R204" i="1" s="1"/>
  <c r="R201" i="1" s="1"/>
  <c r="R338" i="1"/>
  <c r="R356" i="1"/>
  <c r="R432" i="1"/>
  <c r="R436" i="1"/>
  <c r="R441" i="1"/>
  <c r="R626" i="1"/>
  <c r="R612" i="1" s="1"/>
  <c r="S338" i="1"/>
  <c r="S356" i="1"/>
  <c r="S432" i="1"/>
  <c r="S436" i="1"/>
  <c r="S441" i="1"/>
  <c r="S626" i="1"/>
  <c r="S205" i="1"/>
  <c r="R51" i="1"/>
  <c r="R337" i="1"/>
  <c r="R343" i="1"/>
  <c r="R431" i="1"/>
  <c r="R440" i="1"/>
  <c r="R486" i="1"/>
  <c r="R646" i="1"/>
  <c r="S337" i="1"/>
  <c r="S343" i="1"/>
  <c r="S431" i="1"/>
  <c r="S440" i="1"/>
  <c r="S486" i="1"/>
  <c r="S646" i="1"/>
  <c r="R336" i="1"/>
  <c r="R342" i="1"/>
  <c r="R407" i="1"/>
  <c r="R426" i="1"/>
  <c r="R430" i="1"/>
  <c r="R439" i="1"/>
  <c r="S99" i="1"/>
  <c r="R141" i="1"/>
  <c r="R156" i="1"/>
  <c r="R216" i="1"/>
  <c r="R208" i="1" s="1"/>
  <c r="S336" i="1"/>
  <c r="S342" i="1"/>
  <c r="R394" i="1"/>
  <c r="S407" i="1"/>
  <c r="S426" i="1"/>
  <c r="S430" i="1"/>
  <c r="S439" i="1"/>
  <c r="S449" i="1"/>
  <c r="R453" i="1"/>
  <c r="R476" i="1"/>
  <c r="S485" i="1"/>
  <c r="S503" i="1"/>
  <c r="R669" i="1"/>
  <c r="R707" i="1"/>
  <c r="R706" i="1" s="1"/>
  <c r="R731" i="1" s="1"/>
  <c r="R732" i="1" s="1"/>
  <c r="R733" i="1" s="1"/>
  <c r="R99" i="1"/>
  <c r="L696" i="1" l="1"/>
  <c r="P699" i="1"/>
  <c r="P700" i="1" s="1"/>
  <c r="P697" i="1"/>
  <c r="P698" i="1"/>
  <c r="N696" i="1"/>
  <c r="F53" i="1"/>
  <c r="F696" i="1" s="1"/>
  <c r="R406" i="1"/>
  <c r="R434" i="1"/>
  <c r="R482" i="1"/>
  <c r="N53" i="1"/>
  <c r="R450" i="1"/>
  <c r="H696" i="1"/>
  <c r="R467" i="1"/>
  <c r="R515" i="1"/>
  <c r="J53" i="1"/>
  <c r="J696" i="1" s="1"/>
  <c r="R21" i="1"/>
  <c r="R499" i="1"/>
  <c r="R95" i="1"/>
  <c r="R53" i="1" s="1"/>
  <c r="R696" i="1" s="1"/>
  <c r="R699" i="1" l="1"/>
  <c r="R700" i="1" s="1"/>
  <c r="R697" i="1"/>
  <c r="R698" i="1"/>
  <c r="F698" i="1"/>
  <c r="F699" i="1"/>
  <c r="F700" i="1" s="1"/>
  <c r="F697" i="1"/>
  <c r="F701" i="1" s="1"/>
  <c r="F702" i="1"/>
  <c r="P701" i="1"/>
  <c r="P702" i="1" s="1"/>
  <c r="J698" i="1"/>
  <c r="J699" i="1"/>
  <c r="J700" i="1" s="1"/>
  <c r="J697" i="1"/>
  <c r="J701" i="1" s="1"/>
  <c r="J702" i="1" s="1"/>
  <c r="N699" i="1"/>
  <c r="N700" i="1" s="1"/>
  <c r="N697" i="1"/>
  <c r="N698" i="1"/>
  <c r="H698" i="1"/>
  <c r="H699" i="1"/>
  <c r="H700" i="1" s="1"/>
  <c r="H697" i="1"/>
  <c r="H701" i="1" s="1"/>
  <c r="H702" i="1"/>
  <c r="L699" i="1"/>
  <c r="L700" i="1" s="1"/>
  <c r="L697" i="1"/>
  <c r="L701" i="1" s="1"/>
  <c r="L702" i="1"/>
  <c r="L698" i="1"/>
  <c r="R701" i="1" l="1"/>
  <c r="R702" i="1" s="1"/>
  <c r="R735" i="1" s="1"/>
  <c r="R737" i="1" s="1"/>
  <c r="R738" i="1" s="1"/>
  <c r="N701" i="1"/>
  <c r="N70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Licitaciones</author>
  </authors>
  <commentList>
    <comment ref="O391" authorId="0" shapeId="0" xr:uid="{53B39BB4-7889-4283-B732-8606573B6C87}">
      <text>
        <r>
          <rPr>
            <b/>
            <sz val="9"/>
            <color indexed="81"/>
            <rFont val="Tahoma"/>
            <family val="2"/>
          </rPr>
          <t>Falta incluir muro fachada 1er piso</t>
        </r>
        <r>
          <rPr>
            <sz val="9"/>
            <color indexed="81"/>
            <rFont val="Tahoma"/>
            <family val="2"/>
          </rPr>
          <t xml:space="preserve">
</t>
        </r>
      </text>
    </comment>
  </commentList>
</comments>
</file>

<file path=xl/sharedStrings.xml><?xml version="1.0" encoding="utf-8"?>
<sst xmlns="http://schemas.openxmlformats.org/spreadsheetml/2006/main" count="1580" uniqueCount="841">
  <si>
    <t>PROYECTO: OBRAS DE REFORZAMIENTO, REMODELACIÓN Y ADECUACIÓN DEL PALACIO DE JUSTICIA DEL MUNICIPIO DE OCAÑA, NORTE DE SANTANDER.</t>
  </si>
  <si>
    <t>Contractual</t>
  </si>
  <si>
    <t>Modificatorio 1</t>
  </si>
  <si>
    <t>Modificatorio 2</t>
  </si>
  <si>
    <t>Modificatorio 3</t>
  </si>
  <si>
    <t>Modificatorio 4</t>
  </si>
  <si>
    <t>Modificatorio 5</t>
  </si>
  <si>
    <t>Modificatorio 6</t>
  </si>
  <si>
    <t>Cantidades</t>
  </si>
  <si>
    <t>ITEM</t>
  </si>
  <si>
    <t>DESCRIPCIÓN</t>
  </si>
  <si>
    <t xml:space="preserve">UNIDAD </t>
  </si>
  <si>
    <t xml:space="preserve">CANTIDAD </t>
  </si>
  <si>
    <t>VR. UNITARIO 2025</t>
  </si>
  <si>
    <t>VR. PARCIAL</t>
  </si>
  <si>
    <t>MAYORES (+)</t>
  </si>
  <si>
    <t>MENORES (-)</t>
  </si>
  <si>
    <t>TRABAJOS PRELIMINARES</t>
  </si>
  <si>
    <t>Demoliciones</t>
  </si>
  <si>
    <t>m2</t>
  </si>
  <si>
    <t>Construcción, Montaje, Manteniemiento y Desmonte de Campamentos y Cerramientos (incluye todas las adecuaciones provisionales en obra, incluye cargue y retiro a centro de disposición autorizado)</t>
  </si>
  <si>
    <t xml:space="preserve">Und </t>
  </si>
  <si>
    <t>Construcción de provisionales de energia y acueducto, incluye todos los materiales, insumos, andamios y elementos de SST para su correcta fabricación o instalación</t>
  </si>
  <si>
    <t>Obras Plan de Manejo de Ambiental, incluye todo lo necesario, contemplado el PGAS</t>
  </si>
  <si>
    <t>gb</t>
  </si>
  <si>
    <t>Obras Plan de Manejo de Tráfico</t>
  </si>
  <si>
    <t>Señalización de zonas intervenidas</t>
  </si>
  <si>
    <t>un</t>
  </si>
  <si>
    <t>Barrera de delimitación con delineador tubular, tela sintética verde y cinta reflectiva plástica de seguridad</t>
  </si>
  <si>
    <t>m</t>
  </si>
  <si>
    <t>Desmonte de puertas (todos los materiales y estructuras - incluye marcos) incluye  todos los elementos de SST, cargue y retiro a centro de disposición autorizado</t>
  </si>
  <si>
    <t>Desmonte de cielo-raso (todos los materiales y estructuras) incluye cargue y retiro a centro de disposición autorizado</t>
  </si>
  <si>
    <t>Desmonte teja fibro-cemento y otros materiales,  incluye  todos los elementos de SST, cargue y retiro a centro de disposición autorizado</t>
  </si>
  <si>
    <t>Demolición placa de contrapiso hasta e&lt;0.15m, incluye  todos los elementos de SST, cargue y retiro a centro de disposición autorizado</t>
  </si>
  <si>
    <t>Demolición de vigas y columnas (vigas de cubierta),  incluye  todos los elementos de SST, cargue y retiro a centro de disposición autorizado</t>
  </si>
  <si>
    <t>m3</t>
  </si>
  <si>
    <t>Demolición de muros con mampostería de arcilla o cemento espesor máx. de 0.20m,  incluye  todos los elementos de SST, cargue y retiro a centro de disposición autorizado</t>
  </si>
  <si>
    <t>Desmonte de aparatos sanitarios</t>
  </si>
  <si>
    <t>Reparación afectacion reforz columnas internas  incluye todos los materiales, insumos, andamios y elementos de SST para su correcta fabricación o instalación</t>
  </si>
  <si>
    <t>Demolicion de Tortas placas aereas,  incluye  todos los elementos de SST, cargue y retiro a centro de disposición autorizado</t>
  </si>
  <si>
    <t>MOVIMIENTO DE TIERRA</t>
  </si>
  <si>
    <t/>
  </si>
  <si>
    <t>Excavacion mecanica a cielo abierto Sotano 1</t>
  </si>
  <si>
    <t>Excavacion manual vigas/zapatas</t>
  </si>
  <si>
    <t>Relleno material seleccionado</t>
  </si>
  <si>
    <t>CIMENTACIÓN</t>
  </si>
  <si>
    <t>Zapata en concreto de 28 Mpa (4000 psi), incluye todos los materiales, insumos, andamios y elementos de SST para su correcta fabricación o instalación</t>
  </si>
  <si>
    <t>Pedestal en concreto de 28 Mpa (4000 psi), incluye todos los materiales, insumos, andamios y elementos de SST para su correcta fabricación o instalación</t>
  </si>
  <si>
    <t>Suministro, transporte e instalción de Acero Figurado 1/4" - 1", incluye todos los materiales, insumos, andamios y elementos de SST para su correcta fabricación o instalación</t>
  </si>
  <si>
    <t>kg</t>
  </si>
  <si>
    <t>Bombeo de concreto. incluye todos los materiales, insumos, andamios y elementos de SST para su correcta fabricación o instalación</t>
  </si>
  <si>
    <t>Localizacion y replanteo, incluye todos los materiales, insumos, andamios y elementos de SST para su correcta fabricación o instalación</t>
  </si>
  <si>
    <t>Concreto de Limpieza 1500 PSI, incluye todos los materiales, insumos, andamios y elementos de SST para su correcta fabricación o instalación</t>
  </si>
  <si>
    <t>Concreto Tanque 28 Mpa (4000 psi), incluye todos los materiales, insumos, andamios y elementos de SST para su correcta fabricación o instalación</t>
  </si>
  <si>
    <t>Perfilada Excavación, incluye todos los materiales, insumos, andamios y elementos de SST para su correcta fabricación o instalación</t>
  </si>
  <si>
    <t>ESTRUCTURA</t>
  </si>
  <si>
    <t>Acero Figurado 1/4" - 1". Incluye suministro, corte, figuración, amarre y colocación.</t>
  </si>
  <si>
    <t>Ensayo Rotura Cilindros a compresión</t>
  </si>
  <si>
    <t>Bombeo de concreto</t>
  </si>
  <si>
    <t>Placa aérea vigas descolgadas H=0.40 m en concreto de 28 Mpa (4000 psi). , Incluye todos los materiales, insumos, andamios y elementos de SST para su correcta fabricación o instalación.</t>
  </si>
  <si>
    <t>Escaleras en concreto de 21 Mpa (3000 psi). Incluye el suministro, colocación y curado del concreto, formaleta, retiro y disposición de los sobrantes.</t>
  </si>
  <si>
    <t>Muros en concreto y columnas en concreto de 31 Mpa (4500 psi). Incluye el suministro, colocación y curado del concreto, formaleta, retiro y disposición de los sobrantes.</t>
  </si>
  <si>
    <t>Conector empalme mecánico</t>
  </si>
  <si>
    <t>Localizacion y replanteo</t>
  </si>
  <si>
    <t>Escaraficiación de superficies de elementos estructurales (vigas y columnas). Incluye  todos los elementos de SST, cargue y retiro a centro de disposición autorizado.</t>
  </si>
  <si>
    <t>Concreto recalce placas/Losas/Escaleras. Incluye el suministro, colocación y curado del concreto, todos los elementos de SST, cargue y retiro a centro de disposición autorizado.</t>
  </si>
  <si>
    <t>Concreto recalce columnas. Incluye el suministro, colocación y curado del concreto, todos los elementos de SST, cargue y retiro a centro de disposición autorizado.</t>
  </si>
  <si>
    <t>Concreto recalce vigas aéreas. Incluye el suministro, colocación y curado del concreto, todos los elementos de SST, cargue y retiro a centro de disposición autorizado.</t>
  </si>
  <si>
    <t>Anclaje de acero de vigas en columnas (Incluye perforación hasta 0.15m y epóxico) Ø 7/8. Incluye perforación, puente de adherencia, instalación y todo lo requerido para la correcta ejecución.</t>
  </si>
  <si>
    <t>Suministro y aplicación de imprimante epóxico bicomponente de alta adherencia para unión de concretos endurecido con concreto fresco, de consistencia líquida, color contrastante, resistente a humedad y de aplicación con brocha o rodillo, con un rendimiento aproximado de 0.5 kg/m². Incluye preparación de superficies, herramientas, aplicación, limpieza y todo lo necesario para su correcta ejecución.</t>
  </si>
  <si>
    <t>Suministro y aplicación de inhibidor migratorio de corrosión para acero embebido en concreto, base aminas orgánicas, compatible con estructuras de concreto armado, de baja viscosidad, aplicación por aspersión o brocha, con capacidad de penetración mínima de 20 mm, que actúe por migración hacia la superficie del acero, formando una capa protectora que reduzca la velocidad de corrosión. Incluye preparación de superficies, aplicación y materiales auxiliares.</t>
  </si>
  <si>
    <t>Anclajes Epoxicos. Incluye perforación, puente de adherencia, instalación y todo lo requerido para la correcta ejecución.</t>
  </si>
  <si>
    <t>Malla electrosoldada estandar.Incluye suministro, corte, amarre y colocación.</t>
  </si>
  <si>
    <t>INSTALACIONES HIDRAULICA Y SANITARIA - HYS</t>
  </si>
  <si>
    <t>CUARTO DE BOMBAS</t>
  </si>
  <si>
    <t>TUBERIA POLIPROPILENO 3". Incluye suministro e instalación y  todos los materiales, insumos, andamios y elementos de SST necesarios para su correcta fabricación o instalación</t>
  </si>
  <si>
    <t>ML</t>
  </si>
  <si>
    <t>ACCESORIOS POLIPROPILENO 3". Incluye suministro e instalación y todos los materiales, insumos, andamios y elementos de SST necesarios para su correcta fabricación o instalación</t>
  </si>
  <si>
    <t>UN</t>
  </si>
  <si>
    <t>TUBERIA POLIPROPILENO 2.1/2". Incluye suministro e instalación y todos los materiales, insumos, andamios y elementos de SST necesarios para su correcta fabricación o instalación</t>
  </si>
  <si>
    <t>ACCESORIOS POLIPROPILENO 2.1/2". Incluye suministro e instalación y todos los materiales, insumos, andamios y elementos de SST necesarios para su correcta fabricación o instalación</t>
  </si>
  <si>
    <t>TUBERIA POLIPROPILENO 2". Incluye suministro e instalación y todos los materiales, insumos, andamios y elementos de SST necesarios para su correcta fabricación o instalación</t>
  </si>
  <si>
    <t>ACCESORIOS POLIPROPILENO 2". Incluye suministro e instalación y todos los materiales, insumos, andamios y elementos de SST necesarios para su correcta fabricación o instalación</t>
  </si>
  <si>
    <t>TUBERIA POLIPROPILENO 6.1/2". Incluye suministro e instalación y todos los materiales, insumos, andamios y elementos de SST necesarios para su correcta fabricación o instalación</t>
  </si>
  <si>
    <t>ACCESORIOS POLIPROPILENO 6.1/2". Incluye suministro e instalación y todos los materiales, insumos, andamios y elementos de SST necesarios para su correcta fabricación o instalación</t>
  </si>
  <si>
    <t>VALVULA DE PIE 3". Incluye suministro e instalación, accesorios y todos los materiales, insumos, andamios y elementos de SST necesarios para su correcta instalación y funcionamiento.</t>
  </si>
  <si>
    <t>VALVULA PASO DIRECTO 3"</t>
  </si>
  <si>
    <t>VALVULA PASO DIRECTO 2.1/2". Incluye suministro e instalación, accesorios y todos los materiales, insumos, andamios y elementos de SST necesarios para su correcta instalación y funcionamiento.</t>
  </si>
  <si>
    <t>VALVULA PASO DIRECTO 2". Incluye suministro e instalación, accesorios y todos los materiales, insumos, andamios y elementos de SST necesarios para su correcta instalación y funcionamiento.</t>
  </si>
  <si>
    <t>VALVULA PASO DIRECTO 6.1/2". Incluye suministro e instalación, accesorios y todos los materiales, insumos, andamios y elementos de SST necesarios para su correcta instalación y funcionamiento.</t>
  </si>
  <si>
    <t>VALVULA CHEQUE 3". Incluye suministro e instalación, accesorios y todos los materiales, insumos, andamios y elementos de SST necesarios para su correcta instalación y funcionamiento.</t>
  </si>
  <si>
    <t>VALVULA CHEQUE 1.1/2". Incluye suministro e instalación, accesorios y todos los materiales, insumos, andamios y elementos de SST necesarios para su correcta instalación y funcionamiento.</t>
  </si>
  <si>
    <t>JUNTA DE EXPANSIÓN 3". Incluye suministro e instalación, accesorios y todos los materiales, insumos, andamios y elementos de SST necesarios para su correcta instalación y funcionamiento.</t>
  </si>
  <si>
    <t>JUNTA DE EXPANSIÓN 2.1/2". Incluye suministro e instalación, accesorios y todos los materiales, insumos, andamios y elementos de SST necesarios para su correcta instalación y funcionamiento.</t>
  </si>
  <si>
    <t>BRIDA 3". Incluye suministro e instalación, accesorios y todos los materiales, insumos, andamios y elementos de SST necesarios para su correcta instalación y funcionamiento.</t>
  </si>
  <si>
    <t>BRIDA 2.1/2". Incluye suministro e instalación, accesorios y todos los materiales, insumos, andamios y elementos de SST necesarios para su correcta instalación y funcionamiento.</t>
  </si>
  <si>
    <t>SOPORTE 3". Incluye suministro e instalación, accesorios y todos los materiales, insumos, andamios y elementos de SST necesarios para su correcta instalación y funcionamiento.</t>
  </si>
  <si>
    <t>SOPORTE 2.1/2". Incluye suministro e instalación, accesorios y todos los materiales, insumos, andamios y elementos de SST necesarios para su correcta instalación y funcionamiento.</t>
  </si>
  <si>
    <t>SOPORTE 2". Incluye suministro e instalación, accesorios y todos los materiales, insumos, andamios y elementos de SST necesarios para su correcta instalación y funcionamiento.</t>
  </si>
  <si>
    <t>SOPORTE 1.1/2". Incluye suministro e instalación, accesorios y todos los materiales, insumos, andamios y elementos de SST necesarios para su correcta instalación y funcionamiento.</t>
  </si>
  <si>
    <t>MANÓMETRO. Incluye suministro e instalación, accesorios y todos los materiales, insumos, andamios y elementos de SST necesarios para su correcta instalación y funcionamiento.</t>
  </si>
  <si>
    <t>TRANSDUCTOR DE PRESIÓN. Incluye suministro e instalación, accesorios y todos los materiales, insumos, andamios y elementos de SST necesarios para su correcta instalación y funcionamiento.</t>
  </si>
  <si>
    <t>NIPLE PASAMURO ACERO INOXIDABLE 4". Incluye suministro e instalación, accesorios y todos los materiales, insumos, andamios y elementos de SST necesarios para su correcta instalación y funcionamiento.</t>
  </si>
  <si>
    <t>NIPLE PASAMURO ACERO INOXIDABLE 3". Incluye suministro e instalación, accesorios y todos los materiales, insumos, andamios y elementos de SST necesarios para su correcta instalación y funcionamiento.</t>
  </si>
  <si>
    <t>NIPLE PASAMURO ACERO INOXIDABLE 2". Incluye suministro e instalación, accesorios y todos los materiales, insumos, andamios y elementos de SST necesarios para su correcta instalación y funcionamiento.</t>
  </si>
  <si>
    <t>NIPLE PASAMURO ACERO INOXIDABLE 1/2". Incluye suministro e instalación, accesorios y todos los materiales, insumos, andamios y elementos de SST necesarios para su correcta instalación y funcionamiento.</t>
  </si>
  <si>
    <t>ACOMETIDA</t>
  </si>
  <si>
    <t>`</t>
  </si>
  <si>
    <t>TUBERÍA PVC-P  Ø=1/2". Incluye suministro e instalación y  todos los materiales, insumos, andamios y elementos de SST necesarios para su correcta instalación y funcionamiento.</t>
  </si>
  <si>
    <t>ACCESORIO PVC-P Ø=1/2".  Incluye suministro e instalación y todos los materiales, insumos, andamios y elementos de SST necesarios para su correcta instalación y funcionamiento.</t>
  </si>
  <si>
    <t>TUBERIA POLIPROPILENO 1/2". Incluye suministro e instalación y  todos los materiales, insumos, andamios y elementos de SST necesarios para su correcta instalación y funcionamiento.</t>
  </si>
  <si>
    <t>ACCESORIOS POLIPROPILENO 1/2".  Incluye suministro e instalación y todos los materiales, insumos, andamios y elementos de SST necesarios para su correcta instalación y funcionamiento.</t>
  </si>
  <si>
    <t>REGISTRO PASO DIRECTO O COMPUERTA Ø=1/2". Incluye suministro e instalación, accesorios y todos los materiales, insumos, andamios y elementos de SST necesarios para su correcta instalación y funcionamiento.</t>
  </si>
  <si>
    <t>VALVULA CHEQUE 1/2. Incluye suministro e instalación, accesorios y todos los materiales, insumos, andamios y elementos de SST necesarios para su correcta instalación y funcionamiento.</t>
  </si>
  <si>
    <t>MEDIDOR 1/2". Incluye suministro e instalación, accesorios y todos los materiales, insumos, andamios y elementos de SST necesarios para su correcta instalación y funcionamiento.</t>
  </si>
  <si>
    <t>FILTRO Y 1/2". Incluye suministro e instalación, accesorios y todos los materiales, insumos, andamios y elementos de SST necesarios para su correcta instalación y funcionamiento.</t>
  </si>
  <si>
    <t>CAJA PARA MEDIDOR. Incluye suministro e instalación, accesorios y todos los materiales, insumos, andamios y elementos de SST necesarios para su correcta instalación y funcionamiento.</t>
  </si>
  <si>
    <t>VALVULA Y FLOTADOR. Incluye suministro e instalación, accesorios y todos los materiales, insumos, andamios y elementos de SST necesarios para su correcta instalación y funcionamiento.</t>
  </si>
  <si>
    <t>RED DE AGUA FRIA</t>
  </si>
  <si>
    <t>TUBERÍA PVC-P  Ø=2.1/2". Incluye suministro e instalación y  todos los materiales, insumos, andamios y elementos de SST necesarios para su correcta instalación y funcionamiento.</t>
  </si>
  <si>
    <t>TUBERÍA PVC-P  Ø=2". Incluye suministro e instalación y  todos los materiales, insumos, andamios y elementos de SST necesarios para su correcta instalación y funcionamiento.</t>
  </si>
  <si>
    <t>TUBERÍA PVC-P  Ø=1.1/2". Incluye suministro e instalación y  todos los materiales, insumos, andamios y elementos de SST necesarios para su correcta instalación y funcionamiento.</t>
  </si>
  <si>
    <t>TUBERÍA PVC-P  Ø=1.1/4". Incluye suministro e instalación y  todos los materiales, insumos, andamios y elementos de SST necesarios para su correcta instalación y funcionamiento.</t>
  </si>
  <si>
    <t>TUBERÍA PVC-P  Ø=1". Incluye suministro e instalación y  todos los materiales, insumos, andamios y elementos de SST necesarios para su correcta instalación y funcionamiento.</t>
  </si>
  <si>
    <t>ACCESORIO PVC-P Ø=2.1/2". Incluye suministro e instalación y todos los materiales, insumos, andamios y elementos de SST necesarios para su correcta instalación y funcionamiento.</t>
  </si>
  <si>
    <t>ACCESORIO PVC-P Ø=2". Incluye suministro e instalación y todos los materiales, insumos, andamios y elementos de SST necesarios para su correcta instalación y funcionamiento.</t>
  </si>
  <si>
    <t>ACCESORIO PVC-P Ø=1.1/2". Incluye suministro e instalación y todos los materiales, insumos, andamios y elementos de SST necesarios para su correcta instalación y funcionamiento.</t>
  </si>
  <si>
    <t>ACCESORIO PVC-P Ø=1.1/4". Incluye suministro e instalación y todos los materiales, insumos, andamios y elementos de SST necesarios para su correcta instalación y funcionamiento.</t>
  </si>
  <si>
    <t>ACCESORIO PVC-P Ø=1". Incluye suministro e instalación y todos los materiales, insumos, andamios y elementos de SST necesarios para su correcta instalación y funcionamiento.</t>
  </si>
  <si>
    <t>ACCESORIO PVC-P Ø=1/2". Incluye suministro e instalación y todos los materiales, insumos, andamios y elementos de SST necesarios para su correcta instalación y funcionamiento.</t>
  </si>
  <si>
    <t>SOPORTE 1.1/4". Incluye suministro e instalación, accesorios y todos los materiales, insumos, andamios y elementos de SST necesarios para su correcta instalación y funcionamiento.</t>
  </si>
  <si>
    <t>SOPORTE 1". Incluye suministro e instalación, accesorios y todos los materiales, insumos, andamios y elementos de SST necesarios para su correcta instalación y funcionamiento.</t>
  </si>
  <si>
    <t>SOPORTE 1/2". Incluye suministro e instalación, accesorios y todos los materiales, insumos, andamios y elementos de SST necesarios para su correcta instalación y funcionamiento.</t>
  </si>
  <si>
    <t>VALVULAS</t>
  </si>
  <si>
    <t>REGISTRO PASO DIRECTO O COMPUERTA Ø=1.1/4". Incluye suministro e instalación, accesorios y todos los materiales, insumos, andamios y elementos de SST necesarios para su correcta instalación y funcionamiento.</t>
  </si>
  <si>
    <t>REGISTRO PASO DIRECTO O COMPUERTA Ø=1". Incluye suministro e instalación, accesorios y todos los materiales, insumos, andamios y elementos de SST necesarios para su correcta instalación y funcionamiento.</t>
  </si>
  <si>
    <t>VALVULA EXPULSORA DE AIRE  Ø=1/2". Incluye suministro e instalación, accesorios y todos los materiales, insumos, andamios y elementos de SST necesarios para su correcta instalación y funcionamiento.</t>
  </si>
  <si>
    <t>PUNTOS HIDRAULICOS AGUA POTABLE</t>
  </si>
  <si>
    <t>PUNTO HIDRAULICO PARA LAVAMANOS  Ø=1/2". Incluye suministro e instalación, accesorios y todos los materiales, insumos, andamios y elementos de SST necesarios para su correcta instalación y funcionamiento.</t>
  </si>
  <si>
    <t>PUNTO HIDRAULICO PARA SANITARIO DE PUSH ANTIVANDALICO Ø=1.1/4". Incluye suministro e instalación, accesorios y todos los materiales, insumos, andamios y elementos de SST necesarios para su correcta instalación y funcionamiento.</t>
  </si>
  <si>
    <t>PUNTO HIDRAULICO PARA LLAVE MANGUERAØ=1/2". Incluye suministro e instalación, accesorios y todos los materiales, insumos, andamios y elementos de SST necesarios para su correcta instalación y funcionamiento.</t>
  </si>
  <si>
    <t>PUNTO HIDRAULICO PARA POCETAS   Ø=1/2". Incluye suministro e instalación, accesorios y todos los materiales, insumos, andamios y elementos de SST necesarios para su correcta instalación y funcionamiento.</t>
  </si>
  <si>
    <t>PUNTO HIDRAULICO PARA LAVAPLATOS  Ø=1/2". Incluye suministro e instalación, accesorios y todos los materiales, insumos, andamios y elementos de SST necesarios para su correcta instalación y funcionamiento.</t>
  </si>
  <si>
    <t>PUNTO HIDRAULICO PARA RECAMARA DE AIRE pvcp 1/2". Incluye suministro e instalación, accesorios y todos los materiales, insumos, andamios y elementos de SST necesarios para su correcta instalación y funcionamiento.</t>
  </si>
  <si>
    <t>PUNTO HIDRAULICO PARA ORINAL ø1/2". Incluye suministro e instalación, accesorios y todos los materiales, insumos, andamios y elementos de SST necesarios para su correcta instalación y funcionamiento.</t>
  </si>
  <si>
    <t>SALIDAS SANITARIAS</t>
  </si>
  <si>
    <t>PUNTO SANITARIO PARA LAVAMANOS Ø=2". Incluye suministro e instalación, accesorios y todos los materiales, insumos, andamios y elementos de SST necesarios para su correcta instalación y funcionamiento.</t>
  </si>
  <si>
    <t>PUNTO SANITARIO PARA SANITARIO DE FLUXOMETRO Ø=4". Incluye suministro e instalación, accesorios y todos los materiales, insumos, andamios y elementos de SST necesarios para su correcta instalación y funcionamiento.</t>
  </si>
  <si>
    <t>PUNTO SANITARIO PARA LAVAPLATOS Ø=2". Incluye suministro e instalación, accesorios y todos los materiales, insumos, andamios y elementos de SST necesarios para su correcta instalación y funcionamiento.</t>
  </si>
  <si>
    <t>PUNTO SANITARIO PARA ORINAL Ø=2". Incluye suministro e instalación, accesorios y todos los materiales, insumos, andamios y elementos de SST necesarios para su correcta instalación y funcionamiento.</t>
  </si>
  <si>
    <t>PUNTO SANITARIO PARA SIFONES 3". Incluye suministro e instalación, accesorios y todos los materiales, insumos, andamios y elementos de SST necesarios para su correcta instalación y funcionamiento.</t>
  </si>
  <si>
    <t>PUNTO SANITARIO PARA SIFONES 2". Incluye suministro e instalación, accesorios y todos los materiales, insumos, andamios y elementos de SST necesarios para su correcta instalación y funcionamiento.</t>
  </si>
  <si>
    <t>VENTILACIONES Y REVENTILACIONES</t>
  </si>
  <si>
    <t>TUBERÍA PVC-L Ø=2". Incluye suministro e instalación, accesorios y todos los materiales, insumos, andamios y elementos de SST necesarios para su correcta instalación y funcionamiento.</t>
  </si>
  <si>
    <t>TUBERÍA PVC-L Ø=3". Incluye suministro e instalación, accesorios y todos los materiales, insumos, andamios y elementos de SST necesarios para su correcta instalación y funcionamiento.</t>
  </si>
  <si>
    <t xml:space="preserve">RED GENERAL DE AGUAS RESIDUALES </t>
  </si>
  <si>
    <t>TUBERÍA PVC-S Ø=4". Incluye suministro e instalación y  todos los materiales, insumos, andamios y elementos de SST necesarios para su correcta instalación y funcionamiento.</t>
  </si>
  <si>
    <t>TUBERÍA PVC-S Ø=3". Incluye suministro e instalación y  todos los materiales, insumos, andamios y elementos de SST necesarios para su correcta instalación y funcionamiento.</t>
  </si>
  <si>
    <t>TUBERÍA PVC-S Ø=2". Incluye suministro e instalación y  todos los materiales, insumos, andamios y elementos de SST necesarios para su correcta instalación y funcionamiento.</t>
  </si>
  <si>
    <t>ACCESORIOS PVC-S Ø=4". Incluye suministro e instalación y todos los materiales, insumos, andamios y elementos de SST necesarios para su correcta instalación y funcionamiento.</t>
  </si>
  <si>
    <t>ACCESORIOS PVC-S Ø=3". Incluye suministro e instalación y todos los materiales, insumos, andamios y elementos de SST necesarios para su correcta instalación y funcionamiento.</t>
  </si>
  <si>
    <t>ACCESORIOS PVC-S Ø=2". Incluye suministro e instalación y todos los materiales, insumos, andamios y elementos de SST necesarios para su correcta instalación y funcionamiento.</t>
  </si>
  <si>
    <t>TUBERÍA PVC-ALC Ø=6". Incluye suministro e instalación, accesorios  y  todos los materiales, insumos, andamios y elementos de SST necesarios para su correcta instalación y funcionamiento.</t>
  </si>
  <si>
    <t>ABRAZADERAS Ø=2 Y 3". Incluye suministro e instalación, accesorios y todos los materiales, insumos, andamios y elementos de SST necesarios para su correcta instalación y funcionamiento.</t>
  </si>
  <si>
    <t>ABRAZADERAS Ø=4". Incluye suministro e instalación, accesorios y todos los materiales, insumos, andamios y elementos de SST necesarios para su correcta instalación y funcionamiento.</t>
  </si>
  <si>
    <t>JUNTA EXPANSIÓN Ø=4". Incluye suministro e instalación, accesorios y todos los materiales, insumos, andamios y elementos de SST necesarios para su correcta instalación y funcionamiento.</t>
  </si>
  <si>
    <t>JUNTA EXPANSIÓN Ø=3". Incluye suministro e instalación, accesorios y todos los materiales, insumos, andamios y elementos de SST necesarios para su correcta instalación y funcionamiento.</t>
  </si>
  <si>
    <t>TAPÓN DE INSPECCIÓN Ø=4". Incluye suministro e instalación, accesorios y todos los materiales, insumos, andamios y elementos de SST necesarios para su correcta instalación y funcionamiento.</t>
  </si>
  <si>
    <t>SUMINISTRO E INSTALACION VALVULA MINIVENT Ø2". Incluye suministro e instalación, accesorios y todos los materiales, insumos, andamios y elementos de SST necesarios para su correcta instalación y funcionamiento.</t>
  </si>
  <si>
    <t>TUBERÍA PVC-P  Ø=4". Incluye suministro e instalación, accesorios  y  todos los materiales, insumos, andamios y elementos de SST necesarios para su correcta instalación y funcionamiento.</t>
  </si>
  <si>
    <t>ACCESORIO PVC-P Ø=4". Incluye suministro e instalación y todos los materiales, insumos, andamios y elementos de SST necesarios para su correcta instalación y funcionamiento.</t>
  </si>
  <si>
    <t>VALVULA PASO DIRECTO TIPO PESADO  4". Incluye suministro e instalación, accesorios y todos los materiales, insumos, andamios y elementos de SST necesarios para su correcta instalación y funcionamiento.</t>
  </si>
  <si>
    <t>VALVULA CHEQUE TIPO PESADO  ø4". Incluye suministro e instalación, accesorios y todos los materiales, insumos, andamios y elementos de SST necesarios para su correcta instalación y funcionamiento.</t>
  </si>
  <si>
    <t>VÁLVULA UNIVERSAL ø4". Incluye suministro e instalación, accesorios y todos los materiales, insumos, andamios y elementos de SST necesarios para su correcta instalación y funcionamiento.</t>
  </si>
  <si>
    <t>RED GENERAL DE AGUAS LLUVIAS</t>
  </si>
  <si>
    <t>TUBERÍA PVC-C Ø=4". Incluye suministro e instalación y  todos los materiales, insumos, andamios y elementos de SST necesarios para su correcta instalación y funcionamiento.</t>
  </si>
  <si>
    <t>GRAVA PARA FILTRO</t>
  </si>
  <si>
    <t>M3</t>
  </si>
  <si>
    <t>GEOTEXTIL NO TEJIDO REF. 1600.  Incluye suministro e instalación, accesorios y todos los materiales, insumos, andamios y elementos de SST necesarios para su correcta instalación y funcionamiento.</t>
  </si>
  <si>
    <t>M2</t>
  </si>
  <si>
    <t>GEODREN H TOTAL 4.50m.  Incluye suministro e instalación, accesorios y todos los materiales, insumos, andamios y elementos de SST necesarios para su correcta instalación y funcionamiento.</t>
  </si>
  <si>
    <t>ABRAZADERAS Ø=3".  Incluye suministro e instalación, accesorios y todos los materiales, insumos, andamios y elementos de SST necesarios para su correcta instalación y funcionamiento.</t>
  </si>
  <si>
    <t>ABRAZADERAS Ø=4".  Incluye suministro e instalación, accesorios y todos los materiales, insumos, andamios y elementos de SST necesarios para su correcta instalación y funcionamiento.</t>
  </si>
  <si>
    <t>JUNTA EXPANSIÓN Ø=4".  Incluye suministro e instalación, accesorios y todos los materiales, insumos, andamios y elementos de SST necesarios para su correcta instalación y funcionamiento.</t>
  </si>
  <si>
    <t>TAPÓN DE INSPECCIÓN Ø=4".  Incluye suministro e instalación, accesorios y todos los materiales, insumos, andamios y elementos de SST necesarios para su correcta instalación y funcionamiento.</t>
  </si>
  <si>
    <t>TAPÓN DE INSPECCIÓN Ø=3".  Incluye suministro e instalación, accesorios y todos los materiales, insumos, andamios y elementos de SST necesarios para su correcta instalación y funcionamiento.</t>
  </si>
  <si>
    <t>TUBERÍA PVC-P  Ø=3". Incluye suministro e instalación y  todos los materiales, insumos, andamios y elementos de SST necesarios para su correcta instalación y funcionamiento.</t>
  </si>
  <si>
    <t>ACCESORIO PVC-P Ø=3". Incluye suministro e instalación y todos los materiales, insumos, andamios y elementos de SST necesarios para su correcta instalación y funcionamiento.</t>
  </si>
  <si>
    <t>CODO 4".  Incluye suministro e instalación y todos los materiales, insumos, andamios y elementos de SST necesarios para su correcta instalación y funcionamiento.</t>
  </si>
  <si>
    <t>SIFONES 4".  Incluye suministro e instalación y todos los materiales, insumos, andamios y elementos de SST necesarios para su correcta instalación y funcionamiento.</t>
  </si>
  <si>
    <t>SIFONES 3".  Incluye suministro e instalación y todos los materiales, insumos, andamios y elementos de SST necesarios para su correcta instalación y funcionamiento.</t>
  </si>
  <si>
    <t>CODO 3".  Incluye suministro e instalación y todos los materiales, insumos, andamios y elementos de SST necesarios para su correcta instalación y funcionamiento.</t>
  </si>
  <si>
    <t>VALVULA PASO DIRECTO TIPO PESADO  ø3". Incluye suministro e instalación, accesorios y todos los materiales, insumos, andamios y elementos de SST necesarios para su correcta instalación y funcionamiento.</t>
  </si>
  <si>
    <t>VALVULA CHEQUE TIPO PESADO  ø3". Incluye suministro e instalación, accesorios y todos los materiales, insumos, andamios y elementos de SST necesarios para su correcta instalación y funcionamiento.</t>
  </si>
  <si>
    <t>VÁLVULA UNIVERSAL ø3". Incluye suministro e instalación, accesorios y todos los materiales, insumos, andamios y elementos de SST necesarios para su correcta instalación y funcionamiento.</t>
  </si>
  <si>
    <t>ESTRUCTURAS DE MAMPOSTERIA Y CONCRETO</t>
  </si>
  <si>
    <t>CAJA DE INSPECCION 0,70*0,70. Incluye tapa en concreto y todos los materiales, insumos y elementos de SST necesarios para su correcta fabricación o instalación.</t>
  </si>
  <si>
    <t>POZO DE BOMBEO CUARTO DE BOMBAS. Incluye todos los materiales, insumos y elementos de SST necesarios para su correcta fabricación o instalación.</t>
  </si>
  <si>
    <t>CONEXIÓN A RED EXISTENTE.  Incluye todos los materiales, insumos y elementos de SST necesarios para su correcta fabricación o instalación.</t>
  </si>
  <si>
    <t>MONTAJE DE APARATOS</t>
  </si>
  <si>
    <t>LAVAMANOS  Ø=1/2". Incluye suministro e instalación, accesorios y todos los materiales, insumos, andamios y elementos de SST necesarios para su correcta instalación y funcionamiento.</t>
  </si>
  <si>
    <t>SANITARIO DE FLUXOMETRO Ø=1.1/4". Incluye suministro e instalación, accesorios y todos los materiales, insumos, andamios y elementos de SST necesarios para su correcta instalación y funcionamiento.</t>
  </si>
  <si>
    <t>LLAVE MANGUERAØ=1/2". Incluye suministro e instalación, accesorios y todos los materiales, insumos, andamios y elementos de SST necesarios para su correcta instalación y funcionamiento.</t>
  </si>
  <si>
    <t>POCETAS   Ø=1/2". Incluye suministro e instalación, accesorios y todos los materiales, insumos, andamios y elementos de SST necesarios para su correcta instalación y funcionamiento.</t>
  </si>
  <si>
    <t>LAVAPLATOS  Ø=1/2". Incluye suministro e instalación, accesorios y todos los materiales, insumos, andamios y elementos de SST necesarios para su correcta instalación y funcionamiento.</t>
  </si>
  <si>
    <t>ORINAL ø1/2". Incluye suministro e instalación, accesorios y todos los materiales, insumos, andamios y elementos de SST necesarios para su correcta instalación y funcionamiento.</t>
  </si>
  <si>
    <t>EXCAVACIONES</t>
  </si>
  <si>
    <t>EXCAVACIÓN EN TERRENO COMÚN</t>
  </si>
  <si>
    <t>RELLENO EN ARENA</t>
  </si>
  <si>
    <t>RELLENO CON MATERIAL SELECCIONADO</t>
  </si>
  <si>
    <t>RETIRO DE SOBRANTES</t>
  </si>
  <si>
    <t>EQUIPOS</t>
  </si>
  <si>
    <t>EQUIPO EYECTOR CUARTO DE BOMBAS 2 BOMBAS SUMERGIBLES TIPO PIRAÑA AUTOCEBANTES PARA EL 100% CON ALTERNANCIA AUTOMÁTICA QT=7,9 L/S; CDT= 9 M.C.A. Incluye suministro e instalación, accesorios y todos los materiales, insumos, andamios y elementos de SST necesarios para su correcta instalación y funcionamiento.</t>
  </si>
  <si>
    <t>GL</t>
  </si>
  <si>
    <t>DESINFECCIÓN DEL SISTEMA DE AGUA POTABLE</t>
  </si>
  <si>
    <t xml:space="preserve">DESINFECCIÓN </t>
  </si>
  <si>
    <t>ELABORACIÓN DE PLANOS RÉCORD</t>
  </si>
  <si>
    <t>PLANOS RÉCORD SEGÚN ESPECIFICACIONES</t>
  </si>
  <si>
    <t>MANUAL DE OPERACIÓN Y MANTENIMIENTO</t>
  </si>
  <si>
    <t>INSTALACIONES ELECTRICAS</t>
  </si>
  <si>
    <t>SALIDAS DE ALUMBRADO</t>
  </si>
  <si>
    <t>Suministro, transporte e instalación de materiales y accesorios para las salidas de alumbrado incluyendo tuberíaEMT Ø ½, conduletas, cajas, interruptor, toma corriente  y clavija monofasica normal con polo a tierra,15 A, 120V,y seguro de giro, cable encauchetado 3x14AGW, para derivacion del tomacorriete  a la clavija de conexión de la luminaria ,conductor de cobre CABLE  3No12 AWG  THHN TC LS-ZH,  (FASE-NEUTRO-TIERRA) para elcircuito ramal según lo mostrado en los planos, conectores tipo resorte, marquillas de identificacion   y demásaccesorios que hagan parte de esta actividad.   (LONGITUD PROMEDIO DE LA SALIDA 5m PARA DUCTO YCABLEADO)</t>
  </si>
  <si>
    <t>SALIDAS PARA TOMAS</t>
  </si>
  <si>
    <t>Suministro, transporte e instalación de materiales y accesorios para salida de tomacorriente monofasica normal, incluyendo ducto EMT, de ½",  cajas, conductor CABLE  de cobre 3No12 AWG,  TC LS-ZH(FASE-NEUTRO-TIERRA), toma corriente doble con polo a tierra,15 A, 120V(5-15R) conectores tipo resortemarquillas de identificacion y demás accesorios.  (LONGITUD PROMEDIO DE LA SALIDA 5m PARA DUCTO YCABLEADO)</t>
  </si>
  <si>
    <t>Suministro, transporte e instalación de materiales y accesorios para salida de tomacorriente monofasicaregulada, incluyendo ducto EMT,  de ½", cajas, conductor CABLE de cobre 3No12 AWG,  TC LS-ZH TC(FASE-NEUTRO Y TIERRA AISLADA) toma corriente doble con polo a tierra,15 A, 120V(5-15R), tipohospitalario conductor de cobre desnudo No12 para continuidad, conectores  tipo resorte marquillas deidentificacion y demás accesorios. (LONGITUD PROMEDIO DE LA SALIDA 5m PARA DUCTO Y CABLEADO)</t>
  </si>
  <si>
    <t>Suministro, transporte e instalación de materiales y accesorios para salida de tomacorriente monofasica conproteccion de falla de puesta a tierra,(GFCI). incluyendo cajas,  ducto EMT, de ½", conductor de cobre CABLE 3No12 AWG, TC LS-ZH TC LS-ZH (FASE-NEUTRO),  toma corriente doble con polo a tierra, GFCI, 20 A,120V, conectores tipo resorte  marquillas de identificacion y demás accesorios.  (LONGITUD PROMEDIO DE LASALIDA 5m PARA DUCTO Y CABLEADO)</t>
  </si>
  <si>
    <t>ALIMENTADORES A TABLEROS ELECTRICOS</t>
  </si>
  <si>
    <t>Suministro, transporte e instalación de CABLEADO   en 3No8+1N°4+1No8T AWG,  THHN-THHW  cobre, en1Ø1½" incluyendo conductores, ducto de EMT, conexionado, accesorios y  pruebas desde, CD-PLANTA hastaTI-1</t>
  </si>
  <si>
    <t>Suministro, transporte e instalación de CABLEADO   en 3No8+1N°4+1No8T AWG,  THHN-THHW  cobre, en1Ø1½" incluyendo conductores, ducto de EMT, conexionado, accesorios y  pruebas desde, CD-PLANTA hastaTI-2</t>
  </si>
  <si>
    <t>Suministro, transporte e instalación de CABLEADO   en 3No8+1N°4+1No8T AWG,  THHN-THHW  cobre, en1Ø1½" incluyendo conductores, ducto de EMT, conexionado, accesorios y  pruebas desde, CD-PLANTA hastaTI-3</t>
  </si>
  <si>
    <t>Suministro, transporte e instalación de CABLEADO   en 3No8+1N°4+1No8T AWG,  THHN-THHW  cobre, en1Ø1½" incluyendo conductores, ducto de EMT, conexionado, accesorios y  pruebas desde, CD-PLANTA hastaTI-4</t>
  </si>
  <si>
    <t>Suministro, transporte e instalación de CABLEADO   en 3No8+1N°4+1No8T AWG,  THHN-THHW  cobre, en1Ø1½" incluyendo conductores, ducto de EMT, conexionado, accesorios y  pruebas desde, CD-PLANTA hastaT-ASCENSOR</t>
  </si>
  <si>
    <t>Suministro, transporte e instalación de CABLEADO   en 3No8+1N°8+1No8T AWG,  THHN-THHW  cobre, en1Ø1½" incluyendo conductores, ducto de EMT, conexionado, accesorios y  pruebas desde, CD-GEN hastaTT-1</t>
  </si>
  <si>
    <t>Suministro, transporte e instalación de CABLEADO   en 3No8+1N°8+1No8T AWG,  THHN-THHW  cobre, en1Ø1½" incluyendo conductores, ducto de EMT, conexionado, accesorios y  pruebas desde, CD-GEN hastaTT-2</t>
  </si>
  <si>
    <t>Suministro, transporte e instalación de CABLEADO   en 3No8+1N°8+1No8T AWG,  THHN-THHW  cobre, en1Ø1½" incluyendo conductores, ducto de EMT, conexionado, accesorios y  pruebas desde, CD-GEN hastaTT-3</t>
  </si>
  <si>
    <t>Suministro, transporte e instalación de CABLEADO   en 3No8+1N°8+1No8T AWG,  THHN-THHW  cobre, en1Ø1½" incluyendo conductores, ducto de EMT, conexionado, accesorios y  pruebas desde, CD-GEN hastaTT-4</t>
  </si>
  <si>
    <t>Suministro, transporte e instalación de CABLEADO   en 3No8+1No4+1No8TA+1No8TD,  AWG, THHN-THHWcobre en 1Ø1½", incluyendo conductores, ducto de EMT,conexionado,accesorios y pruebas desde, CD-REG hasta  TR-1</t>
  </si>
  <si>
    <t>Suministro, transporte e instalación de CABLEADO   en 3No8+1No4+1No8TA+1No8TD,  AWG, THHN-THHWcobre en 1Ø1½", incluyendo conductores, ducto de EMT,conexionado,accesorios y pruebas desde, CD-REG hasta  TR-2</t>
  </si>
  <si>
    <t>Suministro, transporte e instalación de CABLEADO   en 3No8+1No4+1No8TA+1No8TD,  AWG, THHN-THHWcobre en 1Ø1½", incluyendo conductores, ducto de EMT,conexionado,accesorios y pruebas desde, CD-REG hasta  TR-3</t>
  </si>
  <si>
    <t>Suministro, transporte e instalación de CABLEADO   en 3No8+1No4+1No8TA+1No8TD,  AWG, THHN-THHWcobre en 1Ø1½", incluyendo conductores, ducto de EMT,conexionado,accesorios y pruebas desde, CD-REG hasta  TR-4</t>
  </si>
  <si>
    <t xml:space="preserve">Suministro, transporte e instalación de CABLEADO   en  2No8+1No10T AWG, THHN-THHW cobre, en1Ø1" incluyendo conductores, ducto de EMT, conexionado, accesorios y  pruebas desde, T-BOMBAS hastaTN-BOMBAS </t>
  </si>
  <si>
    <t xml:space="preserve">Suministro, transporte e instalación de CABLEADO   en  2No8+1No10T AWG, THHN-THHW cobre, en1Ø1" incluyendo conductores, ducto de EMT, conexionado, accesorios y  pruebas desde, CD-PLANTA hastaT-CASILLA </t>
  </si>
  <si>
    <t>Suministro, transporte e instalación de CABLEADO   en 3No8+1N°8+1No8T AWG,  THHN-THHW  cobre, en1Ø1¼" incluyendo conductores, ducto de EMT, conexionado, accesorios y  pruebas desde, T-BOMBAS hastaT-BO-JOCKEY</t>
  </si>
  <si>
    <t>Suministro, transporte e instalación de CABLEADO   en 3No8+1N°8+1No8T AWG,  THHN-THHW  cobre, en1Ø1¼" incluyendo conductores, ducto de EMT, conexionado, accesorios y  pruebas desde, T-BOMBAS hastaT-BO-EYEC</t>
  </si>
  <si>
    <t>Suministro, transporte e instalación de CABLEADO   en 3No8+1N°8+1No8T AWG,  THHN-THHW  cobre, en1Ø1¼" incluyendo conductores, ducto de EMT, conexionado, accesorios y  pruebas desde, T-BOMBAS hastaT-BO-AGPO</t>
  </si>
  <si>
    <t>Suministro, transporte e instalación de CABLEADO  en 3No2+1No2+1No6T AWG, THHN-THHW,  cobre en 1Ø2"incluyendo conductores, ducto de EMT, conexionado, accesorios y  pruebas desde, CD-PLANTA hasta T-BOMBAS</t>
  </si>
  <si>
    <t>Suministro, transporte e instalación de CABLEADO  en 3No1/0+1No4/0+1No2T AWG, THHN-THHW,  cobreinstalado en carcamo,   incluyendo conductores,  conexionado, accesorios y pruebas desde, CD-PLANTA   hastaCD-REG, incluye todos los materiales, insumos, andamios y elementos de SST para su correcta fabricación o instalación</t>
  </si>
  <si>
    <t xml:space="preserve">Suministro, transporte e instalación de CABLEADO  en 3No250kcmil+1No250kcmil+1No2T,  AWG,THHN-THHW cobre, instalado en carcamo, incluyendo conductores, conexionado,accesorios y pruebas desde,PLANTA ELECTRICA hasta CD-PLANTA </t>
  </si>
  <si>
    <t xml:space="preserve">Suministro, transporte e instalación de CABLEADO  en 2(3No250kcmil+1No250kcmil+1No2T,  AWG,THHN-THHW, Ø3" cobre), incluyendo conductores, conexionado,accesorios y pruebas desde, BORNES DETRASFORMADOR  hasta  CD-GEN   </t>
  </si>
  <si>
    <t>Suministro, transporte e instalación de CABLEADO   en 3No10+1N°10+1No10T AWG,  THHN-THHW  cobre, en1Ø1" incluyendo conductores, ducto de EMT, conexionado, accesorios y  pruebas desde, T-BO-EYEC hastaBOMBAS</t>
  </si>
  <si>
    <t>Suministro, transporte e instalación de CABLEADO   en 3No10+1N°10+1No10T AWG,  THHN-THHW  cobre, en1Ø1" incluyendo conductores, ducto de EMT, conexionado, accesorios y  pruebas desde, T-BO-AGPO hastaBOMBAS</t>
  </si>
  <si>
    <t xml:space="preserve">Suministro, transporte e instalación de  cable siete hilos  3No12 cobre,  AWG,   TC LS-ZH instalado enDUCTO PORTACABLES, desde tableros de distribucion circuitos ramales tomas e iluminacion   hasta caja depaso para salida de circuitos ramales, incluyendo conductores, conexionado,accesorios y pruebas. </t>
  </si>
  <si>
    <t>TABLEROS DE DISTRIBUCION</t>
  </si>
  <si>
    <t>Suministro, transporte e instalacion   de tablero de distribución trifasico con espacio para totalizador de  18circuitos  de 5 hilos, 220V con cerradura,chapa y tapa, accesorios y todos los materiales, insumos, andamios y elementos de SST necesarios para su correcta instalación y funcionamiento.</t>
  </si>
  <si>
    <t>Suministro, transporte e instalacion   de tablero de distribución trifasico con espacio para totalizador de  24circuitos  de 5 hilos, 220V con cerradura,chapa y tapa, accesorios y todos los materiales, insumos, andamios y elementos de SST necesarios para su correcta instalación y funcionamiento.</t>
  </si>
  <si>
    <t>Suministro, transporte e instalacion de tablero de distribución monofasico de 6 circuitos  de 3 hilos, 125V, incluye accesorios y todos los materiales, insumos, andamios y elementos de SST necesarios para su correcta instalación y funcionamiento.</t>
  </si>
  <si>
    <t>BREAKERS</t>
  </si>
  <si>
    <t>Suministro, transporte e instalacion Breaker tipo enchufable  de 1x15A  10KA, incluye accesorios y todos los materiales, insumos, andamios y elementos de SST necesarios para su correcta instalación y funcionamiento.</t>
  </si>
  <si>
    <t>Suministro, transporte e instalacion Breaker tipo enchufable  de 1x20A  10KA, incluye accesorios y todos los materiales, insumos, andamios y elementos de SST necesarios para su correcta instalación y funcionamiento.</t>
  </si>
  <si>
    <t>Suministro, transporte e instalacion Breaker tipo industrial de 3x40A 25kA, incluye accesorios y todos los materiales, insumos, andamios y elementos de SST necesarios para su correcta instalación y funcionamiento.</t>
  </si>
  <si>
    <t>TABLEROS GENERALES</t>
  </si>
  <si>
    <t xml:space="preserve">Suministro, transporte e instalación de gabinetes metálicos construidos en lámina Cold Rolled calibre No16 (mínimo); refuerzos estructurales en perfil; con tratamiento superficial para protegerlos de la oxidacióny lograr mayor adherencia de la pintura, con acabado final color gris claro al horno de los siguientestableros segun el diagrama unifilar: </t>
  </si>
  <si>
    <t>Suministro, transporte e instalacion de tablero de distribución CD-GEN con  totalizador general de 3X500A, TERMICO AJUSTABLE 0,8-1In  25kA1 breaker tipo industrial   de 3x200A 25kA4 breaker tipo industrial de 3x40A 25kA1 breaker tipo  industrial de 3x30A 25kACaracterísticas DPS clase I Tablero general (Protección contra rayos)Corriente de descarga =12,5 kACorriente de impulso  50kATensión máxima de operación continua =132VacNivel de protección =2,5kV3 X DPS con Uc =132Vac1 X DPS con Uc =132VacCorriente interna admisible de cortocircuito: 25 KAUn sistema de supervisión de las magnitudes eléctricas mediante la instalación de un analizador de redes digital que permita leer en forma secuencial Amps., Volts., Hz, KW, KVA, KVAR, KWH Y KVARH tipo LOVATO y puerto de comunicaciones RS-485 para instalar posteriormente un software de supervisión de demanda de energía, conectado a la red con fusibles en riel din de 2A..4  reservasUn barraje tetrapolar en cobre rojo electrolítico montados sobre aisladores de resina.Alambrado interior del armario según diagrama unifilar.Barraje equipotencial en cobre rojo electrolitico</t>
  </si>
  <si>
    <t>Suministro, transporte e instalacion   de tablero de distribución CD-PLANTA con  totalizador general de 3X200A, TERMICO AJUSTABLE 0,8-1In  25kA1 breaker tipo industrial de 3x100A 25kA1 breaker tipo industrial de 3x80A 25kA4 breaker tipo industrial de 3x40A 25kA1 breaker tipo  industrial de 3x30A 25kA1 Breaker tipo RIEL  de 1x30A  10KACaracterísticas DPS clase II Tableros de distribución (Protección contra sobre tensiones)Capacidad de derivación 10kATensión máxima de operación continua =132VacNivel de protección =1,8 kV3 X DPS con Uc =132Vac1 X DPS con Uc =132VacCorriente interna admisible de cortocircuito: 25 KA4  reservasUn sistema de supervisión de las magnitudes eléctricas mediante la instalación de un analizador de redes digital que permita leer en forma secuencial Amps., Volts., Hz, KW, KVA, KVAR, KWH Y KVARH tipo LOVATO y puerto de comunicaciones RS-485 para instalar posteriormente un software de supervisión de demanda de energía, conectado a la red con fusibles en riel din de 2A..Un barraje tetrapolar en cobre rojo electrolítico montados sobre aisladores de resina.Alambrado interior del armario según diagrama unifilar.Barraje equipotencial en cobre rojo electrolitico</t>
  </si>
  <si>
    <t>Suministro, transporte e instalacion   de tablero regulado  CD-REG dos  totalizadores entrada y salida UPS,  de 3X100A, 25kA, TIPO INDUSTRIAL 4 breaker tipo industrial de 3x40A 25kA1 breaker tipo  industrial de 3x30A 25kAUn barraje tetrapolar en cobre rojo electrolítico montados sobre aisladores de resina.Un control de transferencia manual de 125A Alambrado interior del armario según diagrama unifilar.4  reservasUn sistema de supervisión de las magnitudes eléctricas mediante la instalación de un analizador de redes digital que permita leer en forma secuencial Amps., Volts., Hz, KW, KVA, KVAR, KWH Y KVARH tipo LOVATO y puerto de comunicaciones RS-485 para instalar posteriormente un software de supervisión de demanda de energía, conectado a la red con fusibles en riel din de 2A..Características DPS clase II Tableros regulados (Protección contra sobre tensiones)Capacidad de derivación  1,5kATensión máxima de operación continua =132VacNivel de protección =1,5 kV3 X DPS con Uc  132V1 X DPS con Uc  120V, incluye todos los materiales, insumos, andamios y elementos de SST para su correcta fabricación o instalación</t>
  </si>
  <si>
    <t>Suministro, transporte e instalacion   de tablero de distribución  IP65,  T-BOMBAS  con  totalizador generalTIPO INDUSTRIAL  de 3X80A,  25KA4 breaker tipo industrial de 3x40A 25kA1 Breaker tipo RIEL  de 1x30A  10KAUn barraje tetrapolar en cobre rojo electrolítico montados sobre aisladores de resina.Alambrado interior del armario según diagrama unifilar.Barraje equipotencial en cobre rojo electrolitico</t>
  </si>
  <si>
    <t>TABLEROS REGULADOS</t>
  </si>
  <si>
    <t>Suministro, transporte e instalacion   de tablero regulado  TR-1   totalizadorde  3X40A, 25kA, TIPO RIEL 9 breaker tipo riel  de 1x20A, 10KAUn barraje tetrapolar en cobre rojo electrolítico montados sobre aisladores de resina.Alambrado interior del armario según diagrama unifilar.Barraje equipotencial en cobre rojo electrolitico9 reservas</t>
  </si>
  <si>
    <t>Suministro, transporte e instalacion   de tablero regulado  TR-2   totalizadorde  3X40A, 25kA, TIPO RIEL 10 breaker tipo riel  de 1x20A, 10KAUn barraje tetrapolar en cobre rojo electrolítico montados sobre aisladores de resina.Alambrado interior del armario según diagrama unifilar.Barraje equipotencial en cobre rojo electrolitico8 reservas, incluye todos los materiales, insumos, andamios y elementos de SST para su correcta fabricación o instalación</t>
  </si>
  <si>
    <t>Suministro, transporte e instalacion   de tablero regulado  TR-3   totalizadorde  3X40A, 25kA, TIPO RIEL 10 breaker tipo riel  de 1x20A, 10KAUn barraje tetrapolar en cobre rojo electrolítico montados sobre aisladores de resina.Alambrado interior del armario según diagrama unifilar.Barraje equipotencial en cobre rojo electrolitico8 reservas</t>
  </si>
  <si>
    <t>Suministro, transporte e instalacion   de tablero regulado  TR-4   totalizadorde  3X40A, 25kA, TIPO RIEL 13 breaker tipo riel  de 1x20A, 10KAUn barraje tetrapolar en cobre rojo electrolítico montados sobre aisladores de resina.Alambrado interior del armario según diagrama unifilar.Barraje equipotencial en cobre rojo electrolitico5 reservas</t>
  </si>
  <si>
    <t>CANALETA</t>
  </si>
  <si>
    <t>Suministro, transporte e instalación de canaleta metálica con división de 12x5 cm incluyendo todoslos elementos de fijacion  y cable desnudo No 10 todos los materiales, insumos, andamios y elementos de SST necesarios para su correcta instalación y funcionamiento.</t>
  </si>
  <si>
    <t xml:space="preserve">DUCTO PORTACABLES CERRADO </t>
  </si>
  <si>
    <t>Suministro, transporte  e instalacion de ducto portacables, galvanizado  de  80x300mm , con division según lo mostrado en planos   incluye soportes, codos, tees,  accesorios, de montaje, sujeción y anclaje para tomas e iluminacion , incluyendo cable desnudo No 6.</t>
  </si>
  <si>
    <t>Suministro, transporte  e instalacion de ducto portacables, galvanizado  de  80x300mm , sin division  según lo mostrado en planos   incluye soportes, codos, tees,  accesorios, de montaje, sujeción y anclaje para circuitos alimentadores , incluyendo cable desnudo No 6.</t>
  </si>
  <si>
    <t xml:space="preserve">SISTEMAS  DE PUESTA A TIERRA </t>
  </si>
  <si>
    <t>SISTEMA DE PUESTA A TIERRA EQUIPO DE MEDIDA CD-GENERAL Malla de puesta a tierra para el CD-GEN, independiente según ART 15   RETIE,    incluyendo   4 varillas de cobrede  5/8" x 2.44 m,   50m de conductor de cobre desnudo No 2/0,  preparación de tierra,  y 1  pozo de inspeccion, y  conexiones con  soldadura tipo cadwell</t>
  </si>
  <si>
    <t>SISTEMA DE PARARRAYOS</t>
  </si>
  <si>
    <t>Tendido de tubería Ø 3/4” IMC, desde la cubierta hasta el terreno. Incluye suministro, instalación, acccesorios y todos los materiales, insumos, andamios y elementos de SST necesarios para su correcta instalación y funcionamiento.</t>
  </si>
  <si>
    <t>Tendido de conductor de cobre THHN # 1/0 AWG, desde la cubierta hasta el terreno por las bajantes. Incluye suministro, instalación, acccesorios y todos los materiales, insumos, andamios y elementos de SST necesarios para su correcta instalación y funcionamiento.</t>
  </si>
  <si>
    <t>Tendido de alambre sólido de alambron  de aluminio  desnudo de 8mm,  sobrepuesto en los bordes de la cubierta para interconexión de puntas captadoras y bajantes a malla a tierra, incluyendo soportes, aisladores, conectores  y abrazaderas para sujetar el conductor al muro. Incluye suministro, instalación, acccesorios y todos los materiales, insumos, andamios y elementos de SST necesarios para su correcta instalación y funcionamiento.</t>
  </si>
  <si>
    <t>Suministro  de un kit de montaje para punta captadora compuesto de los siguientes elementos: Base en bronce con tornillos de fijación a la superficie. Punta captadora Franklin de 0.60 m. De altura. en cobre  de ø 5/8 “ . Abrazadera para fijación de cable, incluye todos los materiales, insumos, andamios y elementos de SST para su correcta fabricación o instalación</t>
  </si>
  <si>
    <t>Tendido de conductor de cobre desnudo # 2/0 AWG, para equipotencializar  los sistemas de puesta a  tierra, incluyendo preparacion  del terreno, canalizacion, y soldaduras tipo cadwell, y todoslos acccesorios y todos los materiales, insumos, andamios y elementos de SST necesarios para su correcta instalación y funcionamiento.</t>
  </si>
  <si>
    <t>Electrodo de puesta a tierra en Cu de 5/8"x 8' + conector. Incluye suministro, instalación, acccesorios y todos los materiales, insumos, andamios y elementos de SST necesarios para su correcta instalación y funcionamiento.</t>
  </si>
  <si>
    <t>Conexión exotérmica varilla-cable, cable -cable  calibre # 1/0 AWG. Incluye suministro de molde fúndente y demás accesorios  y todos los materiales, insumos, andamios y elementos de SST necesarios para su correcta instalación y funcionamiento.</t>
  </si>
  <si>
    <t>Pozo de inspeccion en mamposteria de 30x 30 cm, con marco y tapa,  para albergar un electrodo  de puesta a tierra en Cu de 5/8” x 8' . Incluye todos los materiales, insumos, andamios y elementos de SST necesarios para su correcta instalación y funcionamiento.</t>
  </si>
  <si>
    <t xml:space="preserve">Via de chispas de separacion para interconectar la puesta a tierra del pararrayos y la puesta a tierra del sistema electrico </t>
  </si>
  <si>
    <t>Suministro   un barraje de 5mm x 50mm x  400mm, para equipotencializar los sistemas de puesta a tierra, las conexiones al barraje serán con conectores certificados de compresión de dos huecos o soldadura exotérmica, y debe ser aislada de su soporte por lo menos 50mm. Incluye suministro, instalación, acccesorios y todos los materiales, insumos, andamios y elementos de SST necesarios para su correcta instalación y funcionamiento.</t>
  </si>
  <si>
    <t>CANALIZACIONES</t>
  </si>
  <si>
    <t>Canalización subterránea en dos (2) ductos de P.V.C.  DB de 3"  con excavación rellenos y compactación, según norma del operador de red, incluye todos los materiales, insumos, andamios y elementos de SST para su correcta fabricación o instalación</t>
  </si>
  <si>
    <t>REGATAS</t>
  </si>
  <si>
    <t>Construccion de  regatas. Incluye todos los materiales, insumos, andamios y elementos de SST necesarios para su correcta construcción y funcionamiento.</t>
  </si>
  <si>
    <t>CERTIFICACION RETIE Y DERECHOS DE CONEXIÓN</t>
  </si>
  <si>
    <t>Certificacion RETIE y RETILAP</t>
  </si>
  <si>
    <t>Derechos de conexión ante el operador de red</t>
  </si>
  <si>
    <t>RED CONTRA INCENDIO</t>
  </si>
  <si>
    <t>CUARTO DE BOMBAS INCENDIO</t>
  </si>
  <si>
    <t>TUBERIA ACERO SCH 40 ASTM A 53 DE 3". Incluye suministro e instalación y  todos los materiales, insumos, andamios y elementos de SST necesarios para su correcta instalación y funcionamiento.</t>
  </si>
  <si>
    <t>ACCESORIOS HD RANURADOS ASTM A -536 DE 3". Incluye suministro e instalación y todos los materiales, insumos, andamios y elementos de SST necesarios para su correcta instalación y funcionamiento.</t>
  </si>
  <si>
    <t>TUBERIA ACERO SCH 40 ASTM A 53 DE 2.1/2" . Incluye suministro e instalación y  todos los materiales, insumos, andamios y elementos de SST necesarios para su correcta instalación y funcionamiento.</t>
  </si>
  <si>
    <t>ACCESORIOS HD RANURADOS ASTM A -536 DE 2.1/2". Incluye suministro e instalación y todos los materiales, insumos, andamios y elementos de SST necesarios para su correcta instalación y funcionamiento.</t>
  </si>
  <si>
    <t>TUBERIA ACERO SCH 40 ASTM A 53 DE 2" . Incluye suministro e instalación y  todos los materiales, insumos, andamios y elementos de SST necesarios para su correcta instalación y funcionamiento.</t>
  </si>
  <si>
    <t>ACCESORIOS HD RANURADOS ASTM A -536 DE 2". Incluye suministro e instalación y todos los materiales, insumos, andamios y elementos de SST necesarios para su correcta instalación y funcionamiento.</t>
  </si>
  <si>
    <t>TUBERIA ACERO GALVANIZADO DE 3/4". Incluye suministro e instalación y  todos los materiales, insumos, andamios y elementos de SST necesarios para su correcta instalación y funcionamiento.</t>
  </si>
  <si>
    <t>ACCESORIOS ROSCADOS ASME B.16.3 DE 3/4". Incluye suministro e instalación y todos los materiales, insumos, andamios y elementos de SST necesarios para su correcta instalación y funcionamiento.</t>
  </si>
  <si>
    <t>TUBERIA ACERO GALVANIZADO DE 1/2". Incluye suministro e instalación y  todos los materiales, insumos, andamios y elementos de SST necesarios para su correcta instalación y funcionamiento.</t>
  </si>
  <si>
    <t>ACCESORIOS ROSCADOS ASME B.16.3 DE 1/2". Incluye suministro e instalación y todos los materiales, insumos, andamios y elementos de SST necesarios para su correcta instalación y funcionamiento.</t>
  </si>
  <si>
    <t>TUBERIA CU TL ASTM B 88 DE 1/2". Incluye suministro e instalación y  todos los materiales, insumos, andamios y elementos de SST necesarios para su correcta instalación y funcionamiento.</t>
  </si>
  <si>
    <t>ACCESORIOS CU TK  ASTM B 88 DE 1/2". Incluye suministro e instalación y todos los materiales, insumos, andamios y elementos de SST necesarios para su correcta instalación y funcionamiento.</t>
  </si>
  <si>
    <t>VALVULA OS&amp;Y 3" LISTADA UL CON SUPERVISIÓN. Incluye suministro e instalación, accesorios y todos los materiales, insumos, andamios y elementos de SST necesarios para su correcta instalación y funcionamiento.</t>
  </si>
  <si>
    <t>VALVULA CHEQUE LISTADA UL 3". Incluye suministro e instalación, accesorios y todos los materiales, insumos, andamios y elementos de SST necesarios para su correcta instalación y funcionamiento.</t>
  </si>
  <si>
    <t>VALVULA CHEQUE LISTADA UL 2.1/2". Incluye suministro e instalación, accesorios y todos los materiales, insumos, andamios y elementos de SST necesarios para su correcta instalación y funcionamiento.</t>
  </si>
  <si>
    <t>VALVULA CHEQUE BRONCE DE CORTINA 2" PARA 200 PSI. Incluye suministro e instalación, accesorios y todos los materiales, insumos, andamios y elementos de SST necesarios para su correcta instalación y funcionamiento.</t>
  </si>
  <si>
    <t>VALVULA BRONCE DE ALIVIO 3/4" x 1/2". Incluye suministro e instalación, accesorios y todos los materiales, insumos, andamios y elementos de SST necesarios para su correcta instalación y funcionamiento.</t>
  </si>
  <si>
    <t>JUNTA ACERO INOXIDABLE 3" UNION BRIDA. Incluye suministro e instalación, accesorios y todos los materiales, insumos, andamios y elementos de SST necesarios para su correcta instalación y funcionamiento.</t>
  </si>
  <si>
    <t>JUNTA ACERO INOXIDABLE 2" UNION BRIDA. Incluye suministro e instalación, accesorios y todos los materiales, insumos, andamios y elementos de SST necesarios para su correcta instalación y funcionamiento.</t>
  </si>
  <si>
    <t>CHEQUE PERFORADO (3/32") DE CORTINA 1/2". Incluye suministro e instalación, accesorios y todos los materiales, insumos, andamios y elementos de SST necesarios para su correcta instalación y funcionamiento.</t>
  </si>
  <si>
    <t>VALVULA BRONCE DE COMPUERTA 2" PARA 200 PSI. Incluye suministro e instalación, accesorios y todos los materiales, insumos, andamios y elementos de SST necesarios para su correcta instalación y funcionamiento.</t>
  </si>
  <si>
    <t>COPA EXCENTRICA 3"x2.1/2" HF (SEGÚN BOMBA). Incluye suministro e instalación, accesorios y todos los materiales, insumos, andamios y elementos de SST necesarios para su correcta instalación y funcionamiento.</t>
  </si>
  <si>
    <t>COPA CONCENTRICA 3"x2.1/2" HF (SEGÚN BOMBA). Incluye suministro e instalación, accesorios y todos los materiales, insumos, andamios y elementos de SST necesarios para su correcta instalación y funcionamiento.</t>
  </si>
  <si>
    <t>SOPORTES TIPO PERA UL, FM, 3" (INCLUYE VARILLA ROSCADA ZINCADA Y CHAZO EXPANSIVO). Incluye suministro e instalación, accesorios y todos los materiales, insumos, andamios y elementos de SST necesarios para su correcta instalación y funcionamiento.</t>
  </si>
  <si>
    <t>SOPORTES TIPO PERA UL, FM, 2.1/2" (INCLUYE VARILLA ROSCADA ZINCADA Y CHAZO EXPANSIVO). Incluye suministro e instalación, accesorios y todos los materiales, insumos, andamios y elementos de SST necesarios para su correcta instalación y funcionamiento.</t>
  </si>
  <si>
    <t>SOPORTES TIPO PERA UL, FM, 2" (INCLUYE VARILLA ROSCADA ZINCADA Y CHAZO EXPANSIVO). Incluye suministro e instalación, accesorios y todos los materiales, insumos, andamios y elementos de SST necesarios para su correcta instalación y funcionamiento.</t>
  </si>
  <si>
    <t>SOPORTES TIPO PERA UL, FM, 3/4" (INCLUYE VARILLA ROSCADA ZINCADA Y CHAZO EXPANSIVO). Incluye suministro e instalación, accesorios y todos los materiales, insumos, andamios y elementos de SST necesarios para su correcta instalación y funcionamiento.</t>
  </si>
  <si>
    <t>SOPORTES TIPO PERA UL, FM, 1/2" (INCLUYE VARILLA ROSCADA ZINCADA Y CHAZO EXPANSIVO). Incluye suministro e instalación, accesorios y todos los materiales, insumos, andamios y elementos de SST necesarios para su correcta instalación y funcionamiento.</t>
  </si>
  <si>
    <t>PINTURA ANTICORROSIVA 3". Incluye suministro, aplicación y  todos los materiales, insumos y elementos de SST necesarios para su correcta aplicación.</t>
  </si>
  <si>
    <t>PINTURA ANTICORROSIVA 2.1/2". Incluye suministro, aplicación y  todos los materiales, insumos y elementos de SST necesarios para su correcta aplicación.</t>
  </si>
  <si>
    <t>PINTURA ANTICORROSIVA 2". Incluye suministro, aplicación y  todos los materiales, insumos y elementos de SST necesarios para su correcta aplicación.</t>
  </si>
  <si>
    <t>PINTURA ANTICORROSIVA 3/4" . Incluye suministro, aplicación y  todos los materiales, insumos y elementos de SST necesarios para su correcta aplicación.</t>
  </si>
  <si>
    <t>PINTURA ANTICORROSIVA 1/2". Incluye suministro, aplicación y  todos los materiales, insumos y elementos de SST necesarios para su correcta aplicación.</t>
  </si>
  <si>
    <t>PINTURA ESMALTE ROJO 3" . Incluye suministro, aplicación y  todos los materiales, insumos y elementos de SST necesarios para su correcta aplicación.</t>
  </si>
  <si>
    <t>PINTURA ESMALTE ROJO 2.1/2" . Incluye suministro, aplicación y  todos los materiales, insumos y elementos de SST necesarios para su correcta aplicación.</t>
  </si>
  <si>
    <t>PINTURA ESMALTE ROJO 2" . Incluye suministro, aplicación y  todos los materiales, insumos y elementos de SST necesarios para su correcta aplicación.</t>
  </si>
  <si>
    <t>PINTURA ESMALTE ROJO 3/4" . Incluye suministro, aplicación y  todos los materiales, insumos y elementos de SST necesarios para su correcta aplicación.</t>
  </si>
  <si>
    <t>PINTURA ESMALTE ROJO 1/2". Incluye suministro, aplicación y  todos los materiales, insumos y elementos de SST necesarios para su correcta aplicación.</t>
  </si>
  <si>
    <t>BRIDA ACERO ANSI B 16.5  PARA 150 PSI 3" RANURADA. Incluye suministro e instalación, accesorios y todos los materiales, insumos, andamios y elementos de SST necesarios para su correcta instalación y funcionamiento.</t>
  </si>
  <si>
    <t>BRIDA ACERO ANSI B 16.5  PARA 150 PSI 2" RANURADA. Incluye suministro e instalación, accesorios y todos los materiales, insumos, andamios y elementos de SST necesarios para su correcta instalación y funcionamiento.</t>
  </si>
  <si>
    <t>SIAMESA BRONCE 4" X 2.1/2" X 2.1/2". Incluye suministro e instalación, accesorios y todos los materiales, insumos, andamios y elementos de SST necesarios para su correcta instalación y funcionamiento.</t>
  </si>
  <si>
    <t>VALVULA CHEQUE LISTADA UL DE 4". Incluye suministro e instalación, accesorios y todos los materiales, insumos, andamios y elementos de SST necesarios para su correcta instalación y funcionamiento.</t>
  </si>
  <si>
    <t>NIPLE PASAMURO ACERO INOXIDABLE DE 4". Incluye suministro e instalación, accesorios y todos los materiales, insumos, andamios y elementos de SST necesarios para su correcta instalación y funcionamiento.</t>
  </si>
  <si>
    <t>NIPLE PASAMURO ACERO INOXIDABLE DE 3". Incluye suministro e instalación, accesorios y todos los materiales, insumos, andamios y elementos de SST necesarios para su correcta instalación y funcionamiento.</t>
  </si>
  <si>
    <t>NIPLE PASAMURO ACERO INOXIDABLE DE 3/4". Incluye suministro e instalación, accesorios y todos los materiales, insumos, andamios y elementos de SST necesarios para su correcta instalación y funcionamiento.</t>
  </si>
  <si>
    <t>NIPLE PASAMURO ACERO INOXIDABLE DE 1/2". Incluye suministro e instalación, accesorios y todos los materiales, insumos, andamios y elementos de SST necesarios para su correcta instalación y funcionamiento.</t>
  </si>
  <si>
    <t>DESFOGUE MOTOR DIESEL ACERO ø4"</t>
  </si>
  <si>
    <t>RECUBRIMIENTO DESFOGUE MOTOR DIESEL EN FRIBRA DE VIDRIO, FORRADO CON LIENCILLO</t>
  </si>
  <si>
    <t>LÁMINA DE ALUMINIO PARA DESFOGUE MOTOR DIESEL. Incluye suministro e instalación, accesorios y todos los materiales, insumos, andamios y elementos de SST necesarios para su correcta instalación y funcionamiento.</t>
  </si>
  <si>
    <t>RED INTERNA</t>
  </si>
  <si>
    <t>TUBERIA ACERO ASTM A 795 SCH 40 DE 4".  Incluye suministro e instalación y  todos los materiales, insumos, andamios y elementos de SST necesarios para su correcta instalación y funcionamiento.</t>
  </si>
  <si>
    <t>ACCESORIOS HD RANURADOS ASTM A -536 DE 4". Incluye suministro e instalación y todos los materiales, insumos, andamios y elementos de SST necesarios para su correcta instalación y funcionamiento.</t>
  </si>
  <si>
    <t>TUBERIA ACERO ASTM A 795 SCH 40 DE 3".  Incluye suministro e instalación y  todos los materiales, insumos, andamios y elementos de SST necesarios para su correcta instalación y funcionamiento.</t>
  </si>
  <si>
    <t>TUBERIA ACERO ASTM A 795 SCH 40 DE 2.1/2". Incluye suministro e instalación y  todos los materiales, insumos, andamios y elementos de SST necesarios para su correcta instalación y funcionamiento.</t>
  </si>
  <si>
    <t>TUBERIA ACERO ASTM A 795 SCH 40 DE 2.1/2".  Incluye suministro e instalación y  todos los materiales, insumos, andamios y elementos de SST necesarios para su correcta instalación y funcionamiento.</t>
  </si>
  <si>
    <t>TUBERIA ACERO ASTM A 795 SCH 40 DE 1.1/2".  Incluye suministro e instalación y  todos los materiales, insumos, andamios y elementos de SST necesarios para su correcta instalación y funcionamiento.</t>
  </si>
  <si>
    <t>ACCESORIOS HD RANURADOS ASTM A -536 DE 1.1/2". Incluye suministro e instalación y todos los materiales, insumos, andamios y elementos de SST necesarios para su correcta instalación y funcionamiento.</t>
  </si>
  <si>
    <t>TUBERIA ACERO ASTM A 795 SCH 40 DE 1.1/4".  Incluye suministro e instalación y  todos los materiales, insumos, andamios y elementos de SST necesarios para su correcta instalación y funcionamiento.</t>
  </si>
  <si>
    <t>ACCESORIOS HD RANURADOS ASTM A -536 DE 1.1/4". Incluye suministro e instalación y todos los materiales, insumos, andamios y elementos de SST necesarios para su correcta instalación y funcionamiento.</t>
  </si>
  <si>
    <t>TUBERIA ACERO ASTM A 795 SCH 40 DE 1".  Incluye suministro e instalación y  todos los materiales, insumos, andamios y elementos de SST necesarios para su correcta instalación y funcionamiento.</t>
  </si>
  <si>
    <t>ACCESORIOS HD RANURADOS ASTM A -536 DE 1". Incluye suministro e instalación y todos los materiales, insumos, andamios y elementos de SST necesarios para su correcta instalación y funcionamiento.</t>
  </si>
  <si>
    <t>VALVULA MARIPOSA LISTADA UL CON SUPERVISIÓN E INDICADOR DE POSICIÓN 2.1/2". Incluye suministro e instalación, accesorios y todos los materiales, insumos, andamios y elementos de SST necesarios para su correcta instalación y funcionamiento.</t>
  </si>
  <si>
    <t>VALVULA RISER CHECK + TRIM LISTADA UL DE 2,1/2". Incluye suministro e instalación, accesorios y todos los materiales, insumos, andamios y elementos de SST necesarios para su correcta instalación y funcionamiento.</t>
  </si>
  <si>
    <t>SENSOR DE FLUJO PARA TUBERIA DE ACERO DE 2.1/2". LISTADO UL. Incluye suministro e instalación, accesorios y todos los materiales, insumos, andamios y elementos de SST necesarios para su correcta instalación y funcionamiento.</t>
  </si>
  <si>
    <t>GABINETE CLASE III, INCLUYE, CAJA EN LAMINA DE ACERO, VIDRIO TEMPLADO DE 4mm, VALVULA ANGULO UL/FM 1.1/2", VALVULA DE ANGULO UL/FM DE 2.1/2", HACHA DE 2LBS, LLAVE PARA LAS VALVULAS, EXTINTOR DE 20 LBS. 30METROS DE MANGUERA DE POLIURETANO Y BOQUILLA DE POLICARBONATO DE 1.1/2" y todos los materiales, insumos y elementos de SST necesarios para su correcta instalación y funcionamiento.</t>
  </si>
  <si>
    <t>VALVULA de ANGULO 2,1/2". ENTRADA ROSCA HEMBRA NPT, SALIDA ROSCA MACHO NH, BRONCE PARA 300 PSI, BRONCE LISTADA UL.  Incluye suministro e instalación, accesorios y todos los materiales, insumos, andamios y elementos de SST necesarios para su correcta instalación y funcionamiento.</t>
  </si>
  <si>
    <t>REGADERA ESTANDAR 1/2 LISTADA UL, K=5.6 RESPUESTA RAPIDA ORIENTACIÓN PENDIENTE O MONTANTE. TEMPERATURA DE ACTIVACIÓN 68°C.  Incluye suministro e instalación, accesorios y todos los materiales, insumos, andamios y elementos de SST necesarios para su correcta instalación y funcionamiento.</t>
  </si>
  <si>
    <t>REGADERA ESTANDAR 1/2 LISTADA UL, K=5.6 RESPUESTA RAPIDA ORIENTACIÓN LATERAL. TEMPERATURA DE ACTIVACIÓN 68°C.  Incluye suministro e instalación, accesorios y todos los materiales, insumos, andamios y elementos de SST necesarios para su correcta instalación y funcionamiento.</t>
  </si>
  <si>
    <t>PUNTO ROCIADOR.  Incluye suministro e instalación, accesorios y todos los materiales, insumos, andamios y elementos de SST necesarios para su correcta instalación y funcionamiento.</t>
  </si>
  <si>
    <t>VALVULA DE ANGULO DE BRONCE PARA DRENAJE 1.1/4".  Incluye suministro e instalación, accesorios y todos los materiales, insumos, andamios y elementos de SST necesarios para su correcta instalación y funcionamiento.</t>
  </si>
  <si>
    <t>VALVULA BOLA DE BRONCE PARA 200 PSI EN 1".  Incluye suministro e instalación, accesorios y todos los materiales, insumos, andamios y elementos de SST necesarios para su correcta instalación y funcionamiento.</t>
  </si>
  <si>
    <t>VALVULA EXPULSORA DE AIRE DE 1".  Incluye suministro e instalación, accesorios y todos los materiales, insumos, andamios y elementos de SST necesarios para su correcta instalación y funcionamiento.</t>
  </si>
  <si>
    <t>SOPORTES TIPO PERA UL, FM, 4" (INCLUYE VARILLA ROSCADA ZONCADA Y CHAZO EXPANSIVO, suministro e instalación, accesorios y todos los materiales, insumos, andamios y elementos de SST necesarios para su correcta instalación y funcionamiento)</t>
  </si>
  <si>
    <t>SOPORTES TIPO PERA UL, FM, 2.1/2" (INCLUYE VARILLA ROSCADA ZONCADA Y CHAZO EXPANSIVO, suministro e instalación, accesorios y todos los materiales, insumos, andamios y elementos de SST necesarios para su correcta instalación y funcionamiento)</t>
  </si>
  <si>
    <t>SOPORTES TIPO PERA UL, FM, 2" (INCLUYE VARILLA ROSCADA ZONCADA Y CHAZO EXPANSIVO, suministro e instalación, accesorios y todos los materiales, insumos, andamios y elementos de SST necesarios para su correcta instalación y funcionamiento)</t>
  </si>
  <si>
    <t>SOPORTES TIPO PERA UL, FM, 1.1/2" (INCLUYE VARILLA ROSCADA ZONCADA Y CHAZO EXPANSIVO, suministro e instalación, accesorios y todos los materiales, insumos, andamios y elementos de SST necesarios para su correcta instalación y funcionamiento)</t>
  </si>
  <si>
    <t>SOPORTES TIPO PERA UL, FM, 1.1/4" (INCLUYE VARILLA ROSCADA ZONCADA Y CHAZO EXPANSIVO, suministro e instalación, accesorios y todos los materiales, insumos, andamios y elementos de SST necesarios para su correcta instalación y funcionamiento)</t>
  </si>
  <si>
    <t>SOPORTES TIPO PERA UL, FM, 1" (INCLUYE VARILLA ROSCADA ZONCADA Y CHAZO EXPANSIVO, suministro e instalación, accesorios y todos los materiales, insumos, andamios y elementos de SST necesarios para su correcta instalación y funcionamiento)</t>
  </si>
  <si>
    <t>SOPORTE SISMORESISTENTE LONGITUDINAL UL DE 4".  Incluye suministro e instalación, accesorios y todos los materiales, insumos, andamios y elementos de SST necesarios para su correcta instalación y funcionamiento.</t>
  </si>
  <si>
    <t>SOPORTE SISMORESISTENTE TRANSVERSAL UL DE 4".  Incluye suministro e instalación, accesorios y todos los materiales, insumos, andamios y elementos de SST necesarios para su correcta instalación y funcionamiento.</t>
  </si>
  <si>
    <t>SOPORTE SISMORESISTENTE LONGITUDINAL UL DE 2,1/2".  Incluye suministro e instalación, accesorios y todos los materiales, insumos, andamios y elementos de SST necesarios para su correcta instalación y funcionamiento.</t>
  </si>
  <si>
    <t>SOPORTE SISMORESISTENTE TRANSVERSAL UL DE 2,1/2".  Incluye suministro e instalación, accesorios y todos los materiales, insumos, andamios y elementos de SST necesarios para su correcta instalación y funcionamiento.</t>
  </si>
  <si>
    <t>SOPORTE SISMORESISTENTE 4 VIAS UL DE 4".  Incluye suministro e instalación, accesorios y todos los materiales, insumos, andamios y elementos de SST necesarios para su correcta instalación y funcionamiento.</t>
  </si>
  <si>
    <t>PINTURA ANTICCORROSIVA 4". Incluye suministro, aplicación y  todos los materiales, insumos y elementos de SST necesarios para su correcta aplicación.</t>
  </si>
  <si>
    <t>PINTURA ANTICCORROSIVA 3". Incluye suministro, aplicación y  todos los materiales, insumos y elementos de SST necesarios para su correcta aplicación.</t>
  </si>
  <si>
    <t xml:space="preserve">PINTURA ANTICORROSIVA 2.1/2". Incluye suministro, aplicación y  todos los materiales, insumos y elementos de SST necesarios para su correcta aplicación. </t>
  </si>
  <si>
    <t>PINTURA ANTICORROSIVA 1.1/2". Incluye suministro, aplicación y  todos los materiales, insumos y elementos de SST necesarios para su correcta aplicación.</t>
  </si>
  <si>
    <t>PINTURA ANTICORROSIVA 1.1/4". Incluye suministro, aplicación y  todos los materiales, insumos y elementos de SST necesarios para su correcta aplicación.</t>
  </si>
  <si>
    <t>PINTURA ANTICORROSIVA 1". Incluye suministro, aplicación y  todos los materiales, insumos y elementos de SST necesarios para su correcta aplicación.</t>
  </si>
  <si>
    <t>PINTURA ESMALTE ROJO 4". Incluye suministro, aplicación y  todos los materiales, insumos y elementos de SST necesarios para su correcta aplicación.</t>
  </si>
  <si>
    <t xml:space="preserve">PINTURA ESMALTE ROJO 3". Incluye suministro, aplicación y  todos los materiales, insumos y elementos de SST necesarios para su correcta aplicación. </t>
  </si>
  <si>
    <t xml:space="preserve">PINTURA ESMALTE ROJO 2.1/2". Incluye suministro, aplicación y  todos los materiales, insumos y elementos de SST necesarios para su correcta aplicación. </t>
  </si>
  <si>
    <t>PINTURA ESMALTE ROJO 2". Incluye suministro, aplicación y  todos los materiales, insumos y elementos de SST necesarios para su correcta aplicación.</t>
  </si>
  <si>
    <t>PINTURA ESMALTE ROJO 1.1/2". Incluye suministro, aplicación y  todos los materiales, insumos y elementos de SST necesarios para su correcta aplicación.</t>
  </si>
  <si>
    <t>PINTURA ESMALTE ROJO 1.1/4". Incluye suministro, aplicación y  todos los materiales, insumos y elementos de SST necesarios para su correcta aplicación.</t>
  </si>
  <si>
    <t>PINTURA ESMALTE ROJO 1" . Incluye suministro, aplicación y  todos los materiales, insumos y elementos de SST necesarios para su correcta aplicación.</t>
  </si>
  <si>
    <t>ACTIVIDADES COMPLEMENTARIAS</t>
  </si>
  <si>
    <t xml:space="preserve">MANUAL DE MANTENIMIENTO </t>
  </si>
  <si>
    <t xml:space="preserve">PLANOS RECORD DE OBRA </t>
  </si>
  <si>
    <t>GABINETE PARA ROCIADORES DE RESERVA. Incluye suministro e instalación, accesorios y todos los materiales, insumos, andamios y elementos de SST necesarios para su correcta instalación y funcionamiento.</t>
  </si>
  <si>
    <t>PRUEBAS</t>
  </si>
  <si>
    <t>EXTINTOR PQS 20 LB. Incluye suministro e instalación, accesorios y todos los materiales, insumos, andamios y elementos de SST necesarios para su correcta instalación y funcionamiento.</t>
  </si>
  <si>
    <t>EXTINTOR CO2 20 LB. Incluye suministro e instalación, accesorios y todos los materiales, insumos, andamios y elementos de SST necesarios para su correcta instalación y funcionamiento.</t>
  </si>
  <si>
    <t>EXTINTOR AFFF 40B. Incluye suministro e instalación, accesorios y todos los materiales, insumos, andamios y elementos de SST necesarios para su correcta instalación y funcionamiento.</t>
  </si>
  <si>
    <t>EXTINTOR H2O 20 LB. Incluye suministro e instalación, accesorios y todos los materiales, insumos, andamios y elementos de SST necesarios para su correcta instalación y funcionamiento.</t>
  </si>
  <si>
    <t>CÁRCAMO PROTECCIÓN TUBERÍAS RCI. Incluye suministro e instalación, accesorios y todos los materiales, insumos, andamios y elementos de SST necesarios para su correcta instalación y funcionamiento.</t>
  </si>
  <si>
    <t>MAMPOSTERIA</t>
  </si>
  <si>
    <t>Muro en Bloque Arcilla No. 3 y No.4 (m2). Incluye refuerzo y anclaje, según indicaciones de plano de elementos no estructurales, y todos los materiales, insumos, andamios y elementos de SST necesarios para su correcta instalación</t>
  </si>
  <si>
    <t>Bloque Arcilla No. 3 y No.4 (ml). Incluye refuerzo y anclaje, según indicaciones de plano de elementos no estructurales, y todos los materiales, insumos, andamios y elementos de SST necesarios para su correcta instalación</t>
  </si>
  <si>
    <t>ml</t>
  </si>
  <si>
    <t>Dinteles en concreto 21 Mpa (3000 psi). Incluye el suministro, colocación y curado del concreto, formaleta, retiro y disposición de los sobrantes</t>
  </si>
  <si>
    <t>Bordillos concreto 21 Mpa (3000 psi). Incluye el suministro, colocación y curado del concreto, formaleta, retiro y disposición de los sobrantes</t>
  </si>
  <si>
    <t>Ensayos (Morteros, muretes, ladrillo, bloque, acero, elementos no estructurales)</t>
  </si>
  <si>
    <t>Enchape ladrillo borde placa H=0.40m Gran Formato. Incluye angulos y todos los materiales, insumos, andamios y elementos de SST necesarios para su correcta instalación</t>
  </si>
  <si>
    <t>Grafil 4.0 mm. Incluye suministro, corte, figuración, amarre y colocación.</t>
  </si>
  <si>
    <t>Muro en concreto 28 Mpa (4000 psi) no estructural fundido en sitio. Incluye refuerzo y anclaje y todos los materiales, insumos, andamios y elementos de SST necesarios para su correcta instalación</t>
  </si>
  <si>
    <t>Muro en Ladrillo en gran formato (ml). Muro en mamposteria a la vista de arcilla de fachada extruida gran formato tipo "santafe" ladrillo gran formato cobrizo 39cmx11cmx5cmo similar. Incluye anclajes según indicaciones de plano de elementos no estructurales, y todos los materiales, insumos, andamios y elementos de SST necesarios para su correcta instalación</t>
  </si>
  <si>
    <t>Muro bloque Cemento gris 12x19x39cm tipo "Decoblock bloque liso divisorio de 9cm" o similar, incluye refuerzo y anclaje según indicaciones de plano de elementos no estructurales, y  todos los materiales, insumos, andamios y elementos de SST necesarios para su correcta instalación</t>
  </si>
  <si>
    <t>Enchape Ladrillo Gran Formato - m2. Incluye angulos y todos los materiales, insumos, andamios y elementos de SST necesarios para su correcta instalación</t>
  </si>
  <si>
    <t>Muro en Ladrillo Gran Formato (M2). Muro en mamposteria a la vista de arcilla de fachada extruida gran formato tipo "santafe" ladrillo gran formato cobrizo 39cmx11cmx5cmo similar. Incluye anclajes según indicaciones de plano de elementos no estructurales, y todos los materiales, insumos, andamios y elementos de SST necesarios para su correcta instalación</t>
  </si>
  <si>
    <t>Dovelas en Grouting. Incluye suministro e instalación y todos los materiales, insumos, andamios y elementos de SST necesarios para su correcta instalación</t>
  </si>
  <si>
    <t>CUBIERTA</t>
  </si>
  <si>
    <t>Marquesina en cubierta policarbonato incluye Estructura. Incluye suministro e instalación y todos los materiales, insumos, andamios y elementos de SST necesarios para su correcta instalación</t>
  </si>
  <si>
    <t>Canal metalica tipo amazonas. Incluye suministro e instalación y todos los materiales, insumos, andamios y elementos de SST necesarios para su correcta instalación</t>
  </si>
  <si>
    <t>Flanche metalico con pintura Electrostatica. Incluye suministro e instalación y todos los materiales, insumos, andamios y elementos de SST necesarios para su correcta instalación</t>
  </si>
  <si>
    <t>Suministro e instalación de cubierta liviana, sistema compuesto de cubierta en teja metálica sin traslapo tipo "Metal roof Grado 40" o similar, con cama de aislamiento termoacústico en poliuretano y capa superior de impermeabilización con membrana TPO. Incluye estructura y todos los materiales, insumos, andamios y elementos de SST necesarios para su correcta instalación</t>
  </si>
  <si>
    <t>Media caña con mortero. Incluye instalación y todos los materiales, insumos, andamios y elementos de SST necesarios para su correcta instalación</t>
  </si>
  <si>
    <t>Regata con mortero. Incluye instalación y todos los materiales, insumos, andamios y elementos de SST necesarios para su correcta instalación</t>
  </si>
  <si>
    <t>Bordillo fundido en sitio - Cubierta en concreto 21 Mpa (3000 psi). Incluye el suministro, colocación y curado del concreto, formaleta, retiro y disposición de los sobrantes</t>
  </si>
  <si>
    <t>Afinado pisos impermeabilizado - Cubierta. Incluye suministro, nivelación, vaciado y extendida de mortero, impermeabilizante y  todos los materiales, insumos, andamios y elementos de SST necesarios para su correcta instalación</t>
  </si>
  <si>
    <t>Gancho Anclajes certificados. Incluye suministro e instalación y todos los materiales, insumos, andamios y elementos de SST necesarios para su correcta instalación</t>
  </si>
  <si>
    <t>PAÑETES, REVOQUES Y RESANES</t>
  </si>
  <si>
    <t>Filos y Dilataciones en pañete Fachada</t>
  </si>
  <si>
    <t>Pañete borde placa  h=0.50. Incluye todos los materiales, insumos, andamios y elementos de SST necesarios para su correcta instalación</t>
  </si>
  <si>
    <t>Pañete Muros de fachada (m2). Incluye todos los materiales, insumos, andamios y elementos de SST necesarios para su correcta instalación</t>
  </si>
  <si>
    <t>Pañete Muros de fachada (ml). Incluye todos los materiales, insumos, andamios y elementos de SST necesarios para su correcta instalación</t>
  </si>
  <si>
    <t>Pañete Bajo Escalera. Incluye todos los materiales, insumos, andamios y elementos de SST necesarios para su correcta instalación</t>
  </si>
  <si>
    <t>Repello Interior Tanque. Incluye todos los materiales, insumos, andamios y elementos de SST necesarios para su correcta instalación</t>
  </si>
  <si>
    <t>Filos y Dilataciones en Revoque/pañete Interior. Incluye todos los materiales, insumos, andamios y elementos de SST necesarios para su correcta instalación</t>
  </si>
  <si>
    <t>Pañete/Revoque Muros - Impermeable Interior. Incluye todos los materiales, insumos, andamios y elementos de SST necesarios para su correcta instalación</t>
  </si>
  <si>
    <t>Pañete/Revoque Muros Interior. Incluye todos los materiales, insumos, andamios y elementos de SST necesarios para su correcta instalación</t>
  </si>
  <si>
    <t>Pañete/Revoque Muros (ml) Interior. Incluye todos los materiales, insumos, andamios y elementos de SST necesarios para su correcta instalación</t>
  </si>
  <si>
    <t>Pañete bajo placa. Incluye todos los materiales, insumos, andamios y elementos de SST necesarios para su correcta instalación</t>
  </si>
  <si>
    <t>ENCHAPES CERAMICOS Y PORCELANATO</t>
  </si>
  <si>
    <t>Enchape Muros en Porcelanato de 30x60cm, incluye pega, boquilla y todos los materiales, insumos, andamios y elementos de SST necesarios para su correcta instalación</t>
  </si>
  <si>
    <t>Piso en marmol Royal veta 20mm, instalado según despiece de planos de detalle. Incluye suministro e instalación, accesorios y todos los materiales, insumos y elementos de SST necesarios para su correcta instalación</t>
  </si>
  <si>
    <t>Guardaescoba Marmol royal veta 20x70mm acabado pulido sobre puesto en muro. Incluye suministro e instalación, accesorios y todos los materiales, insumos y elementos de SST necesarios para su correcta instalación</t>
  </si>
  <si>
    <t>Mediacaña Granito fundido en sitio, pulida y brillada. Incluye suministro e instalación, accesorios y todos los materiales, insumos y elementos de SST necesarios para su correcta instalación</t>
  </si>
  <si>
    <t>PISOS</t>
  </si>
  <si>
    <t>Afinado pisos con mortero seco. Incluye todos los materiales, insumos y elementos de SST necesarios para su correcta instalación</t>
  </si>
  <si>
    <t>Afinado Tanque con mortero seco. Incluye todos los materiales, insumos y elementos de SST necesarios para su correcta instalación</t>
  </si>
  <si>
    <t>Afinado escalera Descansos con mortero seco. Incluye todos los materiales, insumos y elementos de SST necesarios para su correcta instalación</t>
  </si>
  <si>
    <t>Afinado paso escalera con mortero seco. Incluye todos los materiales, insumos y elementos de SST necesarios para su correcta instalación</t>
  </si>
  <si>
    <t>Piso Vinilo de 2mm de espesor, referencia "Imparck Pixel clear". Incluye suministro e instalación, accesorios y todos los materiales, insumos y elementos de SST necesarios para su correcta instalación</t>
  </si>
  <si>
    <t>Concreto 21 Mpa (3000 psi) endurecido pisos, pulido, esmaltado y brillado. Incluye el suministro, colocación y curado del concreto, formaleta, malla electrosoldada, retiro y disposición de los sobrantes, y todos los materiales, insumos y elementos de SST necesarios para su correcta instalación</t>
  </si>
  <si>
    <t>Guardaescobas madera pieza en aglomerado MDF 70x10mm sellada con acabado en pintura esmalte color blanco mate instalada sobrepuesta en muro fijada con tornilleria oculta.  Incluye suministro e instalación, accesorios y todos los materiales, insumos y elementos de SST necesarios para su correcta instalación</t>
  </si>
  <si>
    <t>IMPERMEABILIZACION</t>
  </si>
  <si>
    <t>Impermeabilización Foso de Ascensor según indicaciones planos de detalle. Incluye suministro e instalación, accesorios y todos los materiales, insumos y elementos de SST necesarios para su correcta instalación</t>
  </si>
  <si>
    <t>Impermeabilizacion piso/muro zonas humedas según indicaciones planos de detalle. Incluye suministro e instalación, accesorios y todos los materiales, insumos y elementos de SST necesarios para su correcta instalación</t>
  </si>
  <si>
    <t>Impermeabilizacion cubiertas según indicaciones planos de detalle. Incluye suministro e instalación, accesorios y todos los materiales, insumos y elementos de SST necesarios para su correcta instalación</t>
  </si>
  <si>
    <t>Impermeabilización Interior Tanque según indicaciones planos de detalle. Incluye suministro e instalación, accesorios y todos los materiales, insumos y elementos de SST necesarios para su correcta instalación</t>
  </si>
  <si>
    <t>Impermeabilización Exterior Igol denso Tanque según indicaciones planos de detalle. Incluye suministro e instalación, accesorios y todos los materiales, insumos y elementos de SST necesarios para su correcta instalación</t>
  </si>
  <si>
    <t>Impermeabilización Muros Ladrillo según indicaciones planos de detalle. Incluye suministro e instalación, accesorios y todos los materiales, insumos y elementos de SST necesarios para su correcta instalación</t>
  </si>
  <si>
    <t>Impermeabilizacion de Balcones y terrazas según indicaciones planos de detalle. Incluye suministro e instalación, accesorios y todos los materiales, insumos y elementos de SST necesarios para su correcta instalación</t>
  </si>
  <si>
    <t>CIELO RASOS Y PARTICIONES LIVIANAS</t>
  </si>
  <si>
    <t>Cielos rasos fibrocemento/superboard 6mm según indicaciones planos de detalle. Incluye suministro e instalación, accesorios y todos los materiales, insumos y elementos de SST necesarios para su correcta instalación</t>
  </si>
  <si>
    <t>Dilatacion cielos Z. Incluye suministro e instalación y todos los materiales, insumos, andamios y elementos de SST necesarios para su correcta instalación</t>
  </si>
  <si>
    <t>Cielo Raso en drywall egún indicaciones planos de detalle. Incluye suministro e instalación, accesorios y todos los materiales, insumos y elementos de SST necesarios para su correcta instalación</t>
  </si>
  <si>
    <t>Tapas inspeccion cielo raso 20x20cm. Incluye suministro e instalación y todos los materiales, insumos, andamios y elementos de SST necesarios para su correcta instalación</t>
  </si>
  <si>
    <t>Dinteles Especiales en Estructura Metalica 0.10 x 0.32. Incluye suministro e instalación y todos los materiales, insumos, andamios y elementos de SST necesarios para su correcta instalación</t>
  </si>
  <si>
    <t>tapas cielo rasos. Incluye suministro e instalación y todos los materiales, insumos, andamios y elementos de SST necesarios para su correcta instalación</t>
  </si>
  <si>
    <t>Muro Super board - fibrocemento dos cara 10mm según indicaciones planos de detalle. Incluye suministro e instalación, accesorios y todos los materiales, insumos y elementos de SST necesarios para su correcta instalación</t>
  </si>
  <si>
    <t>Muro Super board - fibrocemento una cara 8mm según indicaciones planos de detalle. Incluye suministro e instalación, accesorios y todos los materiales, insumos y elementos de SST necesarios para su correcta instalación</t>
  </si>
  <si>
    <t>Cielo raso en yeso perforado 12,5mm según indicaciones planos de detalle. Incluye suministro e instalación, accesorios y todos los materiales, insumos y elementos de SST necesarios para su correcta instalación</t>
  </si>
  <si>
    <t>Superboad de fachada 10mm según indicaciones planos de detalle. Incluye suministro e instalación, accesorios y todos los materiales, insumos y elementos de SST necesarios para su correcta instalación</t>
  </si>
  <si>
    <t>VENTANERIA Y VIDRIO</t>
  </si>
  <si>
    <t>Rejillas en aluminio según indicaciones planos de detalle. Incluye suministro e instalación, accesorios y todos los materiales, insumos y elementos de SST necesarios para su correcta instalación</t>
  </si>
  <si>
    <t>Ventaneria en vidrio en Aluminio según indicaciones planos de detalle. Incluye suministro e instalación, accesorios y todos los materiales, insumos y elementos de SST necesarios para su correcta instalación</t>
  </si>
  <si>
    <t>Puertas Ventanas y puertas en Vidrio según indicaciones planos de detalle. Incluye suministro e instalación, accesorios y todos los materiales, insumos y elementos de SST necesarios para su correcta instalación</t>
  </si>
  <si>
    <t>Fachada vidrio Ascensor según indicaciones planos de detalle. Incluye suministro e instalación, accesorios y todos los materiales, insumos y elementos de SST necesarios para su correcta instalación</t>
  </si>
  <si>
    <t>Divisiones En vidrio según indicaciones planos de detalle. Incluye suministro e instalación, accesorios y todos los materiales, insumos y elementos de SST necesarios para su correcta instalación</t>
  </si>
  <si>
    <t>CARPINTERIA METALICA</t>
  </si>
  <si>
    <t>Pasamanos metalico según indicaciones planos de detalle. Incluye suministro e instalación, accesorios y todos los materiales, insumos y elementos de SST necesarios para su correcta instalación</t>
  </si>
  <si>
    <t>Baranda metalica Escalera según indicaciones planos de detalle. Incluye suministro e instalación, accesorios y todos los materiales, insumos y elementos de SST necesarios para su correcta instalación</t>
  </si>
  <si>
    <t>Escotilla según indicaciones planos de detalle. Incluye suministro e instalación, accesorios y todos los materiales, insumos y elementos de SST necesarios para su correcta instalación</t>
  </si>
  <si>
    <t>und</t>
  </si>
  <si>
    <t>Puertas de emergencia Cortafuego (0.9-1.2 X 2.4) según indicaciones planos de detalle. Incluye suministro e instalación, accesorios y todos los materiales, insumos y elementos de SST necesarios para su correcta instalación</t>
  </si>
  <si>
    <t>Puerta Metalicas Sencillas según indicaciones planos de detalle. Incluye suministro e instalación, accesorios y todos los materiales, insumos y elementos de SST necesarios para su correcta instalación</t>
  </si>
  <si>
    <t>Puerta Metalicas Doble hoja (1.10 - 2.55) según indicaciones planos de detalle. Incluye suministro e instalación, accesorios y todos los materiales, insumos y elementos de SST necesarios para su correcta instalación</t>
  </si>
  <si>
    <t>Puerta Metalica Emergencia Doble cortafuego según indicaciones planos de detalle. Incluye suministro e instalación, accesorios y todos los materiales, insumos y elementos de SST necesarios para su correcta instalación</t>
  </si>
  <si>
    <t>Puerta metalica Corrediza según indicaciones planos de detalle. Incluye suministro e instalación, accesorios y todos los materiales, insumos y elementos de SST necesarios para su correcta instalación</t>
  </si>
  <si>
    <t>Puerta acceso Peatonal según indicaciones planos de detalle. Incluye suministro e instalación, accesorios y todos los materiales, insumos y elementos de SST necesarios para su correcta instalación</t>
  </si>
  <si>
    <t>Escalera Gato según indicaciones planos de detalle. Incluye suministro e instalación, accesorios y todos los materiales, insumos y elementos de SST necesarios para su correcta instalación</t>
  </si>
  <si>
    <t>Barandas terrazas/vacios según indicaciones planos de detalle. Incluye suministro e instalación, accesorios y todos los materiales, insumos y elementos de SST necesarios para su correcta instalación</t>
  </si>
  <si>
    <t>Fachadas metalicas/celosia según indicaciones planos de detalle. Incluye suministro e instalación, accesorios y todos los materiales, insumos y elementos de SST necesarios para su correcta instalación</t>
  </si>
  <si>
    <t>CARPINTERIA MADERA</t>
  </si>
  <si>
    <t>Puerta sencilla en madera sencilla según indicaciones planos de detalle. Incluye suministro e instalación, accesorios y todos los materiales, insumos y elementos de SST necesarios para su correcta instalación</t>
  </si>
  <si>
    <t>APARATOS SANITARIOS</t>
  </si>
  <si>
    <t>Rejilla piso -baño redonda  3" X 2" plastica. Incluye suministro e instalación, accesorios y todos los materiales, insumos y elementos de SST necesarios para su correcta instalación y funcionamiento.</t>
  </si>
  <si>
    <t>Sanitario Institucional. Incluye suministro e instalación, accesorios y todos los materiales, insumos y elementos de SST necesarios para su correcta instalación y funcionamiento.</t>
  </si>
  <si>
    <t>Lavamanos Institucional. Incluye suministro e instalación, accesorios y todos los materiales, insumos y elementos de SST necesarios para su correcta instalación y funcionamiento.</t>
  </si>
  <si>
    <t>Griferia lavamanos Institucional. Incluye suministro e instalación, accesorios y todos los materiales, insumos y elementos de SST necesarios para su correcta instalación y funcionamiento.</t>
  </si>
  <si>
    <t>Meson Baños. Incluye suministro e instalación, accesorios y todos los materiales, insumos y elementos de SST necesarios para su correcta instalación y funcionamiento.</t>
  </si>
  <si>
    <t>Rejilla ventilacion. Incluye suministro e instalación, accesorios y todos los materiales, insumos y elementos de SST necesarios para su correcta instalación y funcionamiento.</t>
  </si>
  <si>
    <t>Sensor Lavamanos/Sanitario/Orinal. Incluye suministro e instalación, accesorios y todos los materiales, insumos y elementos de SST necesarios para su correcta instalación y funcionamiento.</t>
  </si>
  <si>
    <t>Extractor baños. Incluye suministro e instalación, accesorios y todos los materiales, insumos y elementos de SST necesarios para su correcta instalación y funcionamiento.</t>
  </si>
  <si>
    <t>Orinal institucional. Incluye suministro e instalación, accesorios y todos los materiales, insumos y elementos de SST necesarios para su correcta instalación y funcionamiento.</t>
  </si>
  <si>
    <t>Secador de manos. Incluye suministro e instalación, accesorios y todos los materiales, insumos y elementos de SST necesarios para su correcta instalación y funcionamiento.</t>
  </si>
  <si>
    <t>Barras de seguridad en L. Incluye suministro e instalación, accesorios y todos los materiales, insumos y elementos de SST necesarios para su correcta instalación y funcionamiento.</t>
  </si>
  <si>
    <t>Dispensador De Jabon. Incluye suministro e instalación, accesorios y todos los materiales, insumos y elementos de SST necesarios para su correcta instalación y funcionamiento.</t>
  </si>
  <si>
    <t>Percha. Incluye suministro e instalación, accesorios y todos los materiales, insumos y elementos de SST necesarios para su correcta instalación y funcionamiento.</t>
  </si>
  <si>
    <t>Dispensador de papel higienico. Incluye suministro e instalación, accesorios y todos los materiales, insumos y elementos de SST necesarios para su correcta instalación y funcionamiento.</t>
  </si>
  <si>
    <t>Dispensador de toallas de papel. Incluye suministro e instalación, accesorios y todos los materiales, insumos y elementos de SST necesarios para su correcta instalación y funcionamiento.</t>
  </si>
  <si>
    <t>Poceta de aseo. Incluye suministro e instalación, accesorios y todos los materiales, insumos y elementos de SST necesarios para su correcta instalación y funcionamiento.</t>
  </si>
  <si>
    <t>COCINAS</t>
  </si>
  <si>
    <t>Meson cocina quarztone. Incluye suministro e instalación, accesorios y todos los materiales, insumos y elementos de SST necesarios para su correcta instalación y funcionamiento.</t>
  </si>
  <si>
    <t>Salpicadero en quarztone. Incluye suministro e instalación, accesorios y todos los materiales, insumos y elementos de SST necesarios para su correcta instalación y funcionamiento.</t>
  </si>
  <si>
    <t>Griferia lavaplatos. Incluye suministro e instalación, accesorios y todos los materiales, insumos y elementos de SST necesarios para su correcta instalación y funcionamiento.</t>
  </si>
  <si>
    <t>lavaplatos submontar. Incluye suministro e instalación, accesorios y todos los materiales, insumos y elementos de SST necesarios para su correcta instalación y funcionamiento.</t>
  </si>
  <si>
    <t>OBRAS EXTERIORES</t>
  </si>
  <si>
    <t>Paisajismo</t>
  </si>
  <si>
    <t>Obra de Urbanismo Externo</t>
  </si>
  <si>
    <t>Bordillo en concreto 21 Mpa (3000 psi) fundido en sitio  -Pisos. Incluye suministro e instalación, accesorios y todos los materiales, insumos y elementos de SST necesarios para su correcta instalación.</t>
  </si>
  <si>
    <t>Andenes en Adoquin en Concreto 10cm x 8cm x 20cm.  Incluye suministro e instalación, accesorios y todos los materiales, insumos y elementos de SST necesarios para su correcta instalación.</t>
  </si>
  <si>
    <t>Sardineles prefabricado bordillos.  Incluye suministro e instalación, accesorios y todos los materiales, insumos y elementos de SST necesarios para su correcta instalación.</t>
  </si>
  <si>
    <t>EQUIPOS ESPECIALES</t>
  </si>
  <si>
    <t>Equipo Presion Agua potable según indicaciones planos de detalle. Incluye suministro e instalación, accesorios y todos los materiales, insumos y elementos de SST necesarios para su correcta instalación</t>
  </si>
  <si>
    <t>Desmontaje y reinstalación de ascensor existente. Incluye el desmontaje cuidadoso del ascensor existente, compuesto por cabina, motor, rieles, puertas, contrapesos y demás componentes mecánicos y eléctricos. Se realizarán las labores de almacenamiento temporal en sitio o área designada, garantizando la integridad de los elementos. Posteriormente, se llevará a cabo la reinstalación en la misma ubicación, con ajuste y nivelación de rieles, conexión eléctrica, pruebas de funcionamiento y calibración del sistema, asegurando el cumplimiento de las normativas vigentes de seguridad y operatividad del equipo.</t>
  </si>
  <si>
    <t>Equipo Incendio según indicaciones planos de detalle. Incluye suministro e instalación, accesorios y todos los materiales, insumos y elementos de SST necesarios para su correcta instalación</t>
  </si>
  <si>
    <t>UPS 30 KVA 208-120V según indicaciones planos de detalle. Incluye suministro e instalación, accesorios y todos los materiales, insumos y elementos de SST necesarios para su correcta instalación</t>
  </si>
  <si>
    <t>ILUMINACION</t>
  </si>
  <si>
    <t>Suministro, transporte e instalación de Luminaria  LED  PANEL DE 60x60cm, 40W,  color 4000K (VER ESPECIFICACIONES TECNICAS), incluye todos los materiales, insumos, andamios y elementos de SST para su correcta instalación</t>
  </si>
  <si>
    <t>Suministro, transporte e instalación de Luminaria  LED  PANEL CIRCULAR DE  18W,  color 4000K RD 18W (VER ESPECIFICACIONES TECNICAS). Incluye todos los materiales, insumos, andamios y elementos de SST para su correcta instalación</t>
  </si>
  <si>
    <t>Suministro, transporte e instalación de Luminaria  LED  HERMETICA DE SOBREPONER  40W,  IP65,  color 4000K (VER ESPECIFICACIONES TECNCIAS). Incluye todos los materiales, insumos, andamios y elementos de SST para su correcta fabricación o instalación</t>
  </si>
  <si>
    <t>Suministro, transporte e instalación de proyector LED 100W 120V. (VER ESPECIFICACIONES TECNICAS). Incluye todos los materiales, insumos, andamios y elementos de SST para su correcta instalación</t>
  </si>
  <si>
    <t>Suministro, transporte e instalación de proyector LED 70W 120V. (VER ESPECIFICACIONES TECNICAS). Incluye todos los materiales, insumos, andamios y elementos de SST para su correcta instalación</t>
  </si>
  <si>
    <t>Suministro, transporte e instalación de Luminaria  APLIQUE DE PARED LED  7W, IP 65 para uso exterior, TIPO TORTUGA. Incluye todos los materiales, insumos, andamios y elementos de SST para su correcta instalación</t>
  </si>
  <si>
    <t>Suministro, transporte e instalación de luminaria   de EVACUACION Y EMERGENCIA , LED 4W 120V.(VER ESPECIFICACIONES TECNICAS). Incluye todos los materiales, insumos, andamios y elementos de SST para su correcta instalación</t>
  </si>
  <si>
    <t>Suministro, transporte e instalación de luminaria   de EVACUACION Y EMERGENCIA , LED  CON AVISO DE SALIDA LUMINOSO Fabricada por SYLVANIA REF: P33718 (VER ESPECIFICACIONES TECNCIAS). Incluye todos los materiales, insumos, andamios y elementos de SST para su correcta fabricación o instalación</t>
  </si>
  <si>
    <t>Suministro, transporte e instalación de materiales y accesorios para salida de INTERRUPTOR SENCILLO, incluyendo ducto EMT, de ½",  cajas, conductor CABLE  de cobre 3No12 AWG, THHN, TC LS-ZH(FASE-TIERRA), interruptor sencillo 15A, 120V  conectores tipo resorte  y demás accesorios.  (LONGITUD PROMEDIO DE LA SALIDA 5m PARA DUCTO Y CABLEADO), incluye todos los materiales, insumos, andamios y elementos de SST para su correctainstalación</t>
  </si>
  <si>
    <t>Suministro, transporte e instalación de materiales y accesorios para salida de INTERRUPTOR DOBLE, incluyendo ducto EMT, de ½",  cajas, conductor CABLE  de cobre 3No12 AWG, THHN, TC LS-ZH(FASE-TIERRA), interruptor doble 15A, 120V  conectores tipo resorte  y demás accesorios.  (LONGITUD PROMEDIO DE LA SALIDA 5m PARA DUCTO Y CABLEADO). Incluye todos los materiales, insumos, andamios y elementos de SST para su correcta instalación</t>
  </si>
  <si>
    <t>Suministro, transporte e instalación de materiales y accesorios para salida de INTERRUPTOR TRIPLE, incluyendo ducto EMT, de ½",  cajas, conductor CABLE  de cobre 3No12 AWG, THHN, TC LS-ZH(FASE-TIERRA), interruptor doble 15A, 120V  conectores tipo resorte  y demás accesorios.  (LONGITUD PROMEDIO DE LA SALIDA 5m PARA DUCTO Y CABLEADO). Incluye todos los materiales, insumos, andamios y elementos de SST para su correcta instalación</t>
  </si>
  <si>
    <t>Suministro, transporte e instalación de materiales y accesorios para sensor de ocupacion ubicado en techo,  infrarrojo-ultrasonico, amplitud de 360º, 1000W (VER ESPECIFICACIONES TECNIcAS) incluyendo ducto EMT, de ½",  cajas, conductor CABLE  de cobre 3No12 AWG, THHN, TC LS-ZHconectores tipo resorte  y demás accesorios.  (LONGITUD PROMEDIO DE LA SALIDA 5m PARA DUCTO YCABLEADO). Incluye todos los materiales, insumos, andamios y elementos de SST para su correcta instalación</t>
  </si>
  <si>
    <t>COMUNICACIONES</t>
  </si>
  <si>
    <t>SALIDAS</t>
  </si>
  <si>
    <t>Salida de Datos</t>
  </si>
  <si>
    <t>Und</t>
  </si>
  <si>
    <t>CABLEADO ESTRUCTURADO</t>
  </si>
  <si>
    <t>Cable UTP Cat 6A LZ0H.  Incluye suministro e instalación, accesorios y todos los materiales, insumos y elementos de SST necesarios para su correcta instalación y funcionamiento.</t>
  </si>
  <si>
    <t>Toma RJ45 Cat 6A para Puestos de trabajo. Incluye suministro e instalación, accesorios y todos los materiales, insumos y elementos de SST necesarios para su correcta instalación y funcionamiento.</t>
  </si>
  <si>
    <t>Toma RJ45 Cat 6A para herraje en Rack. Incluye suministro e instalación, accesorios y todos los materiales, insumos y elementos de SST necesarios para su correcta instalación y funcionamiento.</t>
  </si>
  <si>
    <t>Faceplate doble para cat 6A. Incluye suministro e instalación, accesorios y todos los materiales, insumos y elementos de SST necesarios para su correcta instalación y funcionamiento.</t>
  </si>
  <si>
    <t>Modulo Angulado para faceplete doble. Incluye suministro e instalación, accesorios y todos los materiales, insumos y elementos de SST necesarios para su correcta instalación y funcionamiento.</t>
  </si>
  <si>
    <t>Herraje de 24 Puertos Cat 6A. Incluye suministro e instalación, accesorios y todos los materiales, insumos y elementos de SST necesarios para su correcta instalación y funcionamiento.</t>
  </si>
  <si>
    <t>Organizador  de 2UR. Incluye suministro e instalación, accesorios y todos los materiales, insumos y elementos de SST necesarios para su correcta instalación y funcionamiento.</t>
  </si>
  <si>
    <t>Patch Cord Cat 6A de 1,5 mts azul para rack. Incluye suministro e instalación, accesorios y todos los materiales, insumos y elementos de SST necesarios para su correcta instalación y funcionamiento.</t>
  </si>
  <si>
    <t>Patch Cord Cat 6A de 3 mts azul para rack. Incluye suministro e instalación, accesorios y todos los materiales, insumos y elementos de SST necesarios para su correcta instalación y funcionamiento.</t>
  </si>
  <si>
    <t>Certificación de punto de red e informe impreso, validando el cumplimiento de las características dispuestas por el fabricante y los mínimos dispuestos en el documento de especificaciones técnicas. (La certificación debe ser realizada con el equipo debidamente calibrado)</t>
  </si>
  <si>
    <t>Marcación</t>
  </si>
  <si>
    <t>Rack de cableado de 60x60cm de 40UR. Incluye suministro e instalación, accesorios y todos los materiales, insumos y elementos de SST necesarios para su correcta instalación y funcionamiento.</t>
  </si>
  <si>
    <t>SALAS DE AUDIENCIA</t>
  </si>
  <si>
    <t>Rack para salas de Audiencia de piso. Incluye suministro e instalación, accesorios y todos los materiales, insumos y elementos de SST necesarios para su correcta instalación y funcionamiento.</t>
  </si>
  <si>
    <t>Cámaras para grabación salas de audiencia. Incluye suministro e instalación, accesorios y todos los materiales, insumos y elementos de SST necesarios para su correcta instalación y funcionamiento.</t>
  </si>
  <si>
    <t>Micrófonos de salas de audiencia. Incluye suministro e instalación, accesorios y todos los materiales, insumos y elementos de SST necesarios para su correcta instalación y funcionamiento.</t>
  </si>
  <si>
    <t>EQUIPOS IT</t>
  </si>
  <si>
    <t>Switch de 48 Puertos administrable para montaje en Rack (debe contar con puertos POE para alimentar las cámaras). Incluye suministro e instalación, accesorios y todos los materiales, insumos y elementos de SST necesarios para su correcta instalación y funcionamiento.</t>
  </si>
  <si>
    <t>BACKBONE FIBRA</t>
  </si>
  <si>
    <t>Fibra Óptica multimodo de 6 Hilos para interior OM4 - Back bone en Piso. Incluye suministro e instalación, accesorios y todos los materiales, insumos y elementos de SST necesarios para su correcta instalación y funcionamiento.</t>
  </si>
  <si>
    <t>Conector SC para fibra óptica. Incluye suministro e instalación, accesorios y todos los materiales, insumos y elementos de SST necesarios para su correcta instalación y funcionamiento.</t>
  </si>
  <si>
    <t>Bandeja de Fibra óptica para tres módulos cada uno con 6 espacios. Incluye suministro e instalación, accesorios y todos los materiales, insumos y elementos de SST necesarios para su correcta instalación y funcionamiento.</t>
  </si>
  <si>
    <t>Modulo para fibra óptica de 6 espacios. Incluye suministro e instalación, accesorios y todos los materiales, insumos y elementos de SST necesarios para su correcta instalación y funcionamiento.</t>
  </si>
  <si>
    <t>CCTV</t>
  </si>
  <si>
    <t>Cámara tipo domo de interior verificar. Incluye suministro e instalación, accesorios y todos los materiales, insumos y elementos de SST necesarios para su correcta instalación y funcionamiento.</t>
  </si>
  <si>
    <t>Cámara tipo PTZ para exterior ubicada en piso 4. Incluye suministro e instalación, accesorios y todos los materiales, insumos y elementos de SST necesarios para su correcta instalación y funcionamiento.</t>
  </si>
  <si>
    <t>NVR con disco duro para grabación de mínimo 2 meses. Incluye suministro e instalación, accesorios y todos los materiales, insumos y elementos de SST necesarios para su correcta instalación y funcionamiento.</t>
  </si>
  <si>
    <t>Puesta en marcha por personar cetificado por el fabricante</t>
  </si>
  <si>
    <t>CONTROL DE ACCESO</t>
  </si>
  <si>
    <t>Lectora de pared para control de acceso. Incluye suministro e instalación, accesorios y todos los materiales, insumos y elementos de SST necesarios para su correcta instalación y funcionamiento.</t>
  </si>
  <si>
    <t>Electroimán. Incluye suministro e instalación, accesorios y todos los materiales, insumos y elementos de SST necesarios para su correcta instalación y funcionamiento.</t>
  </si>
  <si>
    <t>Botón para Salida de Emergencia. Incluye suministro e instalación, accesorios y todos los materiales, insumos y elementos de SST necesarios para su correcta instalación y funcionamiento.</t>
  </si>
  <si>
    <t>Controladora para 4 puertas, incluye fuentes de poder (2 fuentes por controladora). Incluye suministro e instalación, accesorios y todos los materiales, insumos y elementos de SST necesarios para su correcta instalación y funcionamiento.</t>
  </si>
  <si>
    <t>Tarjeta de proximidad para controladora. Incluye suministro e instalación, accesorios y todos los materiales, insumos y elementos de SST necesarios para su correcta instalación y funcionamiento.</t>
  </si>
  <si>
    <t>Estación de enrolamiento para tarjetas. Incluye suministro e instalación, accesorios y todos los materiales, insumos y elementos de SST necesarios para su correcta instalación y funcionamiento.</t>
  </si>
  <si>
    <t>CANALIZACION</t>
  </si>
  <si>
    <t>Tubería EMT de 1" para red de cableado estructurado, incluye accesorios de montaje. Incluye suministro e instalación, accesorios y todos los materiales, insumos y elementos de SST necesarios para su correcta instalación y funcionamiento.</t>
  </si>
  <si>
    <t>Tubería EMT de 1-1/2" para ingreso proveedores. Incluye suministro e instalación, accesorios y todos los materiales, insumos y elementos de SST necesarios para su correcta instalación y funcionamiento.</t>
  </si>
  <si>
    <t>Caja de paso de 15x15cm. Incluye suministro e instalación, accesorios y todos los materiales, insumos y elementos de SST necesarios para su correcta instalación y funcionamiento.</t>
  </si>
  <si>
    <t>Gabinete de 60x60 ingreso de proveedores telecomunicaciones, incluye todos los materiales, insumos, andamios y elementos de SST para su correcta fabricación o instalación</t>
  </si>
  <si>
    <t>Caja de piso exterior de 60x60 para ingreso de proveedores de telecomunicaciones. Incluye suministro e instalación, accesorios y todos los materiales, insumos y elementos de SST necesarios para su correcta instalación y funcionamiento.</t>
  </si>
  <si>
    <t>Tubería PVC para comunicación de caja exterior con Gabinete de ingreso proveedores 1-1/2".Incluye suministro e instalación, accesorios y todos los materiales, insumos y elementos de SST necesarios para su correcta instalación y funcionamiento.</t>
  </si>
  <si>
    <t>SEGURIDAD Y CONTROL</t>
  </si>
  <si>
    <t>DETECCIÓN DE INCENDIO</t>
  </si>
  <si>
    <t>Detector de humo fotoeléctrico. Incluye suministro e instalación, accesorios y todos los materiales, insumos y elementos de SST necesarios para su correcta instalación y funcionamiento.</t>
  </si>
  <si>
    <t>Detector de Temperatura. Incluye suministro e instalación, accesorios y todos los materiales, insumos y elementos de SST necesarios para su correcta instalación y funcionamiento.</t>
  </si>
  <si>
    <t>Estación Manual. Incluye suministro e instalación, accesorios y todos los materiales, insumos y elementos de SST necesarios para su correcta instalación y funcionamiento.</t>
  </si>
  <si>
    <t>Alarma Audición  visual. Incluye suministro e instalación, accesorios y todos los materiales, insumos y elementos de SST necesarios para su correcta instalación y funcionamiento.</t>
  </si>
  <si>
    <t>Modulo de Relé simple para integración con control de acceso, Incluye suministro e instalación, accesorios y todos los materiales, insumos y elementos de SST necesarios para su correcta instalación y funcionamiento.</t>
  </si>
  <si>
    <t>Panel de incendio, incluye baterías y accesorios para su correcto funcionamiento, debe contar con al menos 2 nacs 1 loops para 250 equipos y tarjeta expansora para un loop adiciona para 250 equipos, incluye todos los materiales, insumos, andamios y elementos de SST para su correcta fabricación o instalación</t>
  </si>
  <si>
    <t>Puesta en marcha por ingeniero certificado</t>
  </si>
  <si>
    <t>INFRAESTRUCTURA</t>
  </si>
  <si>
    <t>Cableado 2x16. Incluye suministro e instalación, accesorios y todos los materiales, insumos y elementos de SST necesarios para su correcta instalación y funcionamiento.</t>
  </si>
  <si>
    <t>Tuberías EMT de 3/4" con accesorios de instalación. Incluye suministro e instalación, accesorios y todos los materiales, insumos y elementos de SST necesarios para su correcta instalación y funcionamiento.</t>
  </si>
  <si>
    <t>Salidas para sensor, incluye cajas y accesorios de conexión. Incluye suministro e instalación, accesorios y todos los materiales, insumos y elementos de SST necesarios para su correcta instalación y funcionamiento.</t>
  </si>
  <si>
    <t>Salidas para estación manual o señal audiovisual, incluye cajas y accesorios de conexión</t>
  </si>
  <si>
    <t>VENTILACION MECANICA Y AIRE ACONDICIONADO</t>
  </si>
  <si>
    <t>Minsplit 24000 BTU. Incluye suministro e instalación, accesorios y todos los materiales, insumos y elementos de SST necesarios para su correcta instalación y funcionamiento.</t>
  </si>
  <si>
    <t>CERRADURAS</t>
  </si>
  <si>
    <t>Tope Puertas. Incluye suministro e instalación, accesorios y todos los materiales, insumos y elementos de SST necesarios para su correcta instalación y funcionamiento.</t>
  </si>
  <si>
    <t>Cerraduras puertas en madera. Incluye suministro e instalación, accesorios y todos los materiales, insumos y elementos de SST necesarios para su correcta instalación y funcionamiento.</t>
  </si>
  <si>
    <t>VIDRIOS Y ESPEJOS</t>
  </si>
  <si>
    <t>Espejos 4 mm dilatado con marco negro. Incluye suministro e instalación, accesorios y todos los materiales, insumos y elementos de SST necesarios para su correcta instalación y funcionamiento.</t>
  </si>
  <si>
    <t>PINTURA</t>
  </si>
  <si>
    <t>Pintura Bajo Escalera, incluye todos los materiales, insumos, andamios y elementos de SST para su correcta fabricación o instalación</t>
  </si>
  <si>
    <t>Filos y dilataciones en pintura  (Fachada). Incluye todos los materiales, insumos y elementos de SST necesarios para su correcta instalación y funcionamiento.</t>
  </si>
  <si>
    <t>Filos y dilataciones en pintura.  Incluye todos los materiales, insumos y elementos de SST necesarios para su correcta instalación y funcionamiento.</t>
  </si>
  <si>
    <t xml:space="preserve">Estuco y pintura 3 manos.  Incluye suministro, aplicación y todos los materiales, insumos, andamios y elementos de SST necesarios para su correcta aplicación. </t>
  </si>
  <si>
    <t xml:space="preserve">Pintura bajo placa y cielo rasos.   Incluye suministro, aplicación y todos los materiales, insumos, andamios y elementos de SST necesarios para su correcta aplicación. </t>
  </si>
  <si>
    <t xml:space="preserve">Pintura borde placa  (Fachadas).   Incluye suministro, aplicación y todos los materiales, insumos, andamios y elementos de SST necesarios para su correcta aplicación. </t>
  </si>
  <si>
    <t xml:space="preserve">Pintura (Fachadas).   Incluye suministro, aplicación y todos los materiales, insumos, andamios y elementos de SST necesarios para su correcta aplicación. </t>
  </si>
  <si>
    <t xml:space="preserve">Demarcaciones.   Incluye suministro, aplicación y todos los materiales, insumos, andamios y elementos de SST necesarios para su correcta aplicación. </t>
  </si>
  <si>
    <t xml:space="preserve">Pintura antihongo.   Incluye suministro, aplicación y todos los materiales, insumos, andamios y elementos de SST necesarios para su correcta aplicación. </t>
  </si>
  <si>
    <t>ASEO-LIMPIEZA-MANTENIMIENTO</t>
  </si>
  <si>
    <t>Limpieza escaleras </t>
  </si>
  <si>
    <t>tra</t>
  </si>
  <si>
    <t>Limpieza 3 manos</t>
  </si>
  <si>
    <t>Limpieza vidrios</t>
  </si>
  <si>
    <t>Limpieza Cubierta  </t>
  </si>
  <si>
    <t>Limpieza aseo ladrillo</t>
  </si>
  <si>
    <t>NO PREVISTOS</t>
  </si>
  <si>
    <t>NP001</t>
  </si>
  <si>
    <t>DESMONTE DE LÁMPARAS, consiste en el desmote técnico de las luminarias, y su posterior traslado a sitio de recolección por parte del contratante, incluye mano de obra, Epp, Andamios y demás elementos para el desarrollo de la actividad</t>
  </si>
  <si>
    <t>NP002</t>
  </si>
  <si>
    <t>DESMONTE DE VENTANERÍA, consiste en el desmote técnico de las ventanas existentes, y su posterior traslado a sitio de recolección por parte del contratante, incluye mano de obra, Epp, Andamios y demás elementos para el desarrollo de la actividad.</t>
  </si>
  <si>
    <t>NP003</t>
  </si>
  <si>
    <t>RETIRO CASETÓN EN GUADUA EXISTENTE, consiste en el desmote técnico de los casetones de guadua incrustados en las placas de contrapiso existentes, incluye mano de obra, Epp, Andamios, retiro y disposición final de los residuos y demás elementos para el desarrollo de la actividad.</t>
  </si>
  <si>
    <t>M</t>
  </si>
  <si>
    <t>NP004</t>
  </si>
  <si>
    <t>RECUBRIMIENTO DE ACERO DE REFUERZO EN VIGUETAS, debido a problemas constructivos evidenciados en el momento de retirar la torta inferior de las placas aligeradas de entrepiso existentes, como hormigueos por vibrado, y otros derivados del retiro de los casetones, y por recomendación del Ing. Consultor se deben hacer reparaciones puntuales en la sección de las viguetas para resolver los aceros expuestos mediante la aplicación de un mortero de reparación que garantice el recubrimiento mínimo, según las evidencias encontradas en obra las viguetas deben ser reparadas en aproximadamente el 30% de su área superficial, la tarea consiste en aplicación de Mortero tixotrópico, para la reparación del concreto, que no requiere puente de adherencia, en espesor minimo de 2.5 cm sobre aceros expuestos, esta intervención no garantiza niveles hilos o filos  por lo que su finalidad es unicamente la protección de los aceros en un area que luego sera recubierta por cielorasos, incluye limpieza y retiro de material suelto, aplicación de mortero de reparación con llana de madera, mano de obra Epp, Andamios, y demás elementos necesarios para su correcta aplicación, se pagará por el total de las viguetas existentes en el proyecto.</t>
  </si>
  <si>
    <t>NP005</t>
  </si>
  <si>
    <t xml:space="preserve">DESMANTELAMIENTO REDES ELECTRICAS EXISTENTES, consiste en la desconexión y retiro de conductores existentes en el proyecto. </t>
  </si>
  <si>
    <t>NP006</t>
  </si>
  <si>
    <t>DEMOLICIÓN Y RETIRO DE ACABADOS DE PISO Y AFINADOS, consiste en la demolición técnica de acabados de tableta de granito o cerámicos y su consecuente afinado de piso, en las placas de la edificación existente que buscan llegara el nivel original de la placa de entrepiso o contrapiso existentes para lograr las alturas de máximas, esta labor incluye herramienta menor y equipos y retiro de escombros</t>
  </si>
  <si>
    <t>NP007</t>
  </si>
  <si>
    <t>CONTRAPLACA EN LOSAS DE ENTREPISO, se requiere la construcción de contraplaca para garantizar una losa resistente toda vez que las existentes en el proyecto carecen de aceros de refuerzo, esta actividad consiste en aplicación de concreto para recalce de placas de 3.000 PSI grava común de concreto bombeable, en espesor de 50 mm, incluye acero de refuerzo en malla electrosoldada Q2 (4mmX4mm 150mmX150mm) y mano de obra, sobre la misma se requiere pendientados afinados de piso pues no es de acabado final</t>
  </si>
  <si>
    <t>NP008</t>
  </si>
  <si>
    <t>ESPESOR ADICIONAL EN CONCRETO PARA FUNDIR PLACAS MONOLÍTICAS AL ÍTEM NP007 CONTRAPLACA LOSAS DE ENTREPISOS, AJUSTANDO NIVELES EN ÁREAS CON PISOS VINÍLICOS, INCLUYE AFINADO CON LLANA DE MADERA Y LECHADA DE CEMENTO</t>
  </si>
  <si>
    <t>NP009</t>
  </si>
  <si>
    <t>Construcción de cárcamo porta cable en concreto de 3000 psi, con sección libre de 30x30, espesor de muros 10cm, incluye excavación manual, relleno en material seleccionado y compactación, concreto de limpieza, acero de refuerzo formaletas y en general todos los materiales y accesorios para su correcta construcción, se paga por ml a eje de cárcamo construido.</t>
  </si>
  <si>
    <t>NP010</t>
  </si>
  <si>
    <t>Concreto superfluido para recalce, concreto grava fina 1/2", con plastificante y acelerante resistencia a la compresión de 4.000 psi mezclado en obra.</t>
  </si>
  <si>
    <t>NP011</t>
  </si>
  <si>
    <t>Demolición controlada de superficies de concreto para llegar a aceros de refuerzo en elementos a reforzar</t>
  </si>
  <si>
    <t>NP012</t>
  </si>
  <si>
    <t>Construcción de columnetas o vigas de coronación en concreto de 3000 psi con sección base menor a 0.12 altura menor a 0.12</t>
  </si>
  <si>
    <t>NP013</t>
  </si>
  <si>
    <t>Placa aérea vigas descolgadas H= 0.30 a 0.40 m en concreto de 21 Mpa (3000 psi). Edificio ampliado.   Incluye todos los materiales, insumos, andamios y elementos de SST para su correcta fabricación o instalación</t>
  </si>
  <si>
    <t>NP014</t>
  </si>
  <si>
    <t>SUMINISTRO E INSTALACION PLÁSTICO NEGRO CAL 3.5  EN SUPERFIECIE PLACAS DE CONRAPISO</t>
  </si>
  <si>
    <t>NP015</t>
  </si>
  <si>
    <t>CONCRETO DE 3000 P.S.I PLACA DE CONTRAPISO 10CM</t>
  </si>
  <si>
    <t>NP016</t>
  </si>
  <si>
    <t>Recuperación de equipo ascensor</t>
  </si>
  <si>
    <t>UND</t>
  </si>
  <si>
    <t>NP017</t>
  </si>
  <si>
    <t>Acompañamiento certificación equipo</t>
  </si>
  <si>
    <t>NP018</t>
  </si>
  <si>
    <t>Suministro e instalación de poste de concreto de 12mts x 1500kg. Trabajos con cuadrilla de línea energizada.</t>
  </si>
  <si>
    <t>NP019</t>
  </si>
  <si>
    <t>Suministro e instalación de estructura de paso sencillo pin trifásica en bandera 523A para 13.2kv. Trabajos con cuadrilla de línea energizada.</t>
  </si>
  <si>
    <t>NP020</t>
  </si>
  <si>
    <t xml:space="preserve"> Desmonte de estructuras y postes existentes con cuadrilla de línea energizada.</t>
  </si>
  <si>
    <t>NP021</t>
  </si>
  <si>
    <t>Traslado de estructura de derivación alimentador transformador Davivienda, con cuadrilla de línea energizada</t>
  </si>
  <si>
    <t>NP022</t>
  </si>
  <si>
    <t>Cierre de puentes de cortacircuitos con cuadrilla de linea energizada.</t>
  </si>
  <si>
    <t>NP023</t>
  </si>
  <si>
    <t>Fundida de bases de postes de concreto de 12 mts</t>
  </si>
  <si>
    <t>NP024</t>
  </si>
  <si>
    <t>Suministro e instalación de transformador trifásico convencional de 150 KVA 13200/220-127V. Incluye estructura para montaje de equipo separado de fachada para cumplimiento de distancias de seguridad.</t>
  </si>
  <si>
    <t>NP025</t>
  </si>
  <si>
    <t>Suministro e instalación de protecciones para transformador trifásico tipo 711 hasta 13.2 KV y SPT. Incluye cortacircuitos con camara apagachispa.</t>
  </si>
  <si>
    <t>NP026</t>
  </si>
  <si>
    <t>Suministro e instalación de dos (2) ductos conduit galvanizados imc de 4"</t>
  </si>
  <si>
    <t>NP027</t>
  </si>
  <si>
    <t>Suministro e instalación de banco de tres (3) ductos conduit pvc de 4". Incluye demolición de piso de concreto, excavación, compactación y resanes.</t>
  </si>
  <si>
    <t>NP028</t>
  </si>
  <si>
    <t>Suministro e instalación de ocho 2x(3F+1N) conductores en cable de cobre THHN  2x(3No. 4/0 +1No. 4/0 awg) + 1No. 2T awg, desde bornes del transformador hasta protección principal en celda de dsitribución general de BT.</t>
  </si>
  <si>
    <t>NP029</t>
  </si>
  <si>
    <t>Suministro e instalación de grupo de medida indirecta para nivel 2, 3 elementos para 13.2 KV, uso exterior y calibrado.</t>
  </si>
  <si>
    <t>NP030</t>
  </si>
  <si>
    <t xml:space="preserve"> Elaboración de memorias de cálculo, planos eléctricos y tramites de aprobacion diseño ante el operador de red.</t>
  </si>
  <si>
    <t>NP031</t>
  </si>
  <si>
    <t>Antepechos cubierta, en  panel Kinwall E=60mm 28/26 acanalado y/o liso, incluye  perfil de soporte inferior e intermedio en Angulo Gal C-16 de 5x5 ctms</t>
  </si>
  <si>
    <t>NP032</t>
  </si>
  <si>
    <t>Relleno en recebo común compactado mecánicamente</t>
  </si>
  <si>
    <t>NP033</t>
  </si>
  <si>
    <t xml:space="preserve"> Demolición y retiro de elementos masivos de comcreto en cimentaciones profundas</t>
  </si>
  <si>
    <t>NP034</t>
  </si>
  <si>
    <t>Muro en Superboad 8mm dos caras con frescasa según indicaciones planos de detalle. Incluye suministro e instalación, accesorios y todos los materiales, insumos y elementos de SST necesarios para su correcta instalación</t>
  </si>
  <si>
    <t>NP035</t>
  </si>
  <si>
    <t xml:space="preserve"> Relleno en bloque de arcilla No 4 / 5 como material aligerante en placas de contrapiso</t>
  </si>
  <si>
    <t>NP036</t>
  </si>
  <si>
    <t xml:space="preserve"> Revisión integral y validacion cambios en recorridos para la red contraincendios, apoyo técnico en la definición de los parámetros hidráulicos y constructivos requeridos para mantener el sistema, en consecuencia de cambios en el diseño arquitectónico de cielorrasos y validación de alturas libres de la edificación.  Incluye Planos de nuevo recorrido de RCI- Memorias de Cálculo (verificación de la presión y caudal del punto crítico de la red).</t>
  </si>
  <si>
    <t>NP037</t>
  </si>
  <si>
    <t xml:space="preserve"> Zapata en concreto de 21 Mpa (3000 psi), incluye todos los materiales, insumos, andamios y elementos de SST para su correcta fabricación o instalación</t>
  </si>
  <si>
    <t>NP038</t>
  </si>
  <si>
    <t>Vigas de Cimentación en concreto de 21 Mpa (3000 psi), incluye todos los materiales, insumos, andamios y elementos de SST para su correcta fabricación o instalación</t>
  </si>
  <si>
    <t>NP039</t>
  </si>
  <si>
    <t xml:space="preserve">suministro e instalacion cinta PVC O22 o similar </t>
  </si>
  <si>
    <t>NP040</t>
  </si>
  <si>
    <t>NIPLE PASAMURO ACERO INOXIDABLE DE 1". Incluye suministro e instalación, accesorios y todos los materiales, insumos, andamios y elementos de SST necesarios para su correcta instalación y funcionamiento.</t>
  </si>
  <si>
    <t>NP041</t>
  </si>
  <si>
    <t xml:space="preserve"> Muros en concreto y columnas en concreto de 21 Mpa (3000 psi). Incluye el suministro, colocación y curado del concreto, formaleta, retiro y disposición de los sobrantes.</t>
  </si>
  <si>
    <t>NP042</t>
  </si>
  <si>
    <t>Barra antipánico tipo "Yale Tampa de 1 punto" o similar instalada con  manija metálica tpo "Ya Versailles"  cierra puarta hidráulico instalado en la parte superior de la hoja</t>
  </si>
  <si>
    <t>NP043</t>
  </si>
  <si>
    <t>Cerradura pico loro para puerta corredera de baño tipo "Yale serie 835"  o similar acabado satinado</t>
  </si>
  <si>
    <t>NP044</t>
  </si>
  <si>
    <t>Manija metálica para baño tipo "Yale Institucional" o similar, acabado satinado</t>
  </si>
  <si>
    <t>NP045</t>
  </si>
  <si>
    <t>Manija metálica  tipo "Yale Institucional" o similar con llave para espacios interiores,  acabado satinado</t>
  </si>
  <si>
    <t>NP046</t>
  </si>
  <si>
    <t>Manija metálica  tipo "Yale Institucional" o similar con llave para espacios interiores,  acabado satinado y cerrojo de pestillo fijo con llave por ambas caras</t>
  </si>
  <si>
    <t>NP047</t>
  </si>
  <si>
    <t>Manija metálica  tipo "Yale Versailles Institucional" o similar con llave para espacios interiores,  acabado satinado</t>
  </si>
  <si>
    <t>NP048</t>
  </si>
  <si>
    <t xml:space="preserve">Barra antipánico de 1 punto tipo "Yale tampa" con manija tipo "Yale Vesrailles" institucional por la parte exterior, hoja opuesta con cerrojo operado con mariposa en la parte interior instalado en la parte inferior de la puerta                          </t>
  </si>
  <si>
    <t>NP049</t>
  </si>
  <si>
    <t>Manija en tubular de acero ø 38 mm según detalle</t>
  </si>
  <si>
    <t>NP050</t>
  </si>
  <si>
    <t>Manija metálica tipo institucional para baños</t>
  </si>
  <si>
    <t>NP051</t>
  </si>
  <si>
    <t>Manija metálica tipo "Yale Versailles institucional" o similar con llave para espacios interiores, acabado satinado</t>
  </si>
  <si>
    <t>NP052</t>
  </si>
  <si>
    <t>NP053</t>
  </si>
  <si>
    <t>NP054</t>
  </si>
  <si>
    <t>NP055</t>
  </si>
  <si>
    <t>NP056</t>
  </si>
  <si>
    <t>Suministro e instalación de estructura metalica, incluye pintura en acticorrosivo y esmalte colores a definir,  andamios y elementos de SST necesarios para su correcta instalación</t>
  </si>
  <si>
    <t>NP072</t>
  </si>
  <si>
    <t>TAPA REGISTRO PLASTICA DE 25 x 25 cm</t>
  </si>
  <si>
    <t>NP073</t>
  </si>
  <si>
    <t>Rejilla piso -baño redonda 4" X 3" plastica. Incluye suministro e instalación, accesorios y todos los materiales, insumos y elementos de SST necesarios para su correcta instalación y funcionamiento.</t>
  </si>
  <si>
    <t>NP074</t>
  </si>
  <si>
    <t>REJILLA DE ALUMINIO DE CUPULA DE  6"x4"</t>
  </si>
  <si>
    <t>NP075</t>
  </si>
  <si>
    <t>Rejilla aluminio de cúpula 4"x3"</t>
  </si>
  <si>
    <t>NP076</t>
  </si>
  <si>
    <t>REJILLA EN ACERO PARA POZO EYECTOR, 1,10X0,70. INCLUYE MARCO Y CONTRAMARCO</t>
  </si>
  <si>
    <t>NP077</t>
  </si>
  <si>
    <t>ESCOTILLA DE CUARTO DE BOMBAS, 1,60X2,16. INCLUYE MARCO Y CONTRAMARCO</t>
  </si>
  <si>
    <t>NP078</t>
  </si>
  <si>
    <t>CAJA METALICA PARA ESTACION DE CONTROL RCI (0,95 X 0,55 X 0,40)</t>
  </si>
  <si>
    <t>NP079</t>
  </si>
  <si>
    <t>MANOMETRO DE GLICERINA  DE 2" - 2 1/2" (0,-300 psi)</t>
  </si>
  <si>
    <t>NP080</t>
  </si>
  <si>
    <t>MATERA EN CONCRETO ENTRADA EDIFICIO</t>
  </si>
  <si>
    <t>NP081</t>
  </si>
  <si>
    <t>MUEBLE EN CONCRETO PARA ASTAS DE BANDERAS</t>
  </si>
  <si>
    <t>NP082</t>
  </si>
  <si>
    <t xml:space="preserve">Suministro e instalacion de Unidad condensadora de refrigerante variable 870 a 220/3ph/60hz incluye Instalacion de equipos, instalacion de soporterias, izaje de unidades exteriores, izaje de unidades interiores, acoples a equipos, vacio, cargas, logistica, transporte de material </t>
  </si>
  <si>
    <t>NP083</t>
  </si>
  <si>
    <t xml:space="preserve">Suministro e instalacion de Unidad manejadora tipo cassette 1 via de 3 Trincluye Instalacion de equipos, instalacion de soporterias, izaje de unidades exteriores, izaje de unidades interiores, acoples a equipos, vacio, cargas, logistica, transporte de material </t>
  </si>
  <si>
    <t>NP084</t>
  </si>
  <si>
    <t xml:space="preserve">Suministro e instalacion de Unidad manejadora tipo cassette 1 via de 2 Trincluye Instalacion de equipos, instalacion de soporterias, izaje de unidades exteriores, izaje de unidades interiores, acoples a equipos, vacio, cargas, logistica, transporte de material </t>
  </si>
  <si>
    <t>NP085</t>
  </si>
  <si>
    <t xml:space="preserve">Suministro e instalacion de Unidad manejadora tipo cassette 1 via de 1.5 Trincluye Instalacion de equipos, instalacion de soporterias, izaje de unidades exteriores, izaje de unidades interiores, acoples a equipos, vacio, cargas, logistica, transporte de material </t>
  </si>
  <si>
    <t>NP086</t>
  </si>
  <si>
    <t xml:space="preserve">Suministro e instalacion de Unidad manejadora tipo cassette 1 via de 0.9 Trincluye Instalacion de equipos, instalacion de soporterias, izaje de unidades exteriores, izaje de unidades interiores, acoples a equipos, vacio, cargas, logistica, transporte de material </t>
  </si>
  <si>
    <t>NP087</t>
  </si>
  <si>
    <t xml:space="preserve">Suministro e instalacion de Unidad manejadora tipo cassette/pared de 0.6 Trincluye Instalacion de equipos, instalacion de soporterias, izaje de unidades exteriores, izaje de unidades interiores, acoples a equipos, vacio, cargas, logistica, transporte de material </t>
  </si>
  <si>
    <t>NP088</t>
  </si>
  <si>
    <t xml:space="preserve">Suministro e instalacion de Unidad tipo pared de 1 Tr incluye Instalacion de equipos, instalacion de soporterias, izaje de unidades exteriores, izaje de unidades interiores, acoples a equipos, vacio, cargas, logistica, transporte de material </t>
  </si>
  <si>
    <t>NP089</t>
  </si>
  <si>
    <t xml:space="preserve">Suministro e instalacion de Cortina de aire cubierta de tiroincluye Instalacion de equipos, instalacion de soporterias, izaje de unidades exteriores, izaje de unidades interiores, acoples a equipos, vacio, cargas, logistica, transporte de material </t>
  </si>
  <si>
    <t>NP090</t>
  </si>
  <si>
    <t>Tuberia de cobre aislada, diametro inferior a 1/2" con pared ais de 1/2" y 3/4"</t>
  </si>
  <si>
    <t>Ml</t>
  </si>
  <si>
    <t>NP091</t>
  </si>
  <si>
    <t>Tuberia de cobre aislada, diametro entre 1/2" a  7/8" con pared ais de 1/2" y 3/4"</t>
  </si>
  <si>
    <t>NP092</t>
  </si>
  <si>
    <t>Tuberia de cobre aislada, diametro mayor a 7/8" con pared ais de 1/2" y 3/4" y llegadas a condensadoras</t>
  </si>
  <si>
    <t>NP093</t>
  </si>
  <si>
    <t>Tuberia de desagues 1" aislada y accesorios</t>
  </si>
  <si>
    <t>NP094</t>
  </si>
  <si>
    <t>Acometida electrica de señal, incluye: (Tuberia  emt 1/2", cable blindado apantallado con  recubrimiento 2x18 + 20 foil) incluye soporteria con riel chanel, abrazaderas, terminales, tornilleria menor y fijacion</t>
  </si>
  <si>
    <t>NP095</t>
  </si>
  <si>
    <t>Tuberías EMT de 1/2" con accesorios de instalación. Incluye suministro e instalación, accesorios y todos los materiales, insumos y elementos de SST necesarios para su correcta instalación y funcionamiento.</t>
  </si>
  <si>
    <t>NP096</t>
  </si>
  <si>
    <t>Suministro e instalación de un (1) tanque cilíndrico horizontal para almacenamiento de ACPM con capacidad de 119 galones, elevado sobre estructura soportante. Incluye sistema de conexiones (llenado, retorno, drenaje, parallama, flotador e indicador de nivel), válvula de control de salida, de acuerdo con los planos de detalle del proyecto.</t>
  </si>
  <si>
    <t>NP097</t>
  </si>
  <si>
    <t>Refuerzo en madera para soporte superior ventanas interiores</t>
  </si>
  <si>
    <t>TOTAL COSTOS DIRECTOS</t>
  </si>
  <si>
    <t>ADMINISTRACIÓN</t>
  </si>
  <si>
    <t>IMPREVISTOS</t>
  </si>
  <si>
    <t>UTILIDAD</t>
  </si>
  <si>
    <t>IVA SOBRE UTILIDAD</t>
  </si>
  <si>
    <t>VALOR TOTAL  CON AIU</t>
  </si>
  <si>
    <t>ITEMS PARA INGRESO A INVENTARIO</t>
  </si>
  <si>
    <t>VR. UNITARIO BASICO</t>
  </si>
  <si>
    <t>SUMINISTROS CONTRACTUALES</t>
  </si>
  <si>
    <t>SUMINISTROS NO PREVISTOS</t>
  </si>
  <si>
    <t>NP057</t>
  </si>
  <si>
    <t>SUMINISTRO E INSTALACION DE CÁMARA TIPO DOMO INTERIOR  4 MP INCLUYE MANO DE OBRA, EPPS, HERRAMIENTA MENOR Y DEMAS ELEMENTOS NECESARIOS PARA SU DEBIDA INSTALACION</t>
  </si>
  <si>
    <t>NP058</t>
  </si>
  <si>
    <t>SUMINISTRO E INSTALACION DE CÁMARA TIPO DOMO PTZ EXTERIOR 4 MP INCLUYE MANO DE OBRA, EPPS, HERRAMIENTA MENOR Y DEMAS ELEMENTOS NECESARIOS PARA SU DEBIDA INSTALACION</t>
  </si>
  <si>
    <t>NP059</t>
  </si>
  <si>
    <t>SUMINISTRO E INSTALACION DE CÁMARA DOMO RECONOCIMIENTO FACIAL 4 MP INCLUYE MANO DE OBRA, EPPS, HERRAMIENTA MENOR Y DEMAS ELEMENTOS NECESARIOS PARA SU DEBIDA INSTALACION</t>
  </si>
  <si>
    <t>NP060</t>
  </si>
  <si>
    <t>SUMINISTRO E INSTALACION DE CÁMARA PANORAMICA INTERIOR 4 LENTES DE 4 MP INCLUYE MANO DE OBRA, EPPS, HERRAMIENTA MENOR Y DEMAS ELEMENTOS NECESARIOS PARA SU DEBIDA INSTALACION</t>
  </si>
  <si>
    <t>NP061</t>
  </si>
  <si>
    <t xml:space="preserve"> SUMINISTRO E INSTALACION DE JOYSTICK INCLUYE MANO DE OBRA, EPPS, HERRAMIENTA MENOR Y DEMAS ELEMENTOS NECESARIOS PARA SU DEBIDA INSTALACION</t>
  </si>
  <si>
    <t>NP062</t>
  </si>
  <si>
    <t>SUMINISTRO E INSTALACION DE PANTALLAS DE VISUALIZACIÓN DE 65" INCLUYE MANO DE OBRA, EPPS, HERRAMIENTA MENOR Y DEMAS ELEMENTOS NECESARIOS PARA SU DEBIDA INSTALACION</t>
  </si>
  <si>
    <t>NP063</t>
  </si>
  <si>
    <t>SUMINISTRO E INSTALACION DE ESTACIÓN DE TRABAJO INCLUYE MANO DE OBRA, EPPS, HERRAMIENTA MENOR Y DEMAS ELEMENTOS NECESARIOS PARA SU DEBIDA INSTALACION</t>
  </si>
  <si>
    <t>NP064</t>
  </si>
  <si>
    <t>SUMINISTRO E INSTALACION DE CONTROL DE ACCESO FACIAL  INCLUYE MANO DE OBRA, EPPS, HERRAMIENTA MENOR Y DEMAS ELEMENTOS NECESARIOS PARA SU DEBIDA INSTALACION</t>
  </si>
  <si>
    <t>NP068</t>
  </si>
  <si>
    <t>SUMINISTRO E INSTALACION DE NVR 64 CANALES (INCLUYE LOS DISCOS DUROS) INCLUYE MANO DE OBRA, EPPS, HERRAMIENTA MENOR Y DEMAS ELEMENTOS NECESARIOS PARA SU DEBIDA INSTALACION</t>
  </si>
  <si>
    <t>NP069</t>
  </si>
  <si>
    <t>SUMINISTRO E INSTALACION DE SWITCH DE 48 PUERTOS L3 INCLUYE MANO DE OBRA, EPPS, HERRAMIENTA MENOR Y DEMAS ELEMENTOS NECESARIOS PARA SU DEBIDA INSTALACION</t>
  </si>
  <si>
    <t>NP070</t>
  </si>
  <si>
    <t>SUMINISTRO E INSTALACION DE SWITCH DE 24 PUERTOS L3 INCLUYE MANO DE OBRA, EPPS, HERRAMIENTA MENOR Y DEMAS ELEMENTOS NECESARIOS PARA SU DEBIDA INSTALACION</t>
  </si>
  <si>
    <t>NP071</t>
  </si>
  <si>
    <t xml:space="preserve"> SUMINISTRO E INSTALACION DE SOFTWARE DE ACCESO (16 canales) INCLUYE MANO DE OBRA Y  HERRAMIENTA MENOR</t>
  </si>
  <si>
    <t>TOTAL COSTOS SIN IVA</t>
  </si>
  <si>
    <t>IVA</t>
  </si>
  <si>
    <t>TOTAL COSTOS CON IVA</t>
  </si>
  <si>
    <t>VALOR TOTAL DEL PROYECTO</t>
  </si>
  <si>
    <t>VALOR ADICIÓN</t>
  </si>
  <si>
    <t>PORCENTAJE ADICIÓN</t>
  </si>
  <si>
    <t>___________________________________________________</t>
  </si>
  <si>
    <t>______________________________________________</t>
  </si>
  <si>
    <t>NICOLAS ALVAREZ GONZALEZ</t>
  </si>
  <si>
    <t>JULIO ANDRES CASTRO GONZALES</t>
  </si>
  <si>
    <t>REPRESENTANTE LEGAL</t>
  </si>
  <si>
    <t>CONSORCIO ADECUACIONES CUCUTA</t>
  </si>
  <si>
    <r>
      <t xml:space="preserve">Piso Terrazo grano de marmol fundido en sitio, destroncado, pulido y brillado, espesor 30mm, con dilatadores en bronce. </t>
    </r>
    <r>
      <rPr>
        <sz val="8"/>
        <color indexed="10"/>
        <rFont val="Calibri"/>
        <family val="2"/>
      </rPr>
      <t xml:space="preserve"> </t>
    </r>
    <r>
      <rPr>
        <sz val="8"/>
        <rFont val="Calibri"/>
        <family val="2"/>
      </rPr>
      <t>Incluye suministro e instalación, accesorios y todos los materiales, insumos y elementos de SST necesarios para su correcta instalación</t>
    </r>
  </si>
  <si>
    <r>
      <t>Tablero de distribución</t>
    </r>
    <r>
      <rPr>
        <b/>
        <sz val="8"/>
        <color rgb="FF000000"/>
        <rFont val="Calibri"/>
        <family val="2"/>
      </rPr>
      <t xml:space="preserve"> CD-GEN con  totalizador general de 3X500A</t>
    </r>
    <r>
      <rPr>
        <sz val="8"/>
        <color rgb="FF000000"/>
        <rFont val="Calibri"/>
        <family val="2"/>
      </rPr>
      <t>, Ajustable 0,8-1In,  25kA, 2 breaker tipo industrial de 3x200A 25kA, 1 breaker tipo industrial de 3x40A 25kA. Caracteristicas DPS clase I Tablero general (Protección contra rayos) Corriente de descarga =12,5 kA Corriente de impulso  50kA Tensión máxima de operación continua =132Vac Nivel de protección =2,5kV3 X DPS con Uc =132Vac1 X DPS con Uc =132Vac Corriente interna admisible de cortocircuito: 25 KA. Un sistema de supervisión de las magnitudes eléctricas mediante un analizador de red digital que permita leer en forma secuencial Amps., Volts., Hz, KW, KVA, KVAR, KWH Y KVARH tipo LOVATO y puerto de comunicaciones RS-485 para instalar posteriormente un software de supervisión de demanda de energía, conectado a la red con fusibles en riel din de 2A.. 4 reservas. Un barraje tetrapolar en cobre rojo electrolítico montados sobre aisladores de resina. Alambrado interior del armario según diagrama unifilar. Barraje equipotencial en cobre rojo electrolitico.</t>
    </r>
  </si>
  <si>
    <r>
      <t xml:space="preserve"> Tablero de </t>
    </r>
    <r>
      <rPr>
        <b/>
        <sz val="8"/>
        <color rgb="FF000000"/>
        <rFont val="Calibri"/>
        <family val="2"/>
      </rPr>
      <t>transferencia Automatica de 3X200A</t>
    </r>
    <r>
      <rPr>
        <sz val="8"/>
        <color rgb="FF000000"/>
        <rFont val="Calibri"/>
        <family val="2"/>
      </rPr>
      <t>. Un sistema de supervisión de las magnitudes eléctricas mediante la instalación de un analizador de redes digital que permita leer en forma secuencial Amps., Volts., Hz, KW, KVA, KVAR, KWH Y KVARH tipo LOVATO y puerto de comunicaciones RS-485 para instalar posteriormente un software de supervisión de demanda de energía, conectado a la red con fusibles en riel din de 2A. Un barraje tetrapolar en cobre rojo electrolítico montados sobre aisladores de resina. Alambrado interior del armario según diagrama unifilar. Barraje equipotencial en cobre rojo electrolitico.</t>
    </r>
  </si>
  <si>
    <r>
      <t xml:space="preserve">Suministro e instalacion tablero de distribución  IP65,  </t>
    </r>
    <r>
      <rPr>
        <b/>
        <sz val="8"/>
        <color rgb="FF000000"/>
        <rFont val="Calibri"/>
        <family val="2"/>
      </rPr>
      <t>T-BOMBAS</t>
    </r>
    <r>
      <rPr>
        <sz val="8"/>
        <color rgb="FF000000"/>
        <rFont val="Calibri"/>
        <family val="2"/>
      </rPr>
      <t xml:space="preserve">  con  totalizador general TIPO INDUSTRIAL  de 3X60A,  25KA, 4 breaker tipo industrial de 3x40A 25kA, 1 Breaker tipo RIEL  de 1x30A  10KA. Un barraje tetrapolar en cobre rojo electrolítico montados sobre aisladores de resina. Alambrado interior del armario según diagrama unifilar.Barraje equipotencial en cobre rojo electrolitico</t>
    </r>
  </si>
  <si>
    <r>
      <t xml:space="preserve">Suministro e instalacion de tablero de distribución </t>
    </r>
    <r>
      <rPr>
        <b/>
        <sz val="8"/>
        <color rgb="FF000000"/>
        <rFont val="Calibri"/>
        <family val="2"/>
      </rPr>
      <t>CD-HVAC</t>
    </r>
    <r>
      <rPr>
        <sz val="8"/>
        <color rgb="FF000000"/>
        <rFont val="Calibri"/>
        <family val="2"/>
      </rPr>
      <t xml:space="preserve"> con  totalizador general de 3X200A, Ajustable 0,8-1In  25kA, 20 Breaker tipo RIEL de 2x16A  10KA. 4  reservas. Un sistema de supervisión de las magnitudes eléctricas mediante la instalación de un analizador de redes digital que permita leer en forma secuencial Amps., Volts., Hz, KW, KVA, KVAR, KWH Y KVARH tipo LOVATO y puerto de comunicaciones RS-485 para instalar posteriormente un software de supervisión de demanda de energía, conectado a la red con fusibles en riel din de 2A. Un barraje tetrapolar en cobre rojo electrolítico montados sobre aisladores de resina. Alambrado interior del armario según diagrama unifilar. Barraje equipotencial en cobre rojo electrolitico.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</si>
</sst>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0.00"/>
    <numFmt numFmtId="165" formatCode="0.000"/>
    <numFmt numFmtId="166" formatCode="0.00_ ;[Red]\-0.00\ "/>
    <numFmt numFmtId="167" formatCode="&quot;$&quot;\ #,##0.00"/>
  </numFmts>
  <fonts count="21" x14ac:knownFonts="1">
    <font>
      <sz val="11"/>
      <color theme="1"/>
      <name val="Aptos Narrow"/>
      <family val="2"/>
      <scheme val="minor"/>
    </font>
    <font>
      <sz val="11"/>
      <color theme="1"/>
      <name val="Aptos Narrow"/>
      <family val="2"/>
      <scheme val="minor"/>
    </font>
    <font>
      <b/>
      <sz val="8"/>
      <color theme="1"/>
      <name val="Aptos Narrow"/>
      <family val="2"/>
      <scheme val="minor"/>
    </font>
    <font>
      <sz val="8"/>
      <color theme="1"/>
      <name val="Aptos Narrow"/>
      <family val="2"/>
      <scheme val="minor"/>
    </font>
    <font>
      <b/>
      <sz val="7"/>
      <color theme="1"/>
      <name val="Aptos Narrow"/>
      <family val="2"/>
      <scheme val="minor"/>
    </font>
    <font>
      <sz val="8"/>
      <name val="Aptos Narrow"/>
      <family val="2"/>
      <scheme val="minor"/>
    </font>
    <font>
      <sz val="12"/>
      <color theme="1"/>
      <name val="Aptos Narrow"/>
      <family val="2"/>
      <scheme val="minor"/>
    </font>
    <font>
      <sz val="8"/>
      <color indexed="10"/>
      <name val="Calibri"/>
      <family val="2"/>
    </font>
    <font>
      <sz val="8"/>
      <name val="Calibri"/>
      <family val="2"/>
    </font>
    <font>
      <sz val="8"/>
      <color rgb="FFFF0000"/>
      <name val="Aptos Narrow"/>
      <family val="2"/>
      <scheme val="minor"/>
    </font>
    <font>
      <sz val="8"/>
      <color rgb="FF000000"/>
      <name val="Calibri"/>
      <family val="2"/>
    </font>
    <font>
      <b/>
      <sz val="8"/>
      <color rgb="FF000000"/>
      <name val="Calibri"/>
      <family val="2"/>
    </font>
    <font>
      <sz val="11"/>
      <color theme="1"/>
      <name val="Arial"/>
      <family val="2"/>
    </font>
    <font>
      <b/>
      <sz val="16"/>
      <color theme="1"/>
      <name val="Aptos Narrow"/>
      <family val="2"/>
      <scheme val="minor"/>
    </font>
    <font>
      <b/>
      <sz val="12"/>
      <color theme="1"/>
      <name val="Aptos Narrow"/>
      <family val="2"/>
      <scheme val="minor"/>
    </font>
    <font>
      <sz val="8"/>
      <color theme="1"/>
      <name val="Calibri"/>
      <family val="2"/>
    </font>
    <font>
      <sz val="10"/>
      <name val="Arial"/>
      <family val="2"/>
    </font>
    <font>
      <b/>
      <sz val="9"/>
      <name val="Century Gothic"/>
      <family val="2"/>
    </font>
    <font>
      <b/>
      <sz val="10"/>
      <color theme="1"/>
      <name val="Aptos Narrow"/>
      <family val="2"/>
      <scheme val="minor"/>
    </font>
    <font>
      <b/>
      <sz val="9"/>
      <color indexed="81"/>
      <name val="Tahoma"/>
      <family val="2"/>
    </font>
    <font>
      <sz val="9"/>
      <color indexed="81"/>
      <name val="Tahoma"/>
      <family val="2"/>
    </font>
  </fonts>
  <fills count="16">
    <fill>
      <patternFill patternType="none"/>
    </fill>
    <fill>
      <patternFill patternType="gray125"/>
    </fill>
    <fill>
      <patternFill patternType="solid">
        <fgColor theme="4" tint="0.79998168889431442"/>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9" tint="0.39997558519241921"/>
        <bgColor indexed="64"/>
      </patternFill>
    </fill>
    <fill>
      <patternFill patternType="solid">
        <fgColor theme="7"/>
        <bgColor indexed="64"/>
      </patternFill>
    </fill>
    <fill>
      <patternFill patternType="solid">
        <fgColor rgb="FFFFFF0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2" fillId="0" borderId="0"/>
    <xf numFmtId="0" fontId="16" fillId="0" borderId="0"/>
  </cellStyleXfs>
  <cellXfs count="153">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44" fontId="3" fillId="2" borderId="0" xfId="1" applyFont="1" applyFill="1" applyAlignment="1">
      <alignment wrapText="1"/>
    </xf>
    <xf numFmtId="0" fontId="3" fillId="0" borderId="0" xfId="0" applyFont="1" applyAlignment="1">
      <alignment wrapText="1"/>
    </xf>
    <xf numFmtId="2" fontId="3" fillId="0" borderId="0" xfId="0" applyNumberFormat="1" applyFont="1" applyAlignment="1">
      <alignment wrapText="1"/>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2" fillId="0" borderId="4" xfId="0" applyFont="1" applyBorder="1" applyAlignment="1">
      <alignment horizontal="center" vertical="center" wrapText="1"/>
    </xf>
    <xf numFmtId="0" fontId="2" fillId="3" borderId="4" xfId="0" applyFont="1" applyFill="1" applyBorder="1" applyAlignment="1">
      <alignment horizontal="center" vertical="center" wrapText="1"/>
    </xf>
    <xf numFmtId="164" fontId="2" fillId="3" borderId="4"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2" fontId="2" fillId="2" borderId="4" xfId="0" applyNumberFormat="1" applyFont="1" applyFill="1" applyBorder="1" applyAlignment="1">
      <alignment horizontal="center" vertical="center" wrapText="1"/>
    </xf>
    <xf numFmtId="0" fontId="4"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4" xfId="0" applyFont="1" applyFill="1" applyBorder="1" applyAlignment="1">
      <alignment horizontal="left" vertical="center" wrapText="1"/>
    </xf>
    <xf numFmtId="164" fontId="2" fillId="5" borderId="4" xfId="0" applyNumberFormat="1" applyFont="1" applyFill="1" applyBorder="1" applyAlignment="1">
      <alignment horizontal="center" vertical="center" wrapText="1"/>
    </xf>
    <xf numFmtId="2" fontId="2" fillId="5" borderId="4" xfId="0" applyNumberFormat="1" applyFont="1" applyFill="1" applyBorder="1" applyAlignment="1">
      <alignment horizontal="center" vertical="center" wrapText="1"/>
    </xf>
    <xf numFmtId="0" fontId="3" fillId="0" borderId="4" xfId="0" applyFont="1" applyBorder="1" applyAlignment="1">
      <alignment wrapText="1"/>
    </xf>
    <xf numFmtId="0" fontId="3" fillId="6" borderId="4" xfId="0" applyFont="1" applyFill="1" applyBorder="1" applyAlignment="1">
      <alignment horizontal="left" vertical="center" wrapText="1"/>
    </xf>
    <xf numFmtId="2" fontId="3" fillId="6" borderId="4" xfId="0" applyNumberFormat="1" applyFont="1" applyFill="1" applyBorder="1" applyAlignment="1">
      <alignment horizontal="center" vertical="center" wrapText="1"/>
    </xf>
    <xf numFmtId="164" fontId="3" fillId="0" borderId="4" xfId="0" applyNumberFormat="1" applyFont="1" applyBorder="1" applyAlignment="1">
      <alignment horizontal="center" vertical="center" wrapText="1"/>
    </xf>
    <xf numFmtId="2" fontId="3" fillId="2" borderId="4" xfId="0" applyNumberFormat="1" applyFont="1" applyFill="1" applyBorder="1" applyAlignment="1">
      <alignment horizontal="center" vertical="center" wrapText="1"/>
    </xf>
    <xf numFmtId="2" fontId="3" fillId="0" borderId="4" xfId="0" applyNumberFormat="1" applyFont="1" applyBorder="1" applyAlignment="1">
      <alignment horizontal="center" vertical="center" wrapText="1"/>
    </xf>
    <xf numFmtId="165" fontId="3" fillId="0" borderId="4" xfId="0" applyNumberFormat="1" applyFont="1" applyBorder="1" applyAlignment="1">
      <alignment horizontal="center" vertical="center" wrapText="1"/>
    </xf>
    <xf numFmtId="166" fontId="3" fillId="0" borderId="4" xfId="0" applyNumberFormat="1" applyFont="1" applyBorder="1" applyAlignment="1">
      <alignment horizontal="center" vertical="center" wrapText="1"/>
    </xf>
    <xf numFmtId="0" fontId="3" fillId="2" borderId="4" xfId="0" applyFont="1" applyFill="1" applyBorder="1" applyAlignment="1">
      <alignment horizontal="center" vertical="center" wrapText="1"/>
    </xf>
    <xf numFmtId="0" fontId="3" fillId="6" borderId="4" xfId="0" applyFont="1" applyFill="1" applyBorder="1" applyAlignment="1">
      <alignment horizontal="center" vertical="center" wrapText="1"/>
    </xf>
    <xf numFmtId="164" fontId="3" fillId="6" borderId="4" xfId="0" applyNumberFormat="1" applyFont="1" applyFill="1" applyBorder="1" applyAlignment="1">
      <alignment horizontal="center" vertical="center" wrapText="1"/>
    </xf>
    <xf numFmtId="0" fontId="3" fillId="6" borderId="0" xfId="0" applyFont="1" applyFill="1" applyAlignment="1">
      <alignment wrapText="1"/>
    </xf>
    <xf numFmtId="166" fontId="3" fillId="6" borderId="4" xfId="0" applyNumberFormat="1" applyFont="1" applyFill="1" applyBorder="1" applyAlignment="1">
      <alignment horizontal="center" vertical="center" wrapText="1"/>
    </xf>
    <xf numFmtId="0" fontId="3" fillId="7" borderId="4" xfId="0" applyFont="1" applyFill="1" applyBorder="1" applyAlignment="1">
      <alignment horizontal="center" vertical="center" wrapText="1"/>
    </xf>
    <xf numFmtId="2" fontId="5" fillId="6" borderId="4" xfId="0" applyNumberFormat="1" applyFont="1" applyFill="1" applyBorder="1" applyAlignment="1">
      <alignment horizontal="center" vertical="center" wrapText="1"/>
    </xf>
    <xf numFmtId="2" fontId="6" fillId="6" borderId="5" xfId="0" applyNumberFormat="1" applyFont="1" applyFill="1" applyBorder="1" applyAlignment="1" applyProtection="1">
      <alignment horizontal="center" vertical="center"/>
      <protection locked="0"/>
    </xf>
    <xf numFmtId="0" fontId="3" fillId="8" borderId="0" xfId="0" applyFont="1" applyFill="1" applyAlignment="1">
      <alignment wrapText="1"/>
    </xf>
    <xf numFmtId="2" fontId="2" fillId="6" borderId="4" xfId="0" applyNumberFormat="1" applyFont="1" applyFill="1" applyBorder="1" applyAlignment="1">
      <alignment horizontal="center" vertical="center" wrapText="1"/>
    </xf>
    <xf numFmtId="2" fontId="6" fillId="6" borderId="5" xfId="0" applyNumberFormat="1" applyFont="1" applyFill="1" applyBorder="1" applyAlignment="1">
      <alignment horizontal="center" vertical="center"/>
    </xf>
    <xf numFmtId="0" fontId="5" fillId="0" borderId="4" xfId="0" applyFont="1" applyBorder="1" applyAlignment="1">
      <alignment horizontal="left" vertical="center" wrapText="1"/>
    </xf>
    <xf numFmtId="4" fontId="5" fillId="6" borderId="4" xfId="0" applyNumberFormat="1"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4" xfId="0" applyFont="1" applyFill="1" applyBorder="1" applyAlignment="1">
      <alignment horizontal="left" vertical="center" wrapText="1"/>
    </xf>
    <xf numFmtId="0" fontId="3" fillId="9" borderId="4" xfId="0" applyFont="1" applyFill="1" applyBorder="1" applyAlignment="1">
      <alignment horizontal="center" vertical="center" wrapText="1"/>
    </xf>
    <xf numFmtId="164" fontId="2" fillId="9" borderId="4" xfId="0" applyNumberFormat="1" applyFont="1" applyFill="1" applyBorder="1" applyAlignment="1">
      <alignment horizontal="center" vertical="center" wrapText="1"/>
    </xf>
    <xf numFmtId="2" fontId="2" fillId="9" borderId="4" xfId="0" applyNumberFormat="1" applyFont="1" applyFill="1" applyBorder="1" applyAlignment="1">
      <alignment horizontal="center" vertical="center" wrapText="1"/>
    </xf>
    <xf numFmtId="165" fontId="3" fillId="2" borderId="4" xfId="0" applyNumberFormat="1" applyFont="1" applyFill="1" applyBorder="1" applyAlignment="1">
      <alignment horizontal="center" vertical="center" wrapText="1"/>
    </xf>
    <xf numFmtId="2" fontId="3" fillId="9" borderId="4" xfId="0" applyNumberFormat="1" applyFont="1" applyFill="1" applyBorder="1" applyAlignment="1">
      <alignment horizontal="center" vertical="center" wrapText="1"/>
    </xf>
    <xf numFmtId="164" fontId="3" fillId="9" borderId="4" xfId="0" applyNumberFormat="1" applyFont="1" applyFill="1" applyBorder="1" applyAlignment="1">
      <alignment horizontal="center" vertical="center" wrapText="1"/>
    </xf>
    <xf numFmtId="2" fontId="2" fillId="0" borderId="4" xfId="0" applyNumberFormat="1" applyFont="1" applyBorder="1" applyAlignment="1">
      <alignment horizontal="center" vertical="center" wrapText="1"/>
    </xf>
    <xf numFmtId="2" fontId="6" fillId="6" borderId="4" xfId="0" applyNumberFormat="1" applyFont="1" applyFill="1" applyBorder="1" applyAlignment="1">
      <alignment horizontal="center" vertical="center" wrapText="1"/>
    </xf>
    <xf numFmtId="0" fontId="5" fillId="6" borderId="4" xfId="0" applyFont="1" applyFill="1" applyBorder="1" applyAlignment="1">
      <alignment horizontal="left" vertical="center" wrapText="1"/>
    </xf>
    <xf numFmtId="2" fontId="3" fillId="10" borderId="4" xfId="0" applyNumberFormat="1" applyFont="1" applyFill="1" applyBorder="1" applyAlignment="1">
      <alignment horizontal="center" vertical="center" wrapText="1"/>
    </xf>
    <xf numFmtId="0" fontId="3" fillId="10" borderId="4" xfId="0" applyFont="1" applyFill="1" applyBorder="1" applyAlignment="1">
      <alignment horizontal="center" vertical="center" wrapText="1"/>
    </xf>
    <xf numFmtId="2" fontId="9" fillId="6" borderId="4" xfId="0" applyNumberFormat="1" applyFont="1" applyFill="1" applyBorder="1" applyAlignment="1">
      <alignment horizontal="center" vertical="center" wrapText="1"/>
    </xf>
    <xf numFmtId="0" fontId="3" fillId="6" borderId="0" xfId="0" applyFont="1" applyFill="1" applyAlignment="1">
      <alignment horizontal="center" vertical="center" wrapText="1"/>
    </xf>
    <xf numFmtId="2" fontId="5" fillId="2" borderId="4"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164" fontId="5" fillId="6" borderId="4" xfId="0" applyNumberFormat="1" applyFont="1" applyFill="1" applyBorder="1" applyAlignment="1">
      <alignment horizontal="center" vertical="center" wrapText="1"/>
    </xf>
    <xf numFmtId="164" fontId="5" fillId="0" borderId="4" xfId="0" applyNumberFormat="1" applyFont="1" applyBorder="1" applyAlignment="1">
      <alignment horizontal="center" vertical="center" wrapText="1"/>
    </xf>
    <xf numFmtId="0" fontId="5" fillId="0" borderId="0" xfId="0" applyFont="1" applyAlignment="1">
      <alignment wrapText="1"/>
    </xf>
    <xf numFmtId="0" fontId="3" fillId="0" borderId="6" xfId="0" applyFont="1" applyBorder="1" applyAlignment="1">
      <alignment horizontal="left" vertical="center" wrapText="1"/>
    </xf>
    <xf numFmtId="0" fontId="3" fillId="0" borderId="6" xfId="0" applyFont="1" applyBorder="1" applyAlignment="1">
      <alignment horizontal="center" vertical="center" wrapText="1"/>
    </xf>
    <xf numFmtId="2" fontId="3" fillId="6" borderId="6" xfId="0" applyNumberFormat="1" applyFont="1" applyFill="1" applyBorder="1" applyAlignment="1">
      <alignment horizontal="center" vertical="center" wrapText="1"/>
    </xf>
    <xf numFmtId="164" fontId="3" fillId="6" borderId="6" xfId="0" applyNumberFormat="1" applyFont="1" applyFill="1" applyBorder="1" applyAlignment="1">
      <alignment horizontal="center" vertical="center" wrapText="1"/>
    </xf>
    <xf numFmtId="164" fontId="3" fillId="0" borderId="6" xfId="0" applyNumberFormat="1" applyFont="1" applyBorder="1" applyAlignment="1">
      <alignment horizontal="center" vertical="center" wrapText="1"/>
    </xf>
    <xf numFmtId="0" fontId="3" fillId="6" borderId="6" xfId="0" applyFont="1" applyFill="1" applyBorder="1" applyAlignment="1">
      <alignment horizontal="left" vertical="center" wrapText="1"/>
    </xf>
    <xf numFmtId="2" fontId="3" fillId="11" borderId="4" xfId="0" applyNumberFormat="1" applyFont="1" applyFill="1" applyBorder="1" applyAlignment="1">
      <alignment horizontal="center" vertical="center" wrapText="1"/>
    </xf>
    <xf numFmtId="0" fontId="3" fillId="0" borderId="4" xfId="0" applyFont="1" applyBorder="1" applyAlignment="1">
      <alignment vertical="center" wrapText="1"/>
    </xf>
    <xf numFmtId="2" fontId="3" fillId="0" borderId="6" xfId="0" applyNumberFormat="1" applyFont="1" applyBorder="1" applyAlignment="1">
      <alignment horizontal="center" vertical="center" wrapText="1"/>
    </xf>
    <xf numFmtId="2" fontId="6" fillId="6" borderId="6" xfId="0" applyNumberFormat="1" applyFont="1" applyFill="1" applyBorder="1" applyAlignment="1">
      <alignment horizontal="center" vertical="center" wrapText="1"/>
    </xf>
    <xf numFmtId="2" fontId="5" fillId="6" borderId="6" xfId="0" applyNumberFormat="1" applyFont="1" applyFill="1" applyBorder="1" applyAlignment="1">
      <alignment horizontal="center" vertical="center" wrapText="1"/>
    </xf>
    <xf numFmtId="0" fontId="3" fillId="0" borderId="7" xfId="0" applyFont="1" applyBorder="1" applyAlignment="1">
      <alignment horizontal="left" vertical="center" wrapText="1"/>
    </xf>
    <xf numFmtId="0" fontId="10" fillId="0" borderId="4" xfId="0" applyFont="1" applyBorder="1" applyAlignment="1">
      <alignment vertical="center" wrapText="1"/>
    </xf>
    <xf numFmtId="0" fontId="3" fillId="0" borderId="8" xfId="0" applyFont="1" applyBorder="1" applyAlignment="1">
      <alignment horizontal="left" vertical="center" wrapText="1"/>
    </xf>
    <xf numFmtId="0" fontId="3" fillId="6"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6" borderId="8" xfId="0" applyFont="1" applyFill="1" applyBorder="1" applyAlignment="1">
      <alignment horizontal="left" vertical="center" wrapText="1"/>
    </xf>
    <xf numFmtId="0" fontId="3" fillId="6" borderId="10" xfId="0" applyFont="1" applyFill="1" applyBorder="1" applyAlignment="1">
      <alignment horizontal="center" vertical="center" wrapText="1"/>
    </xf>
    <xf numFmtId="2" fontId="3" fillId="6" borderId="9" xfId="0" applyNumberFormat="1" applyFont="1" applyFill="1" applyBorder="1" applyAlignment="1">
      <alignment horizontal="center" vertical="center" wrapText="1"/>
    </xf>
    <xf numFmtId="164" fontId="3" fillId="6" borderId="9" xfId="0" applyNumberFormat="1" applyFont="1" applyFill="1" applyBorder="1" applyAlignment="1">
      <alignment horizontal="center" vertical="center" wrapText="1"/>
    </xf>
    <xf numFmtId="164" fontId="3" fillId="0" borderId="9" xfId="0" applyNumberFormat="1" applyFont="1" applyBorder="1" applyAlignment="1">
      <alignment horizontal="center" vertical="center" wrapText="1"/>
    </xf>
    <xf numFmtId="2" fontId="3" fillId="11" borderId="9" xfId="0" applyNumberFormat="1" applyFont="1" applyFill="1" applyBorder="1" applyAlignment="1">
      <alignment horizontal="center" vertical="center" wrapText="1"/>
    </xf>
    <xf numFmtId="2" fontId="3" fillId="0" borderId="9" xfId="0" applyNumberFormat="1" applyFont="1" applyBorder="1" applyAlignment="1">
      <alignment horizontal="center" vertical="center" wrapText="1"/>
    </xf>
    <xf numFmtId="166" fontId="3" fillId="0" borderId="9" xfId="0" applyNumberFormat="1" applyFont="1" applyBorder="1" applyAlignment="1">
      <alignment horizontal="center" vertical="center" wrapText="1"/>
    </xf>
    <xf numFmtId="0" fontId="12" fillId="6" borderId="6" xfId="3" applyFill="1" applyBorder="1" applyAlignment="1">
      <alignment horizontal="left" vertical="center" wrapText="1"/>
    </xf>
    <xf numFmtId="0" fontId="12" fillId="0" borderId="4" xfId="3" applyBorder="1" applyAlignment="1">
      <alignment horizontal="center" vertical="center"/>
    </xf>
    <xf numFmtId="0" fontId="12" fillId="6" borderId="4" xfId="3" applyFill="1" applyBorder="1" applyAlignment="1">
      <alignment horizontal="center" vertical="center"/>
    </xf>
    <xf numFmtId="0" fontId="12" fillId="6" borderId="4" xfId="3" applyFill="1" applyBorder="1" applyAlignment="1">
      <alignment horizontal="left" vertical="center" wrapText="1"/>
    </xf>
    <xf numFmtId="0" fontId="2" fillId="5" borderId="6" xfId="0" applyFont="1" applyFill="1" applyBorder="1" applyAlignment="1">
      <alignment horizontal="right" vertical="center" wrapText="1"/>
    </xf>
    <xf numFmtId="0" fontId="2" fillId="5" borderId="6" xfId="0" applyFont="1" applyFill="1" applyBorder="1" applyAlignment="1">
      <alignment horizontal="right" vertical="center" wrapText="1"/>
    </xf>
    <xf numFmtId="164" fontId="2" fillId="5" borderId="6" xfId="0" applyNumberFormat="1" applyFont="1" applyFill="1" applyBorder="1" applyAlignment="1">
      <alignment horizontal="center" vertical="center" wrapText="1"/>
    </xf>
    <xf numFmtId="164" fontId="2" fillId="5" borderId="0" xfId="0" applyNumberFormat="1" applyFont="1" applyFill="1" applyAlignment="1">
      <alignment horizontal="center" vertical="center" wrapText="1"/>
    </xf>
    <xf numFmtId="2" fontId="2" fillId="5" borderId="6" xfId="0" applyNumberFormat="1" applyFont="1" applyFill="1" applyBorder="1" applyAlignment="1">
      <alignment horizontal="center" vertical="center" wrapText="1"/>
    </xf>
    <xf numFmtId="0" fontId="3" fillId="0" borderId="4" xfId="0" applyFont="1" applyBorder="1" applyAlignment="1">
      <alignment horizontal="right" vertical="center" wrapText="1"/>
    </xf>
    <xf numFmtId="9" fontId="3" fillId="0" borderId="4" xfId="2" applyFont="1" applyBorder="1" applyAlignment="1">
      <alignment horizontal="center" vertical="center" wrapText="1"/>
    </xf>
    <xf numFmtId="0" fontId="2" fillId="5" borderId="4" xfId="0" applyFont="1" applyFill="1" applyBorder="1" applyAlignment="1">
      <alignment horizontal="right" vertical="center" wrapText="1"/>
    </xf>
    <xf numFmtId="0" fontId="2" fillId="5" borderId="4" xfId="0" applyFont="1" applyFill="1" applyBorder="1" applyAlignment="1">
      <alignment horizontal="right" vertical="center" wrapText="1"/>
    </xf>
    <xf numFmtId="44" fontId="3" fillId="2" borderId="4" xfId="1" applyFont="1" applyFill="1" applyBorder="1" applyAlignment="1">
      <alignment wrapText="1"/>
    </xf>
    <xf numFmtId="0" fontId="2" fillId="12" borderId="4" xfId="0" applyFont="1" applyFill="1" applyBorder="1" applyAlignment="1">
      <alignment horizontal="right" vertical="center" wrapText="1"/>
    </xf>
    <xf numFmtId="0" fontId="2" fillId="12" borderId="4" xfId="0" applyFont="1" applyFill="1" applyBorder="1" applyAlignment="1">
      <alignment horizontal="right" vertical="center" wrapText="1"/>
    </xf>
    <xf numFmtId="164" fontId="2" fillId="12" borderId="4" xfId="0" applyNumberFormat="1" applyFont="1" applyFill="1" applyBorder="1" applyAlignment="1">
      <alignment horizontal="center" vertical="center" wrapText="1"/>
    </xf>
    <xf numFmtId="2" fontId="2" fillId="12" borderId="4" xfId="0" applyNumberFormat="1" applyFont="1" applyFill="1" applyBorder="1" applyAlignment="1">
      <alignment horizontal="center" vertical="center" wrapText="1"/>
    </xf>
    <xf numFmtId="0" fontId="3" fillId="0" borderId="0" xfId="0" applyFont="1" applyAlignment="1">
      <alignment horizontal="left" vertical="center" wrapText="1"/>
    </xf>
    <xf numFmtId="164" fontId="3" fillId="0" borderId="0" xfId="0" applyNumberFormat="1" applyFont="1" applyAlignment="1">
      <alignment horizontal="center" vertical="center" wrapText="1"/>
    </xf>
    <xf numFmtId="0" fontId="3" fillId="2" borderId="0" xfId="0" applyFont="1" applyFill="1" applyAlignment="1">
      <alignment horizontal="center" vertical="center" wrapText="1"/>
    </xf>
    <xf numFmtId="2" fontId="3"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13" fillId="0" borderId="11" xfId="0" applyFont="1" applyBorder="1" applyAlignment="1">
      <alignment horizontal="center" vertical="center" wrapText="1"/>
    </xf>
    <xf numFmtId="0" fontId="3" fillId="13" borderId="0" xfId="0" applyFont="1" applyFill="1" applyAlignment="1">
      <alignment horizontal="center" vertical="center" wrapText="1"/>
    </xf>
    <xf numFmtId="0" fontId="14" fillId="13" borderId="4" xfId="0" applyFont="1" applyFill="1" applyBorder="1" applyAlignment="1">
      <alignment horizontal="left" vertical="center" wrapText="1"/>
    </xf>
    <xf numFmtId="0" fontId="3" fillId="13" borderId="4" xfId="0" applyFont="1" applyFill="1" applyBorder="1" applyAlignment="1">
      <alignment horizontal="center" vertical="center" wrapText="1"/>
    </xf>
    <xf numFmtId="164" fontId="3" fillId="13" borderId="4" xfId="0" applyNumberFormat="1" applyFont="1" applyFill="1" applyBorder="1" applyAlignment="1">
      <alignment horizontal="center" vertical="center" wrapText="1"/>
    </xf>
    <xf numFmtId="2" fontId="3" fillId="13" borderId="4" xfId="0" applyNumberFormat="1" applyFont="1" applyFill="1" applyBorder="1" applyAlignment="1">
      <alignment horizontal="center" vertical="center" wrapText="1"/>
    </xf>
    <xf numFmtId="167" fontId="3" fillId="13" borderId="4" xfId="0" applyNumberFormat="1" applyFont="1" applyFill="1" applyBorder="1" applyAlignment="1">
      <alignment horizontal="center" vertical="center" wrapText="1"/>
    </xf>
    <xf numFmtId="164" fontId="2" fillId="13" borderId="4" xfId="0" applyNumberFormat="1" applyFont="1" applyFill="1" applyBorder="1" applyAlignment="1">
      <alignment horizontal="center" vertical="center" wrapText="1"/>
    </xf>
    <xf numFmtId="0" fontId="3" fillId="13" borderId="4" xfId="0" applyFont="1" applyFill="1" applyBorder="1" applyAlignment="1">
      <alignment wrapText="1"/>
    </xf>
    <xf numFmtId="44" fontId="0" fillId="0" borderId="4" xfId="1" applyFont="1" applyFill="1" applyBorder="1" applyAlignment="1">
      <alignment vertical="center"/>
    </xf>
    <xf numFmtId="0" fontId="2" fillId="13" borderId="0" xfId="0" applyFont="1" applyFill="1" applyAlignment="1">
      <alignment horizontal="left" vertical="center" wrapText="1"/>
    </xf>
    <xf numFmtId="164" fontId="3" fillId="13" borderId="0" xfId="0" applyNumberFormat="1" applyFont="1" applyFill="1" applyAlignment="1">
      <alignment horizontal="center" vertical="center" wrapText="1"/>
    </xf>
    <xf numFmtId="0" fontId="3" fillId="5" borderId="0" xfId="0" applyFont="1" applyFill="1" applyAlignment="1">
      <alignment horizontal="center" vertical="center" wrapText="1"/>
    </xf>
    <xf numFmtId="2" fontId="3" fillId="5" borderId="0" xfId="0" applyNumberFormat="1" applyFont="1" applyFill="1" applyAlignment="1">
      <alignment horizontal="center" vertical="center" wrapText="1"/>
    </xf>
    <xf numFmtId="167" fontId="3" fillId="5" borderId="0" xfId="0" applyNumberFormat="1" applyFont="1" applyFill="1" applyAlignment="1">
      <alignment horizontal="center" vertical="center" wrapText="1"/>
    </xf>
    <xf numFmtId="164" fontId="2" fillId="13" borderId="0" xfId="0" applyNumberFormat="1" applyFont="1" applyFill="1" applyAlignment="1">
      <alignment horizontal="center" vertical="center" wrapText="1"/>
    </xf>
    <xf numFmtId="0" fontId="3" fillId="13" borderId="0" xfId="0" applyFont="1" applyFill="1" applyAlignment="1">
      <alignment wrapText="1"/>
    </xf>
    <xf numFmtId="0" fontId="15" fillId="6" borderId="4" xfId="0" applyFont="1" applyFill="1" applyBorder="1" applyAlignment="1">
      <alignment horizontal="left" vertical="center" wrapText="1"/>
    </xf>
    <xf numFmtId="0" fontId="8" fillId="6" borderId="4" xfId="0" applyFont="1" applyFill="1" applyBorder="1" applyAlignment="1" applyProtection="1">
      <alignment horizontal="center" vertical="center" wrapText="1"/>
      <protection locked="0"/>
    </xf>
    <xf numFmtId="0" fontId="15" fillId="6" borderId="4" xfId="0" applyFont="1" applyFill="1" applyBorder="1" applyAlignment="1">
      <alignment horizontal="left" wrapText="1"/>
    </xf>
    <xf numFmtId="0" fontId="2" fillId="13" borderId="4"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13" xfId="0" applyFont="1" applyBorder="1" applyAlignment="1">
      <alignment horizontal="right" vertical="center" wrapText="1"/>
    </xf>
    <xf numFmtId="0" fontId="3" fillId="0" borderId="14" xfId="0" applyFont="1" applyBorder="1" applyAlignment="1">
      <alignment horizontal="right" vertical="center" wrapText="1"/>
    </xf>
    <xf numFmtId="10" fontId="3" fillId="0" borderId="4" xfId="0" applyNumberFormat="1" applyFont="1" applyBorder="1" applyAlignment="1">
      <alignment horizontal="center" vertical="center" wrapText="1"/>
    </xf>
    <xf numFmtId="167" fontId="3" fillId="0" borderId="4" xfId="0" applyNumberFormat="1" applyFont="1" applyBorder="1" applyAlignment="1">
      <alignment horizontal="center" vertical="center" wrapText="1"/>
    </xf>
    <xf numFmtId="44" fontId="3" fillId="0" borderId="4" xfId="1" applyFont="1" applyBorder="1" applyAlignment="1">
      <alignment horizontal="center" vertical="center" wrapText="1"/>
    </xf>
    <xf numFmtId="0" fontId="2" fillId="14" borderId="4" xfId="0" applyFont="1" applyFill="1" applyBorder="1" applyAlignment="1">
      <alignment horizontal="right" vertical="center" wrapText="1"/>
    </xf>
    <xf numFmtId="164" fontId="3" fillId="14" borderId="4" xfId="0" applyNumberFormat="1" applyFont="1" applyFill="1" applyBorder="1" applyAlignment="1">
      <alignment horizontal="center" vertical="center" wrapText="1"/>
    </xf>
    <xf numFmtId="0" fontId="3" fillId="14" borderId="4" xfId="0" applyFont="1" applyFill="1" applyBorder="1" applyAlignment="1">
      <alignment horizontal="center" vertical="center" wrapText="1"/>
    </xf>
    <xf numFmtId="2" fontId="3" fillId="14" borderId="4" xfId="0" applyNumberFormat="1" applyFont="1" applyFill="1" applyBorder="1" applyAlignment="1">
      <alignment horizontal="center" vertical="center" wrapText="1"/>
    </xf>
    <xf numFmtId="167" fontId="3" fillId="14" borderId="4" xfId="0" applyNumberFormat="1" applyFont="1" applyFill="1" applyBorder="1" applyAlignment="1">
      <alignment horizontal="center" vertical="center" wrapText="1"/>
    </xf>
    <xf numFmtId="167" fontId="2" fillId="14" borderId="4" xfId="0" applyNumberFormat="1" applyFont="1" applyFill="1" applyBorder="1" applyAlignment="1">
      <alignment horizontal="center" vertical="center" wrapText="1"/>
    </xf>
    <xf numFmtId="0" fontId="3" fillId="14" borderId="4" xfId="0" applyFont="1" applyFill="1" applyBorder="1" applyAlignment="1">
      <alignment wrapText="1"/>
    </xf>
    <xf numFmtId="2" fontId="2" fillId="15" borderId="4" xfId="0" applyNumberFormat="1" applyFont="1" applyFill="1" applyBorder="1" applyAlignment="1">
      <alignment horizontal="center" vertical="center" wrapText="1"/>
    </xf>
    <xf numFmtId="167" fontId="2" fillId="15" borderId="4" xfId="0" applyNumberFormat="1" applyFont="1" applyFill="1" applyBorder="1" applyAlignment="1">
      <alignment horizontal="center" vertical="center" wrapText="1"/>
    </xf>
    <xf numFmtId="10" fontId="2" fillId="15" borderId="4" xfId="0" applyNumberFormat="1"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wrapText="1"/>
    </xf>
    <xf numFmtId="0" fontId="17" fillId="0" borderId="0" xfId="4" applyFont="1" applyAlignment="1">
      <alignment vertical="center"/>
    </xf>
    <xf numFmtId="0" fontId="17" fillId="0" borderId="0" xfId="4" applyFont="1" applyAlignment="1">
      <alignment horizontal="center" vertical="center"/>
    </xf>
    <xf numFmtId="0" fontId="18" fillId="0" borderId="0" xfId="0" applyFont="1" applyAlignment="1">
      <alignment horizontal="left" vertical="center" wrapText="1"/>
    </xf>
    <xf numFmtId="0" fontId="18" fillId="6" borderId="0" xfId="0" applyFont="1" applyFill="1" applyAlignment="1">
      <alignment horizontal="center" vertical="center" wrapText="1"/>
    </xf>
    <xf numFmtId="44" fontId="3" fillId="0" borderId="0" xfId="1" applyFont="1" applyAlignment="1">
      <alignment horizontal="center" vertical="center" wrapText="1"/>
    </xf>
  </cellXfs>
  <cellStyles count="5">
    <cellStyle name="Moneda" xfId="1" builtinId="4"/>
    <cellStyle name="Normal" xfId="0" builtinId="0"/>
    <cellStyle name="Normal 2 10 3" xfId="4" xr:uid="{7BA548A5-59C6-414F-B387-54F0877AAD1D}"/>
    <cellStyle name="Normal 4" xfId="3" xr:uid="{840FAC28-AC27-438B-A7D2-8693976B94C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425824</xdr:colOff>
      <xdr:row>736</xdr:row>
      <xdr:rowOff>22412</xdr:rowOff>
    </xdr:from>
    <xdr:to>
      <xdr:col>14</xdr:col>
      <xdr:colOff>356517</xdr:colOff>
      <xdr:row>739</xdr:row>
      <xdr:rowOff>104242</xdr:rowOff>
    </xdr:to>
    <xdr:pic>
      <xdr:nvPicPr>
        <xdr:cNvPr id="2" name="Imagen 1">
          <a:extLst>
            <a:ext uri="{FF2B5EF4-FFF2-40B4-BE49-F238E27FC236}">
              <a16:creationId xmlns:a16="http://schemas.microsoft.com/office/drawing/2014/main" id="{000E26EC-35F7-46C9-8201-B83DADDF9982}"/>
            </a:ext>
          </a:extLst>
        </xdr:cNvPr>
        <xdr:cNvPicPr>
          <a:picLocks noChangeAspect="1"/>
        </xdr:cNvPicPr>
      </xdr:nvPicPr>
      <xdr:blipFill>
        <a:blip xmlns:r="http://schemas.openxmlformats.org/officeDocument/2006/relationships" r:embed="rId1"/>
        <a:stretch>
          <a:fillRect/>
        </a:stretch>
      </xdr:blipFill>
      <xdr:spPr>
        <a:xfrm>
          <a:off x="4416799" y="362867762"/>
          <a:ext cx="1978568" cy="653330"/>
        </a:xfrm>
        <a:prstGeom prst="rect">
          <a:avLst/>
        </a:prstGeom>
      </xdr:spPr>
    </xdr:pic>
    <xdr:clientData/>
  </xdr:twoCellAnchor>
  <xdr:twoCellAnchor editAs="oneCell">
    <xdr:from>
      <xdr:col>1</xdr:col>
      <xdr:colOff>1008529</xdr:colOff>
      <xdr:row>736</xdr:row>
      <xdr:rowOff>0</xdr:rowOff>
    </xdr:from>
    <xdr:to>
      <xdr:col>1</xdr:col>
      <xdr:colOff>2194750</xdr:colOff>
      <xdr:row>739</xdr:row>
      <xdr:rowOff>19876</xdr:rowOff>
    </xdr:to>
    <xdr:pic>
      <xdr:nvPicPr>
        <xdr:cNvPr id="3" name="Imagen 2">
          <a:extLst>
            <a:ext uri="{FF2B5EF4-FFF2-40B4-BE49-F238E27FC236}">
              <a16:creationId xmlns:a16="http://schemas.microsoft.com/office/drawing/2014/main" id="{742BE0DE-8932-40F2-A680-296DC5038A27}"/>
            </a:ext>
          </a:extLst>
        </xdr:cNvPr>
        <xdr:cNvPicPr>
          <a:picLocks noChangeAspect="1"/>
        </xdr:cNvPicPr>
      </xdr:nvPicPr>
      <xdr:blipFill>
        <a:blip xmlns:r="http://schemas.openxmlformats.org/officeDocument/2006/relationships" r:embed="rId2"/>
        <a:stretch>
          <a:fillRect/>
        </a:stretch>
      </xdr:blipFill>
      <xdr:spPr>
        <a:xfrm>
          <a:off x="1551454" y="362845350"/>
          <a:ext cx="967146" cy="5913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ramonc\Desktop\05%20Balance%20006.xlsx" TargetMode="External"/><Relationship Id="rId1" Type="http://schemas.openxmlformats.org/officeDocument/2006/relationships/externalLinkPath" Target="file:///C:\Users\eramonc\Desktop\05%20Balance%2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
      <sheetName val="1.1 (2)"/>
      <sheetName val="1.1 (3)"/>
      <sheetName val="1.2"/>
      <sheetName val="1.3"/>
      <sheetName val="1,4"/>
      <sheetName val="1.5"/>
      <sheetName val="1.6"/>
      <sheetName val="1.7"/>
      <sheetName val="1.8"/>
      <sheetName val="1.9"/>
      <sheetName val="1.10"/>
      <sheetName val="1.11"/>
      <sheetName val="1,12"/>
      <sheetName val="1.12"/>
      <sheetName val="1.13 (1)"/>
      <sheetName val="1.13 (2)"/>
      <sheetName val="1.13 (2,2)"/>
      <sheetName val="1.13 (3)"/>
      <sheetName val="1.13 (3,2)"/>
      <sheetName val="1.13 (4.)"/>
      <sheetName val="1.13 (4.) (2)"/>
      <sheetName val="1.14"/>
      <sheetName val="1.15"/>
      <sheetName val="1.16"/>
      <sheetName val="2.1"/>
      <sheetName val="2.3"/>
      <sheetName val="NP03"/>
      <sheetName val="NP07"/>
      <sheetName val="NP033"/>
      <sheetName val="NP034"/>
      <sheetName val="NP035"/>
      <sheetName val="NP036"/>
      <sheetName val="NP037"/>
      <sheetName val="NP038"/>
      <sheetName val="NP039"/>
      <sheetName val="Balance 6"/>
      <sheetName val="1.1a"/>
      <sheetName val="1,8"/>
      <sheetName val="1,12b"/>
      <sheetName val="1,13"/>
      <sheetName val="2,2"/>
      <sheetName val="2,3"/>
      <sheetName val="3,3"/>
      <sheetName val="3.4"/>
      <sheetName val="3.5"/>
      <sheetName val="3,6"/>
      <sheetName val="4,1"/>
      <sheetName val="4,2"/>
      <sheetName val="4,3"/>
      <sheetName val="4,5"/>
      <sheetName val="4.6"/>
      <sheetName val="4.8"/>
      <sheetName val="4,10"/>
      <sheetName val="4,12"/>
      <sheetName val="4,15"/>
      <sheetName val="4,17"/>
      <sheetName val="4,18 "/>
      <sheetName val="5,201"/>
      <sheetName val="5,202"/>
      <sheetName val="5,301"/>
      <sheetName val="5,302"/>
      <sheetName val="5,303"/>
      <sheetName val="5,304"/>
      <sheetName val="5,306"/>
      <sheetName val="5,605"/>
      <sheetName val="5,606"/>
      <sheetName val="5,805"/>
      <sheetName val="5,806"/>
      <sheetName val="5,901"/>
      <sheetName val="5,905"/>
      <sheetName val="5,911"/>
      <sheetName val="6,101"/>
      <sheetName val="6,201"/>
      <sheetName val="6,202"/>
      <sheetName val="6,306"/>
      <sheetName val="6,307"/>
      <sheetName val="6,308"/>
      <sheetName val="7,105"/>
      <sheetName val="7,106"/>
      <sheetName val="7.201"/>
      <sheetName val="7,205"/>
      <sheetName val="7.206"/>
      <sheetName val="7,207"/>
      <sheetName val="7,208"/>
      <sheetName val="7.209"/>
      <sheetName val="7.210"/>
      <sheetName val="7.211"/>
      <sheetName val="7.212"/>
      <sheetName val="7.213"/>
      <sheetName val="7.214"/>
      <sheetName val="7.227"/>
      <sheetName val="7,229"/>
      <sheetName val="8.1"/>
      <sheetName val="8.4"/>
      <sheetName val="8.5"/>
      <sheetName val="8,7"/>
      <sheetName val="8,12"/>
      <sheetName val="9.1"/>
      <sheetName val="9,3"/>
      <sheetName val="9.4"/>
      <sheetName val="9,7"/>
      <sheetName val="10,3"/>
      <sheetName val="10,4"/>
      <sheetName val="10,6"/>
      <sheetName val="11.1"/>
      <sheetName val="11,2"/>
      <sheetName val="11,3"/>
      <sheetName val="11,4"/>
      <sheetName val="11,5"/>
      <sheetName val="11,5A"/>
      <sheetName val="12,2"/>
      <sheetName val="12,5"/>
      <sheetName val="12,6"/>
      <sheetName val="12,7"/>
      <sheetName val="13,3"/>
      <sheetName val="13,4"/>
      <sheetName val="13,6"/>
      <sheetName val="13,7"/>
      <sheetName val="14,1"/>
      <sheetName val="14,3"/>
      <sheetName val="14,8"/>
      <sheetName val="14,10"/>
      <sheetName val="15.1"/>
      <sheetName val="15.2"/>
      <sheetName val="15.3"/>
      <sheetName val="16,1"/>
      <sheetName val="16,2"/>
      <sheetName val="16,3"/>
      <sheetName val="16,4"/>
      <sheetName val="16,5"/>
      <sheetName val="16,6"/>
      <sheetName val="16,7"/>
      <sheetName val="16,8"/>
      <sheetName val="16,9"/>
      <sheetName val="16,10"/>
      <sheetName val="16,12"/>
      <sheetName val="17.1"/>
      <sheetName val="18,1"/>
      <sheetName val="18,2"/>
      <sheetName val="18,3"/>
      <sheetName val="18,4"/>
      <sheetName val="18,7"/>
      <sheetName val="18,9"/>
      <sheetName val="18,10"/>
      <sheetName val="18,11"/>
      <sheetName val="18,12"/>
      <sheetName val="18,14"/>
      <sheetName val="18,15"/>
      <sheetName val="19.1"/>
      <sheetName val="19,2"/>
      <sheetName val="19,3"/>
      <sheetName val="19,4"/>
      <sheetName val="20,3"/>
      <sheetName val="20,4"/>
      <sheetName val="22,1"/>
      <sheetName val="22,2"/>
      <sheetName val="22,3"/>
      <sheetName val="23,101"/>
      <sheetName val="23,802"/>
      <sheetName val="28,4"/>
      <sheetName val="NP003"/>
      <sheetName val="NP04"/>
      <sheetName val="NP012"/>
      <sheetName val="NP014"/>
      <sheetName val="NP015"/>
      <sheetName val="NP034a"/>
      <sheetName val="NP038 "/>
      <sheetName val="NP056"/>
      <sheetName val="NP072"/>
      <sheetName val="NP073"/>
      <sheetName val="NP074"/>
      <sheetName val="NP097"/>
      <sheetName val="9"/>
      <sheetName val="10"/>
      <sheetName val="12"/>
      <sheetName val="13"/>
      <sheetName val="17"/>
      <sheetName val="19"/>
      <sheetName val="20"/>
      <sheetName val="21"/>
      <sheetName val="22"/>
      <sheetName val="23"/>
      <sheetName val="24"/>
      <sheetName val="25"/>
      <sheetName val="26"/>
      <sheetName val="27"/>
      <sheetName val="28"/>
      <sheetName val="29"/>
      <sheetName val="30"/>
      <sheetName val="31"/>
      <sheetName val="33"/>
      <sheetName val="34"/>
      <sheetName val="36"/>
      <sheetName val="44"/>
    </sheetNames>
    <sheetDataSet>
      <sheetData sheetId="0"/>
      <sheetData sheetId="1"/>
      <sheetData sheetId="2"/>
      <sheetData sheetId="3"/>
      <sheetData sheetId="4"/>
      <sheetData sheetId="5"/>
      <sheetData sheetId="6"/>
      <sheetData sheetId="7"/>
      <sheetData sheetId="8">
        <row r="50">
          <cell r="AT50">
            <v>201.56</v>
          </cell>
        </row>
      </sheetData>
      <sheetData sheetId="9">
        <row r="50">
          <cell r="AT50">
            <v>21</v>
          </cell>
        </row>
      </sheetData>
      <sheetData sheetId="10">
        <row r="50">
          <cell r="AT50">
            <v>495.67</v>
          </cell>
        </row>
      </sheetData>
      <sheetData sheetId="11">
        <row r="50">
          <cell r="AT50">
            <v>452.67</v>
          </cell>
        </row>
      </sheetData>
      <sheetData sheetId="12">
        <row r="50">
          <cell r="AT50">
            <v>422.14</v>
          </cell>
        </row>
      </sheetData>
      <sheetData sheetId="13"/>
      <sheetData sheetId="14"/>
      <sheetData sheetId="15"/>
      <sheetData sheetId="16"/>
      <sheetData sheetId="17"/>
      <sheetData sheetId="18"/>
      <sheetData sheetId="19"/>
      <sheetData sheetId="20"/>
      <sheetData sheetId="21"/>
      <sheetData sheetId="22">
        <row r="50">
          <cell r="AT50">
            <v>6</v>
          </cell>
        </row>
      </sheetData>
      <sheetData sheetId="23"/>
      <sheetData sheetId="24">
        <row r="50">
          <cell r="AT50">
            <v>1053.68</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268">
          <cell r="AT268">
            <v>980.71140000000003</v>
          </cell>
        </row>
      </sheetData>
      <sheetData sheetId="38">
        <row r="44">
          <cell r="AT44">
            <v>25</v>
          </cell>
        </row>
      </sheetData>
      <sheetData sheetId="39">
        <row r="101">
          <cell r="AT101">
            <v>44.360999999999997</v>
          </cell>
        </row>
      </sheetData>
      <sheetData sheetId="40">
        <row r="443">
          <cell r="AT443">
            <v>1795.8615000000002</v>
          </cell>
        </row>
      </sheetData>
      <sheetData sheetId="41">
        <row r="206">
          <cell r="AT206">
            <v>147.32480000000001</v>
          </cell>
        </row>
      </sheetData>
      <sheetData sheetId="42">
        <row r="46">
          <cell r="AT46">
            <v>21.371200000000002</v>
          </cell>
        </row>
      </sheetData>
      <sheetData sheetId="43">
        <row r="360">
          <cell r="AT360">
            <v>12360.620699999999</v>
          </cell>
        </row>
      </sheetData>
      <sheetData sheetId="44">
        <row r="44">
          <cell r="AT44">
            <v>70</v>
          </cell>
        </row>
      </sheetData>
      <sheetData sheetId="45">
        <row r="43">
          <cell r="AT43">
            <v>146.72200000000001</v>
          </cell>
        </row>
      </sheetData>
      <sheetData sheetId="46">
        <row r="45">
          <cell r="AT45">
            <v>92.98</v>
          </cell>
        </row>
      </sheetData>
      <sheetData sheetId="47">
        <row r="1076">
          <cell r="AT1076">
            <v>17009.607029999999</v>
          </cell>
        </row>
      </sheetData>
      <sheetData sheetId="48">
        <row r="96">
          <cell r="AT96">
            <v>150</v>
          </cell>
        </row>
      </sheetData>
      <sheetData sheetId="49">
        <row r="101">
          <cell r="AT101">
            <v>144.5</v>
          </cell>
        </row>
      </sheetData>
      <sheetData sheetId="50">
        <row r="94">
          <cell r="AT94">
            <v>13.290130000000001</v>
          </cell>
        </row>
      </sheetData>
      <sheetData sheetId="51"/>
      <sheetData sheetId="52">
        <row r="45">
          <cell r="AT45">
            <v>1723.2501999999997</v>
          </cell>
        </row>
      </sheetData>
      <sheetData sheetId="53">
        <row r="224">
          <cell r="AT224">
            <v>8.42</v>
          </cell>
        </row>
      </sheetData>
      <sheetData sheetId="54">
        <row r="282">
          <cell r="AT282">
            <v>44.825739999999996</v>
          </cell>
        </row>
      </sheetData>
      <sheetData sheetId="55">
        <row r="41">
          <cell r="AT41">
            <v>25.64</v>
          </cell>
        </row>
      </sheetData>
      <sheetData sheetId="56">
        <row r="260">
          <cell r="AT260">
            <v>2100</v>
          </cell>
        </row>
      </sheetData>
      <sheetData sheetId="57">
        <row r="430">
          <cell r="AT430">
            <v>5499.9534205519894</v>
          </cell>
        </row>
      </sheetData>
      <sheetData sheetId="58">
        <row r="41">
          <cell r="AT41">
            <v>73.92</v>
          </cell>
        </row>
      </sheetData>
      <sheetData sheetId="59">
        <row r="41">
          <cell r="AT41">
            <v>19</v>
          </cell>
        </row>
      </sheetData>
      <sheetData sheetId="60">
        <row r="41">
          <cell r="AT41">
            <v>43.65</v>
          </cell>
        </row>
      </sheetData>
      <sheetData sheetId="61">
        <row r="41">
          <cell r="AT41">
            <v>14.000000000000002</v>
          </cell>
        </row>
      </sheetData>
      <sheetData sheetId="62">
        <row r="41">
          <cell r="AT41">
            <v>35.430000000000007</v>
          </cell>
        </row>
      </sheetData>
      <sheetData sheetId="63">
        <row r="94">
          <cell r="AT94">
            <v>92.1</v>
          </cell>
        </row>
      </sheetData>
      <sheetData sheetId="64">
        <row r="41">
          <cell r="AT41">
            <v>134.66999999999999</v>
          </cell>
        </row>
      </sheetData>
      <sheetData sheetId="65">
        <row r="41">
          <cell r="AT41">
            <v>14</v>
          </cell>
        </row>
      </sheetData>
      <sheetData sheetId="66">
        <row r="41">
          <cell r="AT41">
            <v>20</v>
          </cell>
        </row>
      </sheetData>
      <sheetData sheetId="67">
        <row r="41">
          <cell r="AT41">
            <v>48</v>
          </cell>
        </row>
      </sheetData>
      <sheetData sheetId="68">
        <row r="41">
          <cell r="AT41">
            <v>148</v>
          </cell>
        </row>
      </sheetData>
      <sheetData sheetId="69">
        <row r="37">
          <cell r="AT37">
            <v>175.89999999999998</v>
          </cell>
        </row>
      </sheetData>
      <sheetData sheetId="70">
        <row r="37">
          <cell r="AT37">
            <v>4</v>
          </cell>
        </row>
      </sheetData>
      <sheetData sheetId="71">
        <row r="37">
          <cell r="AT37">
            <v>5</v>
          </cell>
        </row>
      </sheetData>
      <sheetData sheetId="72">
        <row r="178">
          <cell r="AT178">
            <v>473</v>
          </cell>
        </row>
      </sheetData>
      <sheetData sheetId="73">
        <row r="178">
          <cell r="AT178">
            <v>269</v>
          </cell>
        </row>
      </sheetData>
      <sheetData sheetId="74">
        <row r="178">
          <cell r="AT178">
            <v>116</v>
          </cell>
        </row>
      </sheetData>
      <sheetData sheetId="75">
        <row r="37">
          <cell r="AT37">
            <v>12.5</v>
          </cell>
        </row>
      </sheetData>
      <sheetData sheetId="76">
        <row r="37">
          <cell r="AT37">
            <v>24</v>
          </cell>
        </row>
      </sheetData>
      <sheetData sheetId="77">
        <row r="37">
          <cell r="AT37">
            <v>27</v>
          </cell>
        </row>
      </sheetData>
      <sheetData sheetId="78">
        <row r="46">
          <cell r="AT46">
            <v>74.03</v>
          </cell>
        </row>
      </sheetData>
      <sheetData sheetId="79">
        <row r="46">
          <cell r="AT46">
            <v>79</v>
          </cell>
        </row>
      </sheetData>
      <sheetData sheetId="80">
        <row r="45">
          <cell r="AT45">
            <v>81.27000000000001</v>
          </cell>
        </row>
      </sheetData>
      <sheetData sheetId="81">
        <row r="45">
          <cell r="AT45">
            <v>134.73000000000002</v>
          </cell>
        </row>
      </sheetData>
      <sheetData sheetId="82">
        <row r="95">
          <cell r="AT95">
            <v>475</v>
          </cell>
        </row>
      </sheetData>
      <sheetData sheetId="83">
        <row r="45">
          <cell r="AT45">
            <v>65</v>
          </cell>
        </row>
      </sheetData>
      <sheetData sheetId="84">
        <row r="45">
          <cell r="AT45">
            <v>100</v>
          </cell>
        </row>
      </sheetData>
      <sheetData sheetId="85">
        <row r="56">
          <cell r="AT56">
            <v>170.82999999999998</v>
          </cell>
        </row>
      </sheetData>
      <sheetData sheetId="86">
        <row r="47">
          <cell r="AT47">
            <v>479</v>
          </cell>
        </row>
      </sheetData>
      <sheetData sheetId="87">
        <row r="44">
          <cell r="AT44">
            <v>123.70000000000002</v>
          </cell>
        </row>
      </sheetData>
      <sheetData sheetId="88">
        <row r="44">
          <cell r="AT44">
            <v>367</v>
          </cell>
        </row>
      </sheetData>
      <sheetData sheetId="89">
        <row r="44">
          <cell r="AT44">
            <v>300</v>
          </cell>
        </row>
      </sheetData>
      <sheetData sheetId="90">
        <row r="44">
          <cell r="AT44">
            <v>280</v>
          </cell>
        </row>
      </sheetData>
      <sheetData sheetId="91"/>
      <sheetData sheetId="92">
        <row r="44">
          <cell r="AT44">
            <v>91</v>
          </cell>
        </row>
      </sheetData>
      <sheetData sheetId="93">
        <row r="266">
          <cell r="AT266">
            <v>977.54589999999951</v>
          </cell>
        </row>
      </sheetData>
      <sheetData sheetId="94">
        <row r="210">
          <cell r="AT210">
            <v>80.5</v>
          </cell>
        </row>
      </sheetData>
      <sheetData sheetId="95">
        <row r="155">
          <cell r="AT155">
            <v>3005.0040000000004</v>
          </cell>
        </row>
      </sheetData>
      <sheetData sheetId="96">
        <row r="45">
          <cell r="AT45">
            <v>86.82</v>
          </cell>
        </row>
      </sheetData>
      <sheetData sheetId="97">
        <row r="45">
          <cell r="AT45">
            <v>111.33</v>
          </cell>
        </row>
      </sheetData>
      <sheetData sheetId="98">
        <row r="45">
          <cell r="AT45">
            <v>27.99</v>
          </cell>
        </row>
      </sheetData>
      <sheetData sheetId="99">
        <row r="44">
          <cell r="AT44">
            <v>168.43</v>
          </cell>
        </row>
      </sheetData>
      <sheetData sheetId="100">
        <row r="45">
          <cell r="AT45">
            <v>254.47999999999996</v>
          </cell>
        </row>
      </sheetData>
      <sheetData sheetId="101">
        <row r="45">
          <cell r="AT45">
            <v>55.09</v>
          </cell>
        </row>
      </sheetData>
      <sheetData sheetId="102">
        <row r="114">
          <cell r="AT114">
            <v>398.73599999999999</v>
          </cell>
        </row>
      </sheetData>
      <sheetData sheetId="103">
        <row r="114">
          <cell r="AT114">
            <v>283.14999999999998</v>
          </cell>
        </row>
      </sheetData>
      <sheetData sheetId="104">
        <row r="42">
          <cell r="AT42">
            <v>86.837399999999974</v>
          </cell>
        </row>
      </sheetData>
      <sheetData sheetId="105">
        <row r="206">
          <cell r="AT206">
            <v>274.36</v>
          </cell>
        </row>
      </sheetData>
      <sheetData sheetId="106">
        <row r="44">
          <cell r="AT44">
            <v>94.29</v>
          </cell>
        </row>
      </sheetData>
      <sheetData sheetId="107">
        <row r="314">
          <cell r="AT314">
            <v>570.44360000000006</v>
          </cell>
        </row>
      </sheetData>
      <sheetData sheetId="108">
        <row r="44">
          <cell r="AT44">
            <v>56.050000000000004</v>
          </cell>
        </row>
      </sheetData>
      <sheetData sheetId="109">
        <row r="484">
          <cell r="AT484">
            <v>486.61199999999997</v>
          </cell>
        </row>
      </sheetData>
      <sheetData sheetId="110"/>
      <sheetData sheetId="111">
        <row r="40">
          <cell r="AT40">
            <v>25.01</v>
          </cell>
        </row>
      </sheetData>
      <sheetData sheetId="112">
        <row r="206">
          <cell r="AT206">
            <v>688.73</v>
          </cell>
        </row>
      </sheetData>
      <sheetData sheetId="113">
        <row r="44">
          <cell r="AT44">
            <v>29.181500000000003</v>
          </cell>
        </row>
      </sheetData>
      <sheetData sheetId="114">
        <row r="208">
          <cell r="AT208">
            <v>542.61999999999989</v>
          </cell>
        </row>
      </sheetData>
      <sheetData sheetId="115">
        <row r="45">
          <cell r="AT45">
            <v>162.20679999999999</v>
          </cell>
        </row>
      </sheetData>
      <sheetData sheetId="116">
        <row r="40">
          <cell r="AT40">
            <v>110.16539999999998</v>
          </cell>
        </row>
      </sheetData>
      <sheetData sheetId="117">
        <row r="45">
          <cell r="AT45">
            <v>111.32640000000002</v>
          </cell>
        </row>
      </sheetData>
      <sheetData sheetId="118">
        <row r="45">
          <cell r="AT45">
            <v>13.1904</v>
          </cell>
        </row>
      </sheetData>
      <sheetData sheetId="119">
        <row r="227">
          <cell r="AT227">
            <v>123.24000000000001</v>
          </cell>
        </row>
      </sheetData>
      <sheetData sheetId="120">
        <row r="227">
          <cell r="AT227">
            <v>1620.145</v>
          </cell>
        </row>
      </sheetData>
      <sheetData sheetId="121">
        <row r="227">
          <cell r="AT227">
            <v>207.73199999999997</v>
          </cell>
        </row>
      </sheetData>
      <sheetData sheetId="122">
        <row r="45">
          <cell r="AT45">
            <v>16.761900000000001</v>
          </cell>
        </row>
      </sheetData>
      <sheetData sheetId="123">
        <row r="96">
          <cell r="AT96">
            <v>33.882300000000001</v>
          </cell>
        </row>
      </sheetData>
      <sheetData sheetId="124">
        <row r="255">
          <cell r="AT255">
            <v>748.41</v>
          </cell>
        </row>
      </sheetData>
      <sheetData sheetId="125">
        <row r="43">
          <cell r="AT43">
            <v>74.94</v>
          </cell>
        </row>
      </sheetData>
      <sheetData sheetId="126">
        <row r="100">
          <cell r="AT100">
            <v>63.46</v>
          </cell>
        </row>
      </sheetData>
      <sheetData sheetId="127">
        <row r="45">
          <cell r="AT45">
            <v>32.93</v>
          </cell>
        </row>
      </sheetData>
      <sheetData sheetId="128">
        <row r="45">
          <cell r="AT45">
            <v>3</v>
          </cell>
        </row>
      </sheetData>
      <sheetData sheetId="129"/>
      <sheetData sheetId="130">
        <row r="45">
          <cell r="AT45">
            <v>21</v>
          </cell>
        </row>
      </sheetData>
      <sheetData sheetId="131">
        <row r="45">
          <cell r="AT45">
            <v>13</v>
          </cell>
        </row>
      </sheetData>
      <sheetData sheetId="132">
        <row r="45">
          <cell r="AT45">
            <v>1</v>
          </cell>
        </row>
      </sheetData>
      <sheetData sheetId="133">
        <row r="45">
          <cell r="AT45">
            <v>4</v>
          </cell>
        </row>
      </sheetData>
      <sheetData sheetId="134">
        <row r="44">
          <cell r="AT44">
            <v>2</v>
          </cell>
        </row>
      </sheetData>
      <sheetData sheetId="135">
        <row r="45">
          <cell r="AT45">
            <v>2</v>
          </cell>
        </row>
      </sheetData>
      <sheetData sheetId="136">
        <row r="45">
          <cell r="AT45">
            <v>8.5458999999999996</v>
          </cell>
        </row>
      </sheetData>
      <sheetData sheetId="137">
        <row r="43">
          <cell r="AT43">
            <v>10</v>
          </cell>
        </row>
      </sheetData>
      <sheetData sheetId="138">
        <row r="46">
          <cell r="AT46">
            <v>17</v>
          </cell>
        </row>
      </sheetData>
      <sheetData sheetId="139">
        <row r="45">
          <cell r="AT45">
            <v>16</v>
          </cell>
        </row>
      </sheetData>
      <sheetData sheetId="140">
        <row r="45">
          <cell r="AT45">
            <v>16</v>
          </cell>
        </row>
      </sheetData>
      <sheetData sheetId="141">
        <row r="46">
          <cell r="AT46">
            <v>16</v>
          </cell>
        </row>
      </sheetData>
      <sheetData sheetId="142">
        <row r="45">
          <cell r="AT45">
            <v>32</v>
          </cell>
        </row>
      </sheetData>
      <sheetData sheetId="143">
        <row r="45">
          <cell r="AT45">
            <v>4</v>
          </cell>
        </row>
      </sheetData>
      <sheetData sheetId="144">
        <row r="45">
          <cell r="AT45">
            <v>16</v>
          </cell>
        </row>
      </sheetData>
      <sheetData sheetId="145">
        <row r="45">
          <cell r="AT45">
            <v>4</v>
          </cell>
        </row>
      </sheetData>
      <sheetData sheetId="146">
        <row r="45">
          <cell r="AT45">
            <v>16</v>
          </cell>
        </row>
      </sheetData>
      <sheetData sheetId="147">
        <row r="45">
          <cell r="AT45">
            <v>16</v>
          </cell>
        </row>
      </sheetData>
      <sheetData sheetId="148"/>
      <sheetData sheetId="149">
        <row r="45">
          <cell r="AT45">
            <v>4</v>
          </cell>
        </row>
      </sheetData>
      <sheetData sheetId="150">
        <row r="45">
          <cell r="AT45">
            <v>5.75</v>
          </cell>
        </row>
      </sheetData>
      <sheetData sheetId="151">
        <row r="45">
          <cell r="AT45">
            <v>2</v>
          </cell>
        </row>
      </sheetData>
      <sheetData sheetId="152">
        <row r="45">
          <cell r="AT45">
            <v>2</v>
          </cell>
        </row>
      </sheetData>
      <sheetData sheetId="153">
        <row r="46">
          <cell r="AT46">
            <v>59.830000000000005</v>
          </cell>
        </row>
      </sheetData>
      <sheetData sheetId="154">
        <row r="46">
          <cell r="AT46">
            <v>71.919499999999999</v>
          </cell>
        </row>
      </sheetData>
      <sheetData sheetId="155">
        <row r="178">
          <cell r="AT178">
            <v>166</v>
          </cell>
        </row>
      </sheetData>
      <sheetData sheetId="156">
        <row r="177">
          <cell r="AT177">
            <v>122</v>
          </cell>
        </row>
      </sheetData>
      <sheetData sheetId="157">
        <row r="178">
          <cell r="AT178">
            <v>57</v>
          </cell>
        </row>
      </sheetData>
      <sheetData sheetId="158"/>
      <sheetData sheetId="159">
        <row r="36">
          <cell r="AT36">
            <v>240</v>
          </cell>
        </row>
      </sheetData>
      <sheetData sheetId="160">
        <row r="44">
          <cell r="AT44">
            <v>4458.33</v>
          </cell>
        </row>
      </sheetData>
      <sheetData sheetId="161">
        <row r="138">
          <cell r="AT138">
            <v>1132.6100000000001</v>
          </cell>
        </row>
      </sheetData>
      <sheetData sheetId="162">
        <row r="140">
          <cell r="AT140">
            <v>1301.5400000000002</v>
          </cell>
        </row>
      </sheetData>
      <sheetData sheetId="163">
        <row r="204">
          <cell r="AT204">
            <v>640.25</v>
          </cell>
        </row>
      </sheetData>
      <sheetData sheetId="164">
        <row r="152">
          <cell r="AT152">
            <v>486.30740000000003</v>
          </cell>
        </row>
      </sheetData>
      <sheetData sheetId="165">
        <row r="153">
          <cell r="AT153">
            <v>486.30740000000003</v>
          </cell>
        </row>
      </sheetData>
      <sheetData sheetId="166">
        <row r="193">
          <cell r="AT193">
            <v>644.56539999999995</v>
          </cell>
        </row>
      </sheetData>
      <sheetData sheetId="167">
        <row r="100">
          <cell r="AT100">
            <v>4.2234999999999996</v>
          </cell>
        </row>
      </sheetData>
      <sheetData sheetId="168">
        <row r="44">
          <cell r="AT44">
            <v>625.13811199999986</v>
          </cell>
        </row>
      </sheetData>
      <sheetData sheetId="169">
        <row r="47">
          <cell r="AT47">
            <v>21</v>
          </cell>
        </row>
      </sheetData>
      <sheetData sheetId="170">
        <row r="51">
          <cell r="AT51">
            <v>5</v>
          </cell>
        </row>
      </sheetData>
      <sheetData sheetId="171">
        <row r="37">
          <cell r="AT37">
            <v>11</v>
          </cell>
        </row>
      </sheetData>
      <sheetData sheetId="172">
        <row r="84">
          <cell r="AT84">
            <v>146.14000000000001</v>
          </cell>
        </row>
      </sheetData>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5389F-803C-4CD9-9D20-1C8C1B083DC4}">
  <dimension ref="A1:AL747"/>
  <sheetViews>
    <sheetView tabSelected="1" workbookViewId="0">
      <selection activeCell="T742" sqref="T742"/>
    </sheetView>
  </sheetViews>
  <sheetFormatPr baseColWidth="10" defaultColWidth="14.7109375" defaultRowHeight="11.25" x14ac:dyDescent="0.2"/>
  <cols>
    <col min="1" max="1" width="8.140625" style="8" customWidth="1"/>
    <col min="2" max="2" width="47.140625" style="104" customWidth="1"/>
    <col min="3" max="3" width="4.5703125" style="8" customWidth="1"/>
    <col min="4" max="4" width="8.42578125" style="56" customWidth="1"/>
    <col min="5" max="5" width="13.42578125" style="105" customWidth="1"/>
    <col min="6" max="6" width="18.7109375" style="8" customWidth="1"/>
    <col min="7" max="7" width="8" style="8" hidden="1" customWidth="1"/>
    <col min="8" max="8" width="18" style="8" hidden="1" customWidth="1"/>
    <col min="9" max="9" width="8" style="8" hidden="1" customWidth="1"/>
    <col min="10" max="10" width="18.28515625" style="8" hidden="1" customWidth="1"/>
    <col min="11" max="11" width="8.28515625" style="106" hidden="1" customWidth="1"/>
    <col min="12" max="12" width="18.140625" style="8" hidden="1" customWidth="1"/>
    <col min="13" max="13" width="9.7109375" style="107" hidden="1" customWidth="1"/>
    <col min="14" max="14" width="16.85546875" style="8" hidden="1" customWidth="1"/>
    <col min="15" max="15" width="12.28515625" style="107" customWidth="1"/>
    <col min="16" max="16" width="17.85546875" style="8" customWidth="1"/>
    <col min="17" max="17" width="13.28515625" style="8" customWidth="1"/>
    <col min="18" max="18" width="19.140625" style="8" customWidth="1"/>
    <col min="19" max="19" width="8" style="8" customWidth="1"/>
    <col min="20" max="20" width="7.140625" style="6" customWidth="1"/>
    <col min="21" max="16384" width="14.7109375" style="6"/>
  </cols>
  <sheetData>
    <row r="1" spans="1:38" ht="24.75" customHeight="1" x14ac:dyDescent="0.2">
      <c r="A1" s="1" t="s">
        <v>0</v>
      </c>
      <c r="B1" s="2"/>
      <c r="C1" s="2"/>
      <c r="D1" s="2"/>
      <c r="E1" s="2"/>
      <c r="F1" s="3"/>
      <c r="G1" s="4"/>
      <c r="H1" s="4"/>
      <c r="I1" s="4"/>
      <c r="J1" s="4"/>
      <c r="K1" s="5"/>
      <c r="L1" s="6"/>
      <c r="M1" s="7"/>
      <c r="N1" s="6"/>
      <c r="O1" s="7"/>
      <c r="P1" s="6"/>
      <c r="Q1" s="6"/>
      <c r="R1" s="6"/>
    </row>
    <row r="2" spans="1:38" x14ac:dyDescent="0.2">
      <c r="A2" s="9"/>
      <c r="B2" s="10"/>
      <c r="C2" s="9"/>
      <c r="D2" s="11" t="s">
        <v>1</v>
      </c>
      <c r="E2" s="11"/>
      <c r="F2" s="11"/>
      <c r="G2" s="11" t="s">
        <v>2</v>
      </c>
      <c r="H2" s="11"/>
      <c r="I2" s="11" t="s">
        <v>3</v>
      </c>
      <c r="J2" s="11"/>
      <c r="K2" s="11" t="s">
        <v>4</v>
      </c>
      <c r="L2" s="11"/>
      <c r="M2" s="11" t="s">
        <v>5</v>
      </c>
      <c r="N2" s="11"/>
      <c r="O2" s="11" t="s">
        <v>6</v>
      </c>
      <c r="P2" s="11"/>
      <c r="Q2" s="11" t="s">
        <v>7</v>
      </c>
      <c r="R2" s="11"/>
      <c r="S2" s="11" t="s">
        <v>8</v>
      </c>
      <c r="T2" s="11"/>
    </row>
    <row r="3" spans="1:38" ht="22.5" x14ac:dyDescent="0.2">
      <c r="A3" s="12" t="s">
        <v>9</v>
      </c>
      <c r="B3" s="12" t="s">
        <v>10</v>
      </c>
      <c r="C3" s="12" t="s">
        <v>11</v>
      </c>
      <c r="D3" s="12" t="s">
        <v>12</v>
      </c>
      <c r="E3" s="13" t="s">
        <v>13</v>
      </c>
      <c r="F3" s="12" t="s">
        <v>14</v>
      </c>
      <c r="G3" s="14" t="s">
        <v>12</v>
      </c>
      <c r="H3" s="12" t="s">
        <v>14</v>
      </c>
      <c r="I3" s="14" t="s">
        <v>12</v>
      </c>
      <c r="J3" s="12" t="s">
        <v>14</v>
      </c>
      <c r="K3" s="14" t="s">
        <v>12</v>
      </c>
      <c r="L3" s="12" t="s">
        <v>14</v>
      </c>
      <c r="M3" s="15" t="s">
        <v>12</v>
      </c>
      <c r="N3" s="12" t="s">
        <v>14</v>
      </c>
      <c r="O3" s="15" t="s">
        <v>12</v>
      </c>
      <c r="P3" s="12" t="s">
        <v>14</v>
      </c>
      <c r="Q3" s="15" t="s">
        <v>12</v>
      </c>
      <c r="R3" s="12" t="s">
        <v>14</v>
      </c>
      <c r="S3" s="16" t="s">
        <v>15</v>
      </c>
      <c r="T3" s="16" t="s">
        <v>16</v>
      </c>
    </row>
    <row r="4" spans="1:38" x14ac:dyDescent="0.2">
      <c r="A4" s="17">
        <v>1</v>
      </c>
      <c r="B4" s="18" t="s">
        <v>17</v>
      </c>
      <c r="C4" s="17"/>
      <c r="D4" s="17"/>
      <c r="E4" s="17"/>
      <c r="F4" s="19">
        <f>SUM(F5:F20)</f>
        <v>469824659.31520003</v>
      </c>
      <c r="G4" s="19"/>
      <c r="H4" s="19">
        <f>SUM(H5:H20)</f>
        <v>442493447.12999994</v>
      </c>
      <c r="I4" s="19"/>
      <c r="J4" s="19">
        <f>SUM(J5:J20)</f>
        <v>442493447.12999994</v>
      </c>
      <c r="K4" s="20"/>
      <c r="L4" s="19">
        <f>SUM(L5:L20)</f>
        <v>442517835.08520001</v>
      </c>
      <c r="M4" s="20"/>
      <c r="N4" s="19">
        <f>SUM(N5:N20)</f>
        <v>447193209.32999998</v>
      </c>
      <c r="O4" s="20"/>
      <c r="P4" s="19">
        <f>SUM(P5:P20)</f>
        <v>427858779.79000002</v>
      </c>
      <c r="Q4" s="19"/>
      <c r="R4" s="19">
        <f>SUM(R5:R20)</f>
        <v>428278369.40740007</v>
      </c>
      <c r="S4" s="9"/>
      <c r="T4" s="21"/>
    </row>
    <row r="5" spans="1:38" x14ac:dyDescent="0.2">
      <c r="A5" s="9">
        <v>1.1000000000000001</v>
      </c>
      <c r="B5" s="22" t="s">
        <v>18</v>
      </c>
      <c r="C5" s="9" t="s">
        <v>19</v>
      </c>
      <c r="D5" s="23">
        <v>798.40319999999997</v>
      </c>
      <c r="E5" s="24">
        <v>60486</v>
      </c>
      <c r="F5" s="24">
        <f t="shared" ref="F5:F20" si="0">D5*E5</f>
        <v>48292215.955200002</v>
      </c>
      <c r="G5" s="25">
        <v>798.00000000000011</v>
      </c>
      <c r="H5" s="24">
        <f>G5*E5</f>
        <v>48267828.000000007</v>
      </c>
      <c r="I5" s="25">
        <v>798.00000000000011</v>
      </c>
      <c r="J5" s="24">
        <f>I5*$E5</f>
        <v>48267828.000000007</v>
      </c>
      <c r="K5" s="23">
        <v>798.40319999999997</v>
      </c>
      <c r="L5" s="24">
        <f>K5*$E$5</f>
        <v>48292215.955200002</v>
      </c>
      <c r="M5" s="26">
        <v>875.7</v>
      </c>
      <c r="N5" s="24">
        <f>M5*$E5</f>
        <v>52967590.200000003</v>
      </c>
      <c r="O5" s="27">
        <v>875.7</v>
      </c>
      <c r="P5" s="24">
        <f>O5*$E5</f>
        <v>52967590.200000003</v>
      </c>
      <c r="Q5" s="23">
        <f>+'[1]1.1a'!AT268</f>
        <v>980.71140000000003</v>
      </c>
      <c r="R5" s="24">
        <f>Q5*$E5</f>
        <v>59319309.740400001</v>
      </c>
      <c r="S5" s="26">
        <f>IF((Q5-O5)&gt;0,(Q5-O5),0)</f>
        <v>105.01139999999998</v>
      </c>
      <c r="T5" s="28">
        <f>IF((Q5-O5)&lt;0,(Q5-O5),0)</f>
        <v>0</v>
      </c>
    </row>
    <row r="6" spans="1:38" s="32" customFormat="1" ht="33.75" x14ac:dyDescent="0.2">
      <c r="A6" s="29">
        <v>1.2</v>
      </c>
      <c r="B6" s="22" t="s">
        <v>20</v>
      </c>
      <c r="C6" s="30" t="s">
        <v>21</v>
      </c>
      <c r="D6" s="23">
        <v>1</v>
      </c>
      <c r="E6" s="24">
        <v>96677827</v>
      </c>
      <c r="F6" s="31">
        <f t="shared" si="0"/>
        <v>96677827</v>
      </c>
      <c r="G6" s="25">
        <v>1</v>
      </c>
      <c r="H6" s="24">
        <f t="shared" ref="H6:H69" si="1">G6*E6</f>
        <v>96677827</v>
      </c>
      <c r="I6" s="25">
        <v>1</v>
      </c>
      <c r="J6" s="24">
        <f t="shared" ref="J6:J20" si="2">I6*$E6</f>
        <v>96677827</v>
      </c>
      <c r="K6" s="23">
        <v>1</v>
      </c>
      <c r="L6" s="24">
        <f t="shared" ref="L6:L20" si="3">K6*E6</f>
        <v>96677827</v>
      </c>
      <c r="M6" s="26">
        <v>1</v>
      </c>
      <c r="N6" s="24">
        <f t="shared" ref="N6:R52" si="4">M6*$E6</f>
        <v>96677827</v>
      </c>
      <c r="O6" s="26">
        <v>1</v>
      </c>
      <c r="P6" s="24">
        <f t="shared" ref="P6:R20" si="5">O6*$E6</f>
        <v>96677827</v>
      </c>
      <c r="Q6" s="23">
        <v>1</v>
      </c>
      <c r="R6" s="24">
        <f t="shared" si="5"/>
        <v>96677827</v>
      </c>
      <c r="S6" s="26">
        <f t="shared" ref="S6:S20" si="6">IF((Q6-O6)&gt;0,(Q6-O6),0)</f>
        <v>0</v>
      </c>
      <c r="T6" s="28">
        <f t="shared" ref="T6:T20" si="7">IF((Q6-O6)&lt;0,(Q6-O6),0)</f>
        <v>0</v>
      </c>
      <c r="U6" s="6"/>
      <c r="V6" s="6"/>
      <c r="W6" s="6"/>
      <c r="X6" s="6"/>
      <c r="Y6" s="6"/>
      <c r="Z6" s="6"/>
      <c r="AA6" s="6"/>
      <c r="AB6" s="6"/>
      <c r="AC6" s="6"/>
      <c r="AD6" s="6"/>
      <c r="AE6" s="6"/>
      <c r="AF6" s="6"/>
      <c r="AG6" s="6"/>
      <c r="AH6" s="6"/>
      <c r="AI6" s="6"/>
      <c r="AJ6" s="6"/>
      <c r="AK6" s="6"/>
      <c r="AL6" s="6"/>
    </row>
    <row r="7" spans="1:38" s="32" customFormat="1" ht="33.75" x14ac:dyDescent="0.2">
      <c r="A7" s="29">
        <v>1.3</v>
      </c>
      <c r="B7" s="22" t="s">
        <v>22</v>
      </c>
      <c r="C7" s="30" t="s">
        <v>21</v>
      </c>
      <c r="D7" s="23">
        <v>1</v>
      </c>
      <c r="E7" s="24">
        <v>73341428</v>
      </c>
      <c r="F7" s="31">
        <f t="shared" si="0"/>
        <v>73341428</v>
      </c>
      <c r="G7" s="25">
        <v>1</v>
      </c>
      <c r="H7" s="24">
        <f t="shared" si="1"/>
        <v>73341428</v>
      </c>
      <c r="I7" s="25">
        <v>1</v>
      </c>
      <c r="J7" s="24">
        <f t="shared" si="2"/>
        <v>73341428</v>
      </c>
      <c r="K7" s="23">
        <v>1</v>
      </c>
      <c r="L7" s="24">
        <f t="shared" si="3"/>
        <v>73341428</v>
      </c>
      <c r="M7" s="26">
        <v>1</v>
      </c>
      <c r="N7" s="24">
        <f t="shared" si="4"/>
        <v>73341428</v>
      </c>
      <c r="O7" s="26">
        <v>1</v>
      </c>
      <c r="P7" s="24">
        <f t="shared" si="5"/>
        <v>73341428</v>
      </c>
      <c r="Q7" s="23">
        <v>1</v>
      </c>
      <c r="R7" s="24">
        <f t="shared" si="5"/>
        <v>73341428</v>
      </c>
      <c r="S7" s="26">
        <f t="shared" si="6"/>
        <v>0</v>
      </c>
      <c r="T7" s="28">
        <f t="shared" si="7"/>
        <v>0</v>
      </c>
      <c r="U7" s="6"/>
      <c r="V7" s="6"/>
      <c r="W7" s="6"/>
      <c r="X7" s="6"/>
      <c r="Y7" s="6"/>
      <c r="Z7" s="6"/>
      <c r="AA7" s="6"/>
      <c r="AB7" s="6"/>
      <c r="AC7" s="6"/>
      <c r="AD7" s="6"/>
      <c r="AE7" s="6"/>
      <c r="AF7" s="6"/>
      <c r="AG7" s="6"/>
      <c r="AH7" s="6"/>
      <c r="AI7" s="6"/>
      <c r="AJ7" s="6"/>
      <c r="AK7" s="6"/>
      <c r="AL7" s="6"/>
    </row>
    <row r="8" spans="1:38" s="32" customFormat="1" ht="22.5" x14ac:dyDescent="0.2">
      <c r="A8" s="29">
        <v>1.4</v>
      </c>
      <c r="B8" s="22" t="s">
        <v>23</v>
      </c>
      <c r="C8" s="30" t="s">
        <v>24</v>
      </c>
      <c r="D8" s="23">
        <v>1</v>
      </c>
      <c r="E8" s="24">
        <v>11029422</v>
      </c>
      <c r="F8" s="31">
        <f t="shared" si="0"/>
        <v>11029422</v>
      </c>
      <c r="G8" s="25">
        <v>1</v>
      </c>
      <c r="H8" s="24">
        <f t="shared" si="1"/>
        <v>11029422</v>
      </c>
      <c r="I8" s="25">
        <v>1</v>
      </c>
      <c r="J8" s="24">
        <f t="shared" si="2"/>
        <v>11029422</v>
      </c>
      <c r="K8" s="23">
        <v>1</v>
      </c>
      <c r="L8" s="24">
        <f t="shared" si="3"/>
        <v>11029422</v>
      </c>
      <c r="M8" s="26">
        <v>1</v>
      </c>
      <c r="N8" s="24">
        <f t="shared" si="4"/>
        <v>11029422</v>
      </c>
      <c r="O8" s="26">
        <v>1</v>
      </c>
      <c r="P8" s="24">
        <f t="shared" si="5"/>
        <v>11029422</v>
      </c>
      <c r="Q8" s="23">
        <v>1</v>
      </c>
      <c r="R8" s="24">
        <f t="shared" si="5"/>
        <v>11029422</v>
      </c>
      <c r="S8" s="26">
        <f t="shared" si="6"/>
        <v>0</v>
      </c>
      <c r="T8" s="28">
        <f t="shared" si="7"/>
        <v>0</v>
      </c>
      <c r="U8" s="6"/>
      <c r="V8" s="6"/>
      <c r="W8" s="6"/>
      <c r="X8" s="6"/>
      <c r="Y8" s="6"/>
      <c r="Z8" s="6"/>
      <c r="AA8" s="6"/>
      <c r="AB8" s="6"/>
      <c r="AC8" s="6"/>
      <c r="AD8" s="6"/>
      <c r="AE8" s="6"/>
      <c r="AF8" s="6"/>
      <c r="AG8" s="6"/>
      <c r="AH8" s="6"/>
      <c r="AI8" s="6"/>
      <c r="AJ8" s="6"/>
      <c r="AK8" s="6"/>
      <c r="AL8" s="6"/>
    </row>
    <row r="9" spans="1:38" s="32" customFormat="1" x14ac:dyDescent="0.2">
      <c r="A9" s="29">
        <v>1.5</v>
      </c>
      <c r="B9" s="22" t="s">
        <v>25</v>
      </c>
      <c r="C9" s="30" t="s">
        <v>24</v>
      </c>
      <c r="D9" s="23">
        <v>1</v>
      </c>
      <c r="E9" s="24">
        <v>5839106</v>
      </c>
      <c r="F9" s="31">
        <f t="shared" si="0"/>
        <v>5839106</v>
      </c>
      <c r="G9" s="25">
        <v>1</v>
      </c>
      <c r="H9" s="24">
        <f t="shared" si="1"/>
        <v>5839106</v>
      </c>
      <c r="I9" s="25">
        <v>1</v>
      </c>
      <c r="J9" s="24">
        <f t="shared" si="2"/>
        <v>5839106</v>
      </c>
      <c r="K9" s="23">
        <v>1</v>
      </c>
      <c r="L9" s="24">
        <f t="shared" si="3"/>
        <v>5839106</v>
      </c>
      <c r="M9" s="26">
        <v>1</v>
      </c>
      <c r="N9" s="24">
        <f t="shared" si="4"/>
        <v>5839106</v>
      </c>
      <c r="O9" s="26">
        <v>1</v>
      </c>
      <c r="P9" s="24">
        <f t="shared" si="5"/>
        <v>5839106</v>
      </c>
      <c r="Q9" s="23">
        <v>1</v>
      </c>
      <c r="R9" s="24">
        <f t="shared" si="5"/>
        <v>5839106</v>
      </c>
      <c r="S9" s="26">
        <f t="shared" si="6"/>
        <v>0</v>
      </c>
      <c r="T9" s="28">
        <f t="shared" si="7"/>
        <v>0</v>
      </c>
      <c r="U9" s="6"/>
      <c r="V9" s="6"/>
      <c r="W9" s="6"/>
      <c r="X9" s="6"/>
      <c r="Y9" s="6"/>
      <c r="Z9" s="6"/>
      <c r="AA9" s="6"/>
      <c r="AB9" s="6"/>
      <c r="AC9" s="6"/>
      <c r="AD9" s="6"/>
      <c r="AE9" s="6"/>
      <c r="AF9" s="6"/>
      <c r="AG9" s="6"/>
      <c r="AH9" s="6"/>
      <c r="AI9" s="6"/>
      <c r="AJ9" s="6"/>
      <c r="AK9" s="6"/>
      <c r="AL9" s="6"/>
    </row>
    <row r="10" spans="1:38" s="32" customFormat="1" x14ac:dyDescent="0.2">
      <c r="A10" s="29">
        <v>1.6</v>
      </c>
      <c r="B10" s="22" t="s">
        <v>26</v>
      </c>
      <c r="C10" s="30" t="s">
        <v>27</v>
      </c>
      <c r="D10" s="23">
        <v>50</v>
      </c>
      <c r="E10" s="24">
        <v>14381</v>
      </c>
      <c r="F10" s="31">
        <f t="shared" si="0"/>
        <v>719050</v>
      </c>
      <c r="G10" s="25">
        <v>50</v>
      </c>
      <c r="H10" s="24">
        <f t="shared" si="1"/>
        <v>719050</v>
      </c>
      <c r="I10" s="25">
        <v>50</v>
      </c>
      <c r="J10" s="24">
        <f t="shared" si="2"/>
        <v>719050</v>
      </c>
      <c r="K10" s="23">
        <v>50</v>
      </c>
      <c r="L10" s="24">
        <f t="shared" si="3"/>
        <v>719050</v>
      </c>
      <c r="M10" s="26">
        <v>50</v>
      </c>
      <c r="N10" s="24">
        <f t="shared" si="4"/>
        <v>719050</v>
      </c>
      <c r="O10" s="26">
        <v>50</v>
      </c>
      <c r="P10" s="24">
        <f t="shared" si="5"/>
        <v>719050</v>
      </c>
      <c r="Q10" s="23">
        <v>50</v>
      </c>
      <c r="R10" s="24">
        <f t="shared" si="5"/>
        <v>719050</v>
      </c>
      <c r="S10" s="26">
        <f t="shared" si="6"/>
        <v>0</v>
      </c>
      <c r="T10" s="28">
        <f t="shared" si="7"/>
        <v>0</v>
      </c>
      <c r="U10" s="6"/>
      <c r="V10" s="6"/>
      <c r="W10" s="6"/>
      <c r="X10" s="6"/>
      <c r="Y10" s="6"/>
      <c r="Z10" s="6"/>
      <c r="AA10" s="6"/>
      <c r="AB10" s="6"/>
      <c r="AC10" s="6"/>
      <c r="AD10" s="6"/>
      <c r="AE10" s="6"/>
      <c r="AF10" s="6"/>
      <c r="AG10" s="6"/>
      <c r="AH10" s="6"/>
      <c r="AI10" s="6"/>
      <c r="AJ10" s="6"/>
      <c r="AK10" s="6"/>
      <c r="AL10" s="6"/>
    </row>
    <row r="11" spans="1:38" s="32" customFormat="1" ht="22.5" x14ac:dyDescent="0.2">
      <c r="A11" s="29">
        <v>1.7</v>
      </c>
      <c r="B11" s="22" t="s">
        <v>28</v>
      </c>
      <c r="C11" s="30" t="s">
        <v>29</v>
      </c>
      <c r="D11" s="23">
        <v>200</v>
      </c>
      <c r="E11" s="24">
        <v>70321</v>
      </c>
      <c r="F11" s="31">
        <f t="shared" si="0"/>
        <v>14064200</v>
      </c>
      <c r="G11" s="25">
        <v>201.56</v>
      </c>
      <c r="H11" s="24">
        <f t="shared" si="1"/>
        <v>14173900.76</v>
      </c>
      <c r="I11" s="25">
        <v>201.56</v>
      </c>
      <c r="J11" s="24">
        <f t="shared" si="2"/>
        <v>14173900.76</v>
      </c>
      <c r="K11" s="23">
        <f>+'[1]1.7'!AT50</f>
        <v>201.56</v>
      </c>
      <c r="L11" s="24">
        <f t="shared" si="3"/>
        <v>14173900.76</v>
      </c>
      <c r="M11" s="26">
        <v>201.56</v>
      </c>
      <c r="N11" s="24">
        <f t="shared" si="4"/>
        <v>14173900.76</v>
      </c>
      <c r="O11" s="26">
        <v>201.56</v>
      </c>
      <c r="P11" s="24">
        <f t="shared" si="5"/>
        <v>14173900.76</v>
      </c>
      <c r="Q11" s="23">
        <v>201.56</v>
      </c>
      <c r="R11" s="24">
        <f t="shared" si="5"/>
        <v>14173900.76</v>
      </c>
      <c r="S11" s="26">
        <f t="shared" si="6"/>
        <v>0</v>
      </c>
      <c r="T11" s="28">
        <f t="shared" si="7"/>
        <v>0</v>
      </c>
      <c r="U11" s="6"/>
      <c r="V11" s="6"/>
      <c r="W11" s="6"/>
      <c r="X11" s="6"/>
      <c r="Y11" s="6"/>
      <c r="Z11" s="6"/>
      <c r="AA11" s="6"/>
      <c r="AB11" s="6"/>
      <c r="AC11" s="6"/>
      <c r="AD11" s="6"/>
      <c r="AE11" s="6"/>
      <c r="AF11" s="6"/>
      <c r="AG11" s="6"/>
      <c r="AH11" s="6"/>
      <c r="AI11" s="6"/>
      <c r="AJ11" s="6"/>
      <c r="AK11" s="6"/>
      <c r="AL11" s="6"/>
    </row>
    <row r="12" spans="1:38" ht="33.75" x14ac:dyDescent="0.2">
      <c r="A12" s="29">
        <v>1.8</v>
      </c>
      <c r="B12" s="10" t="s">
        <v>30</v>
      </c>
      <c r="C12" s="9" t="s">
        <v>27</v>
      </c>
      <c r="D12" s="23">
        <v>21</v>
      </c>
      <c r="E12" s="24">
        <v>43968</v>
      </c>
      <c r="F12" s="24">
        <f t="shared" si="0"/>
        <v>923328</v>
      </c>
      <c r="G12" s="25">
        <v>21</v>
      </c>
      <c r="H12" s="24">
        <f t="shared" si="1"/>
        <v>923328</v>
      </c>
      <c r="I12" s="25">
        <v>21</v>
      </c>
      <c r="J12" s="24">
        <f t="shared" si="2"/>
        <v>923328</v>
      </c>
      <c r="K12" s="23">
        <f>+'[1]1.8'!AT50</f>
        <v>21</v>
      </c>
      <c r="L12" s="24">
        <f t="shared" si="3"/>
        <v>923328</v>
      </c>
      <c r="M12" s="26">
        <v>21</v>
      </c>
      <c r="N12" s="24">
        <f t="shared" si="4"/>
        <v>923328</v>
      </c>
      <c r="O12" s="26">
        <v>21</v>
      </c>
      <c r="P12" s="24">
        <f t="shared" si="5"/>
        <v>923328</v>
      </c>
      <c r="Q12" s="23">
        <f>+'[1]1,8'!AT44</f>
        <v>25</v>
      </c>
      <c r="R12" s="31">
        <f t="shared" si="5"/>
        <v>1099200</v>
      </c>
      <c r="S12" s="23">
        <f t="shared" si="6"/>
        <v>4</v>
      </c>
      <c r="T12" s="33">
        <f t="shared" si="7"/>
        <v>0</v>
      </c>
    </row>
    <row r="13" spans="1:38" ht="22.5" x14ac:dyDescent="0.2">
      <c r="A13" s="29">
        <v>1.9</v>
      </c>
      <c r="B13" s="10" t="s">
        <v>31</v>
      </c>
      <c r="C13" s="9" t="s">
        <v>19</v>
      </c>
      <c r="D13" s="23">
        <v>1762</v>
      </c>
      <c r="E13" s="24">
        <v>18003</v>
      </c>
      <c r="F13" s="24">
        <f t="shared" si="0"/>
        <v>31721286</v>
      </c>
      <c r="G13" s="25">
        <v>495.67</v>
      </c>
      <c r="H13" s="24">
        <f t="shared" si="1"/>
        <v>8923547.0099999998</v>
      </c>
      <c r="I13" s="25">
        <v>495.67</v>
      </c>
      <c r="J13" s="24">
        <f t="shared" si="2"/>
        <v>8923547.0099999998</v>
      </c>
      <c r="K13" s="23">
        <f>+'[1]1.9'!AT50</f>
        <v>495.67</v>
      </c>
      <c r="L13" s="24">
        <f t="shared" si="3"/>
        <v>8923547.0099999998</v>
      </c>
      <c r="M13" s="26">
        <v>495.67</v>
      </c>
      <c r="N13" s="24">
        <f t="shared" si="4"/>
        <v>8923547.0099999998</v>
      </c>
      <c r="O13" s="26">
        <v>495.67</v>
      </c>
      <c r="P13" s="24">
        <f t="shared" si="5"/>
        <v>8923547.0099999998</v>
      </c>
      <c r="Q13" s="23">
        <v>495.67</v>
      </c>
      <c r="R13" s="31">
        <f t="shared" si="5"/>
        <v>8923547.0099999998</v>
      </c>
      <c r="S13" s="23">
        <f t="shared" si="6"/>
        <v>0</v>
      </c>
      <c r="T13" s="33">
        <f t="shared" si="7"/>
        <v>0</v>
      </c>
    </row>
    <row r="14" spans="1:38" ht="22.5" x14ac:dyDescent="0.2">
      <c r="A14" s="25">
        <v>1.1000000000000001</v>
      </c>
      <c r="B14" s="10" t="s">
        <v>32</v>
      </c>
      <c r="C14" s="9" t="s">
        <v>19</v>
      </c>
      <c r="D14" s="23">
        <v>461</v>
      </c>
      <c r="E14" s="24">
        <v>22434</v>
      </c>
      <c r="F14" s="24">
        <f t="shared" si="0"/>
        <v>10342074</v>
      </c>
      <c r="G14" s="25">
        <v>452.67</v>
      </c>
      <c r="H14" s="24">
        <f t="shared" si="1"/>
        <v>10155198.780000001</v>
      </c>
      <c r="I14" s="25">
        <v>452.67</v>
      </c>
      <c r="J14" s="24">
        <f t="shared" si="2"/>
        <v>10155198.780000001</v>
      </c>
      <c r="K14" s="23">
        <f>+'[1]1.10'!AT50</f>
        <v>452.67</v>
      </c>
      <c r="L14" s="24">
        <f t="shared" si="3"/>
        <v>10155198.780000001</v>
      </c>
      <c r="M14" s="26">
        <v>452.67</v>
      </c>
      <c r="N14" s="24">
        <f t="shared" si="4"/>
        <v>10155198.780000001</v>
      </c>
      <c r="O14" s="26">
        <v>452.67</v>
      </c>
      <c r="P14" s="24">
        <f t="shared" si="5"/>
        <v>10155198.780000001</v>
      </c>
      <c r="Q14" s="23">
        <v>452.67</v>
      </c>
      <c r="R14" s="31">
        <f t="shared" si="5"/>
        <v>10155198.780000001</v>
      </c>
      <c r="S14" s="23">
        <f t="shared" si="6"/>
        <v>0</v>
      </c>
      <c r="T14" s="33">
        <f t="shared" si="7"/>
        <v>0</v>
      </c>
    </row>
    <row r="15" spans="1:38" ht="22.5" x14ac:dyDescent="0.2">
      <c r="A15" s="29">
        <v>1.1100000000000001</v>
      </c>
      <c r="B15" s="10" t="s">
        <v>33</v>
      </c>
      <c r="C15" s="9" t="s">
        <v>19</v>
      </c>
      <c r="D15" s="23">
        <v>390</v>
      </c>
      <c r="E15" s="24">
        <v>60759</v>
      </c>
      <c r="F15" s="24">
        <f t="shared" si="0"/>
        <v>23696010</v>
      </c>
      <c r="G15" s="25">
        <v>422.14</v>
      </c>
      <c r="H15" s="24">
        <f t="shared" si="1"/>
        <v>25648804.259999998</v>
      </c>
      <c r="I15" s="25">
        <v>422.14</v>
      </c>
      <c r="J15" s="24">
        <f t="shared" si="2"/>
        <v>25648804.259999998</v>
      </c>
      <c r="K15" s="23">
        <f>+'[1]1.11'!AT50</f>
        <v>422.14</v>
      </c>
      <c r="L15" s="24">
        <f t="shared" si="3"/>
        <v>25648804.259999998</v>
      </c>
      <c r="M15" s="26">
        <v>422.14</v>
      </c>
      <c r="N15" s="24">
        <f t="shared" si="4"/>
        <v>25648804.259999998</v>
      </c>
      <c r="O15" s="26">
        <v>422.14</v>
      </c>
      <c r="P15" s="24">
        <f t="shared" si="5"/>
        <v>25648804.259999998</v>
      </c>
      <c r="Q15" s="23">
        <v>422.14</v>
      </c>
      <c r="R15" s="31">
        <f t="shared" si="5"/>
        <v>25648804.259999998</v>
      </c>
      <c r="S15" s="23">
        <f t="shared" si="6"/>
        <v>0</v>
      </c>
      <c r="T15" s="33">
        <f t="shared" si="7"/>
        <v>0</v>
      </c>
    </row>
    <row r="16" spans="1:38" ht="22.5" x14ac:dyDescent="0.2">
      <c r="A16" s="34">
        <v>1.1200000000000001</v>
      </c>
      <c r="B16" s="22" t="s">
        <v>34</v>
      </c>
      <c r="C16" s="9" t="s">
        <v>35</v>
      </c>
      <c r="D16" s="23">
        <v>80</v>
      </c>
      <c r="E16" s="24">
        <v>341516</v>
      </c>
      <c r="F16" s="24">
        <f t="shared" si="0"/>
        <v>27321280</v>
      </c>
      <c r="G16" s="25">
        <v>80</v>
      </c>
      <c r="H16" s="24">
        <f t="shared" si="1"/>
        <v>27321280</v>
      </c>
      <c r="I16" s="25">
        <v>80</v>
      </c>
      <c r="J16" s="24">
        <f t="shared" si="2"/>
        <v>27321280</v>
      </c>
      <c r="K16" s="23">
        <v>80</v>
      </c>
      <c r="L16" s="24">
        <f t="shared" si="3"/>
        <v>27321280</v>
      </c>
      <c r="M16" s="26">
        <v>80</v>
      </c>
      <c r="N16" s="24">
        <f t="shared" si="4"/>
        <v>27321280</v>
      </c>
      <c r="O16" s="26">
        <v>62.37</v>
      </c>
      <c r="P16" s="24">
        <f t="shared" si="5"/>
        <v>21300352.919999998</v>
      </c>
      <c r="Q16" s="35">
        <f>+'[1]1,12b'!AT101</f>
        <v>44.360999999999997</v>
      </c>
      <c r="R16" s="31">
        <f t="shared" si="5"/>
        <v>15149991.275999999</v>
      </c>
      <c r="S16" s="23">
        <f t="shared" si="6"/>
        <v>0</v>
      </c>
      <c r="T16" s="33">
        <f t="shared" si="7"/>
        <v>-18.009</v>
      </c>
    </row>
    <row r="17" spans="1:36" s="37" customFormat="1" ht="33.75" x14ac:dyDescent="0.2">
      <c r="A17" s="25">
        <v>1.1299999999999999</v>
      </c>
      <c r="B17" s="10" t="s">
        <v>36</v>
      </c>
      <c r="C17" s="9" t="s">
        <v>19</v>
      </c>
      <c r="D17" s="23">
        <v>1735</v>
      </c>
      <c r="E17" s="24">
        <v>18814</v>
      </c>
      <c r="F17" s="24">
        <f t="shared" si="0"/>
        <v>32642290</v>
      </c>
      <c r="G17" s="25">
        <v>1735</v>
      </c>
      <c r="H17" s="24">
        <f t="shared" si="1"/>
        <v>32642290</v>
      </c>
      <c r="I17" s="25">
        <v>1735</v>
      </c>
      <c r="J17" s="24">
        <f t="shared" si="2"/>
        <v>32642290</v>
      </c>
      <c r="K17" s="23">
        <v>1735</v>
      </c>
      <c r="L17" s="24">
        <f t="shared" si="3"/>
        <v>32642290</v>
      </c>
      <c r="M17" s="26">
        <v>1735</v>
      </c>
      <c r="N17" s="24">
        <f t="shared" si="4"/>
        <v>32642290</v>
      </c>
      <c r="O17" s="36">
        <v>1793.61</v>
      </c>
      <c r="P17" s="24">
        <f t="shared" si="5"/>
        <v>33744978.539999999</v>
      </c>
      <c r="Q17" s="35">
        <f>+'[1]1,13'!AT443</f>
        <v>1795.8615000000002</v>
      </c>
      <c r="R17" s="31">
        <f t="shared" si="5"/>
        <v>33787338.261000007</v>
      </c>
      <c r="S17" s="23">
        <f t="shared" si="6"/>
        <v>2.2515000000003056</v>
      </c>
      <c r="T17" s="33">
        <f t="shared" si="7"/>
        <v>0</v>
      </c>
      <c r="U17" s="32"/>
      <c r="V17" s="32"/>
      <c r="W17" s="32"/>
      <c r="X17" s="32"/>
      <c r="Y17" s="32"/>
      <c r="Z17" s="32"/>
      <c r="AA17" s="32"/>
      <c r="AB17" s="32"/>
      <c r="AC17" s="32"/>
      <c r="AD17" s="32"/>
      <c r="AE17" s="32"/>
      <c r="AF17" s="32"/>
      <c r="AG17" s="32"/>
      <c r="AH17" s="32"/>
      <c r="AI17" s="32"/>
      <c r="AJ17" s="32"/>
    </row>
    <row r="18" spans="1:36" x14ac:dyDescent="0.2">
      <c r="A18" s="29">
        <v>1.1399999999999999</v>
      </c>
      <c r="B18" s="10" t="s">
        <v>37</v>
      </c>
      <c r="C18" s="9" t="s">
        <v>27</v>
      </c>
      <c r="D18" s="23">
        <v>20</v>
      </c>
      <c r="E18" s="24">
        <v>35313</v>
      </c>
      <c r="F18" s="24">
        <f t="shared" si="0"/>
        <v>706260</v>
      </c>
      <c r="G18" s="25">
        <v>6</v>
      </c>
      <c r="H18" s="24">
        <f t="shared" si="1"/>
        <v>211878</v>
      </c>
      <c r="I18" s="25">
        <v>6</v>
      </c>
      <c r="J18" s="24">
        <f t="shared" si="2"/>
        <v>211878</v>
      </c>
      <c r="K18" s="23">
        <f>+'[1]1.14'!AT50</f>
        <v>6</v>
      </c>
      <c r="L18" s="24">
        <f t="shared" si="3"/>
        <v>211878</v>
      </c>
      <c r="M18" s="26">
        <v>6</v>
      </c>
      <c r="N18" s="24">
        <f t="shared" si="4"/>
        <v>211878</v>
      </c>
      <c r="O18" s="26">
        <v>6</v>
      </c>
      <c r="P18" s="24">
        <f t="shared" si="5"/>
        <v>211878</v>
      </c>
      <c r="Q18" s="23">
        <v>6</v>
      </c>
      <c r="R18" s="24">
        <f t="shared" si="5"/>
        <v>211878</v>
      </c>
      <c r="S18" s="26">
        <f t="shared" si="6"/>
        <v>0</v>
      </c>
      <c r="T18" s="28">
        <f t="shared" si="7"/>
        <v>0</v>
      </c>
    </row>
    <row r="19" spans="1:36" ht="33.75" x14ac:dyDescent="0.2">
      <c r="A19" s="29">
        <v>1.1499999999999999</v>
      </c>
      <c r="B19" s="22" t="s">
        <v>38</v>
      </c>
      <c r="C19" s="9" t="s">
        <v>27</v>
      </c>
      <c r="D19" s="23">
        <v>27</v>
      </c>
      <c r="E19" s="24">
        <v>533933</v>
      </c>
      <c r="F19" s="24">
        <f t="shared" si="0"/>
        <v>14416191</v>
      </c>
      <c r="G19" s="25">
        <v>27</v>
      </c>
      <c r="H19" s="24">
        <f t="shared" si="1"/>
        <v>14416191</v>
      </c>
      <c r="I19" s="25">
        <v>27</v>
      </c>
      <c r="J19" s="24">
        <f t="shared" si="2"/>
        <v>14416191</v>
      </c>
      <c r="K19" s="23">
        <v>27</v>
      </c>
      <c r="L19" s="24">
        <f t="shared" si="3"/>
        <v>14416191</v>
      </c>
      <c r="M19" s="26">
        <v>27</v>
      </c>
      <c r="N19" s="24">
        <f t="shared" si="4"/>
        <v>14416191</v>
      </c>
      <c r="O19" s="23">
        <v>0</v>
      </c>
      <c r="P19" s="24">
        <f t="shared" si="5"/>
        <v>0</v>
      </c>
      <c r="Q19" s="23">
        <v>0</v>
      </c>
      <c r="R19" s="24">
        <f t="shared" si="5"/>
        <v>0</v>
      </c>
      <c r="S19" s="26">
        <f t="shared" si="6"/>
        <v>0</v>
      </c>
      <c r="T19" s="28">
        <f t="shared" si="7"/>
        <v>0</v>
      </c>
    </row>
    <row r="20" spans="1:36" ht="22.5" x14ac:dyDescent="0.2">
      <c r="A20" s="25">
        <v>1.1599999999999999</v>
      </c>
      <c r="B20" s="10" t="s">
        <v>39</v>
      </c>
      <c r="C20" s="9" t="s">
        <v>19</v>
      </c>
      <c r="D20" s="23">
        <v>1139.6400000000001</v>
      </c>
      <c r="E20" s="24">
        <v>68524</v>
      </c>
      <c r="F20" s="24">
        <f t="shared" si="0"/>
        <v>78092691.360000014</v>
      </c>
      <c r="G20" s="25">
        <v>1053.68</v>
      </c>
      <c r="H20" s="24">
        <f t="shared" si="1"/>
        <v>72202368.320000008</v>
      </c>
      <c r="I20" s="25">
        <v>1053.68</v>
      </c>
      <c r="J20" s="24">
        <f t="shared" si="2"/>
        <v>72202368.320000008</v>
      </c>
      <c r="K20" s="23">
        <f>+'[1]1.16'!AT50</f>
        <v>1053.68</v>
      </c>
      <c r="L20" s="24">
        <f t="shared" si="3"/>
        <v>72202368.320000008</v>
      </c>
      <c r="M20" s="26">
        <v>1053.68</v>
      </c>
      <c r="N20" s="24">
        <f t="shared" si="4"/>
        <v>72202368.320000008</v>
      </c>
      <c r="O20" s="26">
        <v>1053.68</v>
      </c>
      <c r="P20" s="24">
        <f t="shared" si="5"/>
        <v>72202368.320000008</v>
      </c>
      <c r="Q20" s="23">
        <v>1053.68</v>
      </c>
      <c r="R20" s="24">
        <f t="shared" si="5"/>
        <v>72202368.320000008</v>
      </c>
      <c r="S20" s="26">
        <f t="shared" si="6"/>
        <v>0</v>
      </c>
      <c r="T20" s="28">
        <f t="shared" si="7"/>
        <v>0</v>
      </c>
    </row>
    <row r="21" spans="1:36" x14ac:dyDescent="0.2">
      <c r="A21" s="17">
        <v>2</v>
      </c>
      <c r="B21" s="18" t="s">
        <v>40</v>
      </c>
      <c r="C21" s="17"/>
      <c r="D21" s="17"/>
      <c r="E21" s="19" t="s">
        <v>41</v>
      </c>
      <c r="F21" s="19">
        <f>SUM(F22:F24)</f>
        <v>26018278.77</v>
      </c>
      <c r="G21" s="14"/>
      <c r="H21" s="19">
        <f>SUM(H22:H24)</f>
        <v>26018278.77</v>
      </c>
      <c r="I21" s="14"/>
      <c r="J21" s="19">
        <f>SUM(J22:J24)</f>
        <v>26018278.77</v>
      </c>
      <c r="K21" s="38"/>
      <c r="L21" s="19">
        <f>SUM(L22:L24)</f>
        <v>30614624.84</v>
      </c>
      <c r="M21" s="20"/>
      <c r="N21" s="19">
        <f>SUM(N22:N24)</f>
        <v>30614624.84</v>
      </c>
      <c r="O21" s="20"/>
      <c r="P21" s="19">
        <f>SUM(P22:P24)</f>
        <v>35609905.450000003</v>
      </c>
      <c r="Q21" s="20"/>
      <c r="R21" s="19">
        <f>SUM(R22:R24)</f>
        <v>35832321.823600002</v>
      </c>
      <c r="S21" s="20"/>
      <c r="T21" s="20"/>
    </row>
    <row r="22" spans="1:36" x14ac:dyDescent="0.2">
      <c r="A22" s="29">
        <v>2.1</v>
      </c>
      <c r="B22" s="22" t="s">
        <v>42</v>
      </c>
      <c r="C22" s="9" t="s">
        <v>35</v>
      </c>
      <c r="D22" s="30">
        <v>431.75</v>
      </c>
      <c r="E22" s="24">
        <v>56031</v>
      </c>
      <c r="F22" s="24">
        <f>D22*E22</f>
        <v>24191384.25</v>
      </c>
      <c r="G22" s="29">
        <v>431.75</v>
      </c>
      <c r="H22" s="24">
        <f t="shared" si="1"/>
        <v>24191384.25</v>
      </c>
      <c r="I22" s="29">
        <v>431.75</v>
      </c>
      <c r="J22" s="24">
        <f t="shared" ref="J22:J52" si="8">I22*$E22</f>
        <v>24191384.25</v>
      </c>
      <c r="K22" s="23">
        <v>431.75</v>
      </c>
      <c r="L22" s="24">
        <f t="shared" ref="L22:L24" si="9">K22*E22</f>
        <v>24191384.25</v>
      </c>
      <c r="M22" s="26">
        <v>431.75</v>
      </c>
      <c r="N22" s="24">
        <f t="shared" si="4"/>
        <v>24191384.25</v>
      </c>
      <c r="O22" s="26">
        <v>346.37</v>
      </c>
      <c r="P22" s="24">
        <f t="shared" ref="P22:R24" si="10">O22*$E22</f>
        <v>19407457.469999999</v>
      </c>
      <c r="Q22" s="23">
        <v>346.37</v>
      </c>
      <c r="R22" s="24">
        <f t="shared" si="10"/>
        <v>19407457.469999999</v>
      </c>
      <c r="S22" s="26">
        <f t="shared" ref="S22:S83" si="11">IF((Q22-O22)&gt;0,(Q22-O22),0)</f>
        <v>0</v>
      </c>
      <c r="T22" s="28">
        <f t="shared" ref="T22:T83" si="12">IF((Q22-O22)&lt;0,(Q22-O22),0)</f>
        <v>0</v>
      </c>
    </row>
    <row r="23" spans="1:36" ht="15.75" x14ac:dyDescent="0.2">
      <c r="A23" s="29">
        <v>2.2000000000000002</v>
      </c>
      <c r="B23" s="22" t="s">
        <v>43</v>
      </c>
      <c r="C23" s="9" t="s">
        <v>35</v>
      </c>
      <c r="D23" s="30">
        <v>9.36</v>
      </c>
      <c r="E23" s="24">
        <v>107633</v>
      </c>
      <c r="F23" s="24">
        <f>D23*E23</f>
        <v>1007444.8799999999</v>
      </c>
      <c r="G23" s="29">
        <v>9.36</v>
      </c>
      <c r="H23" s="24">
        <f t="shared" si="1"/>
        <v>1007444.8799999999</v>
      </c>
      <c r="I23" s="29">
        <v>9.36</v>
      </c>
      <c r="J23" s="24">
        <f t="shared" si="8"/>
        <v>1007444.8799999999</v>
      </c>
      <c r="K23" s="23">
        <v>52.96</v>
      </c>
      <c r="L23" s="24">
        <f t="shared" si="9"/>
        <v>5700243.6799999997</v>
      </c>
      <c r="M23" s="26">
        <v>52.96</v>
      </c>
      <c r="N23" s="24">
        <f t="shared" si="4"/>
        <v>5700243.6799999997</v>
      </c>
      <c r="O23" s="39">
        <v>147.32</v>
      </c>
      <c r="P23" s="24">
        <f t="shared" si="10"/>
        <v>15856493.559999999</v>
      </c>
      <c r="Q23" s="23">
        <f>+'[1]2,2'!AT206</f>
        <v>147.32480000000001</v>
      </c>
      <c r="R23" s="31">
        <f t="shared" si="10"/>
        <v>15857010.198400002</v>
      </c>
      <c r="S23" s="23">
        <f t="shared" si="11"/>
        <v>4.8000000000172349E-3</v>
      </c>
      <c r="T23" s="28">
        <f t="shared" si="12"/>
        <v>0</v>
      </c>
    </row>
    <row r="24" spans="1:36" x14ac:dyDescent="0.2">
      <c r="A24" s="29">
        <v>2.2999999999999998</v>
      </c>
      <c r="B24" s="10" t="s">
        <v>44</v>
      </c>
      <c r="C24" s="9" t="s">
        <v>35</v>
      </c>
      <c r="D24" s="30">
        <v>30.84</v>
      </c>
      <c r="E24" s="24">
        <v>26571</v>
      </c>
      <c r="F24" s="24">
        <f>D24*E24</f>
        <v>819449.64</v>
      </c>
      <c r="G24" s="29">
        <v>30.84</v>
      </c>
      <c r="H24" s="24">
        <f t="shared" si="1"/>
        <v>819449.64</v>
      </c>
      <c r="I24" s="29">
        <v>30.84</v>
      </c>
      <c r="J24" s="24">
        <f t="shared" si="8"/>
        <v>819449.64</v>
      </c>
      <c r="K24" s="23">
        <v>27.21</v>
      </c>
      <c r="L24" s="24">
        <f t="shared" si="9"/>
        <v>722996.91</v>
      </c>
      <c r="M24" s="26">
        <v>27.21</v>
      </c>
      <c r="N24" s="24">
        <f t="shared" si="4"/>
        <v>722996.91</v>
      </c>
      <c r="O24" s="26">
        <v>13.02</v>
      </c>
      <c r="P24" s="24">
        <f t="shared" si="10"/>
        <v>345954.42</v>
      </c>
      <c r="Q24" s="23">
        <f>+'[1]2,3'!AT46</f>
        <v>21.371200000000002</v>
      </c>
      <c r="R24" s="31">
        <f t="shared" si="10"/>
        <v>567854.15520000004</v>
      </c>
      <c r="S24" s="23">
        <f t="shared" si="11"/>
        <v>8.3512000000000022</v>
      </c>
      <c r="T24" s="28">
        <f t="shared" si="12"/>
        <v>0</v>
      </c>
    </row>
    <row r="25" spans="1:36" x14ac:dyDescent="0.2">
      <c r="A25" s="17">
        <v>3</v>
      </c>
      <c r="B25" s="18" t="s">
        <v>45</v>
      </c>
      <c r="C25" s="17"/>
      <c r="D25" s="17"/>
      <c r="E25" s="19" t="s">
        <v>41</v>
      </c>
      <c r="F25" s="19">
        <f>SUM(F26:F33)</f>
        <v>149493472.89000002</v>
      </c>
      <c r="G25" s="17"/>
      <c r="H25" s="19">
        <f>SUM(H26:H33)</f>
        <v>167157070.71000001</v>
      </c>
      <c r="I25" s="17"/>
      <c r="J25" s="19">
        <f>SUM(J26:J33)</f>
        <v>167157070.71000001</v>
      </c>
      <c r="K25" s="38"/>
      <c r="L25" s="19">
        <f>SUM(L26:L33)</f>
        <v>101418037.81</v>
      </c>
      <c r="M25" s="20"/>
      <c r="N25" s="19">
        <f>SUM(N26:N33)</f>
        <v>109515611.35000001</v>
      </c>
      <c r="O25" s="20"/>
      <c r="P25" s="19">
        <f>SUM(P26:P33)</f>
        <v>144749538.62</v>
      </c>
      <c r="Q25" s="20"/>
      <c r="R25" s="19">
        <f>SUM(R26:R33)</f>
        <v>142073720.00829998</v>
      </c>
      <c r="S25" s="20"/>
      <c r="T25" s="20"/>
    </row>
    <row r="26" spans="1:36" ht="33.75" x14ac:dyDescent="0.2">
      <c r="A26" s="29">
        <v>3.1</v>
      </c>
      <c r="B26" s="10" t="s">
        <v>46</v>
      </c>
      <c r="C26" s="9" t="s">
        <v>35</v>
      </c>
      <c r="D26" s="23">
        <v>9.16</v>
      </c>
      <c r="E26" s="24">
        <v>1143096</v>
      </c>
      <c r="F26" s="24">
        <f t="shared" ref="F26:F33" si="13">D26*E26</f>
        <v>10470759.359999999</v>
      </c>
      <c r="G26" s="25">
        <v>9.16</v>
      </c>
      <c r="H26" s="24">
        <f t="shared" si="1"/>
        <v>10470759.359999999</v>
      </c>
      <c r="I26" s="25">
        <v>9.16</v>
      </c>
      <c r="J26" s="24">
        <f t="shared" si="8"/>
        <v>10470759.359999999</v>
      </c>
      <c r="K26" s="23">
        <v>3.05</v>
      </c>
      <c r="L26" s="24">
        <f t="shared" ref="L26:L33" si="14">K26*E26</f>
        <v>3486442.8</v>
      </c>
      <c r="M26" s="23"/>
      <c r="N26" s="24">
        <f t="shared" si="4"/>
        <v>0</v>
      </c>
      <c r="O26" s="26">
        <v>0</v>
      </c>
      <c r="P26" s="24">
        <f t="shared" ref="P26:R33" si="15">O26*$E26</f>
        <v>0</v>
      </c>
      <c r="Q26" s="26"/>
      <c r="R26" s="24">
        <f t="shared" si="15"/>
        <v>0</v>
      </c>
      <c r="S26" s="26">
        <f t="shared" si="11"/>
        <v>0</v>
      </c>
      <c r="T26" s="28">
        <f t="shared" si="12"/>
        <v>0</v>
      </c>
    </row>
    <row r="27" spans="1:36" ht="33.75" x14ac:dyDescent="0.2">
      <c r="A27" s="29">
        <v>3.2</v>
      </c>
      <c r="B27" s="10" t="s">
        <v>47</v>
      </c>
      <c r="C27" s="9" t="s">
        <v>35</v>
      </c>
      <c r="D27" s="23">
        <v>0.25</v>
      </c>
      <c r="E27" s="24">
        <v>1143096</v>
      </c>
      <c r="F27" s="24">
        <f t="shared" si="13"/>
        <v>285774</v>
      </c>
      <c r="G27" s="25">
        <v>0.25</v>
      </c>
      <c r="H27" s="24">
        <f t="shared" si="1"/>
        <v>285774</v>
      </c>
      <c r="I27" s="25">
        <v>0.25</v>
      </c>
      <c r="J27" s="24">
        <f t="shared" si="8"/>
        <v>285774</v>
      </c>
      <c r="K27" s="23">
        <v>0</v>
      </c>
      <c r="L27" s="24">
        <f t="shared" si="14"/>
        <v>0</v>
      </c>
      <c r="M27" s="26">
        <v>0</v>
      </c>
      <c r="N27" s="24">
        <f t="shared" si="4"/>
        <v>0</v>
      </c>
      <c r="O27" s="26">
        <v>0</v>
      </c>
      <c r="P27" s="24">
        <f t="shared" si="15"/>
        <v>0</v>
      </c>
      <c r="Q27" s="26"/>
      <c r="R27" s="24">
        <f t="shared" si="15"/>
        <v>0</v>
      </c>
      <c r="S27" s="26">
        <f t="shared" si="11"/>
        <v>0</v>
      </c>
      <c r="T27" s="28">
        <f t="shared" si="12"/>
        <v>0</v>
      </c>
    </row>
    <row r="28" spans="1:36" ht="33.75" x14ac:dyDescent="0.2">
      <c r="A28" s="29">
        <v>3.3</v>
      </c>
      <c r="B28" s="22" t="s">
        <v>48</v>
      </c>
      <c r="C28" s="9" t="s">
        <v>49</v>
      </c>
      <c r="D28" s="23">
        <v>7170</v>
      </c>
      <c r="E28" s="24">
        <v>5889</v>
      </c>
      <c r="F28" s="24">
        <f t="shared" si="13"/>
        <v>42224130</v>
      </c>
      <c r="G28" s="25">
        <v>7170</v>
      </c>
      <c r="H28" s="24">
        <f t="shared" si="1"/>
        <v>42224130</v>
      </c>
      <c r="I28" s="25">
        <v>7170</v>
      </c>
      <c r="J28" s="24">
        <f t="shared" si="8"/>
        <v>42224130</v>
      </c>
      <c r="K28" s="23">
        <v>5202.9399999999996</v>
      </c>
      <c r="L28" s="24">
        <f t="shared" si="14"/>
        <v>30640113.659999996</v>
      </c>
      <c r="M28" s="23">
        <v>7170</v>
      </c>
      <c r="N28" s="24">
        <f t="shared" si="4"/>
        <v>42224130</v>
      </c>
      <c r="O28" s="39">
        <v>12853.1</v>
      </c>
      <c r="P28" s="24">
        <f t="shared" si="15"/>
        <v>75691905.900000006</v>
      </c>
      <c r="Q28" s="35">
        <f>+'[1]3,3'!AT360</f>
        <v>12360.620699999999</v>
      </c>
      <c r="R28" s="31">
        <f t="shared" si="15"/>
        <v>72791695.302299991</v>
      </c>
      <c r="S28" s="23">
        <f t="shared" si="11"/>
        <v>0</v>
      </c>
      <c r="T28" s="33">
        <f t="shared" si="12"/>
        <v>-492.47930000000088</v>
      </c>
    </row>
    <row r="29" spans="1:36" ht="22.5" x14ac:dyDescent="0.2">
      <c r="A29" s="29">
        <v>3.4</v>
      </c>
      <c r="B29" s="10" t="s">
        <v>50</v>
      </c>
      <c r="C29" s="9" t="s">
        <v>35</v>
      </c>
      <c r="D29" s="23">
        <v>68.209999999999994</v>
      </c>
      <c r="E29" s="24">
        <v>49177</v>
      </c>
      <c r="F29" s="24">
        <f t="shared" si="13"/>
        <v>3354363.1699999995</v>
      </c>
      <c r="G29" s="25">
        <v>68.209999999999994</v>
      </c>
      <c r="H29" s="24">
        <f t="shared" si="1"/>
        <v>3354363.1699999995</v>
      </c>
      <c r="I29" s="25">
        <v>68.209999999999994</v>
      </c>
      <c r="J29" s="24">
        <f t="shared" si="8"/>
        <v>3354363.1699999995</v>
      </c>
      <c r="K29" s="23">
        <v>68.209999999999994</v>
      </c>
      <c r="L29" s="24">
        <f t="shared" si="14"/>
        <v>3354363.1699999995</v>
      </c>
      <c r="M29" s="26">
        <v>68.209999999999994</v>
      </c>
      <c r="N29" s="24">
        <f t="shared" si="4"/>
        <v>3354363.1699999995</v>
      </c>
      <c r="O29" s="39">
        <v>70</v>
      </c>
      <c r="P29" s="24">
        <f t="shared" si="15"/>
        <v>3442390</v>
      </c>
      <c r="Q29" s="23">
        <f>+'[1]3.4'!AT44</f>
        <v>70</v>
      </c>
      <c r="R29" s="31">
        <f t="shared" si="15"/>
        <v>3442390</v>
      </c>
      <c r="S29" s="23">
        <f t="shared" si="11"/>
        <v>0</v>
      </c>
      <c r="T29" s="33">
        <f t="shared" si="12"/>
        <v>0</v>
      </c>
    </row>
    <row r="30" spans="1:36" ht="22.5" x14ac:dyDescent="0.2">
      <c r="A30" s="29">
        <v>3.5</v>
      </c>
      <c r="B30" s="10" t="s">
        <v>51</v>
      </c>
      <c r="C30" s="9" t="s">
        <v>19</v>
      </c>
      <c r="D30" s="23">
        <v>123.36</v>
      </c>
      <c r="E30" s="24">
        <v>9783</v>
      </c>
      <c r="F30" s="24">
        <f t="shared" si="13"/>
        <v>1206830.8799999999</v>
      </c>
      <c r="G30" s="25">
        <v>1928.9</v>
      </c>
      <c r="H30" s="24">
        <f t="shared" si="1"/>
        <v>18870428.699999999</v>
      </c>
      <c r="I30" s="25">
        <v>1928.9</v>
      </c>
      <c r="J30" s="24">
        <f t="shared" si="8"/>
        <v>18870428.699999999</v>
      </c>
      <c r="K30" s="23">
        <v>128.76</v>
      </c>
      <c r="L30" s="24">
        <f t="shared" si="14"/>
        <v>1259659.0799999998</v>
      </c>
      <c r="M30" s="26">
        <v>128.76</v>
      </c>
      <c r="N30" s="24">
        <f t="shared" si="4"/>
        <v>1259659.0799999998</v>
      </c>
      <c r="O30" s="26">
        <v>128.76</v>
      </c>
      <c r="P30" s="24">
        <f t="shared" si="15"/>
        <v>1259659.0799999998</v>
      </c>
      <c r="Q30" s="35">
        <f>+'[1]3.5'!AT43</f>
        <v>146.72200000000001</v>
      </c>
      <c r="R30" s="31">
        <f t="shared" si="15"/>
        <v>1435381.3260000001</v>
      </c>
      <c r="S30" s="23">
        <f t="shared" si="11"/>
        <v>17.962000000000018</v>
      </c>
      <c r="T30" s="33">
        <f t="shared" si="12"/>
        <v>0</v>
      </c>
    </row>
    <row r="31" spans="1:36" ht="22.5" x14ac:dyDescent="0.2">
      <c r="A31" s="29">
        <v>3.6</v>
      </c>
      <c r="B31" s="10" t="s">
        <v>52</v>
      </c>
      <c r="C31" s="9" t="s">
        <v>19</v>
      </c>
      <c r="D31" s="23">
        <v>123.36</v>
      </c>
      <c r="E31" s="24">
        <v>49663</v>
      </c>
      <c r="F31" s="24">
        <f t="shared" si="13"/>
        <v>6126427.6799999997</v>
      </c>
      <c r="G31" s="25">
        <v>123.36</v>
      </c>
      <c r="H31" s="24">
        <f t="shared" si="1"/>
        <v>6126427.6799999997</v>
      </c>
      <c r="I31" s="25">
        <v>123.36</v>
      </c>
      <c r="J31" s="24">
        <f t="shared" si="8"/>
        <v>6126427.6799999997</v>
      </c>
      <c r="K31" s="23">
        <v>86.77</v>
      </c>
      <c r="L31" s="24">
        <f t="shared" si="14"/>
        <v>4309258.51</v>
      </c>
      <c r="M31" s="26">
        <v>86.77</v>
      </c>
      <c r="N31" s="24">
        <f t="shared" si="4"/>
        <v>4309258.51</v>
      </c>
      <c r="O31" s="26">
        <v>92</v>
      </c>
      <c r="P31" s="24">
        <f t="shared" si="15"/>
        <v>4568996</v>
      </c>
      <c r="Q31" s="35">
        <f>+'[1]3,6'!AT45</f>
        <v>92.98</v>
      </c>
      <c r="R31" s="31">
        <f t="shared" si="15"/>
        <v>4617665.74</v>
      </c>
      <c r="S31" s="23">
        <f t="shared" si="11"/>
        <v>0.98000000000000398</v>
      </c>
      <c r="T31" s="33">
        <f t="shared" si="12"/>
        <v>0</v>
      </c>
    </row>
    <row r="32" spans="1:36" ht="33.75" x14ac:dyDescent="0.2">
      <c r="A32" s="29">
        <v>3.7</v>
      </c>
      <c r="B32" s="10" t="s">
        <v>53</v>
      </c>
      <c r="C32" s="9" t="s">
        <v>35</v>
      </c>
      <c r="D32" s="23">
        <v>56.84</v>
      </c>
      <c r="E32" s="24">
        <v>1493039</v>
      </c>
      <c r="F32" s="24">
        <f t="shared" si="13"/>
        <v>84864336.760000005</v>
      </c>
      <c r="G32" s="25">
        <v>56.84</v>
      </c>
      <c r="H32" s="24">
        <f t="shared" si="1"/>
        <v>84864336.760000005</v>
      </c>
      <c r="I32" s="25">
        <v>56.84</v>
      </c>
      <c r="J32" s="24">
        <f t="shared" si="8"/>
        <v>84864336.760000005</v>
      </c>
      <c r="K32" s="23">
        <v>38.450000000000003</v>
      </c>
      <c r="L32" s="24">
        <f t="shared" si="14"/>
        <v>57407349.550000004</v>
      </c>
      <c r="M32" s="26">
        <v>38.450000000000003</v>
      </c>
      <c r="N32" s="24">
        <f t="shared" si="4"/>
        <v>57407349.550000004</v>
      </c>
      <c r="O32" s="26">
        <v>39.4</v>
      </c>
      <c r="P32" s="24">
        <f t="shared" si="15"/>
        <v>58825736.600000001</v>
      </c>
      <c r="Q32" s="35">
        <v>39.4</v>
      </c>
      <c r="R32" s="24">
        <f t="shared" si="15"/>
        <v>58825736.600000001</v>
      </c>
      <c r="S32" s="26">
        <f t="shared" si="11"/>
        <v>0</v>
      </c>
      <c r="T32" s="28">
        <f t="shared" si="12"/>
        <v>0</v>
      </c>
    </row>
    <row r="33" spans="1:20" ht="22.5" x14ac:dyDescent="0.2">
      <c r="A33" s="29">
        <v>3.8</v>
      </c>
      <c r="B33" s="40" t="s">
        <v>54</v>
      </c>
      <c r="C33" s="9" t="s">
        <v>19</v>
      </c>
      <c r="D33" s="23">
        <v>123.36</v>
      </c>
      <c r="E33" s="24">
        <v>7789</v>
      </c>
      <c r="F33" s="24">
        <f t="shared" si="13"/>
        <v>960851.04</v>
      </c>
      <c r="G33" s="25">
        <v>123.36</v>
      </c>
      <c r="H33" s="24">
        <f t="shared" si="1"/>
        <v>960851.04</v>
      </c>
      <c r="I33" s="25">
        <v>123.36</v>
      </c>
      <c r="J33" s="24">
        <f t="shared" si="8"/>
        <v>960851.04</v>
      </c>
      <c r="K33" s="23">
        <v>123.36</v>
      </c>
      <c r="L33" s="24">
        <f t="shared" si="14"/>
        <v>960851.04</v>
      </c>
      <c r="M33" s="26">
        <v>123.36</v>
      </c>
      <c r="N33" s="24">
        <f t="shared" si="4"/>
        <v>960851.04</v>
      </c>
      <c r="O33" s="26">
        <v>123.36</v>
      </c>
      <c r="P33" s="24">
        <f t="shared" si="15"/>
        <v>960851.04</v>
      </c>
      <c r="Q33" s="26">
        <v>123.36</v>
      </c>
      <c r="R33" s="24">
        <f t="shared" si="15"/>
        <v>960851.04</v>
      </c>
      <c r="S33" s="26">
        <f t="shared" si="11"/>
        <v>0</v>
      </c>
      <c r="T33" s="28">
        <f t="shared" si="12"/>
        <v>0</v>
      </c>
    </row>
    <row r="34" spans="1:20" x14ac:dyDescent="0.2">
      <c r="A34" s="17">
        <v>4</v>
      </c>
      <c r="B34" s="18" t="s">
        <v>55</v>
      </c>
      <c r="C34" s="17"/>
      <c r="D34" s="17"/>
      <c r="E34" s="19" t="s">
        <v>41</v>
      </c>
      <c r="F34" s="19">
        <f>SUM(F35:F52)</f>
        <v>468325806.23000002</v>
      </c>
      <c r="G34" s="15"/>
      <c r="H34" s="19">
        <f>SUM(H35:H52)</f>
        <v>468325806.23000002</v>
      </c>
      <c r="I34" s="15"/>
      <c r="J34" s="19">
        <f>SUM(J35:J52)</f>
        <v>468325806.23000002</v>
      </c>
      <c r="K34" s="23"/>
      <c r="L34" s="19">
        <f>SUM(L35:L52)</f>
        <v>424854128.56</v>
      </c>
      <c r="M34" s="20"/>
      <c r="N34" s="19">
        <f>SUM(N35:N52)</f>
        <v>424854128.56</v>
      </c>
      <c r="O34" s="20"/>
      <c r="P34" s="19">
        <f>SUM(P35:P52)</f>
        <v>268502773.34999996</v>
      </c>
      <c r="Q34" s="20"/>
      <c r="R34" s="19">
        <f>SUM(R35:R52)</f>
        <v>285300025.43376231</v>
      </c>
      <c r="S34" s="20"/>
      <c r="T34" s="20"/>
    </row>
    <row r="35" spans="1:20" ht="22.5" x14ac:dyDescent="0.2">
      <c r="A35" s="29">
        <v>4.0999999999999996</v>
      </c>
      <c r="B35" s="22" t="s">
        <v>56</v>
      </c>
      <c r="C35" s="9" t="s">
        <v>49</v>
      </c>
      <c r="D35" s="23">
        <v>17143</v>
      </c>
      <c r="E35" s="24">
        <v>5889</v>
      </c>
      <c r="F35" s="24">
        <f t="shared" ref="F35:F52" si="16">D35*E35</f>
        <v>100955127</v>
      </c>
      <c r="G35" s="25">
        <v>17143</v>
      </c>
      <c r="H35" s="24">
        <f t="shared" si="1"/>
        <v>100955127</v>
      </c>
      <c r="I35" s="25">
        <v>17143</v>
      </c>
      <c r="J35" s="24">
        <f t="shared" si="8"/>
        <v>100955127</v>
      </c>
      <c r="K35" s="23">
        <v>17143</v>
      </c>
      <c r="L35" s="24">
        <f t="shared" ref="L35:L52" si="17">K35*E35</f>
        <v>100955127</v>
      </c>
      <c r="M35" s="26">
        <v>17143</v>
      </c>
      <c r="N35" s="24">
        <f t="shared" si="4"/>
        <v>100955127</v>
      </c>
      <c r="O35" s="26">
        <v>17143</v>
      </c>
      <c r="P35" s="24">
        <f t="shared" ref="P35:R43" si="18">O35*$E35</f>
        <v>100955127</v>
      </c>
      <c r="Q35" s="41">
        <f>+'[1]4,1'!AT1076</f>
        <v>17009.607029999999</v>
      </c>
      <c r="R35" s="31">
        <f t="shared" si="18"/>
        <v>100169575.79967</v>
      </c>
      <c r="S35" s="23">
        <f t="shared" si="11"/>
        <v>0</v>
      </c>
      <c r="T35" s="33">
        <f t="shared" si="12"/>
        <v>-133.39297000000079</v>
      </c>
    </row>
    <row r="36" spans="1:20" ht="15.75" x14ac:dyDescent="0.2">
      <c r="A36" s="29">
        <v>4.2</v>
      </c>
      <c r="B36" s="10" t="s">
        <v>57</v>
      </c>
      <c r="C36" s="9" t="s">
        <v>27</v>
      </c>
      <c r="D36" s="23">
        <v>40</v>
      </c>
      <c r="E36" s="24">
        <v>8113</v>
      </c>
      <c r="F36" s="24">
        <f t="shared" si="16"/>
        <v>324520</v>
      </c>
      <c r="G36" s="25">
        <v>40</v>
      </c>
      <c r="H36" s="24">
        <f t="shared" si="1"/>
        <v>324520</v>
      </c>
      <c r="I36" s="25">
        <v>40</v>
      </c>
      <c r="J36" s="24">
        <f t="shared" si="8"/>
        <v>324520</v>
      </c>
      <c r="K36" s="23">
        <v>40</v>
      </c>
      <c r="L36" s="24">
        <f t="shared" si="17"/>
        <v>324520</v>
      </c>
      <c r="M36" s="26">
        <v>40</v>
      </c>
      <c r="N36" s="24">
        <f t="shared" si="4"/>
        <v>324520</v>
      </c>
      <c r="O36" s="39">
        <v>123</v>
      </c>
      <c r="P36" s="24">
        <f t="shared" si="18"/>
        <v>997899</v>
      </c>
      <c r="Q36" s="35">
        <f>+'[1]4,2'!AT96</f>
        <v>150</v>
      </c>
      <c r="R36" s="31">
        <f t="shared" si="18"/>
        <v>1216950</v>
      </c>
      <c r="S36" s="23">
        <f t="shared" si="11"/>
        <v>27</v>
      </c>
      <c r="T36" s="33">
        <f t="shared" si="12"/>
        <v>0</v>
      </c>
    </row>
    <row r="37" spans="1:20" x14ac:dyDescent="0.2">
      <c r="A37" s="29">
        <v>4.3</v>
      </c>
      <c r="B37" s="22" t="s">
        <v>58</v>
      </c>
      <c r="C37" s="9" t="s">
        <v>35</v>
      </c>
      <c r="D37" s="23">
        <v>54</v>
      </c>
      <c r="E37" s="24">
        <v>49177</v>
      </c>
      <c r="F37" s="24">
        <f t="shared" si="16"/>
        <v>2655558</v>
      </c>
      <c r="G37" s="25">
        <v>54</v>
      </c>
      <c r="H37" s="24">
        <f t="shared" si="1"/>
        <v>2655558</v>
      </c>
      <c r="I37" s="25">
        <v>54</v>
      </c>
      <c r="J37" s="24">
        <f t="shared" si="8"/>
        <v>2655558</v>
      </c>
      <c r="K37" s="23">
        <v>54</v>
      </c>
      <c r="L37" s="24">
        <f t="shared" si="17"/>
        <v>2655558</v>
      </c>
      <c r="M37" s="26">
        <v>54</v>
      </c>
      <c r="N37" s="24">
        <f t="shared" si="4"/>
        <v>2655558</v>
      </c>
      <c r="O37" s="26">
        <v>153.15</v>
      </c>
      <c r="P37" s="24">
        <f t="shared" si="18"/>
        <v>7531457.5500000007</v>
      </c>
      <c r="Q37" s="35">
        <f>+'[1]4,3'!AT101</f>
        <v>144.5</v>
      </c>
      <c r="R37" s="31">
        <f t="shared" si="18"/>
        <v>7106076.5</v>
      </c>
      <c r="S37" s="23">
        <f t="shared" si="11"/>
        <v>0</v>
      </c>
      <c r="T37" s="33">
        <f t="shared" si="12"/>
        <v>-8.6500000000000057</v>
      </c>
    </row>
    <row r="38" spans="1:20" ht="33.75" x14ac:dyDescent="0.2">
      <c r="A38" s="29">
        <v>4.4000000000000004</v>
      </c>
      <c r="B38" s="22" t="s">
        <v>59</v>
      </c>
      <c r="C38" s="9" t="s">
        <v>19</v>
      </c>
      <c r="D38" s="23">
        <v>399.11</v>
      </c>
      <c r="E38" s="24">
        <v>413492</v>
      </c>
      <c r="F38" s="24">
        <f t="shared" si="16"/>
        <v>165028792.12</v>
      </c>
      <c r="G38" s="25">
        <v>399.11</v>
      </c>
      <c r="H38" s="24">
        <f t="shared" si="1"/>
        <v>165028792.12</v>
      </c>
      <c r="I38" s="25">
        <v>399.11</v>
      </c>
      <c r="J38" s="24">
        <f t="shared" si="8"/>
        <v>165028792.12</v>
      </c>
      <c r="K38" s="23">
        <v>0</v>
      </c>
      <c r="L38" s="24">
        <f t="shared" si="17"/>
        <v>0</v>
      </c>
      <c r="M38" s="26">
        <v>0</v>
      </c>
      <c r="N38" s="24">
        <f t="shared" si="4"/>
        <v>0</v>
      </c>
      <c r="O38" s="26">
        <v>0</v>
      </c>
      <c r="P38" s="24">
        <f t="shared" si="18"/>
        <v>0</v>
      </c>
      <c r="Q38" s="26"/>
      <c r="R38" s="24">
        <f t="shared" si="18"/>
        <v>0</v>
      </c>
      <c r="S38" s="26">
        <f t="shared" si="11"/>
        <v>0</v>
      </c>
      <c r="T38" s="28">
        <f t="shared" si="12"/>
        <v>0</v>
      </c>
    </row>
    <row r="39" spans="1:20" ht="33.75" x14ac:dyDescent="0.2">
      <c r="A39" s="29">
        <v>4.5</v>
      </c>
      <c r="B39" s="10" t="s">
        <v>60</v>
      </c>
      <c r="C39" s="9" t="s">
        <v>35</v>
      </c>
      <c r="D39" s="23">
        <v>13</v>
      </c>
      <c r="E39" s="24">
        <v>2242852</v>
      </c>
      <c r="F39" s="24">
        <f t="shared" si="16"/>
        <v>29157076</v>
      </c>
      <c r="G39" s="25">
        <v>13</v>
      </c>
      <c r="H39" s="24">
        <f t="shared" si="1"/>
        <v>29157076</v>
      </c>
      <c r="I39" s="25">
        <v>13</v>
      </c>
      <c r="J39" s="24">
        <f t="shared" si="8"/>
        <v>29157076</v>
      </c>
      <c r="K39" s="23">
        <v>13.29</v>
      </c>
      <c r="L39" s="24">
        <f t="shared" si="17"/>
        <v>29807503.079999998</v>
      </c>
      <c r="M39" s="26">
        <v>13.29</v>
      </c>
      <c r="N39" s="24">
        <f t="shared" si="4"/>
        <v>29807503.079999998</v>
      </c>
      <c r="O39" s="26">
        <v>13.29</v>
      </c>
      <c r="P39" s="24">
        <f t="shared" si="18"/>
        <v>29807503.079999998</v>
      </c>
      <c r="Q39" s="23">
        <f>+'[1]4,5'!AT94</f>
        <v>13.290130000000001</v>
      </c>
      <c r="R39" s="31">
        <f t="shared" si="18"/>
        <v>29807794.650760002</v>
      </c>
      <c r="S39" s="23">
        <f t="shared" si="11"/>
        <v>1.3000000000218392E-4</v>
      </c>
      <c r="T39" s="33">
        <f t="shared" si="12"/>
        <v>0</v>
      </c>
    </row>
    <row r="40" spans="1:20" ht="33.75" x14ac:dyDescent="0.2">
      <c r="A40" s="29">
        <v>4.5999999999999996</v>
      </c>
      <c r="B40" s="10" t="s">
        <v>61</v>
      </c>
      <c r="C40" s="9" t="s">
        <v>35</v>
      </c>
      <c r="D40" s="23">
        <v>32.65</v>
      </c>
      <c r="E40" s="24">
        <v>1326092</v>
      </c>
      <c r="F40" s="24">
        <f t="shared" si="16"/>
        <v>43296903.799999997</v>
      </c>
      <c r="G40" s="25">
        <v>32.65</v>
      </c>
      <c r="H40" s="24">
        <f t="shared" si="1"/>
        <v>43296903.799999997</v>
      </c>
      <c r="I40" s="25">
        <v>32.65</v>
      </c>
      <c r="J40" s="24">
        <f t="shared" si="8"/>
        <v>43296903.799999997</v>
      </c>
      <c r="K40" s="23">
        <v>110.45</v>
      </c>
      <c r="L40" s="24">
        <f t="shared" si="17"/>
        <v>146466861.40000001</v>
      </c>
      <c r="M40" s="26">
        <v>110.45</v>
      </c>
      <c r="N40" s="24">
        <f t="shared" si="4"/>
        <v>146466861.40000001</v>
      </c>
      <c r="O40" s="23">
        <v>0</v>
      </c>
      <c r="P40" s="24">
        <f t="shared" si="18"/>
        <v>0</v>
      </c>
      <c r="Q40" s="35">
        <v>1.17</v>
      </c>
      <c r="R40" s="31">
        <f t="shared" si="18"/>
        <v>1551527.64</v>
      </c>
      <c r="S40" s="23">
        <f t="shared" si="11"/>
        <v>1.17</v>
      </c>
      <c r="T40" s="33">
        <f t="shared" si="12"/>
        <v>0</v>
      </c>
    </row>
    <row r="41" spans="1:20" x14ac:dyDescent="0.2">
      <c r="A41" s="29">
        <v>4.7</v>
      </c>
      <c r="B41" s="10" t="s">
        <v>62</v>
      </c>
      <c r="C41" s="9" t="s">
        <v>27</v>
      </c>
      <c r="D41" s="23">
        <v>60</v>
      </c>
      <c r="E41" s="24">
        <v>22002</v>
      </c>
      <c r="F41" s="24">
        <f t="shared" si="16"/>
        <v>1320120</v>
      </c>
      <c r="G41" s="25">
        <v>60</v>
      </c>
      <c r="H41" s="24">
        <f t="shared" si="1"/>
        <v>1320120</v>
      </c>
      <c r="I41" s="25">
        <v>60</v>
      </c>
      <c r="J41" s="24">
        <f t="shared" si="8"/>
        <v>1320120</v>
      </c>
      <c r="K41" s="23">
        <v>0</v>
      </c>
      <c r="L41" s="24">
        <f t="shared" si="17"/>
        <v>0</v>
      </c>
      <c r="M41" s="26">
        <v>0</v>
      </c>
      <c r="N41" s="24">
        <f t="shared" si="4"/>
        <v>0</v>
      </c>
      <c r="O41" s="26"/>
      <c r="P41" s="24">
        <f t="shared" si="18"/>
        <v>0</v>
      </c>
      <c r="Q41" s="23"/>
      <c r="R41" s="31">
        <f t="shared" si="18"/>
        <v>0</v>
      </c>
      <c r="S41" s="23">
        <f t="shared" si="11"/>
        <v>0</v>
      </c>
      <c r="T41" s="33">
        <f t="shared" si="12"/>
        <v>0</v>
      </c>
    </row>
    <row r="42" spans="1:20" x14ac:dyDescent="0.2">
      <c r="A42" s="29">
        <v>4.8</v>
      </c>
      <c r="B42" s="10" t="s">
        <v>63</v>
      </c>
      <c r="C42" s="9" t="s">
        <v>19</v>
      </c>
      <c r="D42" s="23">
        <v>108.15</v>
      </c>
      <c r="E42" s="24">
        <v>9783</v>
      </c>
      <c r="F42" s="24">
        <f t="shared" si="16"/>
        <v>1058031.45</v>
      </c>
      <c r="G42" s="25">
        <v>108.15</v>
      </c>
      <c r="H42" s="24">
        <f t="shared" si="1"/>
        <v>1058031.45</v>
      </c>
      <c r="I42" s="25">
        <v>108.15</v>
      </c>
      <c r="J42" s="24">
        <f t="shared" si="8"/>
        <v>1058031.45</v>
      </c>
      <c r="K42" s="23">
        <v>1928.9</v>
      </c>
      <c r="L42" s="24">
        <f t="shared" si="17"/>
        <v>18870428.699999999</v>
      </c>
      <c r="M42" s="26">
        <v>1928.9</v>
      </c>
      <c r="N42" s="24">
        <f t="shared" si="4"/>
        <v>18870428.699999999</v>
      </c>
      <c r="O42" s="26">
        <v>1928.9</v>
      </c>
      <c r="P42" s="24">
        <f t="shared" si="18"/>
        <v>18870428.699999999</v>
      </c>
      <c r="Q42" s="35">
        <f>+'[1]4.8'!AT45</f>
        <v>1723.2501999999997</v>
      </c>
      <c r="R42" s="31">
        <f t="shared" si="18"/>
        <v>16858556.706599995</v>
      </c>
      <c r="S42" s="23">
        <f t="shared" si="11"/>
        <v>0</v>
      </c>
      <c r="T42" s="33">
        <f t="shared" si="12"/>
        <v>-205.64980000000037</v>
      </c>
    </row>
    <row r="43" spans="1:20" ht="33.75" x14ac:dyDescent="0.2">
      <c r="A43" s="29">
        <v>4.9000000000000004</v>
      </c>
      <c r="B43" s="10" t="s">
        <v>64</v>
      </c>
      <c r="C43" s="9" t="s">
        <v>19</v>
      </c>
      <c r="D43" s="23">
        <v>1630</v>
      </c>
      <c r="E43" s="24">
        <v>8278</v>
      </c>
      <c r="F43" s="24">
        <f t="shared" si="16"/>
        <v>13493140</v>
      </c>
      <c r="G43" s="25">
        <v>1630</v>
      </c>
      <c r="H43" s="24">
        <f t="shared" si="1"/>
        <v>13493140</v>
      </c>
      <c r="I43" s="25">
        <v>1630</v>
      </c>
      <c r="J43" s="24">
        <f t="shared" si="8"/>
        <v>13493140</v>
      </c>
      <c r="K43" s="23">
        <v>1630</v>
      </c>
      <c r="L43" s="24">
        <f t="shared" si="17"/>
        <v>13493140</v>
      </c>
      <c r="M43" s="26">
        <v>1630</v>
      </c>
      <c r="N43" s="24">
        <f t="shared" si="4"/>
        <v>13493140</v>
      </c>
      <c r="O43" s="26"/>
      <c r="P43" s="24">
        <f t="shared" si="18"/>
        <v>0</v>
      </c>
      <c r="Q43" s="23"/>
      <c r="R43" s="31">
        <f t="shared" si="18"/>
        <v>0</v>
      </c>
      <c r="S43" s="23">
        <f t="shared" si="11"/>
        <v>0</v>
      </c>
      <c r="T43" s="33">
        <f t="shared" si="12"/>
        <v>0</v>
      </c>
    </row>
    <row r="44" spans="1:20" ht="33.75" x14ac:dyDescent="0.2">
      <c r="A44" s="25">
        <v>4.0999999999999996</v>
      </c>
      <c r="B44" s="22" t="s">
        <v>65</v>
      </c>
      <c r="C44" s="9" t="s">
        <v>35</v>
      </c>
      <c r="D44" s="23">
        <v>16.82</v>
      </c>
      <c r="E44" s="24">
        <v>1131650</v>
      </c>
      <c r="F44" s="24">
        <f t="shared" si="16"/>
        <v>19034353</v>
      </c>
      <c r="G44" s="25">
        <v>16.82</v>
      </c>
      <c r="H44" s="24">
        <f t="shared" si="1"/>
        <v>19034353</v>
      </c>
      <c r="I44" s="25">
        <v>16.82</v>
      </c>
      <c r="J44" s="24">
        <f t="shared" si="8"/>
        <v>19034353</v>
      </c>
      <c r="K44" s="23">
        <v>7.77</v>
      </c>
      <c r="L44" s="24">
        <f t="shared" si="17"/>
        <v>8792920.5</v>
      </c>
      <c r="M44" s="26">
        <v>7.77</v>
      </c>
      <c r="N44" s="24">
        <f t="shared" si="4"/>
        <v>8792920.5</v>
      </c>
      <c r="O44" s="26">
        <v>8.42</v>
      </c>
      <c r="P44" s="24">
        <f t="shared" si="4"/>
        <v>9528493</v>
      </c>
      <c r="Q44" s="35">
        <f>+'[1]4,10'!AT224</f>
        <v>8.42</v>
      </c>
      <c r="R44" s="31">
        <f t="shared" si="4"/>
        <v>9528493</v>
      </c>
      <c r="S44" s="23">
        <f t="shared" si="11"/>
        <v>0</v>
      </c>
      <c r="T44" s="33">
        <f t="shared" si="12"/>
        <v>0</v>
      </c>
    </row>
    <row r="45" spans="1:20" ht="33.75" x14ac:dyDescent="0.2">
      <c r="A45" s="29">
        <v>4.1100000000000003</v>
      </c>
      <c r="B45" s="22" t="s">
        <v>66</v>
      </c>
      <c r="C45" s="30" t="s">
        <v>35</v>
      </c>
      <c r="D45" s="23">
        <v>1.89</v>
      </c>
      <c r="E45" s="31">
        <v>1272098</v>
      </c>
      <c r="F45" s="31">
        <f t="shared" si="16"/>
        <v>2404265.2199999997</v>
      </c>
      <c r="G45" s="25">
        <v>1.89</v>
      </c>
      <c r="H45" s="24">
        <f t="shared" si="1"/>
        <v>2404265.2199999997</v>
      </c>
      <c r="I45" s="25">
        <v>1.89</v>
      </c>
      <c r="J45" s="24">
        <f t="shared" si="8"/>
        <v>2404265.2199999997</v>
      </c>
      <c r="K45" s="23">
        <v>0</v>
      </c>
      <c r="L45" s="24">
        <f t="shared" si="17"/>
        <v>0</v>
      </c>
      <c r="M45" s="26">
        <v>0</v>
      </c>
      <c r="N45" s="24">
        <f t="shared" si="4"/>
        <v>0</v>
      </c>
      <c r="O45" s="26"/>
      <c r="P45" s="24">
        <f t="shared" si="4"/>
        <v>0</v>
      </c>
      <c r="Q45" s="23"/>
      <c r="R45" s="31">
        <f t="shared" si="4"/>
        <v>0</v>
      </c>
      <c r="S45" s="23">
        <f t="shared" si="11"/>
        <v>0</v>
      </c>
      <c r="T45" s="33">
        <f t="shared" si="12"/>
        <v>0</v>
      </c>
    </row>
    <row r="46" spans="1:20" ht="33.75" x14ac:dyDescent="0.2">
      <c r="A46" s="29">
        <v>4.12</v>
      </c>
      <c r="B46" s="22" t="s">
        <v>67</v>
      </c>
      <c r="C46" s="9" t="s">
        <v>35</v>
      </c>
      <c r="D46" s="23">
        <v>11.69</v>
      </c>
      <c r="E46" s="24">
        <v>1279624</v>
      </c>
      <c r="F46" s="24">
        <f t="shared" si="16"/>
        <v>14958804.559999999</v>
      </c>
      <c r="G46" s="25">
        <v>11.69</v>
      </c>
      <c r="H46" s="24">
        <f t="shared" si="1"/>
        <v>14958804.559999999</v>
      </c>
      <c r="I46" s="25">
        <v>11.69</v>
      </c>
      <c r="J46" s="24">
        <f t="shared" si="8"/>
        <v>14958804.559999999</v>
      </c>
      <c r="K46" s="23">
        <v>34.369999999999997</v>
      </c>
      <c r="L46" s="24">
        <f t="shared" si="17"/>
        <v>43980676.879999995</v>
      </c>
      <c r="M46" s="26">
        <v>34.369999999999997</v>
      </c>
      <c r="N46" s="24">
        <f t="shared" si="4"/>
        <v>43980676.879999995</v>
      </c>
      <c r="O46" s="39">
        <v>35.83</v>
      </c>
      <c r="P46" s="24">
        <f t="shared" si="4"/>
        <v>45848927.919999994</v>
      </c>
      <c r="Q46" s="35">
        <f>+'[1]4,12'!AT282</f>
        <v>44.825739999999996</v>
      </c>
      <c r="R46" s="31">
        <f t="shared" si="4"/>
        <v>57360092.721759997</v>
      </c>
      <c r="S46" s="23">
        <f t="shared" si="11"/>
        <v>8.9957399999999978</v>
      </c>
      <c r="T46" s="33">
        <f t="shared" si="12"/>
        <v>0</v>
      </c>
    </row>
    <row r="47" spans="1:20" ht="33.75" x14ac:dyDescent="0.2">
      <c r="A47" s="25">
        <v>4.13</v>
      </c>
      <c r="B47" s="22" t="s">
        <v>68</v>
      </c>
      <c r="C47" s="9" t="s">
        <v>27</v>
      </c>
      <c r="D47" s="23">
        <v>1263</v>
      </c>
      <c r="E47" s="24">
        <v>24835</v>
      </c>
      <c r="F47" s="24">
        <f t="shared" si="16"/>
        <v>31366605</v>
      </c>
      <c r="G47" s="25">
        <v>1263</v>
      </c>
      <c r="H47" s="24">
        <f t="shared" si="1"/>
        <v>31366605</v>
      </c>
      <c r="I47" s="25">
        <v>1263</v>
      </c>
      <c r="J47" s="24">
        <f t="shared" si="8"/>
        <v>31366605</v>
      </c>
      <c r="K47" s="23">
        <v>0</v>
      </c>
      <c r="L47" s="24">
        <f t="shared" si="17"/>
        <v>0</v>
      </c>
      <c r="M47" s="26">
        <v>0</v>
      </c>
      <c r="N47" s="24">
        <f t="shared" si="4"/>
        <v>0</v>
      </c>
      <c r="O47" s="26">
        <v>0</v>
      </c>
      <c r="P47" s="24">
        <f t="shared" si="4"/>
        <v>0</v>
      </c>
      <c r="Q47" s="26"/>
      <c r="R47" s="24">
        <f t="shared" si="4"/>
        <v>0</v>
      </c>
      <c r="S47" s="26">
        <f t="shared" si="11"/>
        <v>0</v>
      </c>
      <c r="T47" s="28">
        <f t="shared" si="12"/>
        <v>0</v>
      </c>
    </row>
    <row r="48" spans="1:20" ht="22.5" x14ac:dyDescent="0.2">
      <c r="A48" s="29">
        <v>4.1399999999999997</v>
      </c>
      <c r="B48" s="22" t="s">
        <v>56</v>
      </c>
      <c r="C48" s="9" t="s">
        <v>49</v>
      </c>
      <c r="D48" s="23">
        <v>2730.6</v>
      </c>
      <c r="E48" s="24">
        <v>5889</v>
      </c>
      <c r="F48" s="24">
        <f t="shared" si="16"/>
        <v>16080503.4</v>
      </c>
      <c r="G48" s="25">
        <v>2730.6</v>
      </c>
      <c r="H48" s="24">
        <f t="shared" si="1"/>
        <v>16080503.4</v>
      </c>
      <c r="I48" s="25">
        <v>2730.6</v>
      </c>
      <c r="J48" s="24">
        <f t="shared" si="8"/>
        <v>16080503.4</v>
      </c>
      <c r="K48" s="23">
        <v>0</v>
      </c>
      <c r="L48" s="24">
        <f t="shared" si="17"/>
        <v>0</v>
      </c>
      <c r="M48" s="26">
        <v>0</v>
      </c>
      <c r="N48" s="24">
        <f t="shared" si="4"/>
        <v>0</v>
      </c>
      <c r="O48" s="26">
        <v>0</v>
      </c>
      <c r="P48" s="24">
        <f t="shared" si="4"/>
        <v>0</v>
      </c>
      <c r="Q48" s="26">
        <v>0</v>
      </c>
      <c r="R48" s="24">
        <f t="shared" si="4"/>
        <v>0</v>
      </c>
      <c r="S48" s="26">
        <f t="shared" si="11"/>
        <v>0</v>
      </c>
      <c r="T48" s="28">
        <f t="shared" si="12"/>
        <v>0</v>
      </c>
    </row>
    <row r="49" spans="1:20" ht="67.5" x14ac:dyDescent="0.2">
      <c r="A49" s="29">
        <v>4.1500000000000004</v>
      </c>
      <c r="B49" s="22" t="s">
        <v>69</v>
      </c>
      <c r="C49" s="9" t="s">
        <v>49</v>
      </c>
      <c r="D49" s="23">
        <v>60</v>
      </c>
      <c r="E49" s="24">
        <v>146570</v>
      </c>
      <c r="F49" s="24">
        <f t="shared" si="16"/>
        <v>8794200</v>
      </c>
      <c r="G49" s="25">
        <v>60</v>
      </c>
      <c r="H49" s="24">
        <f t="shared" si="1"/>
        <v>8794200</v>
      </c>
      <c r="I49" s="25">
        <v>60</v>
      </c>
      <c r="J49" s="24">
        <f t="shared" si="8"/>
        <v>8794200</v>
      </c>
      <c r="K49" s="23">
        <v>60</v>
      </c>
      <c r="L49" s="24">
        <f t="shared" si="17"/>
        <v>8794200</v>
      </c>
      <c r="M49" s="26">
        <v>60</v>
      </c>
      <c r="N49" s="24">
        <f t="shared" si="4"/>
        <v>8794200</v>
      </c>
      <c r="O49" s="39">
        <v>21.66</v>
      </c>
      <c r="P49" s="24">
        <f t="shared" si="4"/>
        <v>3174706.2</v>
      </c>
      <c r="Q49" s="23">
        <f>+'[1]4,15'!AT41</f>
        <v>25.64</v>
      </c>
      <c r="R49" s="31">
        <f t="shared" si="4"/>
        <v>3758054.8000000003</v>
      </c>
      <c r="S49" s="23">
        <f t="shared" si="11"/>
        <v>3.9800000000000004</v>
      </c>
      <c r="T49" s="28">
        <f t="shared" si="12"/>
        <v>0</v>
      </c>
    </row>
    <row r="50" spans="1:20" ht="78.75" x14ac:dyDescent="0.2">
      <c r="A50" s="25">
        <v>4.16</v>
      </c>
      <c r="B50" s="22" t="s">
        <v>70</v>
      </c>
      <c r="C50" s="9" t="s">
        <v>49</v>
      </c>
      <c r="D50" s="23">
        <v>60</v>
      </c>
      <c r="E50" s="24">
        <v>30329</v>
      </c>
      <c r="F50" s="24">
        <f t="shared" si="16"/>
        <v>1819740</v>
      </c>
      <c r="G50" s="25">
        <v>60</v>
      </c>
      <c r="H50" s="24">
        <f t="shared" si="1"/>
        <v>1819740</v>
      </c>
      <c r="I50" s="25">
        <v>60</v>
      </c>
      <c r="J50" s="24">
        <f t="shared" si="8"/>
        <v>1819740</v>
      </c>
      <c r="K50" s="23">
        <v>60</v>
      </c>
      <c r="L50" s="24">
        <f t="shared" si="17"/>
        <v>1819740</v>
      </c>
      <c r="M50" s="26">
        <v>60</v>
      </c>
      <c r="N50" s="24">
        <f t="shared" si="4"/>
        <v>1819740</v>
      </c>
      <c r="O50" s="26">
        <v>0</v>
      </c>
      <c r="P50" s="24">
        <f t="shared" si="4"/>
        <v>0</v>
      </c>
      <c r="Q50" s="23">
        <v>0</v>
      </c>
      <c r="R50" s="31">
        <f t="shared" si="4"/>
        <v>0</v>
      </c>
      <c r="S50" s="23">
        <f t="shared" si="11"/>
        <v>0</v>
      </c>
      <c r="T50" s="28">
        <f t="shared" si="12"/>
        <v>0</v>
      </c>
    </row>
    <row r="51" spans="1:20" ht="22.5" x14ac:dyDescent="0.2">
      <c r="A51" s="29">
        <v>4.17</v>
      </c>
      <c r="B51" s="10" t="s">
        <v>71</v>
      </c>
      <c r="C51" s="9" t="s">
        <v>27</v>
      </c>
      <c r="D51" s="23">
        <v>1061</v>
      </c>
      <c r="E51" s="24">
        <v>10927</v>
      </c>
      <c r="F51" s="24">
        <f t="shared" si="16"/>
        <v>11593547</v>
      </c>
      <c r="G51" s="25">
        <v>1061</v>
      </c>
      <c r="H51" s="24">
        <f t="shared" si="1"/>
        <v>11593547</v>
      </c>
      <c r="I51" s="25">
        <v>1061</v>
      </c>
      <c r="J51" s="24">
        <f t="shared" si="8"/>
        <v>11593547</v>
      </c>
      <c r="K51" s="23">
        <v>1061</v>
      </c>
      <c r="L51" s="24">
        <f t="shared" si="17"/>
        <v>11593547</v>
      </c>
      <c r="M51" s="26">
        <v>1061</v>
      </c>
      <c r="N51" s="24">
        <f t="shared" si="4"/>
        <v>11593547</v>
      </c>
      <c r="O51" s="39">
        <v>1897</v>
      </c>
      <c r="P51" s="24">
        <f t="shared" si="4"/>
        <v>20728519</v>
      </c>
      <c r="Q51" s="23">
        <f>+'[1]4,17'!AT260</f>
        <v>2100</v>
      </c>
      <c r="R51" s="31">
        <f t="shared" si="4"/>
        <v>22946700</v>
      </c>
      <c r="S51" s="23">
        <f t="shared" si="11"/>
        <v>203</v>
      </c>
      <c r="T51" s="28">
        <f t="shared" si="12"/>
        <v>0</v>
      </c>
    </row>
    <row r="52" spans="1:20" ht="22.5" x14ac:dyDescent="0.2">
      <c r="A52" s="29">
        <v>4.1800000000000104</v>
      </c>
      <c r="B52" s="22" t="s">
        <v>72</v>
      </c>
      <c r="C52" s="9" t="s">
        <v>49</v>
      </c>
      <c r="D52" s="23">
        <v>783.36</v>
      </c>
      <c r="E52" s="24">
        <v>6363</v>
      </c>
      <c r="F52" s="24">
        <f t="shared" si="16"/>
        <v>4984519.68</v>
      </c>
      <c r="G52" s="25">
        <v>783.36</v>
      </c>
      <c r="H52" s="24">
        <f t="shared" si="1"/>
        <v>4984519.68</v>
      </c>
      <c r="I52" s="25">
        <v>783.36</v>
      </c>
      <c r="J52" s="24">
        <f t="shared" si="8"/>
        <v>4984519.68</v>
      </c>
      <c r="K52" s="23">
        <v>5862</v>
      </c>
      <c r="L52" s="24">
        <f t="shared" si="17"/>
        <v>37299906</v>
      </c>
      <c r="M52" s="26">
        <v>5862</v>
      </c>
      <c r="N52" s="24">
        <f t="shared" si="4"/>
        <v>37299906</v>
      </c>
      <c r="O52" s="26">
        <v>4881.3</v>
      </c>
      <c r="P52" s="24">
        <f t="shared" si="4"/>
        <v>31059711.900000002</v>
      </c>
      <c r="Q52" s="35">
        <f>+'[1]4,18 '!AT430</f>
        <v>5499.9534205519894</v>
      </c>
      <c r="R52" s="31">
        <f t="shared" si="4"/>
        <v>34996203.614972308</v>
      </c>
      <c r="S52" s="23">
        <f t="shared" si="11"/>
        <v>618.65342055198926</v>
      </c>
      <c r="T52" s="28">
        <f t="shared" si="12"/>
        <v>0</v>
      </c>
    </row>
    <row r="53" spans="1:20" x14ac:dyDescent="0.2">
      <c r="A53" s="17">
        <v>5</v>
      </c>
      <c r="B53" s="18" t="s">
        <v>73</v>
      </c>
      <c r="C53" s="17"/>
      <c r="D53" s="17"/>
      <c r="E53" s="17" t="s">
        <v>41</v>
      </c>
      <c r="F53" s="19">
        <f>F54+F84+F95+F113+F118+F126+F133+F136+F155+F178+F182+F189+F194+F196+F198</f>
        <v>172319334</v>
      </c>
      <c r="G53" s="15"/>
      <c r="H53" s="19">
        <f>H54+H84+H95+H113+H118+H126+H133+H136+H155+H178+H182+H189+H194+H196+H198</f>
        <v>172319334</v>
      </c>
      <c r="I53" s="15"/>
      <c r="J53" s="19">
        <f>J54+J84+J95+J113+J118+J126+J133+J136+J155+J178+J182+J189+J194+J196+J198</f>
        <v>172319334</v>
      </c>
      <c r="K53" s="23"/>
      <c r="L53" s="19">
        <f>L54+L84+L95+L113+L118+L126+L133+L136+L155+L178+L182+L189+L194+L196+L198</f>
        <v>163713195</v>
      </c>
      <c r="M53" s="20"/>
      <c r="N53" s="19">
        <f>N54+N84+N95+N113+N118+N126+N133+N136+N155+N178+N182+N189+N194+N196+N198</f>
        <v>157456859</v>
      </c>
      <c r="O53" s="17"/>
      <c r="P53" s="19">
        <f>P54+P84+P95+P113+P118+P126+P133+P136+P155+P178+P182+P189+P194+P196+P198</f>
        <v>176438158</v>
      </c>
      <c r="Q53" s="17"/>
      <c r="R53" s="19">
        <f>R54+R84+R95+R113+R118+R126+R133+R136+R155+R178+R182+R189+R194+R196+R198</f>
        <v>183993905.84</v>
      </c>
      <c r="S53" s="17"/>
      <c r="T53" s="17"/>
    </row>
    <row r="54" spans="1:20" x14ac:dyDescent="0.2">
      <c r="A54" s="42">
        <v>5.0999999999999996</v>
      </c>
      <c r="B54" s="43" t="s">
        <v>74</v>
      </c>
      <c r="C54" s="44"/>
      <c r="D54" s="44"/>
      <c r="E54" s="44" t="s">
        <v>41</v>
      </c>
      <c r="F54" s="45">
        <f>SUM(F55:F83)</f>
        <v>40008414</v>
      </c>
      <c r="G54" s="29"/>
      <c r="H54" s="45">
        <f>SUM(H55:H83)</f>
        <v>40008414</v>
      </c>
      <c r="I54" s="29"/>
      <c r="J54" s="45">
        <f>SUM(J55:J83)</f>
        <v>40008414</v>
      </c>
      <c r="K54" s="23"/>
      <c r="L54" s="45">
        <f>SUM(L55:L83)</f>
        <v>40008414</v>
      </c>
      <c r="M54" s="46"/>
      <c r="N54" s="45">
        <f>SUM(N55:N83)</f>
        <v>40008414</v>
      </c>
      <c r="O54" s="44"/>
      <c r="P54" s="45">
        <f>SUM(P55:P83)</f>
        <v>50027336</v>
      </c>
      <c r="Q54" s="44"/>
      <c r="R54" s="45">
        <f>SUM(R55:R83)</f>
        <v>50027336</v>
      </c>
      <c r="S54" s="44">
        <f t="shared" si="11"/>
        <v>0</v>
      </c>
      <c r="T54" s="44">
        <f t="shared" si="12"/>
        <v>0</v>
      </c>
    </row>
    <row r="55" spans="1:20" ht="33.75" x14ac:dyDescent="0.2">
      <c r="A55" s="29">
        <v>5.101</v>
      </c>
      <c r="B55" s="10" t="s">
        <v>75</v>
      </c>
      <c r="C55" s="9" t="s">
        <v>76</v>
      </c>
      <c r="D55" s="23">
        <v>13</v>
      </c>
      <c r="E55" s="24">
        <v>83167</v>
      </c>
      <c r="F55" s="24">
        <f t="shared" ref="F55:F83" si="19">D55*E55</f>
        <v>1081171</v>
      </c>
      <c r="G55" s="25">
        <v>13</v>
      </c>
      <c r="H55" s="24">
        <f t="shared" si="1"/>
        <v>1081171</v>
      </c>
      <c r="I55" s="25">
        <v>13</v>
      </c>
      <c r="J55" s="24">
        <f t="shared" ref="J55:J83" si="20">I55*$E55</f>
        <v>1081171</v>
      </c>
      <c r="K55" s="23">
        <v>13</v>
      </c>
      <c r="L55" s="24">
        <f t="shared" ref="L55:L83" si="21">K55*E55</f>
        <v>1081171</v>
      </c>
      <c r="M55" s="26">
        <v>13</v>
      </c>
      <c r="N55" s="24">
        <f t="shared" ref="N55:R119" si="22">M55*$E55</f>
        <v>1081171</v>
      </c>
      <c r="O55" s="26">
        <v>13</v>
      </c>
      <c r="P55" s="24">
        <f t="shared" ref="P55:R79" si="23">O55*$E55</f>
        <v>1081171</v>
      </c>
      <c r="Q55" s="26">
        <v>13</v>
      </c>
      <c r="R55" s="24">
        <f t="shared" si="23"/>
        <v>1081171</v>
      </c>
      <c r="S55" s="26">
        <f t="shared" si="11"/>
        <v>0</v>
      </c>
      <c r="T55" s="28">
        <f t="shared" si="12"/>
        <v>0</v>
      </c>
    </row>
    <row r="56" spans="1:20" ht="33.75" x14ac:dyDescent="0.2">
      <c r="A56" s="29">
        <v>5.1020000000000003</v>
      </c>
      <c r="B56" s="10" t="s">
        <v>77</v>
      </c>
      <c r="C56" s="9" t="s">
        <v>78</v>
      </c>
      <c r="D56" s="23">
        <v>9</v>
      </c>
      <c r="E56" s="24">
        <v>59362</v>
      </c>
      <c r="F56" s="24">
        <f t="shared" si="19"/>
        <v>534258</v>
      </c>
      <c r="G56" s="25">
        <v>9</v>
      </c>
      <c r="H56" s="24">
        <f t="shared" si="1"/>
        <v>534258</v>
      </c>
      <c r="I56" s="25">
        <v>9</v>
      </c>
      <c r="J56" s="24">
        <f t="shared" si="20"/>
        <v>534258</v>
      </c>
      <c r="K56" s="23">
        <v>9</v>
      </c>
      <c r="L56" s="24">
        <f t="shared" si="21"/>
        <v>534258</v>
      </c>
      <c r="M56" s="26">
        <v>9</v>
      </c>
      <c r="N56" s="24">
        <f t="shared" si="22"/>
        <v>534258</v>
      </c>
      <c r="O56" s="26">
        <v>9</v>
      </c>
      <c r="P56" s="24">
        <f t="shared" si="23"/>
        <v>534258</v>
      </c>
      <c r="Q56" s="26">
        <v>9</v>
      </c>
      <c r="R56" s="24">
        <f t="shared" si="23"/>
        <v>534258</v>
      </c>
      <c r="S56" s="26">
        <f t="shared" si="11"/>
        <v>0</v>
      </c>
      <c r="T56" s="28">
        <f t="shared" si="12"/>
        <v>0</v>
      </c>
    </row>
    <row r="57" spans="1:20" ht="33.75" x14ac:dyDescent="0.2">
      <c r="A57" s="29">
        <v>5.1029999999999998</v>
      </c>
      <c r="B57" s="10" t="s">
        <v>79</v>
      </c>
      <c r="C57" s="9" t="s">
        <v>76</v>
      </c>
      <c r="D57" s="23">
        <v>16</v>
      </c>
      <c r="E57" s="24">
        <v>69306</v>
      </c>
      <c r="F57" s="24">
        <f t="shared" si="19"/>
        <v>1108896</v>
      </c>
      <c r="G57" s="25">
        <v>16</v>
      </c>
      <c r="H57" s="24">
        <f t="shared" si="1"/>
        <v>1108896</v>
      </c>
      <c r="I57" s="25">
        <v>16</v>
      </c>
      <c r="J57" s="24">
        <f t="shared" si="20"/>
        <v>1108896</v>
      </c>
      <c r="K57" s="23">
        <v>16</v>
      </c>
      <c r="L57" s="24">
        <f t="shared" si="21"/>
        <v>1108896</v>
      </c>
      <c r="M57" s="26">
        <v>16</v>
      </c>
      <c r="N57" s="24">
        <f t="shared" si="22"/>
        <v>1108896</v>
      </c>
      <c r="O57" s="26">
        <v>16</v>
      </c>
      <c r="P57" s="24">
        <f t="shared" si="23"/>
        <v>1108896</v>
      </c>
      <c r="Q57" s="26">
        <v>16</v>
      </c>
      <c r="R57" s="24">
        <f t="shared" si="23"/>
        <v>1108896</v>
      </c>
      <c r="S57" s="26">
        <f t="shared" si="11"/>
        <v>0</v>
      </c>
      <c r="T57" s="28">
        <f t="shared" si="12"/>
        <v>0</v>
      </c>
    </row>
    <row r="58" spans="1:20" ht="33.75" x14ac:dyDescent="0.2">
      <c r="A58" s="29">
        <v>5.1040000000000001</v>
      </c>
      <c r="B58" s="10" t="s">
        <v>80</v>
      </c>
      <c r="C58" s="9" t="s">
        <v>78</v>
      </c>
      <c r="D58" s="23">
        <v>28</v>
      </c>
      <c r="E58" s="24">
        <v>49468</v>
      </c>
      <c r="F58" s="24">
        <f t="shared" si="19"/>
        <v>1385104</v>
      </c>
      <c r="G58" s="25">
        <v>28</v>
      </c>
      <c r="H58" s="24">
        <f t="shared" si="1"/>
        <v>1385104</v>
      </c>
      <c r="I58" s="25">
        <v>28</v>
      </c>
      <c r="J58" s="24">
        <f t="shared" si="20"/>
        <v>1385104</v>
      </c>
      <c r="K58" s="23">
        <v>28</v>
      </c>
      <c r="L58" s="24">
        <f t="shared" si="21"/>
        <v>1385104</v>
      </c>
      <c r="M58" s="26">
        <v>28</v>
      </c>
      <c r="N58" s="24">
        <f t="shared" si="22"/>
        <v>1385104</v>
      </c>
      <c r="O58" s="26">
        <v>28</v>
      </c>
      <c r="P58" s="24">
        <f t="shared" si="23"/>
        <v>1385104</v>
      </c>
      <c r="Q58" s="26">
        <v>28</v>
      </c>
      <c r="R58" s="24">
        <f t="shared" si="23"/>
        <v>1385104</v>
      </c>
      <c r="S58" s="26">
        <f t="shared" si="11"/>
        <v>0</v>
      </c>
      <c r="T58" s="28">
        <f t="shared" si="12"/>
        <v>0</v>
      </c>
    </row>
    <row r="59" spans="1:20" ht="33.75" x14ac:dyDescent="0.2">
      <c r="A59" s="29">
        <v>5.1050000000000004</v>
      </c>
      <c r="B59" s="10" t="s">
        <v>81</v>
      </c>
      <c r="C59" s="9" t="s">
        <v>76</v>
      </c>
      <c r="D59" s="23">
        <v>2</v>
      </c>
      <c r="E59" s="24">
        <v>55445</v>
      </c>
      <c r="F59" s="24">
        <f t="shared" si="19"/>
        <v>110890</v>
      </c>
      <c r="G59" s="25">
        <v>2</v>
      </c>
      <c r="H59" s="24">
        <f t="shared" si="1"/>
        <v>110890</v>
      </c>
      <c r="I59" s="25">
        <v>2</v>
      </c>
      <c r="J59" s="24">
        <f t="shared" si="20"/>
        <v>110890</v>
      </c>
      <c r="K59" s="23">
        <v>2</v>
      </c>
      <c r="L59" s="24">
        <f t="shared" si="21"/>
        <v>110890</v>
      </c>
      <c r="M59" s="26">
        <v>2</v>
      </c>
      <c r="N59" s="24">
        <f t="shared" si="22"/>
        <v>110890</v>
      </c>
      <c r="O59" s="26">
        <v>2</v>
      </c>
      <c r="P59" s="24">
        <f t="shared" si="23"/>
        <v>110890</v>
      </c>
      <c r="Q59" s="26">
        <v>2</v>
      </c>
      <c r="R59" s="24">
        <f t="shared" si="23"/>
        <v>110890</v>
      </c>
      <c r="S59" s="26">
        <f t="shared" si="11"/>
        <v>0</v>
      </c>
      <c r="T59" s="28">
        <f t="shared" si="12"/>
        <v>0</v>
      </c>
    </row>
    <row r="60" spans="1:20" ht="52.5" customHeight="1" x14ac:dyDescent="0.2">
      <c r="A60" s="29">
        <v>5.1059999999999999</v>
      </c>
      <c r="B60" s="10" t="s">
        <v>82</v>
      </c>
      <c r="C60" s="9" t="s">
        <v>78</v>
      </c>
      <c r="D60" s="23">
        <v>5</v>
      </c>
      <c r="E60" s="24">
        <v>39574</v>
      </c>
      <c r="F60" s="24">
        <f t="shared" si="19"/>
        <v>197870</v>
      </c>
      <c r="G60" s="25">
        <v>5</v>
      </c>
      <c r="H60" s="24">
        <f t="shared" si="1"/>
        <v>197870</v>
      </c>
      <c r="I60" s="25">
        <v>5</v>
      </c>
      <c r="J60" s="24">
        <f t="shared" si="20"/>
        <v>197870</v>
      </c>
      <c r="K60" s="23">
        <v>5</v>
      </c>
      <c r="L60" s="24">
        <f t="shared" si="21"/>
        <v>197870</v>
      </c>
      <c r="M60" s="26">
        <v>5</v>
      </c>
      <c r="N60" s="24">
        <f t="shared" si="22"/>
        <v>197870</v>
      </c>
      <c r="O60" s="26">
        <v>5</v>
      </c>
      <c r="P60" s="24">
        <f t="shared" si="23"/>
        <v>197870</v>
      </c>
      <c r="Q60" s="26">
        <v>5</v>
      </c>
      <c r="R60" s="24">
        <f t="shared" si="23"/>
        <v>197870</v>
      </c>
      <c r="S60" s="26">
        <f t="shared" si="11"/>
        <v>0</v>
      </c>
      <c r="T60" s="28">
        <f t="shared" si="12"/>
        <v>0</v>
      </c>
    </row>
    <row r="61" spans="1:20" ht="52.5" customHeight="1" x14ac:dyDescent="0.2">
      <c r="A61" s="29">
        <v>5.1070000000000002</v>
      </c>
      <c r="B61" s="10" t="s">
        <v>83</v>
      </c>
      <c r="C61" s="9" t="s">
        <v>76</v>
      </c>
      <c r="D61" s="23">
        <v>4</v>
      </c>
      <c r="E61" s="24">
        <v>46524</v>
      </c>
      <c r="F61" s="24">
        <f t="shared" si="19"/>
        <v>186096</v>
      </c>
      <c r="G61" s="25">
        <v>4</v>
      </c>
      <c r="H61" s="24">
        <f t="shared" si="1"/>
        <v>186096</v>
      </c>
      <c r="I61" s="25">
        <v>4</v>
      </c>
      <c r="J61" s="24">
        <f t="shared" si="20"/>
        <v>186096</v>
      </c>
      <c r="K61" s="23">
        <v>4</v>
      </c>
      <c r="L61" s="24">
        <f t="shared" si="21"/>
        <v>186096</v>
      </c>
      <c r="M61" s="26">
        <v>4</v>
      </c>
      <c r="N61" s="24">
        <f t="shared" si="22"/>
        <v>186096</v>
      </c>
      <c r="O61" s="26">
        <v>4</v>
      </c>
      <c r="P61" s="24">
        <f t="shared" si="23"/>
        <v>186096</v>
      </c>
      <c r="Q61" s="26">
        <v>4</v>
      </c>
      <c r="R61" s="24">
        <f t="shared" si="23"/>
        <v>186096</v>
      </c>
      <c r="S61" s="26">
        <f t="shared" si="11"/>
        <v>0</v>
      </c>
      <c r="T61" s="28">
        <f t="shared" si="12"/>
        <v>0</v>
      </c>
    </row>
    <row r="62" spans="1:20" ht="52.5" customHeight="1" x14ac:dyDescent="0.2">
      <c r="A62" s="29">
        <v>5.1079999999999997</v>
      </c>
      <c r="B62" s="10" t="s">
        <v>84</v>
      </c>
      <c r="C62" s="9" t="s">
        <v>78</v>
      </c>
      <c r="D62" s="23">
        <v>9</v>
      </c>
      <c r="E62" s="24">
        <v>36236</v>
      </c>
      <c r="F62" s="24">
        <f t="shared" si="19"/>
        <v>326124</v>
      </c>
      <c r="G62" s="25">
        <v>9</v>
      </c>
      <c r="H62" s="24">
        <f t="shared" si="1"/>
        <v>326124</v>
      </c>
      <c r="I62" s="25">
        <v>9</v>
      </c>
      <c r="J62" s="24">
        <f t="shared" si="20"/>
        <v>326124</v>
      </c>
      <c r="K62" s="23">
        <v>9</v>
      </c>
      <c r="L62" s="24">
        <f t="shared" si="21"/>
        <v>326124</v>
      </c>
      <c r="M62" s="26">
        <v>9</v>
      </c>
      <c r="N62" s="24">
        <f t="shared" si="22"/>
        <v>326124</v>
      </c>
      <c r="O62" s="26">
        <v>9</v>
      </c>
      <c r="P62" s="24">
        <f t="shared" si="23"/>
        <v>326124</v>
      </c>
      <c r="Q62" s="26">
        <v>9</v>
      </c>
      <c r="R62" s="24">
        <f t="shared" si="23"/>
        <v>326124</v>
      </c>
      <c r="S62" s="26">
        <f t="shared" si="11"/>
        <v>0</v>
      </c>
      <c r="T62" s="28">
        <f t="shared" si="12"/>
        <v>0</v>
      </c>
    </row>
    <row r="63" spans="1:20" ht="52.5" customHeight="1" x14ac:dyDescent="0.2">
      <c r="A63" s="29">
        <v>5.109</v>
      </c>
      <c r="B63" s="10" t="s">
        <v>85</v>
      </c>
      <c r="C63" s="9" t="s">
        <v>78</v>
      </c>
      <c r="D63" s="23">
        <v>1</v>
      </c>
      <c r="E63" s="24">
        <v>1397234</v>
      </c>
      <c r="F63" s="24">
        <f t="shared" si="19"/>
        <v>1397234</v>
      </c>
      <c r="G63" s="25">
        <v>1</v>
      </c>
      <c r="H63" s="24">
        <f t="shared" si="1"/>
        <v>1397234</v>
      </c>
      <c r="I63" s="25">
        <v>1</v>
      </c>
      <c r="J63" s="24">
        <f t="shared" si="20"/>
        <v>1397234</v>
      </c>
      <c r="K63" s="23">
        <v>1</v>
      </c>
      <c r="L63" s="24">
        <f t="shared" si="21"/>
        <v>1397234</v>
      </c>
      <c r="M63" s="26">
        <v>1</v>
      </c>
      <c r="N63" s="24">
        <f t="shared" si="22"/>
        <v>1397234</v>
      </c>
      <c r="O63" s="26">
        <v>1</v>
      </c>
      <c r="P63" s="24">
        <f t="shared" si="23"/>
        <v>1397234</v>
      </c>
      <c r="Q63" s="26">
        <v>1</v>
      </c>
      <c r="R63" s="24">
        <f t="shared" si="23"/>
        <v>1397234</v>
      </c>
      <c r="S63" s="26">
        <f t="shared" si="11"/>
        <v>0</v>
      </c>
      <c r="T63" s="28">
        <f t="shared" si="12"/>
        <v>0</v>
      </c>
    </row>
    <row r="64" spans="1:20" x14ac:dyDescent="0.2">
      <c r="A64" s="47">
        <v>5.1100000000000003</v>
      </c>
      <c r="B64" s="10" t="s">
        <v>86</v>
      </c>
      <c r="C64" s="9" t="s">
        <v>78</v>
      </c>
      <c r="D64" s="23">
        <v>3</v>
      </c>
      <c r="E64" s="24">
        <v>2006350</v>
      </c>
      <c r="F64" s="24">
        <f t="shared" si="19"/>
        <v>6019050</v>
      </c>
      <c r="G64" s="25">
        <v>3</v>
      </c>
      <c r="H64" s="24">
        <f t="shared" si="1"/>
        <v>6019050</v>
      </c>
      <c r="I64" s="25">
        <v>3</v>
      </c>
      <c r="J64" s="24">
        <f t="shared" si="20"/>
        <v>6019050</v>
      </c>
      <c r="K64" s="23">
        <v>3</v>
      </c>
      <c r="L64" s="24">
        <f t="shared" si="21"/>
        <v>6019050</v>
      </c>
      <c r="M64" s="26">
        <v>3</v>
      </c>
      <c r="N64" s="24">
        <f t="shared" si="22"/>
        <v>6019050</v>
      </c>
      <c r="O64" s="26">
        <v>3</v>
      </c>
      <c r="P64" s="24">
        <f t="shared" si="23"/>
        <v>6019050</v>
      </c>
      <c r="Q64" s="26">
        <v>3</v>
      </c>
      <c r="R64" s="24">
        <f t="shared" si="23"/>
        <v>6019050</v>
      </c>
      <c r="S64" s="26">
        <f t="shared" si="11"/>
        <v>0</v>
      </c>
      <c r="T64" s="28">
        <f t="shared" si="12"/>
        <v>0</v>
      </c>
    </row>
    <row r="65" spans="1:20" ht="48" customHeight="1" x14ac:dyDescent="0.2">
      <c r="A65" s="29">
        <v>5.1109999999999998</v>
      </c>
      <c r="B65" s="10" t="s">
        <v>87</v>
      </c>
      <c r="C65" s="9" t="s">
        <v>78</v>
      </c>
      <c r="D65" s="23">
        <v>4</v>
      </c>
      <c r="E65" s="24">
        <v>1561626</v>
      </c>
      <c r="F65" s="24">
        <f t="shared" si="19"/>
        <v>6246504</v>
      </c>
      <c r="G65" s="25">
        <v>4</v>
      </c>
      <c r="H65" s="24">
        <f t="shared" si="1"/>
        <v>6246504</v>
      </c>
      <c r="I65" s="25">
        <v>4</v>
      </c>
      <c r="J65" s="24">
        <f t="shared" si="20"/>
        <v>6246504</v>
      </c>
      <c r="K65" s="23">
        <v>4</v>
      </c>
      <c r="L65" s="24">
        <f t="shared" si="21"/>
        <v>6246504</v>
      </c>
      <c r="M65" s="26">
        <v>4</v>
      </c>
      <c r="N65" s="24">
        <f t="shared" si="22"/>
        <v>6246504</v>
      </c>
      <c r="O65" s="26">
        <v>4</v>
      </c>
      <c r="P65" s="24">
        <f t="shared" si="23"/>
        <v>6246504</v>
      </c>
      <c r="Q65" s="26">
        <v>4</v>
      </c>
      <c r="R65" s="24">
        <f t="shared" si="23"/>
        <v>6246504</v>
      </c>
      <c r="S65" s="26">
        <f t="shared" si="11"/>
        <v>0</v>
      </c>
      <c r="T65" s="28">
        <f t="shared" si="12"/>
        <v>0</v>
      </c>
    </row>
    <row r="66" spans="1:20" ht="48" customHeight="1" x14ac:dyDescent="0.2">
      <c r="A66" s="29">
        <v>5.1120000000000001</v>
      </c>
      <c r="B66" s="10" t="s">
        <v>88</v>
      </c>
      <c r="C66" s="9" t="s">
        <v>78</v>
      </c>
      <c r="D66" s="23">
        <v>1</v>
      </c>
      <c r="E66" s="24">
        <v>959042</v>
      </c>
      <c r="F66" s="24">
        <f t="shared" si="19"/>
        <v>959042</v>
      </c>
      <c r="G66" s="25">
        <v>1</v>
      </c>
      <c r="H66" s="24">
        <f t="shared" si="1"/>
        <v>959042</v>
      </c>
      <c r="I66" s="25">
        <v>1</v>
      </c>
      <c r="J66" s="24">
        <f t="shared" si="20"/>
        <v>959042</v>
      </c>
      <c r="K66" s="23">
        <v>1</v>
      </c>
      <c r="L66" s="24">
        <f t="shared" si="21"/>
        <v>959042</v>
      </c>
      <c r="M66" s="26">
        <v>1</v>
      </c>
      <c r="N66" s="24">
        <f t="shared" si="22"/>
        <v>959042</v>
      </c>
      <c r="O66" s="26">
        <v>1</v>
      </c>
      <c r="P66" s="24">
        <f t="shared" si="23"/>
        <v>959042</v>
      </c>
      <c r="Q66" s="26">
        <v>1</v>
      </c>
      <c r="R66" s="24">
        <f t="shared" si="23"/>
        <v>959042</v>
      </c>
      <c r="S66" s="26">
        <f t="shared" si="11"/>
        <v>0</v>
      </c>
      <c r="T66" s="28">
        <f t="shared" si="12"/>
        <v>0</v>
      </c>
    </row>
    <row r="67" spans="1:20" ht="48" customHeight="1" x14ac:dyDescent="0.2">
      <c r="A67" s="29">
        <v>5.1130000000000004</v>
      </c>
      <c r="B67" s="10" t="s">
        <v>89</v>
      </c>
      <c r="C67" s="9" t="s">
        <v>78</v>
      </c>
      <c r="D67" s="23">
        <v>2</v>
      </c>
      <c r="E67" s="24">
        <v>597491</v>
      </c>
      <c r="F67" s="24">
        <f t="shared" si="19"/>
        <v>1194982</v>
      </c>
      <c r="G67" s="25">
        <v>2</v>
      </c>
      <c r="H67" s="24">
        <f t="shared" si="1"/>
        <v>1194982</v>
      </c>
      <c r="I67" s="25">
        <v>2</v>
      </c>
      <c r="J67" s="24">
        <f t="shared" si="20"/>
        <v>1194982</v>
      </c>
      <c r="K67" s="23">
        <v>2</v>
      </c>
      <c r="L67" s="24">
        <f t="shared" si="21"/>
        <v>1194982</v>
      </c>
      <c r="M67" s="26">
        <v>2</v>
      </c>
      <c r="N67" s="24">
        <f t="shared" si="22"/>
        <v>1194982</v>
      </c>
      <c r="O67" s="26">
        <v>2</v>
      </c>
      <c r="P67" s="24">
        <f t="shared" si="23"/>
        <v>1194982</v>
      </c>
      <c r="Q67" s="26">
        <v>2</v>
      </c>
      <c r="R67" s="24">
        <f t="shared" si="23"/>
        <v>1194982</v>
      </c>
      <c r="S67" s="26">
        <f t="shared" si="11"/>
        <v>0</v>
      </c>
      <c r="T67" s="28">
        <f t="shared" si="12"/>
        <v>0</v>
      </c>
    </row>
    <row r="68" spans="1:20" ht="48" customHeight="1" x14ac:dyDescent="0.2">
      <c r="A68" s="29">
        <v>5.1139999999999999</v>
      </c>
      <c r="B68" s="10" t="s">
        <v>90</v>
      </c>
      <c r="C68" s="9" t="s">
        <v>78</v>
      </c>
      <c r="D68" s="23">
        <v>2</v>
      </c>
      <c r="E68" s="24">
        <v>2452897</v>
      </c>
      <c r="F68" s="24">
        <f t="shared" si="19"/>
        <v>4905794</v>
      </c>
      <c r="G68" s="25">
        <v>2</v>
      </c>
      <c r="H68" s="24">
        <f t="shared" si="1"/>
        <v>4905794</v>
      </c>
      <c r="I68" s="25">
        <v>2</v>
      </c>
      <c r="J68" s="24">
        <f t="shared" si="20"/>
        <v>4905794</v>
      </c>
      <c r="K68" s="23">
        <v>2</v>
      </c>
      <c r="L68" s="24">
        <f t="shared" si="21"/>
        <v>4905794</v>
      </c>
      <c r="M68" s="26">
        <v>2</v>
      </c>
      <c r="N68" s="24">
        <f t="shared" si="22"/>
        <v>4905794</v>
      </c>
      <c r="O68" s="26">
        <v>2</v>
      </c>
      <c r="P68" s="24">
        <f t="shared" si="23"/>
        <v>4905794</v>
      </c>
      <c r="Q68" s="26">
        <v>2</v>
      </c>
      <c r="R68" s="24">
        <f t="shared" si="23"/>
        <v>4905794</v>
      </c>
      <c r="S68" s="26">
        <f t="shared" si="11"/>
        <v>0</v>
      </c>
      <c r="T68" s="28">
        <f t="shared" si="12"/>
        <v>0</v>
      </c>
    </row>
    <row r="69" spans="1:20" ht="48" customHeight="1" x14ac:dyDescent="0.2">
      <c r="A69" s="29">
        <v>5.1150000000000002</v>
      </c>
      <c r="B69" s="10" t="s">
        <v>91</v>
      </c>
      <c r="C69" s="9" t="s">
        <v>78</v>
      </c>
      <c r="D69" s="23">
        <v>1</v>
      </c>
      <c r="E69" s="24">
        <v>453550</v>
      </c>
      <c r="F69" s="24">
        <f t="shared" si="19"/>
        <v>453550</v>
      </c>
      <c r="G69" s="25">
        <v>1</v>
      </c>
      <c r="H69" s="24">
        <f t="shared" si="1"/>
        <v>453550</v>
      </c>
      <c r="I69" s="25">
        <v>1</v>
      </c>
      <c r="J69" s="24">
        <f t="shared" si="20"/>
        <v>453550</v>
      </c>
      <c r="K69" s="23">
        <v>1</v>
      </c>
      <c r="L69" s="24">
        <f t="shared" si="21"/>
        <v>453550</v>
      </c>
      <c r="M69" s="26">
        <v>1</v>
      </c>
      <c r="N69" s="24">
        <f t="shared" si="22"/>
        <v>453550</v>
      </c>
      <c r="O69" s="26">
        <v>1</v>
      </c>
      <c r="P69" s="24">
        <f t="shared" si="23"/>
        <v>453550</v>
      </c>
      <c r="Q69" s="26">
        <v>1</v>
      </c>
      <c r="R69" s="24">
        <f t="shared" si="23"/>
        <v>453550</v>
      </c>
      <c r="S69" s="26">
        <f t="shared" si="11"/>
        <v>0</v>
      </c>
      <c r="T69" s="28">
        <f t="shared" si="12"/>
        <v>0</v>
      </c>
    </row>
    <row r="70" spans="1:20" ht="48" customHeight="1" x14ac:dyDescent="0.2">
      <c r="A70" s="29">
        <v>5.1159999999999997</v>
      </c>
      <c r="B70" s="10" t="s">
        <v>92</v>
      </c>
      <c r="C70" s="9" t="s">
        <v>78</v>
      </c>
      <c r="D70" s="23">
        <v>2</v>
      </c>
      <c r="E70" s="24">
        <v>474908</v>
      </c>
      <c r="F70" s="24">
        <f t="shared" si="19"/>
        <v>949816</v>
      </c>
      <c r="G70" s="25">
        <v>2</v>
      </c>
      <c r="H70" s="24">
        <f t="shared" ref="H70:H132" si="24">G70*E70</f>
        <v>949816</v>
      </c>
      <c r="I70" s="25">
        <v>2</v>
      </c>
      <c r="J70" s="24">
        <f t="shared" si="20"/>
        <v>949816</v>
      </c>
      <c r="K70" s="23">
        <v>2</v>
      </c>
      <c r="L70" s="24">
        <f t="shared" si="21"/>
        <v>949816</v>
      </c>
      <c r="M70" s="26">
        <v>2</v>
      </c>
      <c r="N70" s="24">
        <f t="shared" si="22"/>
        <v>949816</v>
      </c>
      <c r="O70" s="26">
        <v>2</v>
      </c>
      <c r="P70" s="24">
        <f t="shared" si="23"/>
        <v>949816</v>
      </c>
      <c r="Q70" s="26">
        <v>2</v>
      </c>
      <c r="R70" s="24">
        <f t="shared" si="23"/>
        <v>949816</v>
      </c>
      <c r="S70" s="26">
        <f t="shared" si="11"/>
        <v>0</v>
      </c>
      <c r="T70" s="28">
        <f t="shared" si="12"/>
        <v>0</v>
      </c>
    </row>
    <row r="71" spans="1:20" ht="48" customHeight="1" x14ac:dyDescent="0.2">
      <c r="A71" s="29">
        <v>5.1170000000000098</v>
      </c>
      <c r="B71" s="10" t="s">
        <v>93</v>
      </c>
      <c r="C71" s="9" t="s">
        <v>78</v>
      </c>
      <c r="D71" s="23">
        <v>3</v>
      </c>
      <c r="E71" s="24">
        <v>474908</v>
      </c>
      <c r="F71" s="24">
        <f t="shared" si="19"/>
        <v>1424724</v>
      </c>
      <c r="G71" s="25">
        <v>3</v>
      </c>
      <c r="H71" s="24">
        <f t="shared" si="24"/>
        <v>1424724</v>
      </c>
      <c r="I71" s="25">
        <v>3</v>
      </c>
      <c r="J71" s="24">
        <f t="shared" si="20"/>
        <v>1424724</v>
      </c>
      <c r="K71" s="23">
        <v>3</v>
      </c>
      <c r="L71" s="24">
        <f t="shared" si="21"/>
        <v>1424724</v>
      </c>
      <c r="M71" s="26">
        <v>3</v>
      </c>
      <c r="N71" s="24">
        <f t="shared" si="22"/>
        <v>1424724</v>
      </c>
      <c r="O71" s="26">
        <v>3</v>
      </c>
      <c r="P71" s="24">
        <f t="shared" si="23"/>
        <v>1424724</v>
      </c>
      <c r="Q71" s="26">
        <v>3</v>
      </c>
      <c r="R71" s="24">
        <f t="shared" si="23"/>
        <v>1424724</v>
      </c>
      <c r="S71" s="26">
        <f t="shared" si="11"/>
        <v>0</v>
      </c>
      <c r="T71" s="28">
        <f t="shared" si="12"/>
        <v>0</v>
      </c>
    </row>
    <row r="72" spans="1:20" ht="33.75" x14ac:dyDescent="0.2">
      <c r="A72" s="29">
        <v>5.1180000000000101</v>
      </c>
      <c r="B72" s="10" t="s">
        <v>94</v>
      </c>
      <c r="C72" s="9" t="s">
        <v>78</v>
      </c>
      <c r="D72" s="23">
        <v>4</v>
      </c>
      <c r="E72" s="24">
        <v>126789</v>
      </c>
      <c r="F72" s="24">
        <f t="shared" si="19"/>
        <v>507156</v>
      </c>
      <c r="G72" s="25">
        <v>4</v>
      </c>
      <c r="H72" s="24">
        <f t="shared" si="24"/>
        <v>507156</v>
      </c>
      <c r="I72" s="25">
        <v>4</v>
      </c>
      <c r="J72" s="24">
        <f t="shared" si="20"/>
        <v>507156</v>
      </c>
      <c r="K72" s="23">
        <v>4</v>
      </c>
      <c r="L72" s="24">
        <f t="shared" si="21"/>
        <v>507156</v>
      </c>
      <c r="M72" s="26">
        <v>4</v>
      </c>
      <c r="N72" s="24">
        <f t="shared" si="22"/>
        <v>507156</v>
      </c>
      <c r="O72" s="26">
        <v>4</v>
      </c>
      <c r="P72" s="24">
        <f t="shared" si="23"/>
        <v>507156</v>
      </c>
      <c r="Q72" s="26">
        <v>4</v>
      </c>
      <c r="R72" s="24">
        <f t="shared" si="23"/>
        <v>507156</v>
      </c>
      <c r="S72" s="26">
        <f t="shared" si="11"/>
        <v>0</v>
      </c>
      <c r="T72" s="28">
        <f t="shared" si="12"/>
        <v>0</v>
      </c>
    </row>
    <row r="73" spans="1:20" ht="33.75" x14ac:dyDescent="0.2">
      <c r="A73" s="29">
        <v>5.1190000000000104</v>
      </c>
      <c r="B73" s="10" t="s">
        <v>95</v>
      </c>
      <c r="C73" s="9" t="s">
        <v>78</v>
      </c>
      <c r="D73" s="23">
        <v>6</v>
      </c>
      <c r="E73" s="24">
        <v>105659</v>
      </c>
      <c r="F73" s="24">
        <f t="shared" si="19"/>
        <v>633954</v>
      </c>
      <c r="G73" s="25">
        <v>6</v>
      </c>
      <c r="H73" s="24">
        <f t="shared" si="24"/>
        <v>633954</v>
      </c>
      <c r="I73" s="25">
        <v>6</v>
      </c>
      <c r="J73" s="24">
        <f t="shared" si="20"/>
        <v>633954</v>
      </c>
      <c r="K73" s="23">
        <v>6</v>
      </c>
      <c r="L73" s="24">
        <f t="shared" si="21"/>
        <v>633954</v>
      </c>
      <c r="M73" s="26">
        <v>6</v>
      </c>
      <c r="N73" s="24">
        <f t="shared" si="22"/>
        <v>633954</v>
      </c>
      <c r="O73" s="26">
        <v>6</v>
      </c>
      <c r="P73" s="24">
        <f t="shared" si="23"/>
        <v>633954</v>
      </c>
      <c r="Q73" s="26">
        <v>6</v>
      </c>
      <c r="R73" s="24">
        <f t="shared" si="23"/>
        <v>633954</v>
      </c>
      <c r="S73" s="26">
        <f t="shared" si="11"/>
        <v>0</v>
      </c>
      <c r="T73" s="28">
        <f t="shared" si="12"/>
        <v>0</v>
      </c>
    </row>
    <row r="74" spans="1:20" ht="33.75" x14ac:dyDescent="0.2">
      <c r="A74" s="47">
        <v>5.1200000000000099</v>
      </c>
      <c r="B74" s="10" t="s">
        <v>96</v>
      </c>
      <c r="C74" s="9" t="s">
        <v>78</v>
      </c>
      <c r="D74" s="23">
        <v>11</v>
      </c>
      <c r="E74" s="24">
        <v>21369</v>
      </c>
      <c r="F74" s="24">
        <f t="shared" si="19"/>
        <v>235059</v>
      </c>
      <c r="G74" s="25">
        <v>11</v>
      </c>
      <c r="H74" s="24">
        <f t="shared" si="24"/>
        <v>235059</v>
      </c>
      <c r="I74" s="25">
        <v>11</v>
      </c>
      <c r="J74" s="24">
        <f t="shared" si="20"/>
        <v>235059</v>
      </c>
      <c r="K74" s="23">
        <v>11</v>
      </c>
      <c r="L74" s="24">
        <f t="shared" si="21"/>
        <v>235059</v>
      </c>
      <c r="M74" s="26">
        <v>11</v>
      </c>
      <c r="N74" s="24">
        <f t="shared" si="22"/>
        <v>235059</v>
      </c>
      <c r="O74" s="26">
        <v>11</v>
      </c>
      <c r="P74" s="24">
        <f t="shared" si="23"/>
        <v>235059</v>
      </c>
      <c r="Q74" s="26">
        <v>11</v>
      </c>
      <c r="R74" s="24">
        <f t="shared" si="23"/>
        <v>235059</v>
      </c>
      <c r="S74" s="26">
        <f t="shared" si="11"/>
        <v>0</v>
      </c>
      <c r="T74" s="28">
        <f t="shared" si="12"/>
        <v>0</v>
      </c>
    </row>
    <row r="75" spans="1:20" ht="33.75" x14ac:dyDescent="0.2">
      <c r="A75" s="29">
        <v>5.1210000000000102</v>
      </c>
      <c r="B75" s="10" t="s">
        <v>97</v>
      </c>
      <c r="C75" s="9" t="s">
        <v>78</v>
      </c>
      <c r="D75" s="23">
        <v>14</v>
      </c>
      <c r="E75" s="24">
        <v>20586</v>
      </c>
      <c r="F75" s="24">
        <f t="shared" si="19"/>
        <v>288204</v>
      </c>
      <c r="G75" s="25">
        <v>14</v>
      </c>
      <c r="H75" s="24">
        <f t="shared" si="24"/>
        <v>288204</v>
      </c>
      <c r="I75" s="25">
        <v>14</v>
      </c>
      <c r="J75" s="24">
        <f t="shared" si="20"/>
        <v>288204</v>
      </c>
      <c r="K75" s="23">
        <v>14</v>
      </c>
      <c r="L75" s="24">
        <f t="shared" si="21"/>
        <v>288204</v>
      </c>
      <c r="M75" s="26">
        <v>14</v>
      </c>
      <c r="N75" s="24">
        <f t="shared" si="22"/>
        <v>288204</v>
      </c>
      <c r="O75" s="26">
        <v>14</v>
      </c>
      <c r="P75" s="24">
        <f t="shared" si="23"/>
        <v>288204</v>
      </c>
      <c r="Q75" s="26">
        <v>14</v>
      </c>
      <c r="R75" s="24">
        <f t="shared" si="23"/>
        <v>288204</v>
      </c>
      <c r="S75" s="26">
        <f t="shared" si="11"/>
        <v>0</v>
      </c>
      <c r="T75" s="28">
        <f t="shared" si="12"/>
        <v>0</v>
      </c>
    </row>
    <row r="76" spans="1:20" ht="33.75" x14ac:dyDescent="0.2">
      <c r="A76" s="29">
        <v>5.1220000000000097</v>
      </c>
      <c r="B76" s="10" t="s">
        <v>98</v>
      </c>
      <c r="C76" s="9" t="s">
        <v>78</v>
      </c>
      <c r="D76" s="23">
        <v>2</v>
      </c>
      <c r="E76" s="24">
        <v>20287</v>
      </c>
      <c r="F76" s="24">
        <f t="shared" si="19"/>
        <v>40574</v>
      </c>
      <c r="G76" s="25">
        <v>2</v>
      </c>
      <c r="H76" s="24">
        <f t="shared" si="24"/>
        <v>40574</v>
      </c>
      <c r="I76" s="25">
        <v>2</v>
      </c>
      <c r="J76" s="24">
        <f t="shared" si="20"/>
        <v>40574</v>
      </c>
      <c r="K76" s="23">
        <v>2</v>
      </c>
      <c r="L76" s="24">
        <f t="shared" si="21"/>
        <v>40574</v>
      </c>
      <c r="M76" s="26">
        <v>2</v>
      </c>
      <c r="N76" s="24">
        <f t="shared" si="22"/>
        <v>40574</v>
      </c>
      <c r="O76" s="26">
        <v>2</v>
      </c>
      <c r="P76" s="24">
        <f t="shared" si="23"/>
        <v>40574</v>
      </c>
      <c r="Q76" s="26">
        <v>2</v>
      </c>
      <c r="R76" s="24">
        <f t="shared" si="23"/>
        <v>40574</v>
      </c>
      <c r="S76" s="26">
        <f t="shared" si="11"/>
        <v>0</v>
      </c>
      <c r="T76" s="28">
        <f t="shared" si="12"/>
        <v>0</v>
      </c>
    </row>
    <row r="77" spans="1:20" ht="33.75" x14ac:dyDescent="0.2">
      <c r="A77" s="29">
        <v>5.12300000000001</v>
      </c>
      <c r="B77" s="10" t="s">
        <v>99</v>
      </c>
      <c r="C77" s="9" t="s">
        <v>78</v>
      </c>
      <c r="D77" s="23">
        <v>4</v>
      </c>
      <c r="E77" s="24">
        <v>19527</v>
      </c>
      <c r="F77" s="24">
        <f t="shared" si="19"/>
        <v>78108</v>
      </c>
      <c r="G77" s="25">
        <v>4</v>
      </c>
      <c r="H77" s="24">
        <f t="shared" si="24"/>
        <v>78108</v>
      </c>
      <c r="I77" s="25">
        <v>4</v>
      </c>
      <c r="J77" s="24">
        <f t="shared" si="20"/>
        <v>78108</v>
      </c>
      <c r="K77" s="23">
        <v>4</v>
      </c>
      <c r="L77" s="24">
        <f t="shared" si="21"/>
        <v>78108</v>
      </c>
      <c r="M77" s="26">
        <v>4</v>
      </c>
      <c r="N77" s="24">
        <f t="shared" si="22"/>
        <v>78108</v>
      </c>
      <c r="O77" s="26">
        <v>4</v>
      </c>
      <c r="P77" s="24">
        <f t="shared" si="23"/>
        <v>78108</v>
      </c>
      <c r="Q77" s="26">
        <v>4</v>
      </c>
      <c r="R77" s="24">
        <f t="shared" si="23"/>
        <v>78108</v>
      </c>
      <c r="S77" s="26">
        <f t="shared" si="11"/>
        <v>0</v>
      </c>
      <c r="T77" s="28">
        <f t="shared" si="12"/>
        <v>0</v>
      </c>
    </row>
    <row r="78" spans="1:20" ht="33.75" x14ac:dyDescent="0.2">
      <c r="A78" s="29">
        <v>5.1240000000000103</v>
      </c>
      <c r="B78" s="10" t="s">
        <v>100</v>
      </c>
      <c r="C78" s="9" t="s">
        <v>78</v>
      </c>
      <c r="D78" s="23">
        <v>3</v>
      </c>
      <c r="E78" s="24">
        <v>127217</v>
      </c>
      <c r="F78" s="24">
        <f t="shared" si="19"/>
        <v>381651</v>
      </c>
      <c r="G78" s="25">
        <v>3</v>
      </c>
      <c r="H78" s="24">
        <f t="shared" si="24"/>
        <v>381651</v>
      </c>
      <c r="I78" s="25">
        <v>3</v>
      </c>
      <c r="J78" s="24">
        <f t="shared" si="20"/>
        <v>381651</v>
      </c>
      <c r="K78" s="23">
        <v>3</v>
      </c>
      <c r="L78" s="24">
        <f t="shared" si="21"/>
        <v>381651</v>
      </c>
      <c r="M78" s="26">
        <v>3</v>
      </c>
      <c r="N78" s="24">
        <f t="shared" si="22"/>
        <v>381651</v>
      </c>
      <c r="O78" s="26">
        <v>3</v>
      </c>
      <c r="P78" s="24">
        <f t="shared" si="23"/>
        <v>381651</v>
      </c>
      <c r="Q78" s="26">
        <v>3</v>
      </c>
      <c r="R78" s="24">
        <f t="shared" si="23"/>
        <v>381651</v>
      </c>
      <c r="S78" s="26">
        <f t="shared" si="11"/>
        <v>0</v>
      </c>
      <c r="T78" s="28">
        <f t="shared" si="12"/>
        <v>0</v>
      </c>
    </row>
    <row r="79" spans="1:20" ht="33.75" x14ac:dyDescent="0.2">
      <c r="A79" s="29">
        <v>5.1250000000000098</v>
      </c>
      <c r="B79" s="10" t="s">
        <v>101</v>
      </c>
      <c r="C79" s="9" t="s">
        <v>78</v>
      </c>
      <c r="D79" s="23">
        <v>1</v>
      </c>
      <c r="E79" s="24">
        <v>952503</v>
      </c>
      <c r="F79" s="24">
        <f t="shared" si="19"/>
        <v>952503</v>
      </c>
      <c r="G79" s="25">
        <v>1</v>
      </c>
      <c r="H79" s="24">
        <f t="shared" si="24"/>
        <v>952503</v>
      </c>
      <c r="I79" s="25">
        <v>1</v>
      </c>
      <c r="J79" s="24">
        <f t="shared" si="20"/>
        <v>952503</v>
      </c>
      <c r="K79" s="23">
        <v>1</v>
      </c>
      <c r="L79" s="24">
        <f t="shared" si="21"/>
        <v>952503</v>
      </c>
      <c r="M79" s="26">
        <v>1</v>
      </c>
      <c r="N79" s="24">
        <f t="shared" si="22"/>
        <v>952503</v>
      </c>
      <c r="O79" s="26">
        <v>1</v>
      </c>
      <c r="P79" s="24">
        <f t="shared" si="23"/>
        <v>952503</v>
      </c>
      <c r="Q79" s="26">
        <v>1</v>
      </c>
      <c r="R79" s="24">
        <f t="shared" si="23"/>
        <v>952503</v>
      </c>
      <c r="S79" s="26">
        <f t="shared" si="11"/>
        <v>0</v>
      </c>
      <c r="T79" s="28">
        <f t="shared" si="12"/>
        <v>0</v>
      </c>
    </row>
    <row r="80" spans="1:20" ht="45" x14ac:dyDescent="0.2">
      <c r="A80" s="29">
        <v>5.1260000000000101</v>
      </c>
      <c r="B80" s="22" t="s">
        <v>102</v>
      </c>
      <c r="C80" s="9" t="s">
        <v>78</v>
      </c>
      <c r="D80" s="23">
        <v>1</v>
      </c>
      <c r="E80" s="24">
        <v>2145096</v>
      </c>
      <c r="F80" s="24">
        <f t="shared" si="19"/>
        <v>2145096</v>
      </c>
      <c r="G80" s="25">
        <v>1</v>
      </c>
      <c r="H80" s="24">
        <f t="shared" si="24"/>
        <v>2145096</v>
      </c>
      <c r="I80" s="25">
        <v>1</v>
      </c>
      <c r="J80" s="24">
        <f t="shared" si="20"/>
        <v>2145096</v>
      </c>
      <c r="K80" s="23">
        <v>1</v>
      </c>
      <c r="L80" s="24">
        <f t="shared" si="21"/>
        <v>2145096</v>
      </c>
      <c r="M80" s="26">
        <v>1</v>
      </c>
      <c r="N80" s="24">
        <f t="shared" si="22"/>
        <v>2145096</v>
      </c>
      <c r="O80" s="26">
        <v>4</v>
      </c>
      <c r="P80" s="24">
        <f t="shared" si="22"/>
        <v>8580384</v>
      </c>
      <c r="Q80" s="26">
        <v>4</v>
      </c>
      <c r="R80" s="24">
        <f t="shared" si="22"/>
        <v>8580384</v>
      </c>
      <c r="S80" s="26">
        <f t="shared" si="11"/>
        <v>0</v>
      </c>
      <c r="T80" s="28">
        <f t="shared" si="12"/>
        <v>0</v>
      </c>
    </row>
    <row r="81" spans="1:20" ht="45" x14ac:dyDescent="0.2">
      <c r="A81" s="29">
        <v>5.1270000000000104</v>
      </c>
      <c r="B81" s="22" t="s">
        <v>103</v>
      </c>
      <c r="C81" s="9" t="s">
        <v>78</v>
      </c>
      <c r="D81" s="23">
        <v>3</v>
      </c>
      <c r="E81" s="24">
        <v>1608822</v>
      </c>
      <c r="F81" s="24">
        <f t="shared" si="19"/>
        <v>4826466</v>
      </c>
      <c r="G81" s="25">
        <v>3</v>
      </c>
      <c r="H81" s="24">
        <f t="shared" si="24"/>
        <v>4826466</v>
      </c>
      <c r="I81" s="25">
        <v>3</v>
      </c>
      <c r="J81" s="24">
        <f t="shared" si="20"/>
        <v>4826466</v>
      </c>
      <c r="K81" s="23">
        <v>3</v>
      </c>
      <c r="L81" s="24">
        <f t="shared" si="21"/>
        <v>4826466</v>
      </c>
      <c r="M81" s="26">
        <v>3</v>
      </c>
      <c r="N81" s="24">
        <f t="shared" si="22"/>
        <v>4826466</v>
      </c>
      <c r="O81" s="26">
        <v>5</v>
      </c>
      <c r="P81" s="24">
        <f t="shared" si="22"/>
        <v>8044110</v>
      </c>
      <c r="Q81" s="26">
        <v>5</v>
      </c>
      <c r="R81" s="24">
        <f t="shared" si="22"/>
        <v>8044110</v>
      </c>
      <c r="S81" s="26">
        <f t="shared" si="11"/>
        <v>0</v>
      </c>
      <c r="T81" s="28">
        <f t="shared" si="12"/>
        <v>0</v>
      </c>
    </row>
    <row r="82" spans="1:20" ht="45" x14ac:dyDescent="0.2">
      <c r="A82" s="29">
        <v>5.1280000000000099</v>
      </c>
      <c r="B82" s="22" t="s">
        <v>104</v>
      </c>
      <c r="C82" s="9" t="s">
        <v>78</v>
      </c>
      <c r="D82" s="23">
        <v>1</v>
      </c>
      <c r="E82" s="24">
        <v>1072548</v>
      </c>
      <c r="F82" s="24">
        <f t="shared" si="19"/>
        <v>1072548</v>
      </c>
      <c r="G82" s="25">
        <v>1</v>
      </c>
      <c r="H82" s="24">
        <f t="shared" si="24"/>
        <v>1072548</v>
      </c>
      <c r="I82" s="25">
        <v>1</v>
      </c>
      <c r="J82" s="24">
        <f t="shared" si="20"/>
        <v>1072548</v>
      </c>
      <c r="K82" s="23">
        <v>1</v>
      </c>
      <c r="L82" s="24">
        <f t="shared" si="21"/>
        <v>1072548</v>
      </c>
      <c r="M82" s="26">
        <v>1</v>
      </c>
      <c r="N82" s="24">
        <f t="shared" si="22"/>
        <v>1072548</v>
      </c>
      <c r="O82" s="26">
        <v>1</v>
      </c>
      <c r="P82" s="24">
        <f t="shared" si="22"/>
        <v>1072548</v>
      </c>
      <c r="Q82" s="26">
        <v>1</v>
      </c>
      <c r="R82" s="24">
        <f t="shared" si="22"/>
        <v>1072548</v>
      </c>
      <c r="S82" s="26">
        <f t="shared" si="11"/>
        <v>0</v>
      </c>
      <c r="T82" s="28">
        <f t="shared" si="12"/>
        <v>0</v>
      </c>
    </row>
    <row r="83" spans="1:20" ht="45" x14ac:dyDescent="0.2">
      <c r="A83" s="29">
        <v>5.1290000000000102</v>
      </c>
      <c r="B83" s="22" t="s">
        <v>105</v>
      </c>
      <c r="C83" s="9" t="s">
        <v>78</v>
      </c>
      <c r="D83" s="23">
        <v>1</v>
      </c>
      <c r="E83" s="24">
        <v>365990</v>
      </c>
      <c r="F83" s="24">
        <f t="shared" si="19"/>
        <v>365990</v>
      </c>
      <c r="G83" s="25">
        <v>1</v>
      </c>
      <c r="H83" s="24">
        <f t="shared" si="24"/>
        <v>365990</v>
      </c>
      <c r="I83" s="25">
        <v>1</v>
      </c>
      <c r="J83" s="24">
        <f t="shared" si="20"/>
        <v>365990</v>
      </c>
      <c r="K83" s="23">
        <v>1</v>
      </c>
      <c r="L83" s="24">
        <f t="shared" si="21"/>
        <v>365990</v>
      </c>
      <c r="M83" s="26">
        <v>1</v>
      </c>
      <c r="N83" s="24">
        <f t="shared" si="22"/>
        <v>365990</v>
      </c>
      <c r="O83" s="26">
        <v>2</v>
      </c>
      <c r="P83" s="24">
        <f t="shared" si="22"/>
        <v>731980</v>
      </c>
      <c r="Q83" s="26">
        <v>2</v>
      </c>
      <c r="R83" s="24">
        <f t="shared" si="22"/>
        <v>731980</v>
      </c>
      <c r="S83" s="26">
        <f t="shared" si="11"/>
        <v>0</v>
      </c>
      <c r="T83" s="28">
        <f t="shared" si="12"/>
        <v>0</v>
      </c>
    </row>
    <row r="84" spans="1:20" x14ac:dyDescent="0.2">
      <c r="A84" s="42">
        <v>5.2</v>
      </c>
      <c r="B84" s="43" t="s">
        <v>106</v>
      </c>
      <c r="C84" s="44" t="s">
        <v>107</v>
      </c>
      <c r="D84" s="44"/>
      <c r="E84" s="44" t="s">
        <v>41</v>
      </c>
      <c r="F84" s="45">
        <f>SUM(F85:F94)</f>
        <v>4367385</v>
      </c>
      <c r="G84" s="44"/>
      <c r="H84" s="44">
        <f>SUM(H85:H94)</f>
        <v>4367385</v>
      </c>
      <c r="I84" s="44"/>
      <c r="J84" s="44">
        <f>SUM(J85:J94)</f>
        <v>4367385</v>
      </c>
      <c r="K84" s="44"/>
      <c r="L84" s="44">
        <f>SUM(L85:L94)</f>
        <v>4367385</v>
      </c>
      <c r="M84" s="44"/>
      <c r="N84" s="44">
        <f>SUM(N85:N94)</f>
        <v>4367385</v>
      </c>
      <c r="O84" s="44"/>
      <c r="P84" s="45">
        <f>SUM(P85:P94)</f>
        <v>4367385</v>
      </c>
      <c r="Q84" s="46"/>
      <c r="R84" s="45">
        <f>SUM(R85:R94)</f>
        <v>4869667.92</v>
      </c>
      <c r="S84" s="46"/>
      <c r="T84" s="46"/>
    </row>
    <row r="85" spans="1:20" ht="33.75" x14ac:dyDescent="0.2">
      <c r="A85" s="29">
        <v>5.2009999999999996</v>
      </c>
      <c r="B85" s="10" t="s">
        <v>108</v>
      </c>
      <c r="C85" s="9" t="s">
        <v>76</v>
      </c>
      <c r="D85" s="23">
        <v>26</v>
      </c>
      <c r="E85" s="24">
        <v>10126</v>
      </c>
      <c r="F85" s="24">
        <f t="shared" ref="F85:F94" si="25">D85*E85</f>
        <v>263276</v>
      </c>
      <c r="G85" s="25">
        <v>26</v>
      </c>
      <c r="H85" s="24">
        <f t="shared" si="24"/>
        <v>263276</v>
      </c>
      <c r="I85" s="25">
        <v>26</v>
      </c>
      <c r="J85" s="24">
        <f t="shared" ref="J85:J94" si="26">I85*$E85</f>
        <v>263276</v>
      </c>
      <c r="K85" s="23">
        <v>26</v>
      </c>
      <c r="L85" s="24">
        <f t="shared" ref="L85:L94" si="27">K85*E85</f>
        <v>263276</v>
      </c>
      <c r="M85" s="26">
        <v>26</v>
      </c>
      <c r="N85" s="24">
        <f t="shared" si="22"/>
        <v>263276</v>
      </c>
      <c r="O85" s="26">
        <v>26</v>
      </c>
      <c r="P85" s="24">
        <f t="shared" ref="P85:R94" si="28">O85*$E85</f>
        <v>263276</v>
      </c>
      <c r="Q85" s="23">
        <f>+'[1]5,201'!AT41</f>
        <v>73.92</v>
      </c>
      <c r="R85" s="31">
        <f t="shared" si="28"/>
        <v>748513.92</v>
      </c>
      <c r="S85" s="23">
        <f t="shared" ref="S85:S148" si="29">IF((Q85-O85)&gt;0,(Q85-O85),0)</f>
        <v>47.92</v>
      </c>
      <c r="T85" s="28">
        <f t="shared" ref="T85:T148" si="30">IF((Q85-O85)&lt;0,(Q85-O85),0)</f>
        <v>0</v>
      </c>
    </row>
    <row r="86" spans="1:20" ht="33.75" x14ac:dyDescent="0.2">
      <c r="A86" s="29">
        <v>5.202</v>
      </c>
      <c r="B86" s="10" t="s">
        <v>109</v>
      </c>
      <c r="C86" s="9" t="s">
        <v>78</v>
      </c>
      <c r="D86" s="23">
        <v>12</v>
      </c>
      <c r="E86" s="24">
        <v>2435</v>
      </c>
      <c r="F86" s="24">
        <f t="shared" si="25"/>
        <v>29220</v>
      </c>
      <c r="G86" s="25">
        <v>12</v>
      </c>
      <c r="H86" s="24">
        <f t="shared" si="24"/>
        <v>29220</v>
      </c>
      <c r="I86" s="25">
        <v>12</v>
      </c>
      <c r="J86" s="24">
        <f t="shared" si="26"/>
        <v>29220</v>
      </c>
      <c r="K86" s="23">
        <v>12</v>
      </c>
      <c r="L86" s="24">
        <f t="shared" si="27"/>
        <v>29220</v>
      </c>
      <c r="M86" s="26">
        <v>12</v>
      </c>
      <c r="N86" s="24">
        <f t="shared" si="22"/>
        <v>29220</v>
      </c>
      <c r="O86" s="26">
        <v>12</v>
      </c>
      <c r="P86" s="24">
        <f t="shared" si="28"/>
        <v>29220</v>
      </c>
      <c r="Q86" s="23">
        <f>+'[1]5,202'!AT41</f>
        <v>19</v>
      </c>
      <c r="R86" s="31">
        <f t="shared" si="28"/>
        <v>46265</v>
      </c>
      <c r="S86" s="23">
        <f t="shared" si="29"/>
        <v>7</v>
      </c>
      <c r="T86" s="28">
        <f t="shared" si="30"/>
        <v>0</v>
      </c>
    </row>
    <row r="87" spans="1:20" ht="33.75" x14ac:dyDescent="0.2">
      <c r="A87" s="29">
        <v>5.2030000000000003</v>
      </c>
      <c r="B87" s="10" t="s">
        <v>110</v>
      </c>
      <c r="C87" s="9" t="s">
        <v>76</v>
      </c>
      <c r="D87" s="23">
        <v>16</v>
      </c>
      <c r="E87" s="24">
        <v>12016</v>
      </c>
      <c r="F87" s="24">
        <f t="shared" si="25"/>
        <v>192256</v>
      </c>
      <c r="G87" s="25">
        <v>16</v>
      </c>
      <c r="H87" s="24">
        <f t="shared" si="24"/>
        <v>192256</v>
      </c>
      <c r="I87" s="25">
        <v>16</v>
      </c>
      <c r="J87" s="24">
        <f t="shared" si="26"/>
        <v>192256</v>
      </c>
      <c r="K87" s="23">
        <v>16</v>
      </c>
      <c r="L87" s="24">
        <f t="shared" si="27"/>
        <v>192256</v>
      </c>
      <c r="M87" s="26">
        <v>16</v>
      </c>
      <c r="N87" s="24">
        <f t="shared" si="22"/>
        <v>192256</v>
      </c>
      <c r="O87" s="26">
        <v>16</v>
      </c>
      <c r="P87" s="24">
        <f t="shared" si="28"/>
        <v>192256</v>
      </c>
      <c r="Q87" s="26">
        <v>16</v>
      </c>
      <c r="R87" s="24">
        <f t="shared" si="28"/>
        <v>192256</v>
      </c>
      <c r="S87" s="26">
        <f t="shared" si="29"/>
        <v>0</v>
      </c>
      <c r="T87" s="28">
        <f t="shared" si="30"/>
        <v>0</v>
      </c>
    </row>
    <row r="88" spans="1:20" ht="33.75" x14ac:dyDescent="0.2">
      <c r="A88" s="29">
        <v>5.2039999999999997</v>
      </c>
      <c r="B88" s="10" t="s">
        <v>111</v>
      </c>
      <c r="C88" s="9" t="s">
        <v>78</v>
      </c>
      <c r="D88" s="23">
        <v>23</v>
      </c>
      <c r="E88" s="24">
        <v>10901</v>
      </c>
      <c r="F88" s="24">
        <f t="shared" si="25"/>
        <v>250723</v>
      </c>
      <c r="G88" s="25">
        <v>23</v>
      </c>
      <c r="H88" s="24">
        <f t="shared" si="24"/>
        <v>250723</v>
      </c>
      <c r="I88" s="25">
        <v>23</v>
      </c>
      <c r="J88" s="24">
        <f t="shared" si="26"/>
        <v>250723</v>
      </c>
      <c r="K88" s="23">
        <v>23</v>
      </c>
      <c r="L88" s="24">
        <f t="shared" si="27"/>
        <v>250723</v>
      </c>
      <c r="M88" s="26">
        <v>23</v>
      </c>
      <c r="N88" s="24">
        <f t="shared" si="22"/>
        <v>250723</v>
      </c>
      <c r="O88" s="26">
        <v>23</v>
      </c>
      <c r="P88" s="24">
        <f t="shared" si="28"/>
        <v>250723</v>
      </c>
      <c r="Q88" s="26">
        <v>23</v>
      </c>
      <c r="R88" s="24">
        <f t="shared" si="28"/>
        <v>250723</v>
      </c>
      <c r="S88" s="26">
        <f t="shared" si="29"/>
        <v>0</v>
      </c>
      <c r="T88" s="28">
        <f t="shared" si="30"/>
        <v>0</v>
      </c>
    </row>
    <row r="89" spans="1:20" ht="45" x14ac:dyDescent="0.2">
      <c r="A89" s="29">
        <v>5.2050000000000001</v>
      </c>
      <c r="B89" s="10" t="s">
        <v>112</v>
      </c>
      <c r="C89" s="9" t="s">
        <v>78</v>
      </c>
      <c r="D89" s="23">
        <v>4</v>
      </c>
      <c r="E89" s="24">
        <v>120668</v>
      </c>
      <c r="F89" s="24">
        <f t="shared" si="25"/>
        <v>482672</v>
      </c>
      <c r="G89" s="25">
        <v>4</v>
      </c>
      <c r="H89" s="24">
        <f t="shared" si="24"/>
        <v>482672</v>
      </c>
      <c r="I89" s="25">
        <v>4</v>
      </c>
      <c r="J89" s="24">
        <f t="shared" si="26"/>
        <v>482672</v>
      </c>
      <c r="K89" s="23">
        <v>4</v>
      </c>
      <c r="L89" s="24">
        <f t="shared" si="27"/>
        <v>482672</v>
      </c>
      <c r="M89" s="26">
        <v>4</v>
      </c>
      <c r="N89" s="24">
        <f t="shared" si="22"/>
        <v>482672</v>
      </c>
      <c r="O89" s="26">
        <v>4</v>
      </c>
      <c r="P89" s="24">
        <f t="shared" si="28"/>
        <v>482672</v>
      </c>
      <c r="Q89" s="26">
        <v>4</v>
      </c>
      <c r="R89" s="24">
        <f t="shared" si="28"/>
        <v>482672</v>
      </c>
      <c r="S89" s="26">
        <f t="shared" si="29"/>
        <v>0</v>
      </c>
      <c r="T89" s="28">
        <f t="shared" si="30"/>
        <v>0</v>
      </c>
    </row>
    <row r="90" spans="1:20" ht="50.25" customHeight="1" x14ac:dyDescent="0.2">
      <c r="A90" s="29">
        <v>5.2060000000000004</v>
      </c>
      <c r="B90" s="10" t="s">
        <v>113</v>
      </c>
      <c r="C90" s="9" t="s">
        <v>78</v>
      </c>
      <c r="D90" s="23">
        <v>1</v>
      </c>
      <c r="E90" s="24">
        <v>109992</v>
      </c>
      <c r="F90" s="24">
        <f t="shared" si="25"/>
        <v>109992</v>
      </c>
      <c r="G90" s="25">
        <v>1</v>
      </c>
      <c r="H90" s="24">
        <f t="shared" si="24"/>
        <v>109992</v>
      </c>
      <c r="I90" s="25">
        <v>1</v>
      </c>
      <c r="J90" s="24">
        <f t="shared" si="26"/>
        <v>109992</v>
      </c>
      <c r="K90" s="23">
        <v>1</v>
      </c>
      <c r="L90" s="24">
        <f t="shared" si="27"/>
        <v>109992</v>
      </c>
      <c r="M90" s="26">
        <v>1</v>
      </c>
      <c r="N90" s="24">
        <f t="shared" si="22"/>
        <v>109992</v>
      </c>
      <c r="O90" s="26">
        <v>1</v>
      </c>
      <c r="P90" s="24">
        <f t="shared" si="28"/>
        <v>109992</v>
      </c>
      <c r="Q90" s="23">
        <v>1</v>
      </c>
      <c r="R90" s="24">
        <f t="shared" si="28"/>
        <v>109992</v>
      </c>
      <c r="S90" s="26">
        <f t="shared" si="29"/>
        <v>0</v>
      </c>
      <c r="T90" s="28">
        <f t="shared" si="30"/>
        <v>0</v>
      </c>
    </row>
    <row r="91" spans="1:20" ht="50.25" customHeight="1" x14ac:dyDescent="0.2">
      <c r="A91" s="29">
        <v>5.2069999999999999</v>
      </c>
      <c r="B91" s="10" t="s">
        <v>114</v>
      </c>
      <c r="C91" s="9" t="s">
        <v>78</v>
      </c>
      <c r="D91" s="23">
        <v>1</v>
      </c>
      <c r="E91" s="24">
        <v>1203935</v>
      </c>
      <c r="F91" s="24">
        <f t="shared" si="25"/>
        <v>1203935</v>
      </c>
      <c r="G91" s="25">
        <v>1</v>
      </c>
      <c r="H91" s="24">
        <f t="shared" si="24"/>
        <v>1203935</v>
      </c>
      <c r="I91" s="25">
        <v>1</v>
      </c>
      <c r="J91" s="24">
        <f t="shared" si="26"/>
        <v>1203935</v>
      </c>
      <c r="K91" s="23">
        <v>1</v>
      </c>
      <c r="L91" s="24">
        <f t="shared" si="27"/>
        <v>1203935</v>
      </c>
      <c r="M91" s="26">
        <v>1</v>
      </c>
      <c r="N91" s="24">
        <f t="shared" si="22"/>
        <v>1203935</v>
      </c>
      <c r="O91" s="26">
        <v>1</v>
      </c>
      <c r="P91" s="24">
        <f t="shared" si="28"/>
        <v>1203935</v>
      </c>
      <c r="Q91" s="26">
        <v>1</v>
      </c>
      <c r="R91" s="24">
        <f t="shared" si="28"/>
        <v>1203935</v>
      </c>
      <c r="S91" s="26">
        <f t="shared" si="29"/>
        <v>0</v>
      </c>
      <c r="T91" s="28">
        <f t="shared" si="30"/>
        <v>0</v>
      </c>
    </row>
    <row r="92" spans="1:20" ht="50.25" customHeight="1" x14ac:dyDescent="0.2">
      <c r="A92" s="29">
        <v>5.2080000000000002</v>
      </c>
      <c r="B92" s="10" t="s">
        <v>115</v>
      </c>
      <c r="C92" s="9" t="s">
        <v>78</v>
      </c>
      <c r="D92" s="23">
        <v>1</v>
      </c>
      <c r="E92" s="24">
        <v>184604</v>
      </c>
      <c r="F92" s="24">
        <f t="shared" si="25"/>
        <v>184604</v>
      </c>
      <c r="G92" s="25">
        <v>1</v>
      </c>
      <c r="H92" s="24">
        <f t="shared" si="24"/>
        <v>184604</v>
      </c>
      <c r="I92" s="25">
        <v>1</v>
      </c>
      <c r="J92" s="24">
        <f t="shared" si="26"/>
        <v>184604</v>
      </c>
      <c r="K92" s="23">
        <v>1</v>
      </c>
      <c r="L92" s="24">
        <f t="shared" si="27"/>
        <v>184604</v>
      </c>
      <c r="M92" s="26">
        <v>1</v>
      </c>
      <c r="N92" s="24">
        <f t="shared" si="22"/>
        <v>184604</v>
      </c>
      <c r="O92" s="26">
        <v>1</v>
      </c>
      <c r="P92" s="24">
        <f t="shared" si="28"/>
        <v>184604</v>
      </c>
      <c r="Q92" s="26">
        <v>1</v>
      </c>
      <c r="R92" s="24">
        <f t="shared" si="28"/>
        <v>184604</v>
      </c>
      <c r="S92" s="26">
        <f t="shared" si="29"/>
        <v>0</v>
      </c>
      <c r="T92" s="28">
        <f t="shared" si="30"/>
        <v>0</v>
      </c>
    </row>
    <row r="93" spans="1:20" ht="50.25" customHeight="1" x14ac:dyDescent="0.2">
      <c r="A93" s="29">
        <v>5.2089999999999996</v>
      </c>
      <c r="B93" s="10" t="s">
        <v>116</v>
      </c>
      <c r="C93" s="9" t="s">
        <v>78</v>
      </c>
      <c r="D93" s="23">
        <v>1</v>
      </c>
      <c r="E93" s="24">
        <v>855619</v>
      </c>
      <c r="F93" s="24">
        <f t="shared" si="25"/>
        <v>855619</v>
      </c>
      <c r="G93" s="25">
        <v>1</v>
      </c>
      <c r="H93" s="24">
        <f t="shared" si="24"/>
        <v>855619</v>
      </c>
      <c r="I93" s="25">
        <v>1</v>
      </c>
      <c r="J93" s="24">
        <f t="shared" si="26"/>
        <v>855619</v>
      </c>
      <c r="K93" s="23">
        <v>1</v>
      </c>
      <c r="L93" s="24">
        <f t="shared" si="27"/>
        <v>855619</v>
      </c>
      <c r="M93" s="26">
        <v>1</v>
      </c>
      <c r="N93" s="24">
        <f t="shared" si="22"/>
        <v>855619</v>
      </c>
      <c r="O93" s="26">
        <v>1</v>
      </c>
      <c r="P93" s="24">
        <f t="shared" si="28"/>
        <v>855619</v>
      </c>
      <c r="Q93" s="26">
        <v>1</v>
      </c>
      <c r="R93" s="24">
        <f t="shared" si="28"/>
        <v>855619</v>
      </c>
      <c r="S93" s="26">
        <f t="shared" si="29"/>
        <v>0</v>
      </c>
      <c r="T93" s="28">
        <f t="shared" si="30"/>
        <v>0</v>
      </c>
    </row>
    <row r="94" spans="1:20" ht="50.25" customHeight="1" x14ac:dyDescent="0.2">
      <c r="A94" s="47">
        <v>5.21</v>
      </c>
      <c r="B94" s="10" t="s">
        <v>117</v>
      </c>
      <c r="C94" s="9" t="s">
        <v>78</v>
      </c>
      <c r="D94" s="23">
        <v>2</v>
      </c>
      <c r="E94" s="24">
        <v>397544</v>
      </c>
      <c r="F94" s="24">
        <f t="shared" si="25"/>
        <v>795088</v>
      </c>
      <c r="G94" s="25">
        <v>2</v>
      </c>
      <c r="H94" s="24">
        <f t="shared" si="24"/>
        <v>795088</v>
      </c>
      <c r="I94" s="25">
        <v>2</v>
      </c>
      <c r="J94" s="24">
        <f t="shared" si="26"/>
        <v>795088</v>
      </c>
      <c r="K94" s="23">
        <v>2</v>
      </c>
      <c r="L94" s="24">
        <f t="shared" si="27"/>
        <v>795088</v>
      </c>
      <c r="M94" s="26">
        <v>2</v>
      </c>
      <c r="N94" s="24">
        <f t="shared" si="22"/>
        <v>795088</v>
      </c>
      <c r="O94" s="26">
        <v>2</v>
      </c>
      <c r="P94" s="24">
        <f t="shared" si="28"/>
        <v>795088</v>
      </c>
      <c r="Q94" s="26">
        <v>2</v>
      </c>
      <c r="R94" s="24">
        <f t="shared" si="28"/>
        <v>795088</v>
      </c>
      <c r="S94" s="26">
        <f t="shared" si="29"/>
        <v>0</v>
      </c>
      <c r="T94" s="28">
        <f t="shared" si="30"/>
        <v>0</v>
      </c>
    </row>
    <row r="95" spans="1:20" x14ac:dyDescent="0.2">
      <c r="A95" s="42">
        <v>5.3</v>
      </c>
      <c r="B95" s="43" t="s">
        <v>118</v>
      </c>
      <c r="C95" s="44"/>
      <c r="D95" s="44"/>
      <c r="E95" s="44" t="s">
        <v>41</v>
      </c>
      <c r="F95" s="45">
        <f>SUM(F96:F112)</f>
        <v>7527146</v>
      </c>
      <c r="G95" s="25"/>
      <c r="H95" s="45">
        <f>SUM(H96:H112)</f>
        <v>7527146</v>
      </c>
      <c r="I95" s="25"/>
      <c r="J95" s="45">
        <f>SUM(J96:J112)</f>
        <v>7527146</v>
      </c>
      <c r="K95" s="23"/>
      <c r="L95" s="45">
        <f>SUM(L96:L112)</f>
        <v>7849398</v>
      </c>
      <c r="M95" s="46"/>
      <c r="N95" s="45">
        <f>SUM(N96:N112)</f>
        <v>7849398</v>
      </c>
      <c r="O95" s="44"/>
      <c r="P95" s="45">
        <f>SUM(P96:P112)</f>
        <v>7849398</v>
      </c>
      <c r="Q95" s="44"/>
      <c r="R95" s="45">
        <f>SUM(R96:R112)</f>
        <v>10414136.92</v>
      </c>
      <c r="S95" s="42"/>
      <c r="T95" s="42"/>
    </row>
    <row r="96" spans="1:20" ht="33.75" x14ac:dyDescent="0.2">
      <c r="A96" s="29">
        <v>5.3010000000000002</v>
      </c>
      <c r="B96" s="10" t="s">
        <v>119</v>
      </c>
      <c r="C96" s="9" t="s">
        <v>76</v>
      </c>
      <c r="D96" s="23">
        <v>14</v>
      </c>
      <c r="E96" s="24">
        <v>43177</v>
      </c>
      <c r="F96" s="24">
        <f t="shared" ref="F96:F112" si="31">D96*E96</f>
        <v>604478</v>
      </c>
      <c r="G96" s="25">
        <v>14</v>
      </c>
      <c r="H96" s="24">
        <f t="shared" si="24"/>
        <v>604478</v>
      </c>
      <c r="I96" s="25">
        <v>14</v>
      </c>
      <c r="J96" s="24">
        <f t="shared" ref="J96:J112" si="32">I96*$E96</f>
        <v>604478</v>
      </c>
      <c r="K96" s="23">
        <v>14</v>
      </c>
      <c r="L96" s="24">
        <f t="shared" ref="L96:L112" si="33">K96*E96</f>
        <v>604478</v>
      </c>
      <c r="M96" s="26">
        <v>14</v>
      </c>
      <c r="N96" s="24">
        <f t="shared" si="22"/>
        <v>604478</v>
      </c>
      <c r="O96" s="26">
        <v>14</v>
      </c>
      <c r="P96" s="24">
        <f t="shared" ref="P96:R112" si="34">O96*$E96</f>
        <v>604478</v>
      </c>
      <c r="Q96" s="23">
        <f>+'[1]5,301'!AT41</f>
        <v>43.65</v>
      </c>
      <c r="R96" s="31">
        <f t="shared" si="34"/>
        <v>1884676.05</v>
      </c>
      <c r="S96" s="23">
        <f t="shared" si="29"/>
        <v>29.65</v>
      </c>
      <c r="T96" s="28">
        <f t="shared" si="30"/>
        <v>0</v>
      </c>
    </row>
    <row r="97" spans="1:20" ht="33.75" x14ac:dyDescent="0.2">
      <c r="A97" s="29">
        <v>5.3019999999999996</v>
      </c>
      <c r="B97" s="10" t="s">
        <v>120</v>
      </c>
      <c r="C97" s="9" t="s">
        <v>76</v>
      </c>
      <c r="D97" s="23">
        <v>14</v>
      </c>
      <c r="E97" s="24">
        <v>35347</v>
      </c>
      <c r="F97" s="24">
        <f t="shared" si="31"/>
        <v>494858</v>
      </c>
      <c r="G97" s="25">
        <v>14</v>
      </c>
      <c r="H97" s="24">
        <f t="shared" si="24"/>
        <v>494858</v>
      </c>
      <c r="I97" s="25">
        <v>14</v>
      </c>
      <c r="J97" s="24">
        <f t="shared" si="32"/>
        <v>494858</v>
      </c>
      <c r="K97" s="23">
        <v>14</v>
      </c>
      <c r="L97" s="24">
        <f t="shared" si="33"/>
        <v>494858</v>
      </c>
      <c r="M97" s="26">
        <v>14</v>
      </c>
      <c r="N97" s="24">
        <f t="shared" si="22"/>
        <v>494858</v>
      </c>
      <c r="O97" s="26">
        <f>2.46+0.28+0.2+3+3+2+3.06</f>
        <v>14.000000000000002</v>
      </c>
      <c r="P97" s="24">
        <f t="shared" si="34"/>
        <v>494858.00000000006</v>
      </c>
      <c r="Q97" s="23">
        <f>+'[1]5,302'!AT41</f>
        <v>14.000000000000002</v>
      </c>
      <c r="R97" s="31">
        <f t="shared" si="34"/>
        <v>494858.00000000006</v>
      </c>
      <c r="S97" s="23">
        <f t="shared" si="29"/>
        <v>0</v>
      </c>
      <c r="T97" s="28">
        <f t="shared" si="30"/>
        <v>0</v>
      </c>
    </row>
    <row r="98" spans="1:20" ht="33.75" x14ac:dyDescent="0.2">
      <c r="A98" s="29">
        <v>5.3029999999999999</v>
      </c>
      <c r="B98" s="10" t="s">
        <v>121</v>
      </c>
      <c r="C98" s="9" t="s">
        <v>76</v>
      </c>
      <c r="D98" s="23">
        <v>17</v>
      </c>
      <c r="E98" s="24">
        <v>23695</v>
      </c>
      <c r="F98" s="24">
        <f t="shared" si="31"/>
        <v>402815</v>
      </c>
      <c r="G98" s="25">
        <v>17</v>
      </c>
      <c r="H98" s="24">
        <f t="shared" si="24"/>
        <v>402815</v>
      </c>
      <c r="I98" s="25">
        <v>17</v>
      </c>
      <c r="J98" s="24">
        <f t="shared" si="32"/>
        <v>402815</v>
      </c>
      <c r="K98" s="23">
        <v>17</v>
      </c>
      <c r="L98" s="24">
        <f t="shared" si="33"/>
        <v>402815</v>
      </c>
      <c r="M98" s="26">
        <v>17</v>
      </c>
      <c r="N98" s="24">
        <f t="shared" si="22"/>
        <v>402815</v>
      </c>
      <c r="O98" s="26">
        <v>17</v>
      </c>
      <c r="P98" s="24">
        <f t="shared" si="34"/>
        <v>402815</v>
      </c>
      <c r="Q98" s="23">
        <f>+'[1]5,303'!AT41</f>
        <v>35.430000000000007</v>
      </c>
      <c r="R98" s="31">
        <f t="shared" si="34"/>
        <v>839513.85000000021</v>
      </c>
      <c r="S98" s="23">
        <f t="shared" si="29"/>
        <v>18.430000000000007</v>
      </c>
      <c r="T98" s="28">
        <f t="shared" si="30"/>
        <v>0</v>
      </c>
    </row>
    <row r="99" spans="1:20" ht="33.75" x14ac:dyDescent="0.2">
      <c r="A99" s="29">
        <v>5.3040000000000003</v>
      </c>
      <c r="B99" s="10" t="s">
        <v>122</v>
      </c>
      <c r="C99" s="9" t="s">
        <v>76</v>
      </c>
      <c r="D99" s="23">
        <v>91</v>
      </c>
      <c r="E99" s="24">
        <v>18956</v>
      </c>
      <c r="F99" s="24">
        <f t="shared" si="31"/>
        <v>1724996</v>
      </c>
      <c r="G99" s="25">
        <v>91</v>
      </c>
      <c r="H99" s="24">
        <f t="shared" si="24"/>
        <v>1724996</v>
      </c>
      <c r="I99" s="25">
        <v>91</v>
      </c>
      <c r="J99" s="24">
        <f t="shared" si="32"/>
        <v>1724996</v>
      </c>
      <c r="K99" s="23">
        <v>91</v>
      </c>
      <c r="L99" s="24">
        <f t="shared" si="33"/>
        <v>1724996</v>
      </c>
      <c r="M99" s="26">
        <v>91</v>
      </c>
      <c r="N99" s="24">
        <f t="shared" si="22"/>
        <v>1724996</v>
      </c>
      <c r="O99" s="26">
        <v>91</v>
      </c>
      <c r="P99" s="24">
        <f t="shared" si="34"/>
        <v>1724996</v>
      </c>
      <c r="Q99" s="23">
        <f>+'[1]5,304'!AT94</f>
        <v>92.1</v>
      </c>
      <c r="R99" s="31">
        <f t="shared" si="34"/>
        <v>1745847.5999999999</v>
      </c>
      <c r="S99" s="23">
        <f t="shared" si="29"/>
        <v>1.0999999999999943</v>
      </c>
      <c r="T99" s="28">
        <f t="shared" si="30"/>
        <v>0</v>
      </c>
    </row>
    <row r="100" spans="1:20" ht="33.75" x14ac:dyDescent="0.2">
      <c r="A100" s="29">
        <v>5.3049999999999997</v>
      </c>
      <c r="B100" s="10" t="s">
        <v>123</v>
      </c>
      <c r="C100" s="9" t="s">
        <v>76</v>
      </c>
      <c r="D100" s="23">
        <v>7</v>
      </c>
      <c r="E100" s="24">
        <v>18956</v>
      </c>
      <c r="F100" s="24">
        <f t="shared" si="31"/>
        <v>132692</v>
      </c>
      <c r="G100" s="25">
        <v>7</v>
      </c>
      <c r="H100" s="24">
        <f t="shared" si="24"/>
        <v>132692</v>
      </c>
      <c r="I100" s="25">
        <v>7</v>
      </c>
      <c r="J100" s="24">
        <f t="shared" si="32"/>
        <v>132692</v>
      </c>
      <c r="K100" s="23">
        <f>4*6</f>
        <v>24</v>
      </c>
      <c r="L100" s="24">
        <f t="shared" si="33"/>
        <v>454944</v>
      </c>
      <c r="M100" s="26">
        <v>24</v>
      </c>
      <c r="N100" s="24">
        <f t="shared" si="22"/>
        <v>454944</v>
      </c>
      <c r="O100" s="26">
        <v>24</v>
      </c>
      <c r="P100" s="24">
        <f t="shared" si="34"/>
        <v>454944</v>
      </c>
      <c r="Q100" s="23">
        <v>24</v>
      </c>
      <c r="R100" s="31">
        <f t="shared" si="34"/>
        <v>454944</v>
      </c>
      <c r="S100" s="23">
        <f t="shared" si="29"/>
        <v>0</v>
      </c>
      <c r="T100" s="28">
        <f t="shared" si="30"/>
        <v>0</v>
      </c>
    </row>
    <row r="101" spans="1:20" ht="33.75" x14ac:dyDescent="0.2">
      <c r="A101" s="29">
        <v>5.306</v>
      </c>
      <c r="B101" s="10" t="s">
        <v>108</v>
      </c>
      <c r="C101" s="9" t="s">
        <v>76</v>
      </c>
      <c r="D101" s="23">
        <v>53</v>
      </c>
      <c r="E101" s="24">
        <v>10126</v>
      </c>
      <c r="F101" s="24">
        <f t="shared" si="31"/>
        <v>536678</v>
      </c>
      <c r="G101" s="25">
        <v>53</v>
      </c>
      <c r="H101" s="24">
        <f t="shared" si="24"/>
        <v>536678</v>
      </c>
      <c r="I101" s="25">
        <v>53</v>
      </c>
      <c r="J101" s="24">
        <f t="shared" si="32"/>
        <v>536678</v>
      </c>
      <c r="K101" s="23">
        <v>53</v>
      </c>
      <c r="L101" s="24">
        <f t="shared" si="33"/>
        <v>536678</v>
      </c>
      <c r="M101" s="26">
        <v>53</v>
      </c>
      <c r="N101" s="24">
        <f t="shared" si="22"/>
        <v>536678</v>
      </c>
      <c r="O101" s="26">
        <v>53</v>
      </c>
      <c r="P101" s="24">
        <f t="shared" si="34"/>
        <v>536678</v>
      </c>
      <c r="Q101" s="23">
        <f>+'[1]5,306'!AT41</f>
        <v>134.66999999999999</v>
      </c>
      <c r="R101" s="31">
        <f t="shared" si="34"/>
        <v>1363668.42</v>
      </c>
      <c r="S101" s="23">
        <f t="shared" si="29"/>
        <v>81.669999999999987</v>
      </c>
      <c r="T101" s="28">
        <f t="shared" si="30"/>
        <v>0</v>
      </c>
    </row>
    <row r="102" spans="1:20" ht="33.75" x14ac:dyDescent="0.2">
      <c r="A102" s="29">
        <v>5.3070000000000004</v>
      </c>
      <c r="B102" s="10" t="s">
        <v>124</v>
      </c>
      <c r="C102" s="9" t="s">
        <v>78</v>
      </c>
      <c r="D102" s="23">
        <v>13</v>
      </c>
      <c r="E102" s="24">
        <v>48410</v>
      </c>
      <c r="F102" s="24">
        <f t="shared" si="31"/>
        <v>629330</v>
      </c>
      <c r="G102" s="25">
        <v>13</v>
      </c>
      <c r="H102" s="24">
        <f t="shared" si="24"/>
        <v>629330</v>
      </c>
      <c r="I102" s="25">
        <v>13</v>
      </c>
      <c r="J102" s="24">
        <f t="shared" si="32"/>
        <v>629330</v>
      </c>
      <c r="K102" s="23">
        <v>13</v>
      </c>
      <c r="L102" s="24">
        <f t="shared" si="33"/>
        <v>629330</v>
      </c>
      <c r="M102" s="26">
        <v>13</v>
      </c>
      <c r="N102" s="24">
        <f t="shared" si="22"/>
        <v>629330</v>
      </c>
      <c r="O102" s="26">
        <v>13</v>
      </c>
      <c r="P102" s="24">
        <f t="shared" si="34"/>
        <v>629330</v>
      </c>
      <c r="Q102" s="26">
        <v>13</v>
      </c>
      <c r="R102" s="24">
        <f t="shared" si="34"/>
        <v>629330</v>
      </c>
      <c r="S102" s="26">
        <f t="shared" si="29"/>
        <v>0</v>
      </c>
      <c r="T102" s="28">
        <f t="shared" si="30"/>
        <v>0</v>
      </c>
    </row>
    <row r="103" spans="1:20" ht="33.75" x14ac:dyDescent="0.2">
      <c r="A103" s="29">
        <v>5.3079999999999998</v>
      </c>
      <c r="B103" s="10" t="s">
        <v>125</v>
      </c>
      <c r="C103" s="9" t="s">
        <v>78</v>
      </c>
      <c r="D103" s="23">
        <v>11</v>
      </c>
      <c r="E103" s="24">
        <v>16721</v>
      </c>
      <c r="F103" s="24">
        <f t="shared" si="31"/>
        <v>183931</v>
      </c>
      <c r="G103" s="25">
        <v>11</v>
      </c>
      <c r="H103" s="24">
        <f t="shared" si="24"/>
        <v>183931</v>
      </c>
      <c r="I103" s="25">
        <v>11</v>
      </c>
      <c r="J103" s="24">
        <f t="shared" si="32"/>
        <v>183931</v>
      </c>
      <c r="K103" s="23">
        <v>11</v>
      </c>
      <c r="L103" s="24">
        <f t="shared" si="33"/>
        <v>183931</v>
      </c>
      <c r="M103" s="26">
        <v>11</v>
      </c>
      <c r="N103" s="24">
        <f t="shared" si="22"/>
        <v>183931</v>
      </c>
      <c r="O103" s="26">
        <v>11</v>
      </c>
      <c r="P103" s="24">
        <f t="shared" si="34"/>
        <v>183931</v>
      </c>
      <c r="Q103" s="26">
        <v>11</v>
      </c>
      <c r="R103" s="24">
        <f t="shared" si="34"/>
        <v>183931</v>
      </c>
      <c r="S103" s="26">
        <f t="shared" si="29"/>
        <v>0</v>
      </c>
      <c r="T103" s="28">
        <f t="shared" si="30"/>
        <v>0</v>
      </c>
    </row>
    <row r="104" spans="1:20" ht="33.75" x14ac:dyDescent="0.2">
      <c r="A104" s="29">
        <v>5.3090000000000002</v>
      </c>
      <c r="B104" s="10" t="s">
        <v>126</v>
      </c>
      <c r="C104" s="9" t="s">
        <v>78</v>
      </c>
      <c r="D104" s="23">
        <v>10</v>
      </c>
      <c r="E104" s="24">
        <v>14603</v>
      </c>
      <c r="F104" s="24">
        <f t="shared" si="31"/>
        <v>146030</v>
      </c>
      <c r="G104" s="25">
        <v>10</v>
      </c>
      <c r="H104" s="24">
        <f t="shared" si="24"/>
        <v>146030</v>
      </c>
      <c r="I104" s="25">
        <v>10</v>
      </c>
      <c r="J104" s="24">
        <f t="shared" si="32"/>
        <v>146030</v>
      </c>
      <c r="K104" s="23">
        <v>10</v>
      </c>
      <c r="L104" s="24">
        <f t="shared" si="33"/>
        <v>146030</v>
      </c>
      <c r="M104" s="26">
        <v>10</v>
      </c>
      <c r="N104" s="24">
        <f t="shared" si="22"/>
        <v>146030</v>
      </c>
      <c r="O104" s="26">
        <v>10</v>
      </c>
      <c r="P104" s="24">
        <f t="shared" si="34"/>
        <v>146030</v>
      </c>
      <c r="Q104" s="26">
        <v>10</v>
      </c>
      <c r="R104" s="24">
        <f t="shared" si="34"/>
        <v>146030</v>
      </c>
      <c r="S104" s="26">
        <f t="shared" si="29"/>
        <v>0</v>
      </c>
      <c r="T104" s="28">
        <f t="shared" si="30"/>
        <v>0</v>
      </c>
    </row>
    <row r="105" spans="1:20" ht="33.75" x14ac:dyDescent="0.2">
      <c r="A105" s="47">
        <v>5.31</v>
      </c>
      <c r="B105" s="10" t="s">
        <v>127</v>
      </c>
      <c r="C105" s="9" t="s">
        <v>78</v>
      </c>
      <c r="D105" s="23">
        <v>153</v>
      </c>
      <c r="E105" s="24">
        <v>10431</v>
      </c>
      <c r="F105" s="24">
        <f t="shared" si="31"/>
        <v>1595943</v>
      </c>
      <c r="G105" s="25">
        <v>153</v>
      </c>
      <c r="H105" s="24">
        <f t="shared" si="24"/>
        <v>1595943</v>
      </c>
      <c r="I105" s="25">
        <v>153</v>
      </c>
      <c r="J105" s="24">
        <f t="shared" si="32"/>
        <v>1595943</v>
      </c>
      <c r="K105" s="23">
        <v>153</v>
      </c>
      <c r="L105" s="24">
        <f t="shared" si="33"/>
        <v>1595943</v>
      </c>
      <c r="M105" s="26">
        <v>153</v>
      </c>
      <c r="N105" s="24">
        <f t="shared" si="22"/>
        <v>1595943</v>
      </c>
      <c r="O105" s="26">
        <v>153</v>
      </c>
      <c r="P105" s="24">
        <f t="shared" si="34"/>
        <v>1595943</v>
      </c>
      <c r="Q105" s="26">
        <v>153</v>
      </c>
      <c r="R105" s="24">
        <f t="shared" si="34"/>
        <v>1595943</v>
      </c>
      <c r="S105" s="26">
        <f t="shared" si="29"/>
        <v>0</v>
      </c>
      <c r="T105" s="28">
        <f t="shared" si="30"/>
        <v>0</v>
      </c>
    </row>
    <row r="106" spans="1:20" ht="33.75" x14ac:dyDescent="0.2">
      <c r="A106" s="29">
        <v>5.3109999999999902</v>
      </c>
      <c r="B106" s="10" t="s">
        <v>128</v>
      </c>
      <c r="C106" s="9" t="s">
        <v>78</v>
      </c>
      <c r="D106" s="23">
        <v>20</v>
      </c>
      <c r="E106" s="24">
        <v>5524</v>
      </c>
      <c r="F106" s="24">
        <f t="shared" si="31"/>
        <v>110480</v>
      </c>
      <c r="G106" s="25">
        <v>20</v>
      </c>
      <c r="H106" s="24">
        <f t="shared" si="24"/>
        <v>110480</v>
      </c>
      <c r="I106" s="25">
        <v>20</v>
      </c>
      <c r="J106" s="24">
        <f t="shared" si="32"/>
        <v>110480</v>
      </c>
      <c r="K106" s="23">
        <v>20</v>
      </c>
      <c r="L106" s="24">
        <f t="shared" si="33"/>
        <v>110480</v>
      </c>
      <c r="M106" s="26">
        <v>20</v>
      </c>
      <c r="N106" s="24">
        <f t="shared" si="22"/>
        <v>110480</v>
      </c>
      <c r="O106" s="26">
        <v>20</v>
      </c>
      <c r="P106" s="24">
        <f t="shared" si="34"/>
        <v>110480</v>
      </c>
      <c r="Q106" s="26">
        <v>20</v>
      </c>
      <c r="R106" s="24">
        <f t="shared" si="34"/>
        <v>110480</v>
      </c>
      <c r="S106" s="26">
        <f t="shared" si="29"/>
        <v>0</v>
      </c>
      <c r="T106" s="28">
        <f t="shared" si="30"/>
        <v>0</v>
      </c>
    </row>
    <row r="107" spans="1:20" ht="33.75" x14ac:dyDescent="0.2">
      <c r="A107" s="29">
        <v>5.3119999999999896</v>
      </c>
      <c r="B107" s="10" t="s">
        <v>129</v>
      </c>
      <c r="C107" s="9" t="s">
        <v>78</v>
      </c>
      <c r="D107" s="23">
        <v>79</v>
      </c>
      <c r="E107" s="24">
        <v>2435</v>
      </c>
      <c r="F107" s="24">
        <f t="shared" si="31"/>
        <v>192365</v>
      </c>
      <c r="G107" s="25">
        <v>79</v>
      </c>
      <c r="H107" s="24">
        <f t="shared" si="24"/>
        <v>192365</v>
      </c>
      <c r="I107" s="25">
        <v>79</v>
      </c>
      <c r="J107" s="24">
        <f t="shared" si="32"/>
        <v>192365</v>
      </c>
      <c r="K107" s="23">
        <v>79</v>
      </c>
      <c r="L107" s="24">
        <f t="shared" si="33"/>
        <v>192365</v>
      </c>
      <c r="M107" s="26">
        <v>79</v>
      </c>
      <c r="N107" s="24">
        <f t="shared" si="22"/>
        <v>192365</v>
      </c>
      <c r="O107" s="26">
        <v>79</v>
      </c>
      <c r="P107" s="24">
        <f t="shared" si="34"/>
        <v>192365</v>
      </c>
      <c r="Q107" s="26">
        <v>79</v>
      </c>
      <c r="R107" s="24">
        <f t="shared" si="34"/>
        <v>192365</v>
      </c>
      <c r="S107" s="26">
        <f t="shared" si="29"/>
        <v>0</v>
      </c>
      <c r="T107" s="28">
        <f t="shared" si="30"/>
        <v>0</v>
      </c>
    </row>
    <row r="108" spans="1:20" ht="33.75" x14ac:dyDescent="0.2">
      <c r="A108" s="29">
        <v>5.31299999999999</v>
      </c>
      <c r="B108" s="10" t="s">
        <v>98</v>
      </c>
      <c r="C108" s="9" t="s">
        <v>78</v>
      </c>
      <c r="D108" s="23">
        <v>4</v>
      </c>
      <c r="E108" s="24">
        <v>14878</v>
      </c>
      <c r="F108" s="24">
        <f t="shared" si="31"/>
        <v>59512</v>
      </c>
      <c r="G108" s="25">
        <v>4</v>
      </c>
      <c r="H108" s="24">
        <f t="shared" si="24"/>
        <v>59512</v>
      </c>
      <c r="I108" s="25">
        <v>4</v>
      </c>
      <c r="J108" s="24">
        <f t="shared" si="32"/>
        <v>59512</v>
      </c>
      <c r="K108" s="23">
        <v>4</v>
      </c>
      <c r="L108" s="24">
        <f t="shared" si="33"/>
        <v>59512</v>
      </c>
      <c r="M108" s="26">
        <v>4</v>
      </c>
      <c r="N108" s="24">
        <f t="shared" si="22"/>
        <v>59512</v>
      </c>
      <c r="O108" s="26">
        <v>4</v>
      </c>
      <c r="P108" s="24">
        <f t="shared" si="34"/>
        <v>59512</v>
      </c>
      <c r="Q108" s="26">
        <v>4</v>
      </c>
      <c r="R108" s="24">
        <f t="shared" si="34"/>
        <v>59512</v>
      </c>
      <c r="S108" s="26">
        <f t="shared" si="29"/>
        <v>0</v>
      </c>
      <c r="T108" s="28">
        <f t="shared" si="30"/>
        <v>0</v>
      </c>
    </row>
    <row r="109" spans="1:20" ht="33.75" x14ac:dyDescent="0.2">
      <c r="A109" s="29">
        <v>5.3139999999999903</v>
      </c>
      <c r="B109" s="10" t="s">
        <v>99</v>
      </c>
      <c r="C109" s="9" t="s">
        <v>78</v>
      </c>
      <c r="D109" s="23">
        <v>6</v>
      </c>
      <c r="E109" s="24">
        <v>13143</v>
      </c>
      <c r="F109" s="24">
        <f t="shared" si="31"/>
        <v>78858</v>
      </c>
      <c r="G109" s="25">
        <v>6</v>
      </c>
      <c r="H109" s="24">
        <f t="shared" si="24"/>
        <v>78858</v>
      </c>
      <c r="I109" s="25">
        <v>6</v>
      </c>
      <c r="J109" s="24">
        <f t="shared" si="32"/>
        <v>78858</v>
      </c>
      <c r="K109" s="23">
        <v>6</v>
      </c>
      <c r="L109" s="24">
        <f t="shared" si="33"/>
        <v>78858</v>
      </c>
      <c r="M109" s="26">
        <v>6</v>
      </c>
      <c r="N109" s="24">
        <f t="shared" si="22"/>
        <v>78858</v>
      </c>
      <c r="O109" s="26">
        <v>6</v>
      </c>
      <c r="P109" s="24">
        <f t="shared" si="34"/>
        <v>78858</v>
      </c>
      <c r="Q109" s="26">
        <v>6</v>
      </c>
      <c r="R109" s="24">
        <f t="shared" si="34"/>
        <v>78858</v>
      </c>
      <c r="S109" s="26">
        <f t="shared" si="29"/>
        <v>0</v>
      </c>
      <c r="T109" s="28">
        <f t="shared" si="30"/>
        <v>0</v>
      </c>
    </row>
    <row r="110" spans="1:20" ht="33.75" x14ac:dyDescent="0.2">
      <c r="A110" s="29">
        <v>5.3149999999999897</v>
      </c>
      <c r="B110" s="10" t="s">
        <v>130</v>
      </c>
      <c r="C110" s="9" t="s">
        <v>78</v>
      </c>
      <c r="D110" s="23">
        <v>35</v>
      </c>
      <c r="E110" s="24">
        <v>12881</v>
      </c>
      <c r="F110" s="24">
        <f t="shared" si="31"/>
        <v>450835</v>
      </c>
      <c r="G110" s="25">
        <v>35</v>
      </c>
      <c r="H110" s="24">
        <f t="shared" si="24"/>
        <v>450835</v>
      </c>
      <c r="I110" s="25">
        <v>35</v>
      </c>
      <c r="J110" s="24">
        <f t="shared" si="32"/>
        <v>450835</v>
      </c>
      <c r="K110" s="23">
        <v>35</v>
      </c>
      <c r="L110" s="24">
        <f t="shared" si="33"/>
        <v>450835</v>
      </c>
      <c r="M110" s="26">
        <v>35</v>
      </c>
      <c r="N110" s="24">
        <f t="shared" si="22"/>
        <v>450835</v>
      </c>
      <c r="O110" s="26">
        <v>35</v>
      </c>
      <c r="P110" s="24">
        <f t="shared" si="34"/>
        <v>450835</v>
      </c>
      <c r="Q110" s="26">
        <v>35</v>
      </c>
      <c r="R110" s="24">
        <f t="shared" si="34"/>
        <v>450835</v>
      </c>
      <c r="S110" s="26">
        <f t="shared" si="29"/>
        <v>0</v>
      </c>
      <c r="T110" s="28">
        <f t="shared" si="30"/>
        <v>0</v>
      </c>
    </row>
    <row r="111" spans="1:20" ht="33.75" x14ac:dyDescent="0.2">
      <c r="A111" s="29">
        <v>5.3159999999999901</v>
      </c>
      <c r="B111" s="10" t="s">
        <v>131</v>
      </c>
      <c r="C111" s="9" t="s">
        <v>78</v>
      </c>
      <c r="D111" s="23">
        <v>3</v>
      </c>
      <c r="E111" s="24">
        <v>12623</v>
      </c>
      <c r="F111" s="24">
        <f t="shared" si="31"/>
        <v>37869</v>
      </c>
      <c r="G111" s="25">
        <v>3</v>
      </c>
      <c r="H111" s="24">
        <f t="shared" si="24"/>
        <v>37869</v>
      </c>
      <c r="I111" s="25">
        <v>3</v>
      </c>
      <c r="J111" s="24">
        <f t="shared" si="32"/>
        <v>37869</v>
      </c>
      <c r="K111" s="23">
        <v>3</v>
      </c>
      <c r="L111" s="24">
        <f t="shared" si="33"/>
        <v>37869</v>
      </c>
      <c r="M111" s="26">
        <v>3</v>
      </c>
      <c r="N111" s="24">
        <f t="shared" si="22"/>
        <v>37869</v>
      </c>
      <c r="O111" s="26">
        <v>3</v>
      </c>
      <c r="P111" s="24">
        <f t="shared" si="34"/>
        <v>37869</v>
      </c>
      <c r="Q111" s="26">
        <v>3</v>
      </c>
      <c r="R111" s="24">
        <f t="shared" si="34"/>
        <v>37869</v>
      </c>
      <c r="S111" s="26">
        <f t="shared" si="29"/>
        <v>0</v>
      </c>
      <c r="T111" s="28">
        <f t="shared" si="30"/>
        <v>0</v>
      </c>
    </row>
    <row r="112" spans="1:20" ht="33.75" x14ac:dyDescent="0.2">
      <c r="A112" s="29">
        <v>5.3169999999999904</v>
      </c>
      <c r="B112" s="10" t="s">
        <v>132</v>
      </c>
      <c r="C112" s="9" t="s">
        <v>78</v>
      </c>
      <c r="D112" s="23">
        <v>12</v>
      </c>
      <c r="E112" s="24">
        <v>12123</v>
      </c>
      <c r="F112" s="24">
        <f t="shared" si="31"/>
        <v>145476</v>
      </c>
      <c r="G112" s="25">
        <v>12</v>
      </c>
      <c r="H112" s="24">
        <f t="shared" si="24"/>
        <v>145476</v>
      </c>
      <c r="I112" s="25">
        <v>12</v>
      </c>
      <c r="J112" s="24">
        <f t="shared" si="32"/>
        <v>145476</v>
      </c>
      <c r="K112" s="23">
        <v>12</v>
      </c>
      <c r="L112" s="24">
        <f t="shared" si="33"/>
        <v>145476</v>
      </c>
      <c r="M112" s="26">
        <v>12</v>
      </c>
      <c r="N112" s="24">
        <f t="shared" si="22"/>
        <v>145476</v>
      </c>
      <c r="O112" s="26">
        <v>12</v>
      </c>
      <c r="P112" s="24">
        <f t="shared" si="34"/>
        <v>145476</v>
      </c>
      <c r="Q112" s="26">
        <v>12</v>
      </c>
      <c r="R112" s="24">
        <f t="shared" si="34"/>
        <v>145476</v>
      </c>
      <c r="S112" s="26">
        <f t="shared" si="29"/>
        <v>0</v>
      </c>
      <c r="T112" s="28">
        <f t="shared" si="30"/>
        <v>0</v>
      </c>
    </row>
    <row r="113" spans="1:20" x14ac:dyDescent="0.2">
      <c r="A113" s="42">
        <v>5.4</v>
      </c>
      <c r="B113" s="43" t="s">
        <v>133</v>
      </c>
      <c r="C113" s="44"/>
      <c r="D113" s="44"/>
      <c r="E113" s="44" t="s">
        <v>41</v>
      </c>
      <c r="F113" s="45">
        <f>SUM(F114:F117)</f>
        <v>6825748</v>
      </c>
      <c r="G113" s="44"/>
      <c r="H113" s="44">
        <f>SUM(H114:H117)</f>
        <v>6825748</v>
      </c>
      <c r="I113" s="44"/>
      <c r="J113" s="44">
        <f>SUM(J114:J117)</f>
        <v>6825748</v>
      </c>
      <c r="K113" s="44"/>
      <c r="L113" s="44">
        <f>SUM(L114:L117)</f>
        <v>6825748</v>
      </c>
      <c r="M113" s="44"/>
      <c r="N113" s="44">
        <f>SUM(N114:N117)</f>
        <v>6825748</v>
      </c>
      <c r="O113" s="44"/>
      <c r="P113" s="45">
        <f>SUM(P114:P117)</f>
        <v>6825748</v>
      </c>
      <c r="Q113" s="46"/>
      <c r="R113" s="45">
        <f>SUM(R114:R117)</f>
        <v>6825748</v>
      </c>
      <c r="S113" s="46"/>
      <c r="T113" s="46"/>
    </row>
    <row r="114" spans="1:20" ht="45" x14ac:dyDescent="0.2">
      <c r="A114" s="29">
        <v>5.4009999999999998</v>
      </c>
      <c r="B114" s="10" t="s">
        <v>134</v>
      </c>
      <c r="C114" s="9" t="s">
        <v>78</v>
      </c>
      <c r="D114" s="23">
        <v>14</v>
      </c>
      <c r="E114" s="24">
        <v>289640</v>
      </c>
      <c r="F114" s="24">
        <f>D114*E114</f>
        <v>4054960</v>
      </c>
      <c r="G114" s="25">
        <v>14</v>
      </c>
      <c r="H114" s="24">
        <f t="shared" si="24"/>
        <v>4054960</v>
      </c>
      <c r="I114" s="25">
        <v>14</v>
      </c>
      <c r="J114" s="24">
        <f t="shared" ref="J114:J117" si="35">I114*$E114</f>
        <v>4054960</v>
      </c>
      <c r="K114" s="23">
        <v>14</v>
      </c>
      <c r="L114" s="24">
        <f t="shared" ref="L114:L117" si="36">K114*E114</f>
        <v>4054960</v>
      </c>
      <c r="M114" s="26">
        <v>14</v>
      </c>
      <c r="N114" s="24">
        <f t="shared" si="22"/>
        <v>4054960</v>
      </c>
      <c r="O114" s="26">
        <v>14</v>
      </c>
      <c r="P114" s="24">
        <f t="shared" ref="P114:R117" si="37">O114*$E114</f>
        <v>4054960</v>
      </c>
      <c r="Q114" s="26">
        <v>14</v>
      </c>
      <c r="R114" s="24">
        <f t="shared" si="37"/>
        <v>4054960</v>
      </c>
      <c r="S114" s="26">
        <f t="shared" si="29"/>
        <v>0</v>
      </c>
      <c r="T114" s="28">
        <f t="shared" si="30"/>
        <v>0</v>
      </c>
    </row>
    <row r="115" spans="1:20" ht="45" x14ac:dyDescent="0.2">
      <c r="A115" s="29">
        <v>5.4020000000000001</v>
      </c>
      <c r="B115" s="10" t="s">
        <v>135</v>
      </c>
      <c r="C115" s="9" t="s">
        <v>78</v>
      </c>
      <c r="D115" s="23">
        <v>4</v>
      </c>
      <c r="E115" s="24">
        <v>231712</v>
      </c>
      <c r="F115" s="24">
        <f>D115*E115</f>
        <v>926848</v>
      </c>
      <c r="G115" s="25">
        <v>4</v>
      </c>
      <c r="H115" s="24">
        <f t="shared" si="24"/>
        <v>926848</v>
      </c>
      <c r="I115" s="25">
        <v>4</v>
      </c>
      <c r="J115" s="24">
        <f t="shared" si="35"/>
        <v>926848</v>
      </c>
      <c r="K115" s="23">
        <v>4</v>
      </c>
      <c r="L115" s="24">
        <f t="shared" si="36"/>
        <v>926848</v>
      </c>
      <c r="M115" s="26">
        <v>4</v>
      </c>
      <c r="N115" s="24">
        <f t="shared" si="22"/>
        <v>926848</v>
      </c>
      <c r="O115" s="26">
        <v>4</v>
      </c>
      <c r="P115" s="24">
        <f t="shared" si="37"/>
        <v>926848</v>
      </c>
      <c r="Q115" s="26">
        <v>4</v>
      </c>
      <c r="R115" s="24">
        <f t="shared" si="37"/>
        <v>926848</v>
      </c>
      <c r="S115" s="26">
        <f t="shared" si="29"/>
        <v>0</v>
      </c>
      <c r="T115" s="28">
        <f t="shared" si="30"/>
        <v>0</v>
      </c>
    </row>
    <row r="116" spans="1:20" ht="45" x14ac:dyDescent="0.2">
      <c r="A116" s="29">
        <v>5.4029999999999996</v>
      </c>
      <c r="B116" s="10" t="s">
        <v>112</v>
      </c>
      <c r="C116" s="9" t="s">
        <v>78</v>
      </c>
      <c r="D116" s="23">
        <v>13</v>
      </c>
      <c r="E116" s="24">
        <v>120668</v>
      </c>
      <c r="F116" s="24">
        <f>D116*E116</f>
        <v>1568684</v>
      </c>
      <c r="G116" s="25">
        <v>13</v>
      </c>
      <c r="H116" s="24">
        <f t="shared" si="24"/>
        <v>1568684</v>
      </c>
      <c r="I116" s="25">
        <v>13</v>
      </c>
      <c r="J116" s="24">
        <f t="shared" si="35"/>
        <v>1568684</v>
      </c>
      <c r="K116" s="23">
        <v>13</v>
      </c>
      <c r="L116" s="24">
        <f t="shared" si="36"/>
        <v>1568684</v>
      </c>
      <c r="M116" s="26">
        <v>13</v>
      </c>
      <c r="N116" s="24">
        <f t="shared" si="22"/>
        <v>1568684</v>
      </c>
      <c r="O116" s="26">
        <v>13</v>
      </c>
      <c r="P116" s="24">
        <f t="shared" si="37"/>
        <v>1568684</v>
      </c>
      <c r="Q116" s="26">
        <v>13</v>
      </c>
      <c r="R116" s="24">
        <f t="shared" si="37"/>
        <v>1568684</v>
      </c>
      <c r="S116" s="26">
        <f t="shared" si="29"/>
        <v>0</v>
      </c>
      <c r="T116" s="28">
        <f t="shared" si="30"/>
        <v>0</v>
      </c>
    </row>
    <row r="117" spans="1:20" ht="45" x14ac:dyDescent="0.2">
      <c r="A117" s="29">
        <v>5.4039999999999999</v>
      </c>
      <c r="B117" s="10" t="s">
        <v>136</v>
      </c>
      <c r="C117" s="9" t="s">
        <v>78</v>
      </c>
      <c r="D117" s="23">
        <v>4</v>
      </c>
      <c r="E117" s="24">
        <v>68814</v>
      </c>
      <c r="F117" s="24">
        <f>D117*E117</f>
        <v>275256</v>
      </c>
      <c r="G117" s="25">
        <v>4</v>
      </c>
      <c r="H117" s="24">
        <f t="shared" si="24"/>
        <v>275256</v>
      </c>
      <c r="I117" s="25">
        <v>4</v>
      </c>
      <c r="J117" s="24">
        <f t="shared" si="35"/>
        <v>275256</v>
      </c>
      <c r="K117" s="23">
        <v>4</v>
      </c>
      <c r="L117" s="24">
        <f t="shared" si="36"/>
        <v>275256</v>
      </c>
      <c r="M117" s="26">
        <v>4</v>
      </c>
      <c r="N117" s="24">
        <f t="shared" si="22"/>
        <v>275256</v>
      </c>
      <c r="O117" s="26">
        <v>4</v>
      </c>
      <c r="P117" s="24">
        <f t="shared" si="37"/>
        <v>275256</v>
      </c>
      <c r="Q117" s="26">
        <v>4</v>
      </c>
      <c r="R117" s="24">
        <f t="shared" si="37"/>
        <v>275256</v>
      </c>
      <c r="S117" s="26">
        <f t="shared" si="29"/>
        <v>0</v>
      </c>
      <c r="T117" s="28">
        <f t="shared" si="30"/>
        <v>0</v>
      </c>
    </row>
    <row r="118" spans="1:20" x14ac:dyDescent="0.2">
      <c r="A118" s="42">
        <v>5.5</v>
      </c>
      <c r="B118" s="43" t="s">
        <v>137</v>
      </c>
      <c r="C118" s="44"/>
      <c r="D118" s="44"/>
      <c r="E118" s="44" t="s">
        <v>41</v>
      </c>
      <c r="F118" s="45">
        <f>SUM(F119:F125)</f>
        <v>4661409</v>
      </c>
      <c r="G118" s="44"/>
      <c r="H118" s="44">
        <f>SUM(H119:H125)</f>
        <v>4661409</v>
      </c>
      <c r="I118" s="44"/>
      <c r="J118" s="44">
        <f>SUM(J119:J125)</f>
        <v>4661409</v>
      </c>
      <c r="K118" s="44"/>
      <c r="L118" s="44">
        <f>SUM(L119:L125)</f>
        <v>4661409</v>
      </c>
      <c r="M118" s="44"/>
      <c r="N118" s="44">
        <f>SUM(N119:N125)</f>
        <v>4661409</v>
      </c>
      <c r="O118" s="44"/>
      <c r="P118" s="45">
        <f>SUM(P119:P125)</f>
        <v>4661409</v>
      </c>
      <c r="Q118" s="46"/>
      <c r="R118" s="45">
        <f>SUM(R119:R125)</f>
        <v>4920704</v>
      </c>
      <c r="S118" s="46"/>
      <c r="T118" s="46"/>
    </row>
    <row r="119" spans="1:20" ht="45" x14ac:dyDescent="0.2">
      <c r="A119" s="29">
        <v>5.5010000000000003</v>
      </c>
      <c r="B119" s="10" t="s">
        <v>138</v>
      </c>
      <c r="C119" s="9" t="s">
        <v>78</v>
      </c>
      <c r="D119" s="23">
        <v>16</v>
      </c>
      <c r="E119" s="24">
        <v>51859</v>
      </c>
      <c r="F119" s="24">
        <f t="shared" ref="F119:F125" si="38">D119*E119</f>
        <v>829744</v>
      </c>
      <c r="G119" s="25">
        <v>16</v>
      </c>
      <c r="H119" s="24">
        <f t="shared" si="24"/>
        <v>829744</v>
      </c>
      <c r="I119" s="25">
        <v>16</v>
      </c>
      <c r="J119" s="24">
        <f t="shared" ref="J119:J125" si="39">I119*$E119</f>
        <v>829744</v>
      </c>
      <c r="K119" s="23">
        <v>16</v>
      </c>
      <c r="L119" s="24">
        <f t="shared" ref="L119:L125" si="40">K119*E119</f>
        <v>829744</v>
      </c>
      <c r="M119" s="26">
        <v>16</v>
      </c>
      <c r="N119" s="24">
        <f t="shared" si="22"/>
        <v>829744</v>
      </c>
      <c r="O119" s="26">
        <v>16</v>
      </c>
      <c r="P119" s="24">
        <f t="shared" ref="P119:R125" si="41">O119*$E119</f>
        <v>829744</v>
      </c>
      <c r="Q119" s="23">
        <v>21</v>
      </c>
      <c r="R119" s="24">
        <f t="shared" si="41"/>
        <v>1089039</v>
      </c>
      <c r="S119" s="26">
        <f t="shared" si="29"/>
        <v>5</v>
      </c>
      <c r="T119" s="28">
        <f t="shared" si="30"/>
        <v>0</v>
      </c>
    </row>
    <row r="120" spans="1:20" ht="57.75" customHeight="1" x14ac:dyDescent="0.2">
      <c r="A120" s="29">
        <v>5.5019999999999998</v>
      </c>
      <c r="B120" s="10" t="s">
        <v>139</v>
      </c>
      <c r="C120" s="9" t="s">
        <v>78</v>
      </c>
      <c r="D120" s="23">
        <v>16</v>
      </c>
      <c r="E120" s="24">
        <v>138319</v>
      </c>
      <c r="F120" s="24">
        <f t="shared" si="38"/>
        <v>2213104</v>
      </c>
      <c r="G120" s="25">
        <v>16</v>
      </c>
      <c r="H120" s="24">
        <f t="shared" si="24"/>
        <v>2213104</v>
      </c>
      <c r="I120" s="25">
        <v>16</v>
      </c>
      <c r="J120" s="24">
        <f t="shared" si="39"/>
        <v>2213104</v>
      </c>
      <c r="K120" s="23">
        <v>16</v>
      </c>
      <c r="L120" s="24">
        <f t="shared" si="40"/>
        <v>2213104</v>
      </c>
      <c r="M120" s="26">
        <v>16</v>
      </c>
      <c r="N120" s="24">
        <f t="shared" ref="N120:N183" si="42">M120*$E120</f>
        <v>2213104</v>
      </c>
      <c r="O120" s="26">
        <v>16</v>
      </c>
      <c r="P120" s="24">
        <f t="shared" si="41"/>
        <v>2213104</v>
      </c>
      <c r="Q120" s="26">
        <v>16</v>
      </c>
      <c r="R120" s="24">
        <f t="shared" si="41"/>
        <v>2213104</v>
      </c>
      <c r="S120" s="26">
        <f t="shared" si="29"/>
        <v>0</v>
      </c>
      <c r="T120" s="28">
        <f t="shared" si="30"/>
        <v>0</v>
      </c>
    </row>
    <row r="121" spans="1:20" ht="45" x14ac:dyDescent="0.2">
      <c r="A121" s="29">
        <v>5.5030000000000001</v>
      </c>
      <c r="B121" s="10" t="s">
        <v>140</v>
      </c>
      <c r="C121" s="9" t="s">
        <v>78</v>
      </c>
      <c r="D121" s="23">
        <v>3</v>
      </c>
      <c r="E121" s="24">
        <v>51859</v>
      </c>
      <c r="F121" s="24">
        <f t="shared" si="38"/>
        <v>155577</v>
      </c>
      <c r="G121" s="25">
        <v>3</v>
      </c>
      <c r="H121" s="24">
        <f t="shared" si="24"/>
        <v>155577</v>
      </c>
      <c r="I121" s="25">
        <v>3</v>
      </c>
      <c r="J121" s="24">
        <f t="shared" si="39"/>
        <v>155577</v>
      </c>
      <c r="K121" s="23">
        <v>3</v>
      </c>
      <c r="L121" s="24">
        <f t="shared" si="40"/>
        <v>155577</v>
      </c>
      <c r="M121" s="26">
        <v>3</v>
      </c>
      <c r="N121" s="24">
        <f t="shared" si="42"/>
        <v>155577</v>
      </c>
      <c r="O121" s="26">
        <v>3</v>
      </c>
      <c r="P121" s="24">
        <f t="shared" si="41"/>
        <v>155577</v>
      </c>
      <c r="Q121" s="26">
        <v>3</v>
      </c>
      <c r="R121" s="24">
        <f t="shared" si="41"/>
        <v>155577</v>
      </c>
      <c r="S121" s="26">
        <f t="shared" si="29"/>
        <v>0</v>
      </c>
      <c r="T121" s="28">
        <f t="shared" si="30"/>
        <v>0</v>
      </c>
    </row>
    <row r="122" spans="1:20" ht="45" x14ac:dyDescent="0.2">
      <c r="A122" s="29">
        <v>5.5039999999999996</v>
      </c>
      <c r="B122" s="10" t="s">
        <v>141</v>
      </c>
      <c r="C122" s="9" t="s">
        <v>78</v>
      </c>
      <c r="D122" s="23">
        <v>4</v>
      </c>
      <c r="E122" s="24">
        <v>51859</v>
      </c>
      <c r="F122" s="24">
        <f t="shared" si="38"/>
        <v>207436</v>
      </c>
      <c r="G122" s="25">
        <v>4</v>
      </c>
      <c r="H122" s="24">
        <f t="shared" si="24"/>
        <v>207436</v>
      </c>
      <c r="I122" s="25">
        <v>4</v>
      </c>
      <c r="J122" s="24">
        <f t="shared" si="39"/>
        <v>207436</v>
      </c>
      <c r="K122" s="23">
        <v>4</v>
      </c>
      <c r="L122" s="24">
        <f t="shared" si="40"/>
        <v>207436</v>
      </c>
      <c r="M122" s="26">
        <v>4</v>
      </c>
      <c r="N122" s="24">
        <f t="shared" si="42"/>
        <v>207436</v>
      </c>
      <c r="O122" s="26">
        <v>4</v>
      </c>
      <c r="P122" s="24">
        <f t="shared" si="41"/>
        <v>207436</v>
      </c>
      <c r="Q122" s="26">
        <v>4</v>
      </c>
      <c r="R122" s="24">
        <f t="shared" si="41"/>
        <v>207436</v>
      </c>
      <c r="S122" s="26">
        <f t="shared" si="29"/>
        <v>0</v>
      </c>
      <c r="T122" s="28">
        <f t="shared" si="30"/>
        <v>0</v>
      </c>
    </row>
    <row r="123" spans="1:20" ht="45" x14ac:dyDescent="0.2">
      <c r="A123" s="29">
        <v>5.5049999999999999</v>
      </c>
      <c r="B123" s="10" t="s">
        <v>142</v>
      </c>
      <c r="C123" s="9" t="s">
        <v>78</v>
      </c>
      <c r="D123" s="23">
        <v>2</v>
      </c>
      <c r="E123" s="24">
        <v>51859</v>
      </c>
      <c r="F123" s="24">
        <f t="shared" si="38"/>
        <v>103718</v>
      </c>
      <c r="G123" s="25">
        <v>2</v>
      </c>
      <c r="H123" s="24">
        <f t="shared" si="24"/>
        <v>103718</v>
      </c>
      <c r="I123" s="25">
        <v>2</v>
      </c>
      <c r="J123" s="24">
        <f t="shared" si="39"/>
        <v>103718</v>
      </c>
      <c r="K123" s="23">
        <v>2</v>
      </c>
      <c r="L123" s="24">
        <f t="shared" si="40"/>
        <v>103718</v>
      </c>
      <c r="M123" s="26">
        <v>2</v>
      </c>
      <c r="N123" s="24">
        <f t="shared" si="42"/>
        <v>103718</v>
      </c>
      <c r="O123" s="26">
        <v>2</v>
      </c>
      <c r="P123" s="24">
        <f t="shared" si="41"/>
        <v>103718</v>
      </c>
      <c r="Q123" s="26">
        <v>2</v>
      </c>
      <c r="R123" s="24">
        <f t="shared" si="41"/>
        <v>103718</v>
      </c>
      <c r="S123" s="26">
        <f t="shared" si="29"/>
        <v>0</v>
      </c>
      <c r="T123" s="28">
        <f t="shared" si="30"/>
        <v>0</v>
      </c>
    </row>
    <row r="124" spans="1:20" ht="45" x14ac:dyDescent="0.2">
      <c r="A124" s="29">
        <v>5.5060000000000002</v>
      </c>
      <c r="B124" s="10" t="s">
        <v>143</v>
      </c>
      <c r="C124" s="9" t="s">
        <v>78</v>
      </c>
      <c r="D124" s="23">
        <v>41</v>
      </c>
      <c r="E124" s="24">
        <v>23034</v>
      </c>
      <c r="F124" s="24">
        <f t="shared" si="38"/>
        <v>944394</v>
      </c>
      <c r="G124" s="25">
        <v>41</v>
      </c>
      <c r="H124" s="24">
        <f t="shared" si="24"/>
        <v>944394</v>
      </c>
      <c r="I124" s="25">
        <v>41</v>
      </c>
      <c r="J124" s="24">
        <f t="shared" si="39"/>
        <v>944394</v>
      </c>
      <c r="K124" s="23">
        <v>41</v>
      </c>
      <c r="L124" s="24">
        <f t="shared" si="40"/>
        <v>944394</v>
      </c>
      <c r="M124" s="26">
        <v>41</v>
      </c>
      <c r="N124" s="24">
        <f t="shared" si="42"/>
        <v>944394</v>
      </c>
      <c r="O124" s="26">
        <v>41</v>
      </c>
      <c r="P124" s="24">
        <f t="shared" si="41"/>
        <v>944394</v>
      </c>
      <c r="Q124" s="26">
        <v>41</v>
      </c>
      <c r="R124" s="24">
        <f t="shared" si="41"/>
        <v>944394</v>
      </c>
      <c r="S124" s="26">
        <f t="shared" si="29"/>
        <v>0</v>
      </c>
      <c r="T124" s="28">
        <f t="shared" si="30"/>
        <v>0</v>
      </c>
    </row>
    <row r="125" spans="1:20" ht="45" x14ac:dyDescent="0.2">
      <c r="A125" s="29">
        <v>5.5069999999999997</v>
      </c>
      <c r="B125" s="10" t="s">
        <v>144</v>
      </c>
      <c r="C125" s="9" t="s">
        <v>78</v>
      </c>
      <c r="D125" s="23">
        <v>4</v>
      </c>
      <c r="E125" s="24">
        <v>51859</v>
      </c>
      <c r="F125" s="24">
        <f t="shared" si="38"/>
        <v>207436</v>
      </c>
      <c r="G125" s="25">
        <v>4</v>
      </c>
      <c r="H125" s="24">
        <f t="shared" si="24"/>
        <v>207436</v>
      </c>
      <c r="I125" s="25">
        <v>4</v>
      </c>
      <c r="J125" s="24">
        <f t="shared" si="39"/>
        <v>207436</v>
      </c>
      <c r="K125" s="23">
        <v>4</v>
      </c>
      <c r="L125" s="24">
        <f t="shared" si="40"/>
        <v>207436</v>
      </c>
      <c r="M125" s="26">
        <v>4</v>
      </c>
      <c r="N125" s="24">
        <f t="shared" si="42"/>
        <v>207436</v>
      </c>
      <c r="O125" s="26">
        <v>4</v>
      </c>
      <c r="P125" s="24">
        <f t="shared" si="41"/>
        <v>207436</v>
      </c>
      <c r="Q125" s="26">
        <v>4</v>
      </c>
      <c r="R125" s="24">
        <f t="shared" si="41"/>
        <v>207436</v>
      </c>
      <c r="S125" s="26">
        <f t="shared" si="29"/>
        <v>0</v>
      </c>
      <c r="T125" s="28">
        <f t="shared" si="30"/>
        <v>0</v>
      </c>
    </row>
    <row r="126" spans="1:20" x14ac:dyDescent="0.2">
      <c r="A126" s="42">
        <v>5.6</v>
      </c>
      <c r="B126" s="43" t="s">
        <v>145</v>
      </c>
      <c r="C126" s="44"/>
      <c r="D126" s="44"/>
      <c r="E126" s="44" t="s">
        <v>41</v>
      </c>
      <c r="F126" s="45">
        <f>SUM(F127:F132)</f>
        <v>7201369</v>
      </c>
      <c r="G126" s="44"/>
      <c r="H126" s="44">
        <f>SUM(H127:H132)</f>
        <v>7201369</v>
      </c>
      <c r="I126" s="44"/>
      <c r="J126" s="44">
        <f>SUM(J127:J132)</f>
        <v>7201369</v>
      </c>
      <c r="K126" s="44"/>
      <c r="L126" s="44">
        <f>SUM(L127:L132)</f>
        <v>7201369</v>
      </c>
      <c r="M126" s="44"/>
      <c r="N126" s="44">
        <f>SUM(N127:N132)</f>
        <v>7201369</v>
      </c>
      <c r="O126" s="44"/>
      <c r="P126" s="45">
        <f>SUM(P127:P132)</f>
        <v>7201369</v>
      </c>
      <c r="Q126" s="46"/>
      <c r="R126" s="45">
        <f>SUM(R127:R132)</f>
        <v>8721786</v>
      </c>
      <c r="S126" s="46"/>
      <c r="T126" s="46"/>
    </row>
    <row r="127" spans="1:20" ht="45" x14ac:dyDescent="0.2">
      <c r="A127" s="29">
        <v>5.601</v>
      </c>
      <c r="B127" s="10" t="s">
        <v>146</v>
      </c>
      <c r="C127" s="9" t="s">
        <v>78</v>
      </c>
      <c r="D127" s="23">
        <v>16</v>
      </c>
      <c r="E127" s="24">
        <v>123508</v>
      </c>
      <c r="F127" s="24">
        <f t="shared" ref="F127:F132" si="43">D127*E127</f>
        <v>1976128</v>
      </c>
      <c r="G127" s="25">
        <v>16</v>
      </c>
      <c r="H127" s="24">
        <f t="shared" si="24"/>
        <v>1976128</v>
      </c>
      <c r="I127" s="25">
        <v>16</v>
      </c>
      <c r="J127" s="24">
        <f t="shared" ref="J127:J132" si="44">I127*$E127</f>
        <v>1976128</v>
      </c>
      <c r="K127" s="23">
        <v>16</v>
      </c>
      <c r="L127" s="24">
        <f t="shared" ref="L127:L132" si="45">K127*E127</f>
        <v>1976128</v>
      </c>
      <c r="M127" s="26">
        <v>16</v>
      </c>
      <c r="N127" s="24">
        <f t="shared" si="42"/>
        <v>1976128</v>
      </c>
      <c r="O127" s="26">
        <v>16</v>
      </c>
      <c r="P127" s="24">
        <f t="shared" ref="P127:R132" si="46">O127*$E127</f>
        <v>1976128</v>
      </c>
      <c r="Q127" s="26">
        <v>16</v>
      </c>
      <c r="R127" s="24">
        <f t="shared" si="46"/>
        <v>1976128</v>
      </c>
      <c r="S127" s="26">
        <f t="shared" si="29"/>
        <v>0</v>
      </c>
      <c r="T127" s="28">
        <f t="shared" si="30"/>
        <v>0</v>
      </c>
    </row>
    <row r="128" spans="1:20" ht="45" x14ac:dyDescent="0.2">
      <c r="A128" s="29">
        <v>5.6020000000000003</v>
      </c>
      <c r="B128" s="10" t="s">
        <v>147</v>
      </c>
      <c r="C128" s="9" t="s">
        <v>78</v>
      </c>
      <c r="D128" s="23">
        <v>16</v>
      </c>
      <c r="E128" s="24">
        <v>145486</v>
      </c>
      <c r="F128" s="24">
        <f t="shared" si="43"/>
        <v>2327776</v>
      </c>
      <c r="G128" s="25">
        <v>16</v>
      </c>
      <c r="H128" s="24">
        <f t="shared" si="24"/>
        <v>2327776</v>
      </c>
      <c r="I128" s="25">
        <v>16</v>
      </c>
      <c r="J128" s="24">
        <f t="shared" si="44"/>
        <v>2327776</v>
      </c>
      <c r="K128" s="23">
        <v>16</v>
      </c>
      <c r="L128" s="24">
        <f t="shared" si="45"/>
        <v>2327776</v>
      </c>
      <c r="M128" s="26">
        <v>16</v>
      </c>
      <c r="N128" s="24">
        <f t="shared" si="42"/>
        <v>2327776</v>
      </c>
      <c r="O128" s="26">
        <v>16</v>
      </c>
      <c r="P128" s="24">
        <f t="shared" si="46"/>
        <v>2327776</v>
      </c>
      <c r="Q128" s="26">
        <v>16</v>
      </c>
      <c r="R128" s="24">
        <f t="shared" si="46"/>
        <v>2327776</v>
      </c>
      <c r="S128" s="26">
        <f t="shared" si="29"/>
        <v>0</v>
      </c>
      <c r="T128" s="28">
        <f t="shared" si="30"/>
        <v>0</v>
      </c>
    </row>
    <row r="129" spans="1:20" ht="45" x14ac:dyDescent="0.2">
      <c r="A129" s="29">
        <v>5.6029999999999998</v>
      </c>
      <c r="B129" s="10" t="s">
        <v>148</v>
      </c>
      <c r="C129" s="9" t="s">
        <v>78</v>
      </c>
      <c r="D129" s="23">
        <v>2</v>
      </c>
      <c r="E129" s="24">
        <v>123508</v>
      </c>
      <c r="F129" s="24">
        <f t="shared" si="43"/>
        <v>247016</v>
      </c>
      <c r="G129" s="25">
        <v>2</v>
      </c>
      <c r="H129" s="24">
        <f t="shared" si="24"/>
        <v>247016</v>
      </c>
      <c r="I129" s="25">
        <v>2</v>
      </c>
      <c r="J129" s="24">
        <f t="shared" si="44"/>
        <v>247016</v>
      </c>
      <c r="K129" s="23">
        <v>2</v>
      </c>
      <c r="L129" s="24">
        <f t="shared" si="45"/>
        <v>247016</v>
      </c>
      <c r="M129" s="26">
        <v>2</v>
      </c>
      <c r="N129" s="24">
        <f t="shared" si="42"/>
        <v>247016</v>
      </c>
      <c r="O129" s="26">
        <v>2</v>
      </c>
      <c r="P129" s="24">
        <f t="shared" si="46"/>
        <v>247016</v>
      </c>
      <c r="Q129" s="26">
        <v>2</v>
      </c>
      <c r="R129" s="24">
        <f t="shared" si="46"/>
        <v>247016</v>
      </c>
      <c r="S129" s="26">
        <f t="shared" si="29"/>
        <v>0</v>
      </c>
      <c r="T129" s="28">
        <f t="shared" si="30"/>
        <v>0</v>
      </c>
    </row>
    <row r="130" spans="1:20" ht="45" x14ac:dyDescent="0.2">
      <c r="A130" s="29">
        <v>5.6040000000000001</v>
      </c>
      <c r="B130" s="10" t="s">
        <v>149</v>
      </c>
      <c r="C130" s="9" t="s">
        <v>78</v>
      </c>
      <c r="D130" s="23">
        <v>4</v>
      </c>
      <c r="E130" s="24">
        <v>123508</v>
      </c>
      <c r="F130" s="24">
        <f t="shared" si="43"/>
        <v>494032</v>
      </c>
      <c r="G130" s="25">
        <v>4</v>
      </c>
      <c r="H130" s="24">
        <f t="shared" si="24"/>
        <v>494032</v>
      </c>
      <c r="I130" s="25">
        <v>4</v>
      </c>
      <c r="J130" s="24">
        <f t="shared" si="44"/>
        <v>494032</v>
      </c>
      <c r="K130" s="23">
        <v>4</v>
      </c>
      <c r="L130" s="24">
        <f t="shared" si="45"/>
        <v>494032</v>
      </c>
      <c r="M130" s="26">
        <v>4</v>
      </c>
      <c r="N130" s="24">
        <f t="shared" si="42"/>
        <v>494032</v>
      </c>
      <c r="O130" s="26">
        <v>4</v>
      </c>
      <c r="P130" s="24">
        <f t="shared" si="46"/>
        <v>494032</v>
      </c>
      <c r="Q130" s="26">
        <v>4</v>
      </c>
      <c r="R130" s="24">
        <f t="shared" si="46"/>
        <v>494032</v>
      </c>
      <c r="S130" s="26">
        <f t="shared" si="29"/>
        <v>0</v>
      </c>
      <c r="T130" s="28">
        <f t="shared" si="30"/>
        <v>0</v>
      </c>
    </row>
    <row r="131" spans="1:20" ht="33.75" x14ac:dyDescent="0.2">
      <c r="A131" s="29">
        <v>5.6050000000000004</v>
      </c>
      <c r="B131" s="10" t="s">
        <v>150</v>
      </c>
      <c r="C131" s="9" t="s">
        <v>78</v>
      </c>
      <c r="D131" s="23">
        <v>5</v>
      </c>
      <c r="E131" s="24">
        <v>126621</v>
      </c>
      <c r="F131" s="24">
        <f t="shared" si="43"/>
        <v>633105</v>
      </c>
      <c r="G131" s="25">
        <v>5</v>
      </c>
      <c r="H131" s="24">
        <f t="shared" si="24"/>
        <v>633105</v>
      </c>
      <c r="I131" s="25">
        <v>5</v>
      </c>
      <c r="J131" s="24">
        <f t="shared" si="44"/>
        <v>633105</v>
      </c>
      <c r="K131" s="23">
        <v>5</v>
      </c>
      <c r="L131" s="24">
        <f t="shared" si="45"/>
        <v>633105</v>
      </c>
      <c r="M131" s="26">
        <v>5</v>
      </c>
      <c r="N131" s="24">
        <f t="shared" si="42"/>
        <v>633105</v>
      </c>
      <c r="O131" s="26">
        <v>5</v>
      </c>
      <c r="P131" s="24">
        <f t="shared" si="46"/>
        <v>633105</v>
      </c>
      <c r="Q131" s="23">
        <f>+'[1]5,605'!AT41</f>
        <v>14</v>
      </c>
      <c r="R131" s="31">
        <f t="shared" si="46"/>
        <v>1772694</v>
      </c>
      <c r="S131" s="23">
        <f t="shared" si="29"/>
        <v>9</v>
      </c>
      <c r="T131" s="28">
        <f t="shared" si="30"/>
        <v>0</v>
      </c>
    </row>
    <row r="132" spans="1:20" ht="33.75" x14ac:dyDescent="0.2">
      <c r="A132" s="29">
        <v>5.6059999999999999</v>
      </c>
      <c r="B132" s="10" t="s">
        <v>151</v>
      </c>
      <c r="C132" s="9" t="s">
        <v>78</v>
      </c>
      <c r="D132" s="23">
        <v>16</v>
      </c>
      <c r="E132" s="24">
        <v>95207</v>
      </c>
      <c r="F132" s="24">
        <f t="shared" si="43"/>
        <v>1523312</v>
      </c>
      <c r="G132" s="25">
        <v>16</v>
      </c>
      <c r="H132" s="24">
        <f t="shared" si="24"/>
        <v>1523312</v>
      </c>
      <c r="I132" s="25">
        <v>16</v>
      </c>
      <c r="J132" s="24">
        <f t="shared" si="44"/>
        <v>1523312</v>
      </c>
      <c r="K132" s="23">
        <v>16</v>
      </c>
      <c r="L132" s="24">
        <f t="shared" si="45"/>
        <v>1523312</v>
      </c>
      <c r="M132" s="26">
        <v>16</v>
      </c>
      <c r="N132" s="24">
        <f t="shared" si="42"/>
        <v>1523312</v>
      </c>
      <c r="O132" s="26">
        <v>16</v>
      </c>
      <c r="P132" s="24">
        <f t="shared" si="46"/>
        <v>1523312</v>
      </c>
      <c r="Q132" s="23">
        <f>+'[1]5,606'!AT41</f>
        <v>20</v>
      </c>
      <c r="R132" s="31">
        <f t="shared" si="46"/>
        <v>1904140</v>
      </c>
      <c r="S132" s="23">
        <f t="shared" si="29"/>
        <v>4</v>
      </c>
      <c r="T132" s="28">
        <f t="shared" si="30"/>
        <v>0</v>
      </c>
    </row>
    <row r="133" spans="1:20" x14ac:dyDescent="0.2">
      <c r="A133" s="42">
        <v>5.7</v>
      </c>
      <c r="B133" s="43" t="s">
        <v>152</v>
      </c>
      <c r="C133" s="44"/>
      <c r="D133" s="44"/>
      <c r="E133" s="44" t="s">
        <v>41</v>
      </c>
      <c r="F133" s="45">
        <f>SUM(F134:F135)</f>
        <v>1583942</v>
      </c>
      <c r="G133" s="25"/>
      <c r="H133" s="45">
        <f>SUM(H134:H135)</f>
        <v>1583942</v>
      </c>
      <c r="I133" s="25"/>
      <c r="J133" s="45">
        <f>SUM(J134:J135)</f>
        <v>1583942</v>
      </c>
      <c r="K133" s="23"/>
      <c r="L133" s="45">
        <f>SUM(L134:L135)</f>
        <v>1583942</v>
      </c>
      <c r="M133" s="46"/>
      <c r="N133" s="45">
        <f>SUM(N134:N135)</f>
        <v>1583942</v>
      </c>
      <c r="O133" s="44"/>
      <c r="P133" s="45">
        <f>SUM(P134:P135)</f>
        <v>1583942</v>
      </c>
      <c r="Q133" s="46"/>
      <c r="R133" s="45">
        <f>SUM(R134:R135)</f>
        <v>1583942</v>
      </c>
      <c r="S133" s="46"/>
      <c r="T133" s="46"/>
    </row>
    <row r="134" spans="1:20" ht="43.5" customHeight="1" x14ac:dyDescent="0.2">
      <c r="A134" s="29">
        <v>5.7009999999999996</v>
      </c>
      <c r="B134" s="10" t="s">
        <v>153</v>
      </c>
      <c r="C134" s="9" t="s">
        <v>76</v>
      </c>
      <c r="D134" s="23">
        <v>49</v>
      </c>
      <c r="E134" s="24">
        <v>21086</v>
      </c>
      <c r="F134" s="24">
        <f>D134*E134</f>
        <v>1033214</v>
      </c>
      <c r="G134" s="25">
        <v>49</v>
      </c>
      <c r="H134" s="24">
        <f t="shared" ref="H134:H197" si="47">G134*E134</f>
        <v>1033214</v>
      </c>
      <c r="I134" s="25">
        <v>49</v>
      </c>
      <c r="J134" s="24">
        <f t="shared" ref="J134:J135" si="48">I134*$E134</f>
        <v>1033214</v>
      </c>
      <c r="K134" s="23">
        <v>49</v>
      </c>
      <c r="L134" s="24">
        <f t="shared" ref="L134:L135" si="49">K134*E134</f>
        <v>1033214</v>
      </c>
      <c r="M134" s="26">
        <v>49</v>
      </c>
      <c r="N134" s="24">
        <f t="shared" si="42"/>
        <v>1033214</v>
      </c>
      <c r="O134" s="26">
        <v>49</v>
      </c>
      <c r="P134" s="24">
        <f t="shared" ref="P134:R135" si="50">O134*$E134</f>
        <v>1033214</v>
      </c>
      <c r="Q134" s="26">
        <v>49</v>
      </c>
      <c r="R134" s="24">
        <f t="shared" si="50"/>
        <v>1033214</v>
      </c>
      <c r="S134" s="26">
        <f t="shared" si="29"/>
        <v>0</v>
      </c>
      <c r="T134" s="28">
        <f t="shared" si="30"/>
        <v>0</v>
      </c>
    </row>
    <row r="135" spans="1:20" ht="42.75" customHeight="1" x14ac:dyDescent="0.2">
      <c r="A135" s="29">
        <v>5.702</v>
      </c>
      <c r="B135" s="10" t="s">
        <v>154</v>
      </c>
      <c r="C135" s="9" t="s">
        <v>76</v>
      </c>
      <c r="D135" s="23">
        <v>18</v>
      </c>
      <c r="E135" s="24">
        <v>30596</v>
      </c>
      <c r="F135" s="24">
        <f>D135*E135</f>
        <v>550728</v>
      </c>
      <c r="G135" s="25">
        <v>18</v>
      </c>
      <c r="H135" s="24">
        <f t="shared" si="47"/>
        <v>550728</v>
      </c>
      <c r="I135" s="25">
        <v>18</v>
      </c>
      <c r="J135" s="24">
        <f t="shared" si="48"/>
        <v>550728</v>
      </c>
      <c r="K135" s="23">
        <v>18</v>
      </c>
      <c r="L135" s="24">
        <f t="shared" si="49"/>
        <v>550728</v>
      </c>
      <c r="M135" s="26">
        <v>18</v>
      </c>
      <c r="N135" s="24">
        <f t="shared" si="42"/>
        <v>550728</v>
      </c>
      <c r="O135" s="26">
        <v>18</v>
      </c>
      <c r="P135" s="24">
        <f t="shared" si="50"/>
        <v>550728</v>
      </c>
      <c r="Q135" s="26">
        <v>18</v>
      </c>
      <c r="R135" s="24">
        <f t="shared" si="50"/>
        <v>550728</v>
      </c>
      <c r="S135" s="26">
        <f t="shared" si="29"/>
        <v>0</v>
      </c>
      <c r="T135" s="28">
        <f t="shared" si="30"/>
        <v>0</v>
      </c>
    </row>
    <row r="136" spans="1:20" x14ac:dyDescent="0.2">
      <c r="A136" s="42">
        <v>5.8</v>
      </c>
      <c r="B136" s="43" t="s">
        <v>155</v>
      </c>
      <c r="C136" s="44"/>
      <c r="D136" s="44"/>
      <c r="E136" s="44" t="s">
        <v>41</v>
      </c>
      <c r="F136" s="45">
        <f>SUM(F137:F154)</f>
        <v>32324270</v>
      </c>
      <c r="G136" s="44"/>
      <c r="H136" s="44">
        <f>SUM(H137:H154)</f>
        <v>32324270</v>
      </c>
      <c r="I136" s="44"/>
      <c r="J136" s="44">
        <f>SUM(J137:J154)</f>
        <v>32324270</v>
      </c>
      <c r="K136" s="44"/>
      <c r="L136" s="44">
        <f>SUM(L137:L154)</f>
        <v>32358256</v>
      </c>
      <c r="M136" s="44"/>
      <c r="N136" s="44">
        <f>SUM(N137:N154)</f>
        <v>32358256</v>
      </c>
      <c r="O136" s="44"/>
      <c r="P136" s="45">
        <f>SUM(P137:P154)</f>
        <v>32358256</v>
      </c>
      <c r="Q136" s="46"/>
      <c r="R136" s="45">
        <f>SUM(R137:R154)</f>
        <v>33065575</v>
      </c>
      <c r="S136" s="46"/>
      <c r="T136" s="46"/>
    </row>
    <row r="137" spans="1:20" ht="33.75" x14ac:dyDescent="0.2">
      <c r="A137" s="29">
        <v>5.8010000000000002</v>
      </c>
      <c r="B137" s="10" t="s">
        <v>156</v>
      </c>
      <c r="C137" s="9" t="s">
        <v>76</v>
      </c>
      <c r="D137" s="23">
        <v>95</v>
      </c>
      <c r="E137" s="24">
        <v>40442</v>
      </c>
      <c r="F137" s="24">
        <f t="shared" ref="F137:F154" si="51">D137*E137</f>
        <v>3841990</v>
      </c>
      <c r="G137" s="25">
        <v>95</v>
      </c>
      <c r="H137" s="24">
        <f t="shared" si="47"/>
        <v>3841990</v>
      </c>
      <c r="I137" s="25">
        <v>95</v>
      </c>
      <c r="J137" s="24">
        <f t="shared" ref="J137:J154" si="52">I137*$E137</f>
        <v>3841990</v>
      </c>
      <c r="K137" s="23">
        <v>95</v>
      </c>
      <c r="L137" s="24">
        <f t="shared" ref="L137:L154" si="53">K137*E137</f>
        <v>3841990</v>
      </c>
      <c r="M137" s="26">
        <v>95</v>
      </c>
      <c r="N137" s="24">
        <f t="shared" si="42"/>
        <v>3841990</v>
      </c>
      <c r="O137" s="26">
        <v>95</v>
      </c>
      <c r="P137" s="24">
        <f t="shared" ref="P137:R154" si="54">O137*$E137</f>
        <v>3841990</v>
      </c>
      <c r="Q137" s="26">
        <v>95</v>
      </c>
      <c r="R137" s="24">
        <f t="shared" si="54"/>
        <v>3841990</v>
      </c>
      <c r="S137" s="26">
        <f t="shared" si="29"/>
        <v>0</v>
      </c>
      <c r="T137" s="28">
        <f t="shared" si="30"/>
        <v>0</v>
      </c>
    </row>
    <row r="138" spans="1:20" ht="33.75" x14ac:dyDescent="0.2">
      <c r="A138" s="29">
        <v>5.8019999999999996</v>
      </c>
      <c r="B138" s="10" t="s">
        <v>157</v>
      </c>
      <c r="C138" s="9" t="s">
        <v>76</v>
      </c>
      <c r="D138" s="23">
        <v>38</v>
      </c>
      <c r="E138" s="24">
        <v>32308</v>
      </c>
      <c r="F138" s="24">
        <f t="shared" si="51"/>
        <v>1227704</v>
      </c>
      <c r="G138" s="25">
        <v>38</v>
      </c>
      <c r="H138" s="24">
        <f t="shared" si="47"/>
        <v>1227704</v>
      </c>
      <c r="I138" s="25">
        <v>38</v>
      </c>
      <c r="J138" s="24">
        <f t="shared" si="52"/>
        <v>1227704</v>
      </c>
      <c r="K138" s="23">
        <v>38</v>
      </c>
      <c r="L138" s="24">
        <f t="shared" si="53"/>
        <v>1227704</v>
      </c>
      <c r="M138" s="26">
        <v>38</v>
      </c>
      <c r="N138" s="24">
        <f t="shared" si="42"/>
        <v>1227704</v>
      </c>
      <c r="O138" s="26">
        <v>38</v>
      </c>
      <c r="P138" s="24">
        <f t="shared" si="54"/>
        <v>1227704</v>
      </c>
      <c r="Q138" s="26">
        <v>38</v>
      </c>
      <c r="R138" s="24">
        <f t="shared" si="54"/>
        <v>1227704</v>
      </c>
      <c r="S138" s="26">
        <f t="shared" si="29"/>
        <v>0</v>
      </c>
      <c r="T138" s="28">
        <f t="shared" si="30"/>
        <v>0</v>
      </c>
    </row>
    <row r="139" spans="1:20" ht="33.75" x14ac:dyDescent="0.2">
      <c r="A139" s="29">
        <v>5.8029999999999999</v>
      </c>
      <c r="B139" s="10" t="s">
        <v>158</v>
      </c>
      <c r="C139" s="9" t="s">
        <v>76</v>
      </c>
      <c r="D139" s="23">
        <v>60</v>
      </c>
      <c r="E139" s="24">
        <v>22284</v>
      </c>
      <c r="F139" s="24">
        <f t="shared" si="51"/>
        <v>1337040</v>
      </c>
      <c r="G139" s="25">
        <v>60</v>
      </c>
      <c r="H139" s="24">
        <f t="shared" si="47"/>
        <v>1337040</v>
      </c>
      <c r="I139" s="25">
        <v>60</v>
      </c>
      <c r="J139" s="24">
        <f t="shared" si="52"/>
        <v>1337040</v>
      </c>
      <c r="K139" s="23">
        <v>60</v>
      </c>
      <c r="L139" s="24">
        <f t="shared" si="53"/>
        <v>1337040</v>
      </c>
      <c r="M139" s="26">
        <v>60</v>
      </c>
      <c r="N139" s="24">
        <f t="shared" si="42"/>
        <v>1337040</v>
      </c>
      <c r="O139" s="26">
        <v>60</v>
      </c>
      <c r="P139" s="24">
        <f t="shared" si="54"/>
        <v>1337040</v>
      </c>
      <c r="Q139" s="26">
        <v>60</v>
      </c>
      <c r="R139" s="24">
        <f t="shared" si="54"/>
        <v>1337040</v>
      </c>
      <c r="S139" s="26">
        <f t="shared" si="29"/>
        <v>0</v>
      </c>
      <c r="T139" s="28">
        <f t="shared" si="30"/>
        <v>0</v>
      </c>
    </row>
    <row r="140" spans="1:20" ht="33.75" x14ac:dyDescent="0.2">
      <c r="A140" s="29">
        <v>5.8040000000000003</v>
      </c>
      <c r="B140" s="10" t="s">
        <v>159</v>
      </c>
      <c r="C140" s="9" t="s">
        <v>78</v>
      </c>
      <c r="D140" s="23">
        <v>120</v>
      </c>
      <c r="E140" s="24">
        <v>30875</v>
      </c>
      <c r="F140" s="24">
        <f t="shared" si="51"/>
        <v>3705000</v>
      </c>
      <c r="G140" s="25">
        <v>120</v>
      </c>
      <c r="H140" s="24">
        <f t="shared" si="47"/>
        <v>3705000</v>
      </c>
      <c r="I140" s="25">
        <v>120</v>
      </c>
      <c r="J140" s="24">
        <f t="shared" si="52"/>
        <v>3705000</v>
      </c>
      <c r="K140" s="23">
        <v>120</v>
      </c>
      <c r="L140" s="24">
        <f t="shared" si="53"/>
        <v>3705000</v>
      </c>
      <c r="M140" s="26">
        <v>120</v>
      </c>
      <c r="N140" s="24">
        <f t="shared" si="42"/>
        <v>3705000</v>
      </c>
      <c r="O140" s="26">
        <v>120</v>
      </c>
      <c r="P140" s="24">
        <f t="shared" si="54"/>
        <v>3705000</v>
      </c>
      <c r="Q140" s="26">
        <v>120</v>
      </c>
      <c r="R140" s="24">
        <f t="shared" si="54"/>
        <v>3705000</v>
      </c>
      <c r="S140" s="26">
        <f t="shared" si="29"/>
        <v>0</v>
      </c>
      <c r="T140" s="28">
        <f t="shared" si="30"/>
        <v>0</v>
      </c>
    </row>
    <row r="141" spans="1:20" ht="33.75" x14ac:dyDescent="0.2">
      <c r="A141" s="29">
        <v>5.8049999999999997</v>
      </c>
      <c r="B141" s="10" t="s">
        <v>160</v>
      </c>
      <c r="C141" s="9" t="s">
        <v>78</v>
      </c>
      <c r="D141" s="23">
        <v>15</v>
      </c>
      <c r="E141" s="24">
        <v>19951</v>
      </c>
      <c r="F141" s="24">
        <f t="shared" si="51"/>
        <v>299265</v>
      </c>
      <c r="G141" s="25">
        <v>15</v>
      </c>
      <c r="H141" s="24">
        <f t="shared" si="47"/>
        <v>299265</v>
      </c>
      <c r="I141" s="25">
        <v>15</v>
      </c>
      <c r="J141" s="24">
        <f t="shared" si="52"/>
        <v>299265</v>
      </c>
      <c r="K141" s="23">
        <v>15</v>
      </c>
      <c r="L141" s="24">
        <f t="shared" si="53"/>
        <v>299265</v>
      </c>
      <c r="M141" s="26">
        <v>15</v>
      </c>
      <c r="N141" s="24">
        <f t="shared" si="42"/>
        <v>299265</v>
      </c>
      <c r="O141" s="26">
        <v>15</v>
      </c>
      <c r="P141" s="24">
        <f t="shared" si="54"/>
        <v>299265</v>
      </c>
      <c r="Q141" s="23">
        <f>+'[1]5,805'!AT41</f>
        <v>48</v>
      </c>
      <c r="R141" s="31">
        <f t="shared" si="54"/>
        <v>957648</v>
      </c>
      <c r="S141" s="23">
        <f t="shared" si="29"/>
        <v>33</v>
      </c>
      <c r="T141" s="28">
        <f t="shared" si="30"/>
        <v>0</v>
      </c>
    </row>
    <row r="142" spans="1:20" ht="33.75" x14ac:dyDescent="0.2">
      <c r="A142" s="29">
        <v>5.806</v>
      </c>
      <c r="B142" s="10" t="s">
        <v>161</v>
      </c>
      <c r="C142" s="9" t="s">
        <v>78</v>
      </c>
      <c r="D142" s="23">
        <v>144</v>
      </c>
      <c r="E142" s="24">
        <v>12234</v>
      </c>
      <c r="F142" s="24">
        <f t="shared" si="51"/>
        <v>1761696</v>
      </c>
      <c r="G142" s="25">
        <v>144</v>
      </c>
      <c r="H142" s="24">
        <f t="shared" si="47"/>
        <v>1761696</v>
      </c>
      <c r="I142" s="25">
        <v>144</v>
      </c>
      <c r="J142" s="24">
        <f t="shared" si="52"/>
        <v>1761696</v>
      </c>
      <c r="K142" s="23">
        <v>144</v>
      </c>
      <c r="L142" s="24">
        <f t="shared" si="53"/>
        <v>1761696</v>
      </c>
      <c r="M142" s="26">
        <v>144</v>
      </c>
      <c r="N142" s="24">
        <f t="shared" si="42"/>
        <v>1761696</v>
      </c>
      <c r="O142" s="26">
        <v>144</v>
      </c>
      <c r="P142" s="24">
        <f t="shared" si="54"/>
        <v>1761696</v>
      </c>
      <c r="Q142" s="23">
        <f>'[1]5,806'!AT41</f>
        <v>148</v>
      </c>
      <c r="R142" s="31">
        <f t="shared" si="54"/>
        <v>1810632</v>
      </c>
      <c r="S142" s="23">
        <f t="shared" si="29"/>
        <v>4</v>
      </c>
      <c r="T142" s="28">
        <f t="shared" si="30"/>
        <v>0</v>
      </c>
    </row>
    <row r="143" spans="1:20" ht="48.75" customHeight="1" x14ac:dyDescent="0.2">
      <c r="A143" s="29">
        <v>5.8070000000000004</v>
      </c>
      <c r="B143" s="10" t="s">
        <v>162</v>
      </c>
      <c r="C143" s="9" t="s">
        <v>76</v>
      </c>
      <c r="D143" s="23">
        <v>13</v>
      </c>
      <c r="E143" s="24">
        <v>68382</v>
      </c>
      <c r="F143" s="24">
        <f t="shared" si="51"/>
        <v>888966</v>
      </c>
      <c r="G143" s="25">
        <v>13</v>
      </c>
      <c r="H143" s="24">
        <f t="shared" si="47"/>
        <v>888966</v>
      </c>
      <c r="I143" s="25">
        <v>13</v>
      </c>
      <c r="J143" s="24">
        <f t="shared" si="52"/>
        <v>888966</v>
      </c>
      <c r="K143" s="23">
        <v>13</v>
      </c>
      <c r="L143" s="24">
        <f t="shared" si="53"/>
        <v>888966</v>
      </c>
      <c r="M143" s="26">
        <v>13</v>
      </c>
      <c r="N143" s="24">
        <f t="shared" si="42"/>
        <v>888966</v>
      </c>
      <c r="O143" s="26">
        <v>13</v>
      </c>
      <c r="P143" s="24">
        <f t="shared" si="54"/>
        <v>888966</v>
      </c>
      <c r="Q143" s="26">
        <v>13</v>
      </c>
      <c r="R143" s="24">
        <f t="shared" si="54"/>
        <v>888966</v>
      </c>
      <c r="S143" s="26">
        <f t="shared" si="29"/>
        <v>0</v>
      </c>
      <c r="T143" s="28">
        <f t="shared" si="30"/>
        <v>0</v>
      </c>
    </row>
    <row r="144" spans="1:20" ht="48.75" customHeight="1" x14ac:dyDescent="0.2">
      <c r="A144" s="29">
        <v>5.8079999999999998</v>
      </c>
      <c r="B144" s="10" t="s">
        <v>163</v>
      </c>
      <c r="C144" s="9" t="s">
        <v>78</v>
      </c>
      <c r="D144" s="23">
        <v>20</v>
      </c>
      <c r="E144" s="24">
        <v>6640</v>
      </c>
      <c r="F144" s="24">
        <f t="shared" si="51"/>
        <v>132800</v>
      </c>
      <c r="G144" s="25">
        <v>20</v>
      </c>
      <c r="H144" s="24">
        <f t="shared" si="47"/>
        <v>132800</v>
      </c>
      <c r="I144" s="25">
        <v>20</v>
      </c>
      <c r="J144" s="24">
        <f t="shared" si="52"/>
        <v>132800</v>
      </c>
      <c r="K144" s="23">
        <v>20</v>
      </c>
      <c r="L144" s="24">
        <f t="shared" si="53"/>
        <v>132800</v>
      </c>
      <c r="M144" s="26">
        <v>20</v>
      </c>
      <c r="N144" s="24">
        <f t="shared" si="42"/>
        <v>132800</v>
      </c>
      <c r="O144" s="26">
        <v>20</v>
      </c>
      <c r="P144" s="24">
        <f t="shared" si="54"/>
        <v>132800</v>
      </c>
      <c r="Q144" s="26">
        <v>20</v>
      </c>
      <c r="R144" s="24">
        <f t="shared" si="54"/>
        <v>132800</v>
      </c>
      <c r="S144" s="26">
        <f t="shared" si="29"/>
        <v>0</v>
      </c>
      <c r="T144" s="28">
        <f t="shared" si="30"/>
        <v>0</v>
      </c>
    </row>
    <row r="145" spans="1:20" ht="48.75" customHeight="1" x14ac:dyDescent="0.2">
      <c r="A145" s="29">
        <v>5.8090000000000002</v>
      </c>
      <c r="B145" s="10" t="s">
        <v>164</v>
      </c>
      <c r="C145" s="9" t="s">
        <v>78</v>
      </c>
      <c r="D145" s="23">
        <v>25</v>
      </c>
      <c r="E145" s="24">
        <v>14777</v>
      </c>
      <c r="F145" s="24">
        <f t="shared" si="51"/>
        <v>369425</v>
      </c>
      <c r="G145" s="25">
        <v>25</v>
      </c>
      <c r="H145" s="24">
        <f t="shared" si="47"/>
        <v>369425</v>
      </c>
      <c r="I145" s="25">
        <v>25</v>
      </c>
      <c r="J145" s="24">
        <f t="shared" si="52"/>
        <v>369425</v>
      </c>
      <c r="K145" s="23">
        <v>25</v>
      </c>
      <c r="L145" s="24">
        <f t="shared" si="53"/>
        <v>369425</v>
      </c>
      <c r="M145" s="26">
        <v>25</v>
      </c>
      <c r="N145" s="24">
        <f t="shared" si="42"/>
        <v>369425</v>
      </c>
      <c r="O145" s="26">
        <v>25</v>
      </c>
      <c r="P145" s="24">
        <f t="shared" si="54"/>
        <v>369425</v>
      </c>
      <c r="Q145" s="26">
        <v>25</v>
      </c>
      <c r="R145" s="24">
        <f t="shared" si="54"/>
        <v>369425</v>
      </c>
      <c r="S145" s="26">
        <f t="shared" si="29"/>
        <v>0</v>
      </c>
      <c r="T145" s="28">
        <f t="shared" si="30"/>
        <v>0</v>
      </c>
    </row>
    <row r="146" spans="1:20" ht="48.75" customHeight="1" x14ac:dyDescent="0.2">
      <c r="A146" s="47">
        <v>5.81</v>
      </c>
      <c r="B146" s="10" t="s">
        <v>165</v>
      </c>
      <c r="C146" s="9" t="s">
        <v>78</v>
      </c>
      <c r="D146" s="23">
        <v>8</v>
      </c>
      <c r="E146" s="24">
        <v>45316</v>
      </c>
      <c r="F146" s="24">
        <f t="shared" si="51"/>
        <v>362528</v>
      </c>
      <c r="G146" s="25">
        <v>8</v>
      </c>
      <c r="H146" s="24">
        <f t="shared" si="47"/>
        <v>362528</v>
      </c>
      <c r="I146" s="25">
        <v>8</v>
      </c>
      <c r="J146" s="24">
        <f t="shared" si="52"/>
        <v>362528</v>
      </c>
      <c r="K146" s="23">
        <v>8</v>
      </c>
      <c r="L146" s="24">
        <f t="shared" si="53"/>
        <v>362528</v>
      </c>
      <c r="M146" s="26">
        <v>8</v>
      </c>
      <c r="N146" s="24">
        <f t="shared" si="42"/>
        <v>362528</v>
      </c>
      <c r="O146" s="26">
        <v>8</v>
      </c>
      <c r="P146" s="24">
        <f t="shared" si="54"/>
        <v>362528</v>
      </c>
      <c r="Q146" s="26">
        <v>8</v>
      </c>
      <c r="R146" s="24">
        <f t="shared" si="54"/>
        <v>362528</v>
      </c>
      <c r="S146" s="26">
        <f t="shared" si="29"/>
        <v>0</v>
      </c>
      <c r="T146" s="28">
        <f t="shared" si="30"/>
        <v>0</v>
      </c>
    </row>
    <row r="147" spans="1:20" ht="48.75" customHeight="1" x14ac:dyDescent="0.2">
      <c r="A147" s="29">
        <v>5.8109999999999902</v>
      </c>
      <c r="B147" s="10" t="s">
        <v>166</v>
      </c>
      <c r="C147" s="9" t="s">
        <v>78</v>
      </c>
      <c r="D147" s="23">
        <v>3</v>
      </c>
      <c r="E147" s="24">
        <v>33986</v>
      </c>
      <c r="F147" s="24">
        <f t="shared" si="51"/>
        <v>101958</v>
      </c>
      <c r="G147" s="25">
        <v>3</v>
      </c>
      <c r="H147" s="24">
        <f t="shared" si="47"/>
        <v>101958</v>
      </c>
      <c r="I147" s="25">
        <v>3</v>
      </c>
      <c r="J147" s="24">
        <f t="shared" si="52"/>
        <v>101958</v>
      </c>
      <c r="K147" s="23">
        <v>4</v>
      </c>
      <c r="L147" s="24">
        <f t="shared" si="53"/>
        <v>135944</v>
      </c>
      <c r="M147" s="26">
        <v>4</v>
      </c>
      <c r="N147" s="24">
        <f t="shared" si="42"/>
        <v>135944</v>
      </c>
      <c r="O147" s="26">
        <v>4</v>
      </c>
      <c r="P147" s="24">
        <f t="shared" si="54"/>
        <v>135944</v>
      </c>
      <c r="Q147" s="26">
        <v>4</v>
      </c>
      <c r="R147" s="24">
        <f t="shared" si="54"/>
        <v>135944</v>
      </c>
      <c r="S147" s="26">
        <f t="shared" si="29"/>
        <v>0</v>
      </c>
      <c r="T147" s="28">
        <f t="shared" si="30"/>
        <v>0</v>
      </c>
    </row>
    <row r="148" spans="1:20" ht="48.75" customHeight="1" x14ac:dyDescent="0.2">
      <c r="A148" s="29">
        <v>5.8119999999999896</v>
      </c>
      <c r="B148" s="10" t="s">
        <v>167</v>
      </c>
      <c r="C148" s="9" t="s">
        <v>78</v>
      </c>
      <c r="D148" s="23">
        <v>6</v>
      </c>
      <c r="E148" s="24">
        <v>40785</v>
      </c>
      <c r="F148" s="24">
        <f t="shared" si="51"/>
        <v>244710</v>
      </c>
      <c r="G148" s="25">
        <v>6</v>
      </c>
      <c r="H148" s="24">
        <f t="shared" si="47"/>
        <v>244710</v>
      </c>
      <c r="I148" s="25">
        <v>6</v>
      </c>
      <c r="J148" s="24">
        <f t="shared" si="52"/>
        <v>244710</v>
      </c>
      <c r="K148" s="23">
        <v>6</v>
      </c>
      <c r="L148" s="24">
        <f t="shared" si="53"/>
        <v>244710</v>
      </c>
      <c r="M148" s="26">
        <v>6</v>
      </c>
      <c r="N148" s="24">
        <f t="shared" si="42"/>
        <v>244710</v>
      </c>
      <c r="O148" s="26">
        <v>6</v>
      </c>
      <c r="P148" s="24">
        <f t="shared" si="54"/>
        <v>244710</v>
      </c>
      <c r="Q148" s="26">
        <v>6</v>
      </c>
      <c r="R148" s="24">
        <f t="shared" si="54"/>
        <v>244710</v>
      </c>
      <c r="S148" s="26">
        <f t="shared" si="29"/>
        <v>0</v>
      </c>
      <c r="T148" s="28">
        <f t="shared" si="30"/>
        <v>0</v>
      </c>
    </row>
    <row r="149" spans="1:20" ht="48.75" customHeight="1" x14ac:dyDescent="0.2">
      <c r="A149" s="29">
        <v>5.81299999999999</v>
      </c>
      <c r="B149" s="10" t="s">
        <v>168</v>
      </c>
      <c r="C149" s="9" t="s">
        <v>78</v>
      </c>
      <c r="D149" s="23">
        <v>4</v>
      </c>
      <c r="E149" s="24">
        <v>172150</v>
      </c>
      <c r="F149" s="24">
        <f t="shared" si="51"/>
        <v>688600</v>
      </c>
      <c r="G149" s="25">
        <v>4</v>
      </c>
      <c r="H149" s="24">
        <f t="shared" si="47"/>
        <v>688600</v>
      </c>
      <c r="I149" s="25">
        <v>4</v>
      </c>
      <c r="J149" s="24">
        <f t="shared" si="52"/>
        <v>688600</v>
      </c>
      <c r="K149" s="23">
        <v>4</v>
      </c>
      <c r="L149" s="24">
        <f t="shared" si="53"/>
        <v>688600</v>
      </c>
      <c r="M149" s="26">
        <v>4</v>
      </c>
      <c r="N149" s="24">
        <f t="shared" si="42"/>
        <v>688600</v>
      </c>
      <c r="O149" s="26">
        <v>4</v>
      </c>
      <c r="P149" s="24">
        <f t="shared" si="54"/>
        <v>688600</v>
      </c>
      <c r="Q149" s="26">
        <v>4</v>
      </c>
      <c r="R149" s="24">
        <f t="shared" si="54"/>
        <v>688600</v>
      </c>
      <c r="S149" s="26">
        <f t="shared" ref="S149:S212" si="55">IF((Q149-O149)&gt;0,(Q149-O149),0)</f>
        <v>0</v>
      </c>
      <c r="T149" s="28">
        <f t="shared" ref="T149:T212" si="56">IF((Q149-O149)&lt;0,(Q149-O149),0)</f>
        <v>0</v>
      </c>
    </row>
    <row r="150" spans="1:20" ht="48.75" customHeight="1" x14ac:dyDescent="0.2">
      <c r="A150" s="29">
        <v>5.8139999999999903</v>
      </c>
      <c r="B150" s="10" t="s">
        <v>169</v>
      </c>
      <c r="C150" s="9" t="s">
        <v>76</v>
      </c>
      <c r="D150" s="23">
        <v>18</v>
      </c>
      <c r="E150" s="24">
        <v>115340</v>
      </c>
      <c r="F150" s="24">
        <f t="shared" si="51"/>
        <v>2076120</v>
      </c>
      <c r="G150" s="25">
        <v>18</v>
      </c>
      <c r="H150" s="24">
        <f t="shared" si="47"/>
        <v>2076120</v>
      </c>
      <c r="I150" s="25">
        <v>18</v>
      </c>
      <c r="J150" s="24">
        <f t="shared" si="52"/>
        <v>2076120</v>
      </c>
      <c r="K150" s="23">
        <v>18</v>
      </c>
      <c r="L150" s="24">
        <f t="shared" si="53"/>
        <v>2076120</v>
      </c>
      <c r="M150" s="26">
        <v>18</v>
      </c>
      <c r="N150" s="24">
        <f t="shared" si="42"/>
        <v>2076120</v>
      </c>
      <c r="O150" s="26">
        <v>18</v>
      </c>
      <c r="P150" s="24">
        <f t="shared" si="54"/>
        <v>2076120</v>
      </c>
      <c r="Q150" s="26">
        <v>18</v>
      </c>
      <c r="R150" s="24">
        <f t="shared" si="54"/>
        <v>2076120</v>
      </c>
      <c r="S150" s="26">
        <f t="shared" si="55"/>
        <v>0</v>
      </c>
      <c r="T150" s="28">
        <f t="shared" si="56"/>
        <v>0</v>
      </c>
    </row>
    <row r="151" spans="1:20" ht="48.75" customHeight="1" x14ac:dyDescent="0.2">
      <c r="A151" s="29">
        <v>5.8149999999999897</v>
      </c>
      <c r="B151" s="10" t="s">
        <v>170</v>
      </c>
      <c r="C151" s="9" t="s">
        <v>78</v>
      </c>
      <c r="D151" s="23">
        <v>22</v>
      </c>
      <c r="E151" s="24">
        <v>89821</v>
      </c>
      <c r="F151" s="24">
        <f t="shared" si="51"/>
        <v>1976062</v>
      </c>
      <c r="G151" s="25">
        <v>22</v>
      </c>
      <c r="H151" s="24">
        <f t="shared" si="47"/>
        <v>1976062</v>
      </c>
      <c r="I151" s="25">
        <v>22</v>
      </c>
      <c r="J151" s="24">
        <f t="shared" si="52"/>
        <v>1976062</v>
      </c>
      <c r="K151" s="23">
        <v>22</v>
      </c>
      <c r="L151" s="24">
        <f t="shared" si="53"/>
        <v>1976062</v>
      </c>
      <c r="M151" s="26">
        <v>22</v>
      </c>
      <c r="N151" s="24">
        <f t="shared" si="42"/>
        <v>1976062</v>
      </c>
      <c r="O151" s="26">
        <v>22</v>
      </c>
      <c r="P151" s="24">
        <f t="shared" si="54"/>
        <v>1976062</v>
      </c>
      <c r="Q151" s="26">
        <v>22</v>
      </c>
      <c r="R151" s="24">
        <f t="shared" si="54"/>
        <v>1976062</v>
      </c>
      <c r="S151" s="26">
        <f t="shared" si="55"/>
        <v>0</v>
      </c>
      <c r="T151" s="28">
        <f t="shared" si="56"/>
        <v>0</v>
      </c>
    </row>
    <row r="152" spans="1:20" ht="48.75" customHeight="1" x14ac:dyDescent="0.2">
      <c r="A152" s="29">
        <v>5.8159999999999901</v>
      </c>
      <c r="B152" s="10" t="s">
        <v>171</v>
      </c>
      <c r="C152" s="9" t="s">
        <v>78</v>
      </c>
      <c r="D152" s="23">
        <v>2</v>
      </c>
      <c r="E152" s="24">
        <v>3570884</v>
      </c>
      <c r="F152" s="24">
        <f t="shared" si="51"/>
        <v>7141768</v>
      </c>
      <c r="G152" s="25">
        <v>2</v>
      </c>
      <c r="H152" s="24">
        <f t="shared" si="47"/>
        <v>7141768</v>
      </c>
      <c r="I152" s="25">
        <v>2</v>
      </c>
      <c r="J152" s="24">
        <f t="shared" si="52"/>
        <v>7141768</v>
      </c>
      <c r="K152" s="23">
        <v>2</v>
      </c>
      <c r="L152" s="24">
        <f t="shared" si="53"/>
        <v>7141768</v>
      </c>
      <c r="M152" s="26">
        <v>2</v>
      </c>
      <c r="N152" s="24">
        <f t="shared" si="42"/>
        <v>7141768</v>
      </c>
      <c r="O152" s="26">
        <v>2</v>
      </c>
      <c r="P152" s="24">
        <f t="shared" si="54"/>
        <v>7141768</v>
      </c>
      <c r="Q152" s="26">
        <v>2</v>
      </c>
      <c r="R152" s="24">
        <f t="shared" si="54"/>
        <v>7141768</v>
      </c>
      <c r="S152" s="26">
        <f t="shared" si="55"/>
        <v>0</v>
      </c>
      <c r="T152" s="28">
        <f t="shared" si="56"/>
        <v>0</v>
      </c>
    </row>
    <row r="153" spans="1:20" ht="48.75" customHeight="1" x14ac:dyDescent="0.2">
      <c r="A153" s="29">
        <v>5.8169999999999904</v>
      </c>
      <c r="B153" s="10" t="s">
        <v>172</v>
      </c>
      <c r="C153" s="9" t="s">
        <v>78</v>
      </c>
      <c r="D153" s="23">
        <v>2</v>
      </c>
      <c r="E153" s="24">
        <v>2356643</v>
      </c>
      <c r="F153" s="24">
        <f t="shared" si="51"/>
        <v>4713286</v>
      </c>
      <c r="G153" s="25">
        <v>2</v>
      </c>
      <c r="H153" s="24">
        <f t="shared" si="47"/>
        <v>4713286</v>
      </c>
      <c r="I153" s="25">
        <v>2</v>
      </c>
      <c r="J153" s="24">
        <f t="shared" si="52"/>
        <v>4713286</v>
      </c>
      <c r="K153" s="23">
        <v>2</v>
      </c>
      <c r="L153" s="24">
        <f t="shared" si="53"/>
        <v>4713286</v>
      </c>
      <c r="M153" s="26">
        <v>2</v>
      </c>
      <c r="N153" s="24">
        <f t="shared" si="42"/>
        <v>4713286</v>
      </c>
      <c r="O153" s="26">
        <v>2</v>
      </c>
      <c r="P153" s="24">
        <f t="shared" si="54"/>
        <v>4713286</v>
      </c>
      <c r="Q153" s="26">
        <v>2</v>
      </c>
      <c r="R153" s="24">
        <f t="shared" si="54"/>
        <v>4713286</v>
      </c>
      <c r="S153" s="26">
        <f t="shared" si="55"/>
        <v>0</v>
      </c>
      <c r="T153" s="28">
        <f t="shared" si="56"/>
        <v>0</v>
      </c>
    </row>
    <row r="154" spans="1:20" ht="48.75" customHeight="1" x14ac:dyDescent="0.2">
      <c r="A154" s="29">
        <v>5.8179999999999898</v>
      </c>
      <c r="B154" s="10" t="s">
        <v>173</v>
      </c>
      <c r="C154" s="9" t="s">
        <v>78</v>
      </c>
      <c r="D154" s="23">
        <v>2</v>
      </c>
      <c r="E154" s="24">
        <v>727676</v>
      </c>
      <c r="F154" s="24">
        <f t="shared" si="51"/>
        <v>1455352</v>
      </c>
      <c r="G154" s="25">
        <v>2</v>
      </c>
      <c r="H154" s="24">
        <f t="shared" si="47"/>
        <v>1455352</v>
      </c>
      <c r="I154" s="25">
        <v>2</v>
      </c>
      <c r="J154" s="24">
        <f t="shared" si="52"/>
        <v>1455352</v>
      </c>
      <c r="K154" s="23">
        <v>2</v>
      </c>
      <c r="L154" s="24">
        <f t="shared" si="53"/>
        <v>1455352</v>
      </c>
      <c r="M154" s="26">
        <v>2</v>
      </c>
      <c r="N154" s="24">
        <f t="shared" si="42"/>
        <v>1455352</v>
      </c>
      <c r="O154" s="26">
        <v>2</v>
      </c>
      <c r="P154" s="24">
        <f t="shared" si="54"/>
        <v>1455352</v>
      </c>
      <c r="Q154" s="26">
        <v>2</v>
      </c>
      <c r="R154" s="24">
        <f t="shared" si="54"/>
        <v>1455352</v>
      </c>
      <c r="S154" s="26">
        <f t="shared" si="55"/>
        <v>0</v>
      </c>
      <c r="T154" s="28">
        <f t="shared" si="56"/>
        <v>0</v>
      </c>
    </row>
    <row r="155" spans="1:20" x14ac:dyDescent="0.2">
      <c r="A155" s="42">
        <v>5.9</v>
      </c>
      <c r="B155" s="43" t="s">
        <v>174</v>
      </c>
      <c r="C155" s="44"/>
      <c r="D155" s="44"/>
      <c r="E155" s="44" t="s">
        <v>41</v>
      </c>
      <c r="F155" s="45">
        <f>SUM(F156:F177)</f>
        <v>27518763</v>
      </c>
      <c r="G155" s="44"/>
      <c r="H155" s="44">
        <f>SUM(H156:H177)</f>
        <v>27518763</v>
      </c>
      <c r="I155" s="44"/>
      <c r="J155" s="44">
        <f>SUM(J156:J177)</f>
        <v>27518763</v>
      </c>
      <c r="K155" s="44"/>
      <c r="L155" s="44">
        <f>SUM(L156:L177)</f>
        <v>27518763</v>
      </c>
      <c r="M155" s="44"/>
      <c r="N155" s="44">
        <v>27518763</v>
      </c>
      <c r="O155" s="44"/>
      <c r="P155" s="45">
        <v>27518763</v>
      </c>
      <c r="Q155" s="46"/>
      <c r="R155" s="45">
        <v>27518763</v>
      </c>
      <c r="S155" s="46"/>
      <c r="T155" s="46"/>
    </row>
    <row r="156" spans="1:20" ht="33.75" x14ac:dyDescent="0.2">
      <c r="A156" s="29">
        <v>5.9009999999999998</v>
      </c>
      <c r="B156" s="10" t="s">
        <v>156</v>
      </c>
      <c r="C156" s="9" t="s">
        <v>76</v>
      </c>
      <c r="D156" s="23">
        <v>136</v>
      </c>
      <c r="E156" s="24">
        <v>40442</v>
      </c>
      <c r="F156" s="24">
        <f t="shared" ref="F156:F177" si="57">D156*E156</f>
        <v>5500112</v>
      </c>
      <c r="G156" s="25">
        <v>136</v>
      </c>
      <c r="H156" s="24">
        <f t="shared" si="47"/>
        <v>5500112</v>
      </c>
      <c r="I156" s="25">
        <v>136</v>
      </c>
      <c r="J156" s="24">
        <f t="shared" ref="J156:J177" si="58">I156*$E156</f>
        <v>5500112</v>
      </c>
      <c r="K156" s="23">
        <v>136</v>
      </c>
      <c r="L156" s="24">
        <f t="shared" ref="L156:L177" si="59">K156*E156</f>
        <v>5500112</v>
      </c>
      <c r="M156" s="26">
        <v>136</v>
      </c>
      <c r="N156" s="24">
        <f t="shared" si="42"/>
        <v>5500112</v>
      </c>
      <c r="O156" s="26">
        <v>136</v>
      </c>
      <c r="P156" s="24">
        <f t="shared" ref="P156:R177" si="60">O156*$E156</f>
        <v>5500112</v>
      </c>
      <c r="Q156" s="23">
        <f>+'[1]5,901'!AT37</f>
        <v>175.89999999999998</v>
      </c>
      <c r="R156" s="31">
        <f t="shared" si="60"/>
        <v>7113747.7999999989</v>
      </c>
      <c r="S156" s="23">
        <f t="shared" si="55"/>
        <v>39.899999999999977</v>
      </c>
      <c r="T156" s="28">
        <f t="shared" si="56"/>
        <v>0</v>
      </c>
    </row>
    <row r="157" spans="1:20" ht="33.75" x14ac:dyDescent="0.2">
      <c r="A157" s="29">
        <v>5.9020000000000001</v>
      </c>
      <c r="B157" s="10" t="s">
        <v>157</v>
      </c>
      <c r="C157" s="9" t="s">
        <v>76</v>
      </c>
      <c r="D157" s="23">
        <v>70</v>
      </c>
      <c r="E157" s="24">
        <v>32308</v>
      </c>
      <c r="F157" s="24">
        <f t="shared" si="57"/>
        <v>2261560</v>
      </c>
      <c r="G157" s="25">
        <v>70</v>
      </c>
      <c r="H157" s="24">
        <f t="shared" si="47"/>
        <v>2261560</v>
      </c>
      <c r="I157" s="25">
        <v>70</v>
      </c>
      <c r="J157" s="24">
        <f t="shared" si="58"/>
        <v>2261560</v>
      </c>
      <c r="K157" s="23">
        <v>70</v>
      </c>
      <c r="L157" s="24">
        <f t="shared" si="59"/>
        <v>2261560</v>
      </c>
      <c r="M157" s="26">
        <v>70</v>
      </c>
      <c r="N157" s="24">
        <f t="shared" si="42"/>
        <v>2261560</v>
      </c>
      <c r="O157" s="26">
        <v>70</v>
      </c>
      <c r="P157" s="24">
        <f t="shared" si="60"/>
        <v>2261560</v>
      </c>
      <c r="Q157" s="23">
        <v>70</v>
      </c>
      <c r="R157" s="31">
        <f t="shared" si="60"/>
        <v>2261560</v>
      </c>
      <c r="S157" s="23">
        <f t="shared" si="55"/>
        <v>0</v>
      </c>
      <c r="T157" s="28">
        <f t="shared" si="56"/>
        <v>0</v>
      </c>
    </row>
    <row r="158" spans="1:20" ht="33.75" x14ac:dyDescent="0.2">
      <c r="A158" s="29">
        <v>5.9029999999999996</v>
      </c>
      <c r="B158" s="10" t="s">
        <v>159</v>
      </c>
      <c r="C158" s="9" t="s">
        <v>78</v>
      </c>
      <c r="D158" s="23">
        <v>74</v>
      </c>
      <c r="E158" s="24">
        <v>30875</v>
      </c>
      <c r="F158" s="24">
        <f t="shared" si="57"/>
        <v>2284750</v>
      </c>
      <c r="G158" s="25">
        <v>74</v>
      </c>
      <c r="H158" s="24">
        <f t="shared" si="47"/>
        <v>2284750</v>
      </c>
      <c r="I158" s="25">
        <v>74</v>
      </c>
      <c r="J158" s="24">
        <f t="shared" si="58"/>
        <v>2284750</v>
      </c>
      <c r="K158" s="23">
        <v>74</v>
      </c>
      <c r="L158" s="24">
        <f t="shared" si="59"/>
        <v>2284750</v>
      </c>
      <c r="M158" s="26">
        <v>74</v>
      </c>
      <c r="N158" s="24">
        <f t="shared" si="42"/>
        <v>2284750</v>
      </c>
      <c r="O158" s="26">
        <v>74</v>
      </c>
      <c r="P158" s="24">
        <f t="shared" si="60"/>
        <v>2284750</v>
      </c>
      <c r="Q158" s="23">
        <v>74</v>
      </c>
      <c r="R158" s="31">
        <f t="shared" si="60"/>
        <v>2284750</v>
      </c>
      <c r="S158" s="23">
        <f t="shared" si="55"/>
        <v>0</v>
      </c>
      <c r="T158" s="28">
        <f t="shared" si="56"/>
        <v>0</v>
      </c>
    </row>
    <row r="159" spans="1:20" ht="33.75" x14ac:dyDescent="0.2">
      <c r="A159" s="29">
        <v>5.9039999999999999</v>
      </c>
      <c r="B159" s="10" t="s">
        <v>160</v>
      </c>
      <c r="C159" s="9" t="s">
        <v>78</v>
      </c>
      <c r="D159" s="23">
        <v>42</v>
      </c>
      <c r="E159" s="24">
        <v>19951</v>
      </c>
      <c r="F159" s="24">
        <f t="shared" si="57"/>
        <v>837942</v>
      </c>
      <c r="G159" s="25">
        <v>42</v>
      </c>
      <c r="H159" s="24">
        <f t="shared" si="47"/>
        <v>837942</v>
      </c>
      <c r="I159" s="25">
        <v>42</v>
      </c>
      <c r="J159" s="24">
        <f t="shared" si="58"/>
        <v>837942</v>
      </c>
      <c r="K159" s="23">
        <v>42</v>
      </c>
      <c r="L159" s="24">
        <f t="shared" si="59"/>
        <v>837942</v>
      </c>
      <c r="M159" s="26">
        <v>42</v>
      </c>
      <c r="N159" s="24">
        <f t="shared" si="42"/>
        <v>837942</v>
      </c>
      <c r="O159" s="26">
        <v>42</v>
      </c>
      <c r="P159" s="24">
        <f t="shared" si="60"/>
        <v>837942</v>
      </c>
      <c r="Q159" s="23">
        <v>42</v>
      </c>
      <c r="R159" s="31">
        <f t="shared" si="60"/>
        <v>837942</v>
      </c>
      <c r="S159" s="23">
        <f t="shared" si="55"/>
        <v>0</v>
      </c>
      <c r="T159" s="28">
        <f t="shared" si="56"/>
        <v>0</v>
      </c>
    </row>
    <row r="160" spans="1:20" ht="33.75" x14ac:dyDescent="0.2">
      <c r="A160" s="29">
        <v>5.9050000000000002</v>
      </c>
      <c r="B160" s="10" t="s">
        <v>175</v>
      </c>
      <c r="C160" s="9" t="s">
        <v>76</v>
      </c>
      <c r="D160" s="23">
        <v>3</v>
      </c>
      <c r="E160" s="24">
        <v>40442</v>
      </c>
      <c r="F160" s="24">
        <f t="shared" si="57"/>
        <v>121326</v>
      </c>
      <c r="G160" s="25">
        <v>3</v>
      </c>
      <c r="H160" s="24">
        <f t="shared" si="47"/>
        <v>121326</v>
      </c>
      <c r="I160" s="25">
        <v>3</v>
      </c>
      <c r="J160" s="24">
        <f t="shared" si="58"/>
        <v>121326</v>
      </c>
      <c r="K160" s="23">
        <v>3</v>
      </c>
      <c r="L160" s="24">
        <f t="shared" si="59"/>
        <v>121326</v>
      </c>
      <c r="M160" s="26">
        <v>3</v>
      </c>
      <c r="N160" s="24">
        <f t="shared" si="42"/>
        <v>121326</v>
      </c>
      <c r="O160" s="39">
        <v>3.6319617852086523</v>
      </c>
      <c r="P160" s="24">
        <f t="shared" si="60"/>
        <v>146883.79851740832</v>
      </c>
      <c r="Q160" s="35">
        <f>+'[1]5,905'!AT37</f>
        <v>4</v>
      </c>
      <c r="R160" s="31">
        <f t="shared" si="60"/>
        <v>161768</v>
      </c>
      <c r="S160" s="23">
        <f t="shared" si="55"/>
        <v>0.36803821479134768</v>
      </c>
      <c r="T160" s="28">
        <f t="shared" si="56"/>
        <v>0</v>
      </c>
    </row>
    <row r="161" spans="1:20" x14ac:dyDescent="0.2">
      <c r="A161" s="29">
        <v>5.9059999999999997</v>
      </c>
      <c r="B161" s="10" t="s">
        <v>176</v>
      </c>
      <c r="C161" s="9" t="s">
        <v>177</v>
      </c>
      <c r="D161" s="23">
        <v>3</v>
      </c>
      <c r="E161" s="24">
        <v>253503</v>
      </c>
      <c r="F161" s="24">
        <f t="shared" si="57"/>
        <v>760509</v>
      </c>
      <c r="G161" s="25">
        <v>3</v>
      </c>
      <c r="H161" s="24">
        <f t="shared" si="47"/>
        <v>760509</v>
      </c>
      <c r="I161" s="25">
        <v>3</v>
      </c>
      <c r="J161" s="24">
        <f t="shared" si="58"/>
        <v>760509</v>
      </c>
      <c r="K161" s="23">
        <v>3</v>
      </c>
      <c r="L161" s="24">
        <f t="shared" si="59"/>
        <v>760509</v>
      </c>
      <c r="M161" s="26">
        <v>3</v>
      </c>
      <c r="N161" s="24">
        <f t="shared" si="42"/>
        <v>760509</v>
      </c>
      <c r="O161" s="26">
        <v>2.4</v>
      </c>
      <c r="P161" s="24">
        <f t="shared" si="60"/>
        <v>608407.19999999995</v>
      </c>
      <c r="Q161" s="35">
        <v>2.4</v>
      </c>
      <c r="R161" s="24">
        <f t="shared" si="60"/>
        <v>608407.19999999995</v>
      </c>
      <c r="S161" s="26">
        <f t="shared" si="55"/>
        <v>0</v>
      </c>
      <c r="T161" s="28">
        <f t="shared" si="56"/>
        <v>0</v>
      </c>
    </row>
    <row r="162" spans="1:20" ht="54.75" customHeight="1" x14ac:dyDescent="0.2">
      <c r="A162" s="29">
        <v>5.907</v>
      </c>
      <c r="B162" s="10" t="s">
        <v>178</v>
      </c>
      <c r="C162" s="9" t="s">
        <v>179</v>
      </c>
      <c r="D162" s="23">
        <v>10</v>
      </c>
      <c r="E162" s="24">
        <v>31636</v>
      </c>
      <c r="F162" s="24">
        <f t="shared" si="57"/>
        <v>316360</v>
      </c>
      <c r="G162" s="25">
        <v>10</v>
      </c>
      <c r="H162" s="24">
        <f t="shared" si="47"/>
        <v>316360</v>
      </c>
      <c r="I162" s="25">
        <v>10</v>
      </c>
      <c r="J162" s="24">
        <f t="shared" si="58"/>
        <v>316360</v>
      </c>
      <c r="K162" s="23">
        <v>10</v>
      </c>
      <c r="L162" s="24">
        <f t="shared" si="59"/>
        <v>316360</v>
      </c>
      <c r="M162" s="26">
        <v>10</v>
      </c>
      <c r="N162" s="24">
        <f t="shared" si="42"/>
        <v>316360</v>
      </c>
      <c r="O162" s="26">
        <v>14</v>
      </c>
      <c r="P162" s="24">
        <f t="shared" si="60"/>
        <v>442904</v>
      </c>
      <c r="Q162" s="35">
        <v>14</v>
      </c>
      <c r="R162" s="24">
        <f t="shared" si="60"/>
        <v>442904</v>
      </c>
      <c r="S162" s="26">
        <f t="shared" si="55"/>
        <v>0</v>
      </c>
      <c r="T162" s="28">
        <f t="shared" si="56"/>
        <v>0</v>
      </c>
    </row>
    <row r="163" spans="1:20" ht="54.75" customHeight="1" x14ac:dyDescent="0.2">
      <c r="A163" s="29">
        <v>5.9080000000000004</v>
      </c>
      <c r="B163" s="10" t="s">
        <v>180</v>
      </c>
      <c r="C163" s="9" t="s">
        <v>76</v>
      </c>
      <c r="D163" s="23">
        <v>5</v>
      </c>
      <c r="E163" s="24">
        <v>286554</v>
      </c>
      <c r="F163" s="24">
        <f t="shared" si="57"/>
        <v>1432770</v>
      </c>
      <c r="G163" s="25">
        <v>5</v>
      </c>
      <c r="H163" s="24">
        <f t="shared" si="47"/>
        <v>1432770</v>
      </c>
      <c r="I163" s="25">
        <v>5</v>
      </c>
      <c r="J163" s="24">
        <f t="shared" si="58"/>
        <v>1432770</v>
      </c>
      <c r="K163" s="23">
        <v>5</v>
      </c>
      <c r="L163" s="24">
        <f t="shared" si="59"/>
        <v>1432770</v>
      </c>
      <c r="M163" s="26">
        <v>5</v>
      </c>
      <c r="N163" s="24">
        <f t="shared" si="42"/>
        <v>1432770</v>
      </c>
      <c r="O163" s="26">
        <v>5</v>
      </c>
      <c r="P163" s="24">
        <f t="shared" si="60"/>
        <v>1432770</v>
      </c>
      <c r="Q163" s="26">
        <v>5</v>
      </c>
      <c r="R163" s="24">
        <f t="shared" si="60"/>
        <v>1432770</v>
      </c>
      <c r="S163" s="26">
        <f t="shared" si="55"/>
        <v>0</v>
      </c>
      <c r="T163" s="28">
        <f t="shared" si="56"/>
        <v>0</v>
      </c>
    </row>
    <row r="164" spans="1:20" ht="54.75" customHeight="1" x14ac:dyDescent="0.2">
      <c r="A164" s="29">
        <v>5.9089999999999998</v>
      </c>
      <c r="B164" s="10" t="s">
        <v>181</v>
      </c>
      <c r="C164" s="9" t="s">
        <v>78</v>
      </c>
      <c r="D164" s="23">
        <v>30</v>
      </c>
      <c r="E164" s="24">
        <v>6640</v>
      </c>
      <c r="F164" s="24">
        <f t="shared" si="57"/>
        <v>199200</v>
      </c>
      <c r="G164" s="25">
        <v>30</v>
      </c>
      <c r="H164" s="24">
        <f t="shared" si="47"/>
        <v>199200</v>
      </c>
      <c r="I164" s="25">
        <v>30</v>
      </c>
      <c r="J164" s="24">
        <f t="shared" si="58"/>
        <v>199200</v>
      </c>
      <c r="K164" s="23">
        <v>30</v>
      </c>
      <c r="L164" s="24">
        <f t="shared" si="59"/>
        <v>199200</v>
      </c>
      <c r="M164" s="26">
        <v>30</v>
      </c>
      <c r="N164" s="24">
        <f t="shared" si="42"/>
        <v>199200</v>
      </c>
      <c r="O164" s="26">
        <v>30</v>
      </c>
      <c r="P164" s="24">
        <f t="shared" si="60"/>
        <v>199200</v>
      </c>
      <c r="Q164" s="26">
        <v>30</v>
      </c>
      <c r="R164" s="24">
        <f t="shared" si="60"/>
        <v>199200</v>
      </c>
      <c r="S164" s="26">
        <f t="shared" si="55"/>
        <v>0</v>
      </c>
      <c r="T164" s="28">
        <f t="shared" si="56"/>
        <v>0</v>
      </c>
    </row>
    <row r="165" spans="1:20" ht="54.75" customHeight="1" x14ac:dyDescent="0.2">
      <c r="A165" s="47">
        <v>5.91</v>
      </c>
      <c r="B165" s="10" t="s">
        <v>182</v>
      </c>
      <c r="C165" s="9" t="s">
        <v>78</v>
      </c>
      <c r="D165" s="23">
        <v>16</v>
      </c>
      <c r="E165" s="24">
        <v>14777</v>
      </c>
      <c r="F165" s="24">
        <f t="shared" si="57"/>
        <v>236432</v>
      </c>
      <c r="G165" s="25">
        <v>16</v>
      </c>
      <c r="H165" s="24">
        <f t="shared" si="47"/>
        <v>236432</v>
      </c>
      <c r="I165" s="25">
        <v>16</v>
      </c>
      <c r="J165" s="24">
        <f t="shared" si="58"/>
        <v>236432</v>
      </c>
      <c r="K165" s="23">
        <v>16</v>
      </c>
      <c r="L165" s="24">
        <f t="shared" si="59"/>
        <v>236432</v>
      </c>
      <c r="M165" s="26">
        <v>16</v>
      </c>
      <c r="N165" s="24">
        <f t="shared" si="42"/>
        <v>236432</v>
      </c>
      <c r="O165" s="26">
        <v>16</v>
      </c>
      <c r="P165" s="24">
        <f t="shared" si="60"/>
        <v>236432</v>
      </c>
      <c r="Q165" s="26">
        <v>16</v>
      </c>
      <c r="R165" s="24">
        <f t="shared" si="60"/>
        <v>236432</v>
      </c>
      <c r="S165" s="26">
        <f t="shared" si="55"/>
        <v>0</v>
      </c>
      <c r="T165" s="28">
        <f t="shared" si="56"/>
        <v>0</v>
      </c>
    </row>
    <row r="166" spans="1:20" ht="54.75" customHeight="1" x14ac:dyDescent="0.2">
      <c r="A166" s="29">
        <v>5.9109999999999996</v>
      </c>
      <c r="B166" s="10" t="s">
        <v>183</v>
      </c>
      <c r="C166" s="9" t="s">
        <v>78</v>
      </c>
      <c r="D166" s="23">
        <v>18</v>
      </c>
      <c r="E166" s="24">
        <v>45316</v>
      </c>
      <c r="F166" s="24">
        <f t="shared" si="57"/>
        <v>815688</v>
      </c>
      <c r="G166" s="25">
        <v>18</v>
      </c>
      <c r="H166" s="24">
        <f t="shared" si="47"/>
        <v>815688</v>
      </c>
      <c r="I166" s="25">
        <v>18</v>
      </c>
      <c r="J166" s="24">
        <f t="shared" si="58"/>
        <v>815688</v>
      </c>
      <c r="K166" s="23">
        <v>18</v>
      </c>
      <c r="L166" s="24">
        <f t="shared" si="59"/>
        <v>815688</v>
      </c>
      <c r="M166" s="26">
        <v>18</v>
      </c>
      <c r="N166" s="24">
        <f t="shared" si="42"/>
        <v>815688</v>
      </c>
      <c r="O166" s="26">
        <v>18</v>
      </c>
      <c r="P166" s="24">
        <f t="shared" si="60"/>
        <v>815688</v>
      </c>
      <c r="Q166" s="35">
        <f>+'[1]5,911'!AT37</f>
        <v>5</v>
      </c>
      <c r="R166" s="31">
        <f t="shared" si="60"/>
        <v>226580</v>
      </c>
      <c r="S166" s="23">
        <f t="shared" si="55"/>
        <v>0</v>
      </c>
      <c r="T166" s="33">
        <f t="shared" si="56"/>
        <v>-13</v>
      </c>
    </row>
    <row r="167" spans="1:20" ht="54.75" customHeight="1" x14ac:dyDescent="0.2">
      <c r="A167" s="29">
        <v>5.9119999999999999</v>
      </c>
      <c r="B167" s="10" t="s">
        <v>184</v>
      </c>
      <c r="C167" s="9" t="s">
        <v>78</v>
      </c>
      <c r="D167" s="23">
        <v>2</v>
      </c>
      <c r="E167" s="24">
        <v>40785</v>
      </c>
      <c r="F167" s="24">
        <f t="shared" si="57"/>
        <v>81570</v>
      </c>
      <c r="G167" s="25">
        <v>2</v>
      </c>
      <c r="H167" s="24">
        <f t="shared" si="47"/>
        <v>81570</v>
      </c>
      <c r="I167" s="25">
        <v>2</v>
      </c>
      <c r="J167" s="24">
        <f t="shared" si="58"/>
        <v>81570</v>
      </c>
      <c r="K167" s="23">
        <v>2</v>
      </c>
      <c r="L167" s="24">
        <f t="shared" si="59"/>
        <v>81570</v>
      </c>
      <c r="M167" s="26">
        <v>2</v>
      </c>
      <c r="N167" s="24">
        <f t="shared" si="42"/>
        <v>81570</v>
      </c>
      <c r="O167" s="26">
        <v>2</v>
      </c>
      <c r="P167" s="24">
        <f t="shared" si="60"/>
        <v>81570</v>
      </c>
      <c r="Q167" s="26">
        <v>2</v>
      </c>
      <c r="R167" s="24">
        <f t="shared" si="60"/>
        <v>81570</v>
      </c>
      <c r="S167" s="26">
        <f t="shared" si="55"/>
        <v>0</v>
      </c>
      <c r="T167" s="28">
        <f t="shared" si="56"/>
        <v>0</v>
      </c>
    </row>
    <row r="168" spans="1:20" ht="54.75" customHeight="1" x14ac:dyDescent="0.2">
      <c r="A168" s="29">
        <v>5.9130000000000003</v>
      </c>
      <c r="B168" s="10" t="s">
        <v>185</v>
      </c>
      <c r="C168" s="9" t="s">
        <v>78</v>
      </c>
      <c r="D168" s="23">
        <v>3</v>
      </c>
      <c r="E168" s="24">
        <v>30588</v>
      </c>
      <c r="F168" s="24">
        <f t="shared" si="57"/>
        <v>91764</v>
      </c>
      <c r="G168" s="25">
        <v>3</v>
      </c>
      <c r="H168" s="24">
        <f t="shared" si="47"/>
        <v>91764</v>
      </c>
      <c r="I168" s="25">
        <v>3</v>
      </c>
      <c r="J168" s="24">
        <f t="shared" si="58"/>
        <v>91764</v>
      </c>
      <c r="K168" s="23">
        <v>3</v>
      </c>
      <c r="L168" s="24">
        <f t="shared" si="59"/>
        <v>91764</v>
      </c>
      <c r="M168" s="26">
        <v>3</v>
      </c>
      <c r="N168" s="24">
        <f t="shared" si="42"/>
        <v>91764</v>
      </c>
      <c r="O168" s="26">
        <v>3</v>
      </c>
      <c r="P168" s="24">
        <f t="shared" si="60"/>
        <v>91764</v>
      </c>
      <c r="Q168" s="26">
        <v>3</v>
      </c>
      <c r="R168" s="24">
        <f t="shared" si="60"/>
        <v>91764</v>
      </c>
      <c r="S168" s="26">
        <f t="shared" si="55"/>
        <v>0</v>
      </c>
      <c r="T168" s="28">
        <f t="shared" si="56"/>
        <v>0</v>
      </c>
    </row>
    <row r="169" spans="1:20" ht="33.75" x14ac:dyDescent="0.2">
      <c r="A169" s="29">
        <v>5.9139999999999997</v>
      </c>
      <c r="B169" s="10" t="s">
        <v>186</v>
      </c>
      <c r="C169" s="9" t="s">
        <v>76</v>
      </c>
      <c r="D169" s="23">
        <v>24</v>
      </c>
      <c r="E169" s="24">
        <v>58032</v>
      </c>
      <c r="F169" s="24">
        <f t="shared" si="57"/>
        <v>1392768</v>
      </c>
      <c r="G169" s="25">
        <v>24</v>
      </c>
      <c r="H169" s="24">
        <f t="shared" si="47"/>
        <v>1392768</v>
      </c>
      <c r="I169" s="25">
        <v>24</v>
      </c>
      <c r="J169" s="24">
        <f t="shared" si="58"/>
        <v>1392768</v>
      </c>
      <c r="K169" s="23">
        <v>24</v>
      </c>
      <c r="L169" s="24">
        <f t="shared" si="59"/>
        <v>1392768</v>
      </c>
      <c r="M169" s="26">
        <v>24</v>
      </c>
      <c r="N169" s="24">
        <f t="shared" si="42"/>
        <v>1392768</v>
      </c>
      <c r="O169" s="26">
        <v>24</v>
      </c>
      <c r="P169" s="24">
        <f t="shared" si="60"/>
        <v>1392768</v>
      </c>
      <c r="Q169" s="26">
        <v>24</v>
      </c>
      <c r="R169" s="24">
        <f t="shared" si="60"/>
        <v>1392768</v>
      </c>
      <c r="S169" s="26">
        <f t="shared" si="55"/>
        <v>0</v>
      </c>
      <c r="T169" s="28">
        <f t="shared" si="56"/>
        <v>0</v>
      </c>
    </row>
    <row r="170" spans="1:20" ht="33.75" x14ac:dyDescent="0.2">
      <c r="A170" s="29">
        <v>5.915</v>
      </c>
      <c r="B170" s="10" t="s">
        <v>187</v>
      </c>
      <c r="C170" s="9" t="s">
        <v>78</v>
      </c>
      <c r="D170" s="23">
        <v>48</v>
      </c>
      <c r="E170" s="24">
        <v>67366</v>
      </c>
      <c r="F170" s="24">
        <f t="shared" si="57"/>
        <v>3233568</v>
      </c>
      <c r="G170" s="25">
        <v>48</v>
      </c>
      <c r="H170" s="24">
        <f t="shared" si="47"/>
        <v>3233568</v>
      </c>
      <c r="I170" s="25">
        <v>48</v>
      </c>
      <c r="J170" s="24">
        <f t="shared" si="58"/>
        <v>3233568</v>
      </c>
      <c r="K170" s="23">
        <v>48</v>
      </c>
      <c r="L170" s="24">
        <f t="shared" si="59"/>
        <v>3233568</v>
      </c>
      <c r="M170" s="26">
        <v>48</v>
      </c>
      <c r="N170" s="24">
        <f t="shared" si="42"/>
        <v>3233568</v>
      </c>
      <c r="O170" s="26">
        <v>48</v>
      </c>
      <c r="P170" s="24">
        <f t="shared" si="60"/>
        <v>3233568</v>
      </c>
      <c r="Q170" s="26">
        <v>48</v>
      </c>
      <c r="R170" s="24">
        <f t="shared" si="60"/>
        <v>3233568</v>
      </c>
      <c r="S170" s="26">
        <f t="shared" si="55"/>
        <v>0</v>
      </c>
      <c r="T170" s="28">
        <f t="shared" si="56"/>
        <v>0</v>
      </c>
    </row>
    <row r="171" spans="1:20" ht="33.75" x14ac:dyDescent="0.2">
      <c r="A171" s="29">
        <v>5.9160000000000004</v>
      </c>
      <c r="B171" s="10" t="s">
        <v>188</v>
      </c>
      <c r="C171" s="9" t="s">
        <v>78</v>
      </c>
      <c r="D171" s="23">
        <v>3</v>
      </c>
      <c r="E171" s="24">
        <v>145486</v>
      </c>
      <c r="F171" s="24">
        <f t="shared" si="57"/>
        <v>436458</v>
      </c>
      <c r="G171" s="25">
        <v>3</v>
      </c>
      <c r="H171" s="24">
        <f t="shared" si="47"/>
        <v>436458</v>
      </c>
      <c r="I171" s="25">
        <v>3</v>
      </c>
      <c r="J171" s="24">
        <f t="shared" si="58"/>
        <v>436458</v>
      </c>
      <c r="K171" s="23">
        <v>3</v>
      </c>
      <c r="L171" s="24">
        <f t="shared" si="59"/>
        <v>436458</v>
      </c>
      <c r="M171" s="26">
        <v>3</v>
      </c>
      <c r="N171" s="24">
        <f t="shared" si="42"/>
        <v>436458</v>
      </c>
      <c r="O171" s="26">
        <v>3</v>
      </c>
      <c r="P171" s="24">
        <f t="shared" si="60"/>
        <v>436458</v>
      </c>
      <c r="Q171" s="26">
        <v>3</v>
      </c>
      <c r="R171" s="24">
        <f t="shared" si="60"/>
        <v>436458</v>
      </c>
      <c r="S171" s="26">
        <f t="shared" si="55"/>
        <v>0</v>
      </c>
      <c r="T171" s="28">
        <f t="shared" si="56"/>
        <v>0</v>
      </c>
    </row>
    <row r="172" spans="1:20" ht="33.75" x14ac:dyDescent="0.2">
      <c r="A172" s="29">
        <v>5.9170000000000096</v>
      </c>
      <c r="B172" s="10" t="s">
        <v>189</v>
      </c>
      <c r="C172" s="9" t="s">
        <v>78</v>
      </c>
      <c r="D172" s="23">
        <v>6</v>
      </c>
      <c r="E172" s="24">
        <v>145486</v>
      </c>
      <c r="F172" s="24">
        <f t="shared" si="57"/>
        <v>872916</v>
      </c>
      <c r="G172" s="25">
        <v>6</v>
      </c>
      <c r="H172" s="24">
        <f t="shared" si="47"/>
        <v>872916</v>
      </c>
      <c r="I172" s="25">
        <v>6</v>
      </c>
      <c r="J172" s="24">
        <f t="shared" si="58"/>
        <v>872916</v>
      </c>
      <c r="K172" s="23">
        <v>6</v>
      </c>
      <c r="L172" s="24">
        <f t="shared" si="59"/>
        <v>872916</v>
      </c>
      <c r="M172" s="26">
        <v>6</v>
      </c>
      <c r="N172" s="24">
        <f t="shared" si="42"/>
        <v>872916</v>
      </c>
      <c r="O172" s="26">
        <v>6</v>
      </c>
      <c r="P172" s="24">
        <f t="shared" si="60"/>
        <v>872916</v>
      </c>
      <c r="Q172" s="26">
        <v>6</v>
      </c>
      <c r="R172" s="24">
        <f t="shared" si="60"/>
        <v>872916</v>
      </c>
      <c r="S172" s="26">
        <f t="shared" si="55"/>
        <v>0</v>
      </c>
      <c r="T172" s="28">
        <f t="shared" si="56"/>
        <v>0</v>
      </c>
    </row>
    <row r="173" spans="1:20" ht="33.75" x14ac:dyDescent="0.2">
      <c r="A173" s="29">
        <v>5.9180000000000099</v>
      </c>
      <c r="B173" s="10" t="s">
        <v>190</v>
      </c>
      <c r="C173" s="9" t="s">
        <v>78</v>
      </c>
      <c r="D173" s="23">
        <v>5</v>
      </c>
      <c r="E173" s="24">
        <v>126621</v>
      </c>
      <c r="F173" s="24">
        <f t="shared" si="57"/>
        <v>633105</v>
      </c>
      <c r="G173" s="25">
        <v>5</v>
      </c>
      <c r="H173" s="24">
        <f t="shared" si="47"/>
        <v>633105</v>
      </c>
      <c r="I173" s="25">
        <v>5</v>
      </c>
      <c r="J173" s="24">
        <f t="shared" si="58"/>
        <v>633105</v>
      </c>
      <c r="K173" s="23">
        <v>5</v>
      </c>
      <c r="L173" s="24">
        <f t="shared" si="59"/>
        <v>633105</v>
      </c>
      <c r="M173" s="26">
        <v>5</v>
      </c>
      <c r="N173" s="24">
        <f t="shared" si="42"/>
        <v>633105</v>
      </c>
      <c r="O173" s="26">
        <v>5</v>
      </c>
      <c r="P173" s="24">
        <f t="shared" si="60"/>
        <v>633105</v>
      </c>
      <c r="Q173" s="26">
        <v>5</v>
      </c>
      <c r="R173" s="24">
        <f t="shared" si="60"/>
        <v>633105</v>
      </c>
      <c r="S173" s="26">
        <f t="shared" si="55"/>
        <v>0</v>
      </c>
      <c r="T173" s="28">
        <f t="shared" si="56"/>
        <v>0</v>
      </c>
    </row>
    <row r="174" spans="1:20" ht="33.75" x14ac:dyDescent="0.2">
      <c r="A174" s="29">
        <v>5.9190000000000103</v>
      </c>
      <c r="B174" s="10" t="s">
        <v>191</v>
      </c>
      <c r="C174" s="9" t="s">
        <v>78</v>
      </c>
      <c r="D174" s="23">
        <v>5</v>
      </c>
      <c r="E174" s="24">
        <v>126621</v>
      </c>
      <c r="F174" s="24">
        <f t="shared" si="57"/>
        <v>633105</v>
      </c>
      <c r="G174" s="25">
        <v>5</v>
      </c>
      <c r="H174" s="24">
        <f t="shared" si="47"/>
        <v>633105</v>
      </c>
      <c r="I174" s="25">
        <v>5</v>
      </c>
      <c r="J174" s="24">
        <f t="shared" si="58"/>
        <v>633105</v>
      </c>
      <c r="K174" s="23">
        <v>5</v>
      </c>
      <c r="L174" s="24">
        <f t="shared" si="59"/>
        <v>633105</v>
      </c>
      <c r="M174" s="26">
        <v>5</v>
      </c>
      <c r="N174" s="24">
        <f t="shared" si="42"/>
        <v>633105</v>
      </c>
      <c r="O174" s="26">
        <v>5</v>
      </c>
      <c r="P174" s="24">
        <f t="shared" si="60"/>
        <v>633105</v>
      </c>
      <c r="Q174" s="26">
        <v>5</v>
      </c>
      <c r="R174" s="24">
        <f t="shared" si="60"/>
        <v>633105</v>
      </c>
      <c r="S174" s="26">
        <f t="shared" si="55"/>
        <v>0</v>
      </c>
      <c r="T174" s="28">
        <f t="shared" si="56"/>
        <v>0</v>
      </c>
    </row>
    <row r="175" spans="1:20" ht="45" x14ac:dyDescent="0.2">
      <c r="A175" s="47">
        <v>5.9200000000000097</v>
      </c>
      <c r="B175" s="10" t="s">
        <v>192</v>
      </c>
      <c r="C175" s="9" t="s">
        <v>78</v>
      </c>
      <c r="D175" s="23">
        <v>2</v>
      </c>
      <c r="E175" s="24">
        <v>1248415</v>
      </c>
      <c r="F175" s="24">
        <f t="shared" si="57"/>
        <v>2496830</v>
      </c>
      <c r="G175" s="25">
        <v>2</v>
      </c>
      <c r="H175" s="24">
        <f t="shared" si="47"/>
        <v>2496830</v>
      </c>
      <c r="I175" s="25">
        <v>2</v>
      </c>
      <c r="J175" s="24">
        <f t="shared" si="58"/>
        <v>2496830</v>
      </c>
      <c r="K175" s="23">
        <v>2</v>
      </c>
      <c r="L175" s="24">
        <f t="shared" si="59"/>
        <v>2496830</v>
      </c>
      <c r="M175" s="26">
        <v>2</v>
      </c>
      <c r="N175" s="24">
        <f t="shared" si="42"/>
        <v>2496830</v>
      </c>
      <c r="O175" s="26">
        <v>2</v>
      </c>
      <c r="P175" s="24">
        <f t="shared" si="60"/>
        <v>2496830</v>
      </c>
      <c r="Q175" s="26">
        <v>2</v>
      </c>
      <c r="R175" s="24">
        <f t="shared" si="60"/>
        <v>2496830</v>
      </c>
      <c r="S175" s="26">
        <f t="shared" si="55"/>
        <v>0</v>
      </c>
      <c r="T175" s="28">
        <f t="shared" si="56"/>
        <v>0</v>
      </c>
    </row>
    <row r="176" spans="1:20" ht="33.75" x14ac:dyDescent="0.2">
      <c r="A176" s="29">
        <v>5.92100000000001</v>
      </c>
      <c r="B176" s="10" t="s">
        <v>193</v>
      </c>
      <c r="C176" s="9" t="s">
        <v>78</v>
      </c>
      <c r="D176" s="23">
        <v>2</v>
      </c>
      <c r="E176" s="24">
        <v>894258</v>
      </c>
      <c r="F176" s="24">
        <f t="shared" si="57"/>
        <v>1788516</v>
      </c>
      <c r="G176" s="25">
        <v>2</v>
      </c>
      <c r="H176" s="24">
        <f t="shared" si="47"/>
        <v>1788516</v>
      </c>
      <c r="I176" s="25">
        <v>2</v>
      </c>
      <c r="J176" s="24">
        <f t="shared" si="58"/>
        <v>1788516</v>
      </c>
      <c r="K176" s="23">
        <v>2</v>
      </c>
      <c r="L176" s="24">
        <f t="shared" si="59"/>
        <v>1788516</v>
      </c>
      <c r="M176" s="26">
        <v>2</v>
      </c>
      <c r="N176" s="24">
        <f t="shared" si="42"/>
        <v>1788516</v>
      </c>
      <c r="O176" s="26">
        <v>2</v>
      </c>
      <c r="P176" s="24">
        <f t="shared" si="60"/>
        <v>1788516</v>
      </c>
      <c r="Q176" s="26">
        <v>2</v>
      </c>
      <c r="R176" s="24">
        <f t="shared" si="60"/>
        <v>1788516</v>
      </c>
      <c r="S176" s="26">
        <f t="shared" si="55"/>
        <v>0</v>
      </c>
      <c r="T176" s="28">
        <f t="shared" si="56"/>
        <v>0</v>
      </c>
    </row>
    <row r="177" spans="1:20" ht="33.75" x14ac:dyDescent="0.2">
      <c r="A177" s="29">
        <v>5.9220000000000104</v>
      </c>
      <c r="B177" s="10" t="s">
        <v>194</v>
      </c>
      <c r="C177" s="9" t="s">
        <v>78</v>
      </c>
      <c r="D177" s="23">
        <v>2</v>
      </c>
      <c r="E177" s="24">
        <v>545757</v>
      </c>
      <c r="F177" s="24">
        <f t="shared" si="57"/>
        <v>1091514</v>
      </c>
      <c r="G177" s="25">
        <v>2</v>
      </c>
      <c r="H177" s="24">
        <f t="shared" si="47"/>
        <v>1091514</v>
      </c>
      <c r="I177" s="25">
        <v>2</v>
      </c>
      <c r="J177" s="24">
        <f t="shared" si="58"/>
        <v>1091514</v>
      </c>
      <c r="K177" s="23">
        <v>2</v>
      </c>
      <c r="L177" s="24">
        <f t="shared" si="59"/>
        <v>1091514</v>
      </c>
      <c r="M177" s="26">
        <v>2</v>
      </c>
      <c r="N177" s="24">
        <f t="shared" si="42"/>
        <v>1091514</v>
      </c>
      <c r="O177" s="26">
        <v>2</v>
      </c>
      <c r="P177" s="24">
        <f t="shared" si="60"/>
        <v>1091514</v>
      </c>
      <c r="Q177" s="26">
        <v>2</v>
      </c>
      <c r="R177" s="24">
        <f t="shared" si="60"/>
        <v>1091514</v>
      </c>
      <c r="S177" s="26">
        <f t="shared" si="55"/>
        <v>0</v>
      </c>
      <c r="T177" s="28">
        <f t="shared" si="56"/>
        <v>0</v>
      </c>
    </row>
    <row r="178" spans="1:20" x14ac:dyDescent="0.2">
      <c r="A178" s="46">
        <v>5.0999999999999996</v>
      </c>
      <c r="B178" s="43" t="s">
        <v>195</v>
      </c>
      <c r="C178" s="44"/>
      <c r="D178" s="44"/>
      <c r="E178" s="44" t="s">
        <v>41</v>
      </c>
      <c r="F178" s="45">
        <f>SUM(F179:F181)</f>
        <v>5998949</v>
      </c>
      <c r="G178" s="44"/>
      <c r="H178" s="44">
        <f>SUM(H179:H181)</f>
        <v>5998949</v>
      </c>
      <c r="I178" s="44"/>
      <c r="J178" s="44">
        <f>SUM(J179:J181)</f>
        <v>5998949</v>
      </c>
      <c r="K178" s="44"/>
      <c r="L178" s="44">
        <f>SUM(L179:L181)</f>
        <v>5998949</v>
      </c>
      <c r="M178" s="44"/>
      <c r="N178" s="44">
        <f>SUM(N179:N181)</f>
        <v>5998949</v>
      </c>
      <c r="O178" s="44"/>
      <c r="P178" s="45">
        <f>SUM(P179:P181)</f>
        <v>5998949</v>
      </c>
      <c r="Q178" s="44"/>
      <c r="R178" s="45">
        <f>SUM(R179:R181)</f>
        <v>5998949</v>
      </c>
      <c r="S178" s="45"/>
      <c r="T178" s="45"/>
    </row>
    <row r="179" spans="1:20" ht="33.75" x14ac:dyDescent="0.2">
      <c r="A179" s="29">
        <v>5.101</v>
      </c>
      <c r="B179" s="10" t="s">
        <v>196</v>
      </c>
      <c r="C179" s="9" t="s">
        <v>78</v>
      </c>
      <c r="D179" s="23">
        <v>2</v>
      </c>
      <c r="E179" s="24">
        <v>818423</v>
      </c>
      <c r="F179" s="24">
        <f>D179*E179</f>
        <v>1636846</v>
      </c>
      <c r="G179" s="25">
        <v>2</v>
      </c>
      <c r="H179" s="24">
        <f t="shared" si="47"/>
        <v>1636846</v>
      </c>
      <c r="I179" s="25">
        <v>2</v>
      </c>
      <c r="J179" s="24">
        <f t="shared" ref="J179:J181" si="61">I179*$E179</f>
        <v>1636846</v>
      </c>
      <c r="K179" s="23">
        <v>2</v>
      </c>
      <c r="L179" s="24">
        <f t="shared" ref="L179:L181" si="62">K179*E179</f>
        <v>1636846</v>
      </c>
      <c r="M179" s="26">
        <v>2</v>
      </c>
      <c r="N179" s="24">
        <f t="shared" si="42"/>
        <v>1636846</v>
      </c>
      <c r="O179" s="26">
        <v>2</v>
      </c>
      <c r="P179" s="24">
        <f t="shared" ref="P179:R181" si="63">O179*$E179</f>
        <v>1636846</v>
      </c>
      <c r="Q179" s="26">
        <v>2</v>
      </c>
      <c r="R179" s="24">
        <f t="shared" si="63"/>
        <v>1636846</v>
      </c>
      <c r="S179" s="26">
        <f t="shared" si="55"/>
        <v>0</v>
      </c>
      <c r="T179" s="28">
        <f t="shared" si="56"/>
        <v>0</v>
      </c>
    </row>
    <row r="180" spans="1:20" ht="33.75" x14ac:dyDescent="0.2">
      <c r="A180" s="29">
        <v>5.1020000000000003</v>
      </c>
      <c r="B180" s="10" t="s">
        <v>197</v>
      </c>
      <c r="C180" s="9" t="s">
        <v>78</v>
      </c>
      <c r="D180" s="23">
        <v>1</v>
      </c>
      <c r="E180" s="24">
        <v>3690043</v>
      </c>
      <c r="F180" s="24">
        <f>D180*E180</f>
        <v>3690043</v>
      </c>
      <c r="G180" s="25">
        <v>1</v>
      </c>
      <c r="H180" s="24">
        <f t="shared" si="47"/>
        <v>3690043</v>
      </c>
      <c r="I180" s="25">
        <v>1</v>
      </c>
      <c r="J180" s="24">
        <f t="shared" si="61"/>
        <v>3690043</v>
      </c>
      <c r="K180" s="23">
        <v>1</v>
      </c>
      <c r="L180" s="24">
        <f t="shared" si="62"/>
        <v>3690043</v>
      </c>
      <c r="M180" s="26">
        <v>1</v>
      </c>
      <c r="N180" s="24">
        <f t="shared" si="42"/>
        <v>3690043</v>
      </c>
      <c r="O180" s="26">
        <v>1</v>
      </c>
      <c r="P180" s="24">
        <f t="shared" si="63"/>
        <v>3690043</v>
      </c>
      <c r="Q180" s="26">
        <v>1</v>
      </c>
      <c r="R180" s="24">
        <f t="shared" si="63"/>
        <v>3690043</v>
      </c>
      <c r="S180" s="26">
        <f t="shared" si="55"/>
        <v>0</v>
      </c>
      <c r="T180" s="28">
        <f t="shared" si="56"/>
        <v>0</v>
      </c>
    </row>
    <row r="181" spans="1:20" ht="22.5" x14ac:dyDescent="0.2">
      <c r="A181" s="29">
        <v>5.1029999999999998</v>
      </c>
      <c r="B181" s="10" t="s">
        <v>198</v>
      </c>
      <c r="C181" s="9" t="s">
        <v>78</v>
      </c>
      <c r="D181" s="23">
        <v>1</v>
      </c>
      <c r="E181" s="24">
        <v>672060</v>
      </c>
      <c r="F181" s="24">
        <f>D181*E181</f>
        <v>672060</v>
      </c>
      <c r="G181" s="25">
        <v>1</v>
      </c>
      <c r="H181" s="24">
        <f t="shared" si="47"/>
        <v>672060</v>
      </c>
      <c r="I181" s="25">
        <v>1</v>
      </c>
      <c r="J181" s="24">
        <f t="shared" si="61"/>
        <v>672060</v>
      </c>
      <c r="K181" s="23">
        <v>1</v>
      </c>
      <c r="L181" s="24">
        <f t="shared" si="62"/>
        <v>672060</v>
      </c>
      <c r="M181" s="26">
        <v>1</v>
      </c>
      <c r="N181" s="24">
        <f t="shared" si="42"/>
        <v>672060</v>
      </c>
      <c r="O181" s="26">
        <v>1</v>
      </c>
      <c r="P181" s="24">
        <f t="shared" si="63"/>
        <v>672060</v>
      </c>
      <c r="Q181" s="26">
        <v>1</v>
      </c>
      <c r="R181" s="24">
        <f t="shared" si="63"/>
        <v>672060</v>
      </c>
      <c r="S181" s="26">
        <f t="shared" si="55"/>
        <v>0</v>
      </c>
      <c r="T181" s="28">
        <f t="shared" si="56"/>
        <v>0</v>
      </c>
    </row>
    <row r="182" spans="1:20" x14ac:dyDescent="0.2">
      <c r="A182" s="46">
        <v>5.1100000000000003</v>
      </c>
      <c r="B182" s="43" t="s">
        <v>199</v>
      </c>
      <c r="C182" s="44"/>
      <c r="D182" s="44"/>
      <c r="E182" s="44" t="s">
        <v>41</v>
      </c>
      <c r="F182" s="45">
        <f>SUM(F183:F188)</f>
        <v>4106674</v>
      </c>
      <c r="G182" s="44"/>
      <c r="H182" s="44">
        <f>SUM(H183:H188)</f>
        <v>4106674</v>
      </c>
      <c r="I182" s="44"/>
      <c r="J182" s="44">
        <f>SUM(J183:J188)</f>
        <v>4106674</v>
      </c>
      <c r="K182" s="44"/>
      <c r="L182" s="44">
        <f>SUM(L183:L188)</f>
        <v>4106674</v>
      </c>
      <c r="M182" s="44"/>
      <c r="N182" s="44">
        <f>SUM(N183:N188)</f>
        <v>4106674</v>
      </c>
      <c r="O182" s="44"/>
      <c r="P182" s="45">
        <f>SUM(P183:P188)</f>
        <v>4106674</v>
      </c>
      <c r="Q182" s="44"/>
      <c r="R182" s="45">
        <f>SUM(R183:R188)</f>
        <v>4106674</v>
      </c>
      <c r="S182" s="45"/>
      <c r="T182" s="45"/>
    </row>
    <row r="183" spans="1:20" ht="43.5" customHeight="1" x14ac:dyDescent="0.2">
      <c r="A183" s="29">
        <v>5.1109999999999998</v>
      </c>
      <c r="B183" s="10" t="s">
        <v>200</v>
      </c>
      <c r="C183" s="9" t="s">
        <v>78</v>
      </c>
      <c r="D183" s="23">
        <v>16</v>
      </c>
      <c r="E183" s="24">
        <v>84890</v>
      </c>
      <c r="F183" s="24">
        <f t="shared" ref="F183:F188" si="64">D183*E183</f>
        <v>1358240</v>
      </c>
      <c r="G183" s="25">
        <v>16</v>
      </c>
      <c r="H183" s="24">
        <f t="shared" si="47"/>
        <v>1358240</v>
      </c>
      <c r="I183" s="25">
        <v>16</v>
      </c>
      <c r="J183" s="24">
        <f t="shared" ref="J183:J188" si="65">I183*$E183</f>
        <v>1358240</v>
      </c>
      <c r="K183" s="23">
        <v>16</v>
      </c>
      <c r="L183" s="24">
        <f t="shared" ref="L183:L188" si="66">K183*E183</f>
        <v>1358240</v>
      </c>
      <c r="M183" s="26">
        <v>16</v>
      </c>
      <c r="N183" s="24">
        <f t="shared" si="42"/>
        <v>1358240</v>
      </c>
      <c r="O183" s="26">
        <v>16</v>
      </c>
      <c r="P183" s="24">
        <f t="shared" ref="P183:R188" si="67">O183*$E183</f>
        <v>1358240</v>
      </c>
      <c r="Q183" s="26">
        <v>16</v>
      </c>
      <c r="R183" s="24">
        <f t="shared" si="67"/>
        <v>1358240</v>
      </c>
      <c r="S183" s="26">
        <f t="shared" si="55"/>
        <v>0</v>
      </c>
      <c r="T183" s="28">
        <f t="shared" si="56"/>
        <v>0</v>
      </c>
    </row>
    <row r="184" spans="1:20" ht="45" x14ac:dyDescent="0.2">
      <c r="A184" s="29">
        <v>5.1120000000000001</v>
      </c>
      <c r="B184" s="10" t="s">
        <v>201</v>
      </c>
      <c r="C184" s="9" t="s">
        <v>78</v>
      </c>
      <c r="D184" s="23">
        <v>16</v>
      </c>
      <c r="E184" s="24">
        <v>102804</v>
      </c>
      <c r="F184" s="24">
        <f t="shared" si="64"/>
        <v>1644864</v>
      </c>
      <c r="G184" s="25">
        <v>16</v>
      </c>
      <c r="H184" s="24">
        <f t="shared" si="47"/>
        <v>1644864</v>
      </c>
      <c r="I184" s="25">
        <v>16</v>
      </c>
      <c r="J184" s="24">
        <f t="shared" si="65"/>
        <v>1644864</v>
      </c>
      <c r="K184" s="23">
        <v>16</v>
      </c>
      <c r="L184" s="24">
        <f t="shared" si="66"/>
        <v>1644864</v>
      </c>
      <c r="M184" s="26">
        <v>16</v>
      </c>
      <c r="N184" s="24">
        <f t="shared" ref="N184:N200" si="68">M184*$E184</f>
        <v>1644864</v>
      </c>
      <c r="O184" s="26">
        <v>16</v>
      </c>
      <c r="P184" s="24">
        <f t="shared" si="67"/>
        <v>1644864</v>
      </c>
      <c r="Q184" s="26">
        <v>16</v>
      </c>
      <c r="R184" s="24">
        <f t="shared" si="67"/>
        <v>1644864</v>
      </c>
      <c r="S184" s="26">
        <f t="shared" si="55"/>
        <v>0</v>
      </c>
      <c r="T184" s="28">
        <f t="shared" si="56"/>
        <v>0</v>
      </c>
    </row>
    <row r="185" spans="1:20" ht="43.5" customHeight="1" x14ac:dyDescent="0.2">
      <c r="A185" s="29">
        <v>5.1130000000000004</v>
      </c>
      <c r="B185" s="10" t="s">
        <v>202</v>
      </c>
      <c r="C185" s="9" t="s">
        <v>78</v>
      </c>
      <c r="D185" s="23">
        <v>3</v>
      </c>
      <c r="E185" s="24">
        <v>84890</v>
      </c>
      <c r="F185" s="24">
        <f t="shared" si="64"/>
        <v>254670</v>
      </c>
      <c r="G185" s="25">
        <v>3</v>
      </c>
      <c r="H185" s="24">
        <f t="shared" si="47"/>
        <v>254670</v>
      </c>
      <c r="I185" s="25">
        <v>3</v>
      </c>
      <c r="J185" s="24">
        <f t="shared" si="65"/>
        <v>254670</v>
      </c>
      <c r="K185" s="23">
        <v>3</v>
      </c>
      <c r="L185" s="24">
        <f t="shared" si="66"/>
        <v>254670</v>
      </c>
      <c r="M185" s="26">
        <v>3</v>
      </c>
      <c r="N185" s="24">
        <f t="shared" si="68"/>
        <v>254670</v>
      </c>
      <c r="O185" s="26">
        <v>3</v>
      </c>
      <c r="P185" s="24">
        <f t="shared" si="67"/>
        <v>254670</v>
      </c>
      <c r="Q185" s="26">
        <v>3</v>
      </c>
      <c r="R185" s="24">
        <f t="shared" si="67"/>
        <v>254670</v>
      </c>
      <c r="S185" s="26">
        <f t="shared" si="55"/>
        <v>0</v>
      </c>
      <c r="T185" s="28">
        <f t="shared" si="56"/>
        <v>0</v>
      </c>
    </row>
    <row r="186" spans="1:20" ht="33.75" x14ac:dyDescent="0.2">
      <c r="A186" s="29">
        <v>5.1139999999999999</v>
      </c>
      <c r="B186" s="10" t="s">
        <v>203</v>
      </c>
      <c r="C186" s="9" t="s">
        <v>78</v>
      </c>
      <c r="D186" s="23">
        <v>4</v>
      </c>
      <c r="E186" s="24">
        <v>84890</v>
      </c>
      <c r="F186" s="24">
        <f t="shared" si="64"/>
        <v>339560</v>
      </c>
      <c r="G186" s="25">
        <v>4</v>
      </c>
      <c r="H186" s="24">
        <f t="shared" si="47"/>
        <v>339560</v>
      </c>
      <c r="I186" s="25">
        <v>4</v>
      </c>
      <c r="J186" s="24">
        <f t="shared" si="65"/>
        <v>339560</v>
      </c>
      <c r="K186" s="23">
        <v>4</v>
      </c>
      <c r="L186" s="24">
        <f t="shared" si="66"/>
        <v>339560</v>
      </c>
      <c r="M186" s="26">
        <v>4</v>
      </c>
      <c r="N186" s="24">
        <f t="shared" si="68"/>
        <v>339560</v>
      </c>
      <c r="O186" s="26">
        <v>4</v>
      </c>
      <c r="P186" s="24">
        <f t="shared" si="67"/>
        <v>339560</v>
      </c>
      <c r="Q186" s="26">
        <v>4</v>
      </c>
      <c r="R186" s="24">
        <f t="shared" si="67"/>
        <v>339560</v>
      </c>
      <c r="S186" s="26">
        <f t="shared" si="55"/>
        <v>0</v>
      </c>
      <c r="T186" s="28">
        <f t="shared" si="56"/>
        <v>0</v>
      </c>
    </row>
    <row r="187" spans="1:20" ht="51" customHeight="1" x14ac:dyDescent="0.2">
      <c r="A187" s="29">
        <v>5.1150000000000002</v>
      </c>
      <c r="B187" s="10" t="s">
        <v>204</v>
      </c>
      <c r="C187" s="9" t="s">
        <v>78</v>
      </c>
      <c r="D187" s="23">
        <v>2</v>
      </c>
      <c r="E187" s="24">
        <v>84890</v>
      </c>
      <c r="F187" s="24">
        <f t="shared" si="64"/>
        <v>169780</v>
      </c>
      <c r="G187" s="25">
        <v>2</v>
      </c>
      <c r="H187" s="24">
        <f t="shared" si="47"/>
        <v>169780</v>
      </c>
      <c r="I187" s="25">
        <v>2</v>
      </c>
      <c r="J187" s="24">
        <f t="shared" si="65"/>
        <v>169780</v>
      </c>
      <c r="K187" s="23">
        <v>2</v>
      </c>
      <c r="L187" s="24">
        <f t="shared" si="66"/>
        <v>169780</v>
      </c>
      <c r="M187" s="26">
        <v>2</v>
      </c>
      <c r="N187" s="24">
        <f t="shared" si="68"/>
        <v>169780</v>
      </c>
      <c r="O187" s="26">
        <v>2</v>
      </c>
      <c r="P187" s="24">
        <f t="shared" si="67"/>
        <v>169780</v>
      </c>
      <c r="Q187" s="26">
        <v>2</v>
      </c>
      <c r="R187" s="24">
        <f t="shared" si="67"/>
        <v>169780</v>
      </c>
      <c r="S187" s="26">
        <f t="shared" si="55"/>
        <v>0</v>
      </c>
      <c r="T187" s="28">
        <f t="shared" si="56"/>
        <v>0</v>
      </c>
    </row>
    <row r="188" spans="1:20" ht="33.75" x14ac:dyDescent="0.2">
      <c r="A188" s="29">
        <v>5.1159999999999997</v>
      </c>
      <c r="B188" s="10" t="s">
        <v>205</v>
      </c>
      <c r="C188" s="9" t="s">
        <v>78</v>
      </c>
      <c r="D188" s="23">
        <v>4</v>
      </c>
      <c r="E188" s="24">
        <v>84890</v>
      </c>
      <c r="F188" s="24">
        <f t="shared" si="64"/>
        <v>339560</v>
      </c>
      <c r="G188" s="25">
        <v>4</v>
      </c>
      <c r="H188" s="24">
        <f t="shared" si="47"/>
        <v>339560</v>
      </c>
      <c r="I188" s="25">
        <v>4</v>
      </c>
      <c r="J188" s="24">
        <f t="shared" si="65"/>
        <v>339560</v>
      </c>
      <c r="K188" s="23">
        <v>4</v>
      </c>
      <c r="L188" s="24">
        <f t="shared" si="66"/>
        <v>339560</v>
      </c>
      <c r="M188" s="26">
        <v>4</v>
      </c>
      <c r="N188" s="24">
        <f t="shared" si="68"/>
        <v>339560</v>
      </c>
      <c r="O188" s="26">
        <v>4</v>
      </c>
      <c r="P188" s="24">
        <f t="shared" si="67"/>
        <v>339560</v>
      </c>
      <c r="Q188" s="26">
        <v>4</v>
      </c>
      <c r="R188" s="24">
        <f t="shared" si="67"/>
        <v>339560</v>
      </c>
      <c r="S188" s="26">
        <f t="shared" si="55"/>
        <v>0</v>
      </c>
      <c r="T188" s="28">
        <f t="shared" si="56"/>
        <v>0</v>
      </c>
    </row>
    <row r="189" spans="1:20" x14ac:dyDescent="0.2">
      <c r="A189" s="46">
        <v>5.12</v>
      </c>
      <c r="B189" s="43" t="s">
        <v>206</v>
      </c>
      <c r="C189" s="44"/>
      <c r="D189" s="44"/>
      <c r="E189" s="44" t="s">
        <v>41</v>
      </c>
      <c r="F189" s="45">
        <f>SUM(F190:F193)</f>
        <v>14976552</v>
      </c>
      <c r="G189" s="44"/>
      <c r="H189" s="44">
        <f>SUM(H190:H193)</f>
        <v>14976552</v>
      </c>
      <c r="I189" s="44"/>
      <c r="J189" s="44">
        <f>SUM(J190:J193)</f>
        <v>14976552</v>
      </c>
      <c r="K189" s="44"/>
      <c r="L189" s="44">
        <f>SUM(L190:L193)</f>
        <v>14976552</v>
      </c>
      <c r="M189" s="44"/>
      <c r="N189" s="44">
        <f>SUM(N190:N193)</f>
        <v>14976552</v>
      </c>
      <c r="O189" s="44"/>
      <c r="P189" s="45">
        <f>SUM(P190:P193)</f>
        <v>14976552</v>
      </c>
      <c r="Q189" s="44"/>
      <c r="R189" s="45">
        <f>SUM(R190:R193)</f>
        <v>14976552</v>
      </c>
      <c r="S189" s="26"/>
      <c r="T189" s="28"/>
    </row>
    <row r="190" spans="1:20" x14ac:dyDescent="0.2">
      <c r="A190" s="29">
        <v>5.1210000000000004</v>
      </c>
      <c r="B190" s="10" t="s">
        <v>207</v>
      </c>
      <c r="C190" s="9" t="s">
        <v>177</v>
      </c>
      <c r="D190" s="23">
        <v>103</v>
      </c>
      <c r="E190" s="24">
        <v>28358</v>
      </c>
      <c r="F190" s="24">
        <f>D190*E190</f>
        <v>2920874</v>
      </c>
      <c r="G190" s="25">
        <v>103</v>
      </c>
      <c r="H190" s="24">
        <f t="shared" si="47"/>
        <v>2920874</v>
      </c>
      <c r="I190" s="25">
        <v>103</v>
      </c>
      <c r="J190" s="24">
        <f t="shared" ref="J190:J193" si="69">I190*$E190</f>
        <v>2920874</v>
      </c>
      <c r="K190" s="23">
        <v>103</v>
      </c>
      <c r="L190" s="24">
        <f t="shared" ref="L190:L193" si="70">K190*E190</f>
        <v>2920874</v>
      </c>
      <c r="M190" s="26">
        <v>103</v>
      </c>
      <c r="N190" s="24">
        <f t="shared" si="68"/>
        <v>2920874</v>
      </c>
      <c r="O190" s="26">
        <v>103</v>
      </c>
      <c r="P190" s="24">
        <f t="shared" ref="P190:R193" si="71">O190*$E190</f>
        <v>2920874</v>
      </c>
      <c r="Q190" s="26">
        <v>103</v>
      </c>
      <c r="R190" s="31">
        <f t="shared" si="71"/>
        <v>2920874</v>
      </c>
      <c r="S190" s="26">
        <f t="shared" si="55"/>
        <v>0</v>
      </c>
      <c r="T190" s="28">
        <f t="shared" si="56"/>
        <v>0</v>
      </c>
    </row>
    <row r="191" spans="1:20" x14ac:dyDescent="0.2">
      <c r="A191" s="29">
        <v>5.1219999999999999</v>
      </c>
      <c r="B191" s="10" t="s">
        <v>208</v>
      </c>
      <c r="C191" s="9" t="s">
        <v>177</v>
      </c>
      <c r="D191" s="23">
        <v>66</v>
      </c>
      <c r="E191" s="24">
        <v>109967</v>
      </c>
      <c r="F191" s="24">
        <f>D191*E191</f>
        <v>7257822</v>
      </c>
      <c r="G191" s="25">
        <v>66</v>
      </c>
      <c r="H191" s="24">
        <f t="shared" si="47"/>
        <v>7257822</v>
      </c>
      <c r="I191" s="25">
        <v>66</v>
      </c>
      <c r="J191" s="24">
        <f t="shared" si="69"/>
        <v>7257822</v>
      </c>
      <c r="K191" s="23">
        <v>66</v>
      </c>
      <c r="L191" s="24">
        <f t="shared" si="70"/>
        <v>7257822</v>
      </c>
      <c r="M191" s="26">
        <v>66</v>
      </c>
      <c r="N191" s="24">
        <f t="shared" si="68"/>
        <v>7257822</v>
      </c>
      <c r="O191" s="26">
        <v>66</v>
      </c>
      <c r="P191" s="24">
        <f t="shared" si="71"/>
        <v>7257822</v>
      </c>
      <c r="Q191" s="26">
        <v>66</v>
      </c>
      <c r="R191" s="31">
        <f t="shared" si="71"/>
        <v>7257822</v>
      </c>
      <c r="S191" s="26">
        <f t="shared" si="55"/>
        <v>0</v>
      </c>
      <c r="T191" s="28">
        <f t="shared" si="56"/>
        <v>0</v>
      </c>
    </row>
    <row r="192" spans="1:20" x14ac:dyDescent="0.2">
      <c r="A192" s="29">
        <v>5.1230000000000002</v>
      </c>
      <c r="B192" s="10" t="s">
        <v>209</v>
      </c>
      <c r="C192" s="9" t="s">
        <v>177</v>
      </c>
      <c r="D192" s="23">
        <v>32</v>
      </c>
      <c r="E192" s="24">
        <v>48785</v>
      </c>
      <c r="F192" s="24">
        <f>D192*E192</f>
        <v>1561120</v>
      </c>
      <c r="G192" s="25">
        <v>32</v>
      </c>
      <c r="H192" s="24">
        <f t="shared" si="47"/>
        <v>1561120</v>
      </c>
      <c r="I192" s="25">
        <v>32</v>
      </c>
      <c r="J192" s="24">
        <f t="shared" si="69"/>
        <v>1561120</v>
      </c>
      <c r="K192" s="23">
        <v>32</v>
      </c>
      <c r="L192" s="24">
        <f t="shared" si="70"/>
        <v>1561120</v>
      </c>
      <c r="M192" s="26">
        <v>32</v>
      </c>
      <c r="N192" s="24">
        <f t="shared" si="68"/>
        <v>1561120</v>
      </c>
      <c r="O192" s="26">
        <v>32</v>
      </c>
      <c r="P192" s="24">
        <f t="shared" si="71"/>
        <v>1561120</v>
      </c>
      <c r="Q192" s="26">
        <v>32</v>
      </c>
      <c r="R192" s="31">
        <f t="shared" si="71"/>
        <v>1561120</v>
      </c>
      <c r="S192" s="26">
        <f t="shared" si="55"/>
        <v>0</v>
      </c>
      <c r="T192" s="28">
        <f t="shared" si="56"/>
        <v>0</v>
      </c>
    </row>
    <row r="193" spans="1:20" x14ac:dyDescent="0.2">
      <c r="A193" s="29">
        <v>5.1239999999999997</v>
      </c>
      <c r="B193" s="10" t="s">
        <v>210</v>
      </c>
      <c r="C193" s="9" t="s">
        <v>177</v>
      </c>
      <c r="D193" s="23">
        <v>128</v>
      </c>
      <c r="E193" s="24">
        <v>25287</v>
      </c>
      <c r="F193" s="24">
        <f>D193*E193</f>
        <v>3236736</v>
      </c>
      <c r="G193" s="25">
        <v>128</v>
      </c>
      <c r="H193" s="24">
        <f t="shared" si="47"/>
        <v>3236736</v>
      </c>
      <c r="I193" s="25">
        <v>128</v>
      </c>
      <c r="J193" s="24">
        <f t="shared" si="69"/>
        <v>3236736</v>
      </c>
      <c r="K193" s="23">
        <v>128</v>
      </c>
      <c r="L193" s="24">
        <f t="shared" si="70"/>
        <v>3236736</v>
      </c>
      <c r="M193" s="26">
        <v>128</v>
      </c>
      <c r="N193" s="24">
        <f t="shared" si="68"/>
        <v>3236736</v>
      </c>
      <c r="O193" s="26">
        <v>128</v>
      </c>
      <c r="P193" s="24">
        <f t="shared" si="71"/>
        <v>3236736</v>
      </c>
      <c r="Q193" s="26">
        <v>128</v>
      </c>
      <c r="R193" s="31">
        <f t="shared" si="71"/>
        <v>3236736</v>
      </c>
      <c r="S193" s="26">
        <f t="shared" si="55"/>
        <v>0</v>
      </c>
      <c r="T193" s="28">
        <f t="shared" si="56"/>
        <v>0</v>
      </c>
    </row>
    <row r="194" spans="1:20" x14ac:dyDescent="0.2">
      <c r="A194" s="46">
        <v>5.13</v>
      </c>
      <c r="B194" s="43" t="s">
        <v>211</v>
      </c>
      <c r="C194" s="44"/>
      <c r="D194" s="44"/>
      <c r="E194" s="44" t="s">
        <v>41</v>
      </c>
      <c r="F194" s="44">
        <f>SUM(F195)</f>
        <v>8962377</v>
      </c>
      <c r="G194" s="44"/>
      <c r="H194" s="44">
        <f>SUM(H195)</f>
        <v>8962377</v>
      </c>
      <c r="I194" s="44"/>
      <c r="J194" s="44">
        <f>SUM(J195)</f>
        <v>8962377</v>
      </c>
      <c r="K194" s="44"/>
      <c r="L194" s="44">
        <f>SUM(L195)</f>
        <v>0</v>
      </c>
      <c r="M194" s="44"/>
      <c r="N194" s="44">
        <f>SUM(N195)</f>
        <v>0</v>
      </c>
      <c r="O194" s="44"/>
      <c r="P194" s="45">
        <f>SUM(P195)</f>
        <v>8962377</v>
      </c>
      <c r="Q194" s="44"/>
      <c r="R194" s="45">
        <f>SUM(R195)</f>
        <v>8962377</v>
      </c>
      <c r="S194" s="26"/>
      <c r="T194" s="28"/>
    </row>
    <row r="195" spans="1:20" ht="67.5" x14ac:dyDescent="0.2">
      <c r="A195" s="29">
        <v>5.1310000000000002</v>
      </c>
      <c r="B195" s="10" t="s">
        <v>212</v>
      </c>
      <c r="C195" s="9" t="s">
        <v>213</v>
      </c>
      <c r="D195" s="23">
        <v>1</v>
      </c>
      <c r="E195" s="24">
        <v>8962377</v>
      </c>
      <c r="F195" s="24">
        <f>D195*E195</f>
        <v>8962377</v>
      </c>
      <c r="G195" s="25">
        <v>1</v>
      </c>
      <c r="H195" s="24">
        <f t="shared" si="47"/>
        <v>8962377</v>
      </c>
      <c r="I195" s="25">
        <v>1</v>
      </c>
      <c r="J195" s="24">
        <f t="shared" ref="J195" si="72">I195*$E195</f>
        <v>8962377</v>
      </c>
      <c r="K195" s="23">
        <v>0</v>
      </c>
      <c r="L195" s="24">
        <f t="shared" ref="L195" si="73">K195*E195</f>
        <v>0</v>
      </c>
      <c r="M195" s="26">
        <v>0</v>
      </c>
      <c r="N195" s="24">
        <f t="shared" si="68"/>
        <v>0</v>
      </c>
      <c r="O195" s="23">
        <v>1</v>
      </c>
      <c r="P195" s="31">
        <f t="shared" ref="P195:R195" si="74">O195*$E195</f>
        <v>8962377</v>
      </c>
      <c r="Q195" s="23">
        <v>1</v>
      </c>
      <c r="R195" s="31">
        <f t="shared" si="74"/>
        <v>8962377</v>
      </c>
      <c r="S195" s="26">
        <f t="shared" si="55"/>
        <v>0</v>
      </c>
      <c r="T195" s="28">
        <f t="shared" si="56"/>
        <v>0</v>
      </c>
    </row>
    <row r="196" spans="1:20" x14ac:dyDescent="0.2">
      <c r="A196" s="46">
        <v>5.14</v>
      </c>
      <c r="B196" s="43" t="s">
        <v>214</v>
      </c>
      <c r="C196" s="44"/>
      <c r="D196" s="44"/>
      <c r="E196" s="44" t="s">
        <v>41</v>
      </c>
      <c r="F196" s="45">
        <f>SUM(F197)</f>
        <v>1390408</v>
      </c>
      <c r="G196" s="44"/>
      <c r="H196" s="44">
        <f>SUM(H197)</f>
        <v>1390408</v>
      </c>
      <c r="I196" s="44"/>
      <c r="J196" s="44">
        <f>SUM(J197)</f>
        <v>1390408</v>
      </c>
      <c r="K196" s="44"/>
      <c r="L196" s="44">
        <f>SUM(L197)</f>
        <v>1390408</v>
      </c>
      <c r="M196" s="44"/>
      <c r="N196" s="44">
        <f>SUM(N197)</f>
        <v>0</v>
      </c>
      <c r="O196" s="44"/>
      <c r="P196" s="45">
        <f>SUM(P197)</f>
        <v>0</v>
      </c>
      <c r="Q196" s="44"/>
      <c r="R196" s="45">
        <f>SUM(R197)</f>
        <v>1390408</v>
      </c>
      <c r="S196" s="26"/>
      <c r="T196" s="28"/>
    </row>
    <row r="197" spans="1:20" x14ac:dyDescent="0.2">
      <c r="A197" s="29">
        <v>5.141</v>
      </c>
      <c r="B197" s="10" t="s">
        <v>215</v>
      </c>
      <c r="C197" s="9" t="s">
        <v>213</v>
      </c>
      <c r="D197" s="23">
        <v>1</v>
      </c>
      <c r="E197" s="24">
        <v>1390408</v>
      </c>
      <c r="F197" s="24">
        <f>D197*E197</f>
        <v>1390408</v>
      </c>
      <c r="G197" s="25">
        <v>1</v>
      </c>
      <c r="H197" s="24">
        <f t="shared" si="47"/>
        <v>1390408</v>
      </c>
      <c r="I197" s="25">
        <v>1</v>
      </c>
      <c r="J197" s="24">
        <f t="shared" ref="J197" si="75">I197*$E197</f>
        <v>1390408</v>
      </c>
      <c r="K197" s="23">
        <v>1</v>
      </c>
      <c r="L197" s="24">
        <f t="shared" ref="L197" si="76">K197*E197</f>
        <v>1390408</v>
      </c>
      <c r="M197" s="23">
        <v>0</v>
      </c>
      <c r="N197" s="24">
        <f t="shared" si="68"/>
        <v>0</v>
      </c>
      <c r="O197" s="26">
        <v>0</v>
      </c>
      <c r="P197" s="31">
        <f t="shared" ref="P197:R197" si="77">O197*$E197</f>
        <v>0</v>
      </c>
      <c r="Q197" s="23">
        <v>1</v>
      </c>
      <c r="R197" s="31">
        <f t="shared" si="77"/>
        <v>1390408</v>
      </c>
      <c r="S197" s="23">
        <f t="shared" si="55"/>
        <v>1</v>
      </c>
      <c r="T197" s="28">
        <f t="shared" si="56"/>
        <v>0</v>
      </c>
    </row>
    <row r="198" spans="1:20" x14ac:dyDescent="0.2">
      <c r="A198" s="46">
        <v>5.15</v>
      </c>
      <c r="B198" s="43" t="s">
        <v>216</v>
      </c>
      <c r="C198" s="44"/>
      <c r="D198" s="44"/>
      <c r="E198" s="44" t="s">
        <v>41</v>
      </c>
      <c r="F198" s="45">
        <f>SUM(F199:F200)</f>
        <v>4865928</v>
      </c>
      <c r="G198" s="44"/>
      <c r="H198" s="44">
        <f>SUM(H199:H200)</f>
        <v>4865928</v>
      </c>
      <c r="I198" s="44"/>
      <c r="J198" s="44">
        <f>SUM(J199:J200)</f>
        <v>4865928</v>
      </c>
      <c r="K198" s="44"/>
      <c r="L198" s="44">
        <f>SUM(L199:L200)</f>
        <v>4865928</v>
      </c>
      <c r="M198" s="44"/>
      <c r="N198" s="44">
        <f>SUM(N199:N200)</f>
        <v>0</v>
      </c>
      <c r="O198" s="44"/>
      <c r="P198" s="45">
        <f>SUM(P199:P200)</f>
        <v>0</v>
      </c>
      <c r="Q198" s="44"/>
      <c r="R198" s="45">
        <f>SUM(R199:R200)</f>
        <v>611287</v>
      </c>
      <c r="S198" s="26"/>
      <c r="T198" s="28"/>
    </row>
    <row r="199" spans="1:20" x14ac:dyDescent="0.2">
      <c r="A199" s="29">
        <v>5.1509999999999998</v>
      </c>
      <c r="B199" s="10" t="s">
        <v>217</v>
      </c>
      <c r="C199" s="9" t="s">
        <v>78</v>
      </c>
      <c r="D199" s="23">
        <v>18</v>
      </c>
      <c r="E199" s="24">
        <v>250273</v>
      </c>
      <c r="F199" s="24">
        <f>D199*E199</f>
        <v>4504914</v>
      </c>
      <c r="G199" s="25">
        <v>18</v>
      </c>
      <c r="H199" s="24">
        <f t="shared" ref="H199:H262" si="78">G199*E199</f>
        <v>4504914</v>
      </c>
      <c r="I199" s="25">
        <v>18</v>
      </c>
      <c r="J199" s="24">
        <f t="shared" ref="J199:J200" si="79">I199*$E199</f>
        <v>4504914</v>
      </c>
      <c r="K199" s="23">
        <v>18</v>
      </c>
      <c r="L199" s="24">
        <f t="shared" ref="L199:L200" si="80">K199*E199</f>
        <v>4504914</v>
      </c>
      <c r="M199" s="23">
        <v>0</v>
      </c>
      <c r="N199" s="24">
        <f t="shared" si="68"/>
        <v>0</v>
      </c>
      <c r="O199" s="26">
        <v>0</v>
      </c>
      <c r="P199" s="31">
        <f t="shared" ref="P199:R200" si="81">O199*$E199</f>
        <v>0</v>
      </c>
      <c r="Q199" s="23">
        <v>1</v>
      </c>
      <c r="R199" s="31">
        <f t="shared" si="81"/>
        <v>250273</v>
      </c>
      <c r="S199" s="23">
        <f t="shared" si="55"/>
        <v>1</v>
      </c>
      <c r="T199" s="28">
        <f t="shared" si="56"/>
        <v>0</v>
      </c>
    </row>
    <row r="200" spans="1:20" x14ac:dyDescent="0.2">
      <c r="A200" s="29">
        <v>5.1520000000000001</v>
      </c>
      <c r="B200" s="10" t="s">
        <v>218</v>
      </c>
      <c r="C200" s="9" t="s">
        <v>78</v>
      </c>
      <c r="D200" s="23">
        <v>1</v>
      </c>
      <c r="E200" s="24">
        <v>361014</v>
      </c>
      <c r="F200" s="24">
        <f>D200*E200</f>
        <v>361014</v>
      </c>
      <c r="G200" s="25">
        <v>1</v>
      </c>
      <c r="H200" s="24">
        <f t="shared" si="78"/>
        <v>361014</v>
      </c>
      <c r="I200" s="25">
        <v>1</v>
      </c>
      <c r="J200" s="24">
        <f t="shared" si="79"/>
        <v>361014</v>
      </c>
      <c r="K200" s="23">
        <v>1</v>
      </c>
      <c r="L200" s="24">
        <f t="shared" si="80"/>
        <v>361014</v>
      </c>
      <c r="M200" s="23">
        <v>0</v>
      </c>
      <c r="N200" s="24">
        <f t="shared" si="68"/>
        <v>0</v>
      </c>
      <c r="O200" s="26">
        <v>0</v>
      </c>
      <c r="P200" s="31">
        <f t="shared" si="81"/>
        <v>0</v>
      </c>
      <c r="Q200" s="23">
        <v>1</v>
      </c>
      <c r="R200" s="31">
        <f t="shared" si="81"/>
        <v>361014</v>
      </c>
      <c r="S200" s="23">
        <f t="shared" si="55"/>
        <v>1</v>
      </c>
      <c r="T200" s="28">
        <f t="shared" si="56"/>
        <v>0</v>
      </c>
    </row>
    <row r="201" spans="1:20" x14ac:dyDescent="0.2">
      <c r="A201" s="17">
        <v>6</v>
      </c>
      <c r="B201" s="18" t="s">
        <v>219</v>
      </c>
      <c r="C201" s="17"/>
      <c r="D201" s="17"/>
      <c r="E201" s="17" t="s">
        <v>41</v>
      </c>
      <c r="F201" s="19">
        <f>F202+F204+F208+F234+F238+F242+F253+F248+F255+F258+F260+F271+F273+F275</f>
        <v>359111105</v>
      </c>
      <c r="G201" s="17"/>
      <c r="H201" s="17">
        <f>H202+H204+H208+H234+H238+H242+H253+H248+H255+H258+H260+H271+H273+H275</f>
        <v>359111105</v>
      </c>
      <c r="I201" s="17"/>
      <c r="J201" s="17">
        <f>J202+J204+J208+J234+J238+J242+J253+J248+J255+J258+J260+J271+J273+J275</f>
        <v>359111105</v>
      </c>
      <c r="K201" s="17"/>
      <c r="L201" s="17">
        <f>L202+L204+L208+L234+L238+L242+L253+L248+L255+L258+L260+L271+L273+L275</f>
        <v>359111105</v>
      </c>
      <c r="M201" s="17"/>
      <c r="N201" s="17">
        <f>N202+N204+N208+N234+N238+N242+N253+N248+N255+N258+N260+N271+N273+N275</f>
        <v>354279379</v>
      </c>
      <c r="O201" s="17"/>
      <c r="P201" s="19">
        <f>P202+P204+P208+P234+P238+P242+P253+P248+P255+P258+P260+P271+P273+P275</f>
        <v>336678116</v>
      </c>
      <c r="Q201" s="17"/>
      <c r="R201" s="19">
        <f>R202+R204+R208+R234+R238+R242+R253+R248+R255+R258+R260+R271+R273+R275</f>
        <v>356947562.5</v>
      </c>
      <c r="S201" s="26"/>
      <c r="T201" s="28"/>
    </row>
    <row r="202" spans="1:20" x14ac:dyDescent="0.2">
      <c r="A202" s="42">
        <v>6.1</v>
      </c>
      <c r="B202" s="43" t="s">
        <v>220</v>
      </c>
      <c r="C202" s="44"/>
      <c r="D202" s="48"/>
      <c r="E202" s="49" t="s">
        <v>41</v>
      </c>
      <c r="F202" s="45">
        <f>SUM(F203:F203)</f>
        <v>63078821</v>
      </c>
      <c r="G202" s="48"/>
      <c r="H202" s="45">
        <f>SUM(H203:H203)</f>
        <v>63078821</v>
      </c>
      <c r="I202" s="48"/>
      <c r="J202" s="45">
        <f>SUM(J203:J203)</f>
        <v>63078821</v>
      </c>
      <c r="K202" s="48"/>
      <c r="L202" s="45">
        <f>SUM(L203:L203)</f>
        <v>63078821</v>
      </c>
      <c r="M202" s="46"/>
      <c r="N202" s="45">
        <f>SUM(N203:N203)</f>
        <v>63078821</v>
      </c>
      <c r="O202" s="46"/>
      <c r="P202" s="45">
        <f>SUM(P203:P203)</f>
        <v>63078821</v>
      </c>
      <c r="Q202" s="46"/>
      <c r="R202" s="45">
        <f>SUM(R203:R203)</f>
        <v>62029693</v>
      </c>
      <c r="S202" s="26"/>
      <c r="T202" s="28"/>
    </row>
    <row r="203" spans="1:20" ht="112.5" x14ac:dyDescent="0.2">
      <c r="A203" s="29">
        <v>6.101</v>
      </c>
      <c r="B203" s="10" t="s">
        <v>221</v>
      </c>
      <c r="C203" s="9" t="s">
        <v>78</v>
      </c>
      <c r="D203" s="23">
        <v>481</v>
      </c>
      <c r="E203" s="24">
        <v>131141</v>
      </c>
      <c r="F203" s="24">
        <f>D203*E203</f>
        <v>63078821</v>
      </c>
      <c r="G203" s="25">
        <v>481</v>
      </c>
      <c r="H203" s="24">
        <f t="shared" si="78"/>
        <v>63078821</v>
      </c>
      <c r="I203" s="25">
        <v>481</v>
      </c>
      <c r="J203" s="24">
        <f t="shared" ref="J203" si="82">I203*$E203</f>
        <v>63078821</v>
      </c>
      <c r="K203" s="23">
        <v>481</v>
      </c>
      <c r="L203" s="24">
        <f t="shared" ref="L203" si="83">K203*E203</f>
        <v>63078821</v>
      </c>
      <c r="M203" s="26">
        <v>481</v>
      </c>
      <c r="N203" s="24">
        <f t="shared" ref="N203:N266" si="84">M203*$E203</f>
        <v>63078821</v>
      </c>
      <c r="O203" s="26">
        <v>481</v>
      </c>
      <c r="P203" s="24">
        <f t="shared" ref="P203:R203" si="85">O203*$E203</f>
        <v>63078821</v>
      </c>
      <c r="Q203" s="23">
        <f>+'[1]6,101'!AT178</f>
        <v>473</v>
      </c>
      <c r="R203" s="31">
        <f t="shared" si="85"/>
        <v>62029693</v>
      </c>
      <c r="S203" s="23">
        <f t="shared" si="55"/>
        <v>0</v>
      </c>
      <c r="T203" s="33">
        <f t="shared" si="56"/>
        <v>-8</v>
      </c>
    </row>
    <row r="204" spans="1:20" x14ac:dyDescent="0.2">
      <c r="A204" s="42">
        <v>6.2</v>
      </c>
      <c r="B204" s="43" t="s">
        <v>222</v>
      </c>
      <c r="C204" s="44"/>
      <c r="D204" s="48"/>
      <c r="E204" s="49" t="s">
        <v>41</v>
      </c>
      <c r="F204" s="45">
        <f>SUM(F205:F207)</f>
        <v>45480648</v>
      </c>
      <c r="G204" s="48"/>
      <c r="H204" s="45">
        <f>SUM(H205:H207)</f>
        <v>45480648</v>
      </c>
      <c r="I204" s="48"/>
      <c r="J204" s="45">
        <f>SUM(J205:J207)</f>
        <v>45480648</v>
      </c>
      <c r="K204" s="48"/>
      <c r="L204" s="45">
        <f>SUM(L205:L207)</f>
        <v>45480648</v>
      </c>
      <c r="M204" s="46"/>
      <c r="N204" s="45">
        <f>SUM(N205:N207)</f>
        <v>45480648</v>
      </c>
      <c r="O204" s="46"/>
      <c r="P204" s="45">
        <f>SUM(P205:P207)</f>
        <v>45480648</v>
      </c>
      <c r="Q204" s="46"/>
      <c r="R204" s="45">
        <f>SUM(R205:R207)</f>
        <v>47822340</v>
      </c>
      <c r="S204" s="26"/>
      <c r="T204" s="28"/>
    </row>
    <row r="205" spans="1:20" ht="88.5" customHeight="1" x14ac:dyDescent="0.2">
      <c r="A205" s="29">
        <v>6.2009999999999996</v>
      </c>
      <c r="B205" s="10" t="s">
        <v>223</v>
      </c>
      <c r="C205" s="9" t="s">
        <v>78</v>
      </c>
      <c r="D205" s="23">
        <v>253</v>
      </c>
      <c r="E205" s="24">
        <v>116728</v>
      </c>
      <c r="F205" s="24">
        <f>D205*E205</f>
        <v>29532184</v>
      </c>
      <c r="G205" s="25">
        <v>253</v>
      </c>
      <c r="H205" s="24">
        <f t="shared" si="78"/>
        <v>29532184</v>
      </c>
      <c r="I205" s="25">
        <v>253</v>
      </c>
      <c r="J205" s="24">
        <f t="shared" ref="J205:J207" si="86">I205*$E205</f>
        <v>29532184</v>
      </c>
      <c r="K205" s="23">
        <v>253</v>
      </c>
      <c r="L205" s="24">
        <f t="shared" ref="L205:L207" si="87">K205*E205</f>
        <v>29532184</v>
      </c>
      <c r="M205" s="26">
        <v>253</v>
      </c>
      <c r="N205" s="24">
        <f t="shared" si="84"/>
        <v>29532184</v>
      </c>
      <c r="O205" s="26">
        <v>253</v>
      </c>
      <c r="P205" s="24">
        <f t="shared" ref="P205:R207" si="88">O205*$E205</f>
        <v>29532184</v>
      </c>
      <c r="Q205" s="23">
        <f>+'[1]6,201'!AT178</f>
        <v>269</v>
      </c>
      <c r="R205" s="31">
        <f t="shared" si="88"/>
        <v>31399832</v>
      </c>
      <c r="S205" s="23">
        <f t="shared" si="55"/>
        <v>16</v>
      </c>
      <c r="T205" s="28">
        <f t="shared" si="56"/>
        <v>0</v>
      </c>
    </row>
    <row r="206" spans="1:20" ht="90" x14ac:dyDescent="0.2">
      <c r="A206" s="29">
        <v>6.202</v>
      </c>
      <c r="B206" s="10" t="s">
        <v>224</v>
      </c>
      <c r="C206" s="9" t="s">
        <v>78</v>
      </c>
      <c r="D206" s="23">
        <v>112</v>
      </c>
      <c r="E206" s="24">
        <v>118511</v>
      </c>
      <c r="F206" s="24">
        <f>D206*E206</f>
        <v>13273232</v>
      </c>
      <c r="G206" s="25">
        <v>112</v>
      </c>
      <c r="H206" s="24">
        <f t="shared" si="78"/>
        <v>13273232</v>
      </c>
      <c r="I206" s="25">
        <v>112</v>
      </c>
      <c r="J206" s="24">
        <f t="shared" si="86"/>
        <v>13273232</v>
      </c>
      <c r="K206" s="23">
        <v>112</v>
      </c>
      <c r="L206" s="24">
        <f t="shared" si="87"/>
        <v>13273232</v>
      </c>
      <c r="M206" s="26">
        <v>112</v>
      </c>
      <c r="N206" s="24">
        <f t="shared" si="84"/>
        <v>13273232</v>
      </c>
      <c r="O206" s="26">
        <v>112</v>
      </c>
      <c r="P206" s="24">
        <f t="shared" si="88"/>
        <v>13273232</v>
      </c>
      <c r="Q206" s="23">
        <f>+'[1]6,202'!AT178</f>
        <v>116</v>
      </c>
      <c r="R206" s="31">
        <f t="shared" si="88"/>
        <v>13747276</v>
      </c>
      <c r="S206" s="23">
        <f t="shared" si="55"/>
        <v>4</v>
      </c>
      <c r="T206" s="28">
        <f t="shared" si="56"/>
        <v>0</v>
      </c>
    </row>
    <row r="207" spans="1:20" ht="78.75" x14ac:dyDescent="0.2">
      <c r="A207" s="29">
        <v>6.2030000000000003</v>
      </c>
      <c r="B207" s="10" t="s">
        <v>225</v>
      </c>
      <c r="C207" s="9" t="s">
        <v>78</v>
      </c>
      <c r="D207" s="23">
        <v>16</v>
      </c>
      <c r="E207" s="24">
        <v>167202</v>
      </c>
      <c r="F207" s="24">
        <f>D207*E207</f>
        <v>2675232</v>
      </c>
      <c r="G207" s="25">
        <v>16</v>
      </c>
      <c r="H207" s="24">
        <f t="shared" si="78"/>
        <v>2675232</v>
      </c>
      <c r="I207" s="25">
        <v>16</v>
      </c>
      <c r="J207" s="24">
        <f t="shared" si="86"/>
        <v>2675232</v>
      </c>
      <c r="K207" s="23">
        <v>16</v>
      </c>
      <c r="L207" s="24">
        <f t="shared" si="87"/>
        <v>2675232</v>
      </c>
      <c r="M207" s="26">
        <v>16</v>
      </c>
      <c r="N207" s="24">
        <f t="shared" si="84"/>
        <v>2675232</v>
      </c>
      <c r="O207" s="26">
        <v>16</v>
      </c>
      <c r="P207" s="24">
        <f t="shared" si="88"/>
        <v>2675232</v>
      </c>
      <c r="Q207" s="26">
        <v>16</v>
      </c>
      <c r="R207" s="24">
        <f t="shared" si="88"/>
        <v>2675232</v>
      </c>
      <c r="S207" s="26">
        <f t="shared" si="55"/>
        <v>0</v>
      </c>
      <c r="T207" s="28">
        <f t="shared" si="56"/>
        <v>0</v>
      </c>
    </row>
    <row r="208" spans="1:20" x14ac:dyDescent="0.2">
      <c r="A208" s="42">
        <v>6.3</v>
      </c>
      <c r="B208" s="43" t="s">
        <v>226</v>
      </c>
      <c r="C208" s="44"/>
      <c r="D208" s="44"/>
      <c r="E208" s="44" t="s">
        <v>41</v>
      </c>
      <c r="F208" s="45">
        <f>SUM(F209:F233)</f>
        <v>83745090</v>
      </c>
      <c r="G208" s="25"/>
      <c r="H208" s="45">
        <f>SUM(H209:H233)</f>
        <v>83745090</v>
      </c>
      <c r="I208" s="25"/>
      <c r="J208" s="45">
        <f>SUM(J209:J233)</f>
        <v>83745090</v>
      </c>
      <c r="K208" s="23"/>
      <c r="L208" s="45">
        <f>SUM(L209:L233)</f>
        <v>83745090</v>
      </c>
      <c r="M208" s="46"/>
      <c r="N208" s="45">
        <f>SUM(N209:N233)</f>
        <v>83745090</v>
      </c>
      <c r="O208" s="44"/>
      <c r="P208" s="45">
        <f>SUM(P209:P233)</f>
        <v>83745090</v>
      </c>
      <c r="Q208" s="44"/>
      <c r="R208" s="45">
        <f>SUM(R209:R233)</f>
        <v>88932186.5</v>
      </c>
      <c r="S208" s="26"/>
      <c r="T208" s="28"/>
    </row>
    <row r="209" spans="1:20" ht="45" x14ac:dyDescent="0.2">
      <c r="A209" s="29">
        <v>6.3010000000000002</v>
      </c>
      <c r="B209" s="10" t="s">
        <v>227</v>
      </c>
      <c r="C209" s="9" t="s">
        <v>76</v>
      </c>
      <c r="D209" s="23">
        <v>5</v>
      </c>
      <c r="E209" s="24">
        <v>125131</v>
      </c>
      <c r="F209" s="24">
        <f t="shared" ref="F209:F233" si="89">D209*E209</f>
        <v>625655</v>
      </c>
      <c r="G209" s="25">
        <v>5</v>
      </c>
      <c r="H209" s="24">
        <f t="shared" si="78"/>
        <v>625655</v>
      </c>
      <c r="I209" s="25">
        <v>5</v>
      </c>
      <c r="J209" s="24">
        <f t="shared" ref="J209:J233" si="90">I209*$E209</f>
        <v>625655</v>
      </c>
      <c r="K209" s="23">
        <v>5</v>
      </c>
      <c r="L209" s="24">
        <f t="shared" ref="L209:L233" si="91">K209*E209</f>
        <v>625655</v>
      </c>
      <c r="M209" s="26">
        <v>5</v>
      </c>
      <c r="N209" s="24">
        <f t="shared" si="84"/>
        <v>625655</v>
      </c>
      <c r="O209" s="26">
        <v>5</v>
      </c>
      <c r="P209" s="24">
        <f t="shared" ref="P209:R233" si="92">O209*$E209</f>
        <v>625655</v>
      </c>
      <c r="Q209" s="23">
        <v>12.5</v>
      </c>
      <c r="R209" s="24">
        <f t="shared" si="92"/>
        <v>1564137.5</v>
      </c>
      <c r="S209" s="26">
        <f t="shared" si="55"/>
        <v>7.5</v>
      </c>
      <c r="T209" s="28">
        <f t="shared" si="56"/>
        <v>0</v>
      </c>
    </row>
    <row r="210" spans="1:20" ht="45" x14ac:dyDescent="0.2">
      <c r="A210" s="29">
        <v>6.3019999999999996</v>
      </c>
      <c r="B210" s="10" t="s">
        <v>228</v>
      </c>
      <c r="C210" s="9" t="s">
        <v>76</v>
      </c>
      <c r="D210" s="23">
        <v>20</v>
      </c>
      <c r="E210" s="24">
        <v>125131</v>
      </c>
      <c r="F210" s="24">
        <f t="shared" si="89"/>
        <v>2502620</v>
      </c>
      <c r="G210" s="25">
        <v>20</v>
      </c>
      <c r="H210" s="24">
        <f t="shared" si="78"/>
        <v>2502620</v>
      </c>
      <c r="I210" s="25">
        <v>20</v>
      </c>
      <c r="J210" s="24">
        <f t="shared" si="90"/>
        <v>2502620</v>
      </c>
      <c r="K210" s="23">
        <v>20</v>
      </c>
      <c r="L210" s="24">
        <f t="shared" si="91"/>
        <v>2502620</v>
      </c>
      <c r="M210" s="26">
        <v>20</v>
      </c>
      <c r="N210" s="24">
        <f t="shared" si="84"/>
        <v>2502620</v>
      </c>
      <c r="O210" s="26">
        <v>20</v>
      </c>
      <c r="P210" s="24">
        <f t="shared" si="92"/>
        <v>2502620</v>
      </c>
      <c r="Q210" s="23">
        <v>24</v>
      </c>
      <c r="R210" s="24">
        <f t="shared" si="92"/>
        <v>3003144</v>
      </c>
      <c r="S210" s="26">
        <f t="shared" si="55"/>
        <v>4</v>
      </c>
      <c r="T210" s="28">
        <f t="shared" si="56"/>
        <v>0</v>
      </c>
    </row>
    <row r="211" spans="1:20" ht="45" x14ac:dyDescent="0.2">
      <c r="A211" s="29">
        <v>6.3029999999999999</v>
      </c>
      <c r="B211" s="10" t="s">
        <v>229</v>
      </c>
      <c r="C211" s="9" t="s">
        <v>76</v>
      </c>
      <c r="D211" s="23">
        <v>25</v>
      </c>
      <c r="E211" s="24">
        <v>125131</v>
      </c>
      <c r="F211" s="24">
        <f t="shared" si="89"/>
        <v>3128275</v>
      </c>
      <c r="G211" s="25">
        <v>25</v>
      </c>
      <c r="H211" s="24">
        <f t="shared" si="78"/>
        <v>3128275</v>
      </c>
      <c r="I211" s="25">
        <v>25</v>
      </c>
      <c r="J211" s="24">
        <f t="shared" si="90"/>
        <v>3128275</v>
      </c>
      <c r="K211" s="23">
        <v>25</v>
      </c>
      <c r="L211" s="24">
        <f t="shared" si="91"/>
        <v>3128275</v>
      </c>
      <c r="M211" s="26">
        <v>25</v>
      </c>
      <c r="N211" s="24">
        <f t="shared" si="84"/>
        <v>3128275</v>
      </c>
      <c r="O211" s="26">
        <v>25</v>
      </c>
      <c r="P211" s="24">
        <f t="shared" si="92"/>
        <v>3128275</v>
      </c>
      <c r="Q211" s="23">
        <v>27</v>
      </c>
      <c r="R211" s="24">
        <f t="shared" si="92"/>
        <v>3378537</v>
      </c>
      <c r="S211" s="26">
        <f t="shared" si="55"/>
        <v>2</v>
      </c>
      <c r="T211" s="28">
        <f t="shared" si="56"/>
        <v>0</v>
      </c>
    </row>
    <row r="212" spans="1:20" ht="45" x14ac:dyDescent="0.2">
      <c r="A212" s="29">
        <v>6.3040000000000003</v>
      </c>
      <c r="B212" s="10" t="s">
        <v>230</v>
      </c>
      <c r="C212" s="9" t="s">
        <v>76</v>
      </c>
      <c r="D212" s="23">
        <v>30</v>
      </c>
      <c r="E212" s="24">
        <v>125131</v>
      </c>
      <c r="F212" s="24">
        <f t="shared" si="89"/>
        <v>3753930</v>
      </c>
      <c r="G212" s="25">
        <v>30</v>
      </c>
      <c r="H212" s="24">
        <f t="shared" si="78"/>
        <v>3753930</v>
      </c>
      <c r="I212" s="25">
        <v>30</v>
      </c>
      <c r="J212" s="24">
        <f t="shared" si="90"/>
        <v>3753930</v>
      </c>
      <c r="K212" s="23">
        <v>30</v>
      </c>
      <c r="L212" s="24">
        <f t="shared" si="91"/>
        <v>3753930</v>
      </c>
      <c r="M212" s="26">
        <v>30</v>
      </c>
      <c r="N212" s="24">
        <f t="shared" si="84"/>
        <v>3753930</v>
      </c>
      <c r="O212" s="26">
        <v>30</v>
      </c>
      <c r="P212" s="24">
        <f t="shared" si="92"/>
        <v>3753930</v>
      </c>
      <c r="Q212" s="23">
        <v>30</v>
      </c>
      <c r="R212" s="24">
        <f t="shared" si="92"/>
        <v>3753930</v>
      </c>
      <c r="S212" s="26">
        <f t="shared" si="55"/>
        <v>0</v>
      </c>
      <c r="T212" s="28">
        <f t="shared" si="56"/>
        <v>0</v>
      </c>
    </row>
    <row r="213" spans="1:20" ht="54.75" customHeight="1" x14ac:dyDescent="0.2">
      <c r="A213" s="29">
        <v>6.3049999999999997</v>
      </c>
      <c r="B213" s="10" t="s">
        <v>231</v>
      </c>
      <c r="C213" s="9" t="s">
        <v>76</v>
      </c>
      <c r="D213" s="23">
        <v>25</v>
      </c>
      <c r="E213" s="24">
        <v>125131</v>
      </c>
      <c r="F213" s="24">
        <f t="shared" si="89"/>
        <v>3128275</v>
      </c>
      <c r="G213" s="25">
        <v>25</v>
      </c>
      <c r="H213" s="24">
        <f t="shared" si="78"/>
        <v>3128275</v>
      </c>
      <c r="I213" s="25">
        <v>25</v>
      </c>
      <c r="J213" s="24">
        <f t="shared" si="90"/>
        <v>3128275</v>
      </c>
      <c r="K213" s="23">
        <v>25</v>
      </c>
      <c r="L213" s="24">
        <f t="shared" si="91"/>
        <v>3128275</v>
      </c>
      <c r="M213" s="26">
        <v>25</v>
      </c>
      <c r="N213" s="24">
        <f t="shared" si="84"/>
        <v>3128275</v>
      </c>
      <c r="O213" s="26">
        <v>25</v>
      </c>
      <c r="P213" s="24">
        <f t="shared" si="92"/>
        <v>3128275</v>
      </c>
      <c r="Q213" s="23">
        <v>42</v>
      </c>
      <c r="R213" s="24">
        <f t="shared" si="92"/>
        <v>5255502</v>
      </c>
      <c r="S213" s="26">
        <f t="shared" ref="S213:S276" si="93">IF((Q213-O213)&gt;0,(Q213-O213),0)</f>
        <v>17</v>
      </c>
      <c r="T213" s="28">
        <f t="shared" ref="T213:T276" si="94">IF((Q213-O213)&lt;0,(Q213-O213),0)</f>
        <v>0</v>
      </c>
    </row>
    <row r="214" spans="1:20" ht="45" x14ac:dyDescent="0.2">
      <c r="A214" s="29">
        <v>6.306</v>
      </c>
      <c r="B214" s="10" t="s">
        <v>232</v>
      </c>
      <c r="C214" s="9" t="s">
        <v>76</v>
      </c>
      <c r="D214" s="23">
        <v>5</v>
      </c>
      <c r="E214" s="24">
        <v>101526</v>
      </c>
      <c r="F214" s="24">
        <f t="shared" si="89"/>
        <v>507630</v>
      </c>
      <c r="G214" s="25">
        <v>5</v>
      </c>
      <c r="H214" s="24">
        <f t="shared" si="78"/>
        <v>507630</v>
      </c>
      <c r="I214" s="25">
        <v>5</v>
      </c>
      <c r="J214" s="24">
        <f t="shared" si="90"/>
        <v>507630</v>
      </c>
      <c r="K214" s="23">
        <v>5</v>
      </c>
      <c r="L214" s="24">
        <f t="shared" si="91"/>
        <v>507630</v>
      </c>
      <c r="M214" s="26">
        <v>5</v>
      </c>
      <c r="N214" s="24">
        <f t="shared" si="84"/>
        <v>507630</v>
      </c>
      <c r="O214" s="26">
        <v>5</v>
      </c>
      <c r="P214" s="24">
        <f t="shared" si="92"/>
        <v>507630</v>
      </c>
      <c r="Q214" s="23">
        <f>+'[1]6,306'!AT37</f>
        <v>12.5</v>
      </c>
      <c r="R214" s="31">
        <f t="shared" si="92"/>
        <v>1269075</v>
      </c>
      <c r="S214" s="23">
        <f t="shared" si="93"/>
        <v>7.5</v>
      </c>
      <c r="T214" s="28">
        <f t="shared" si="94"/>
        <v>0</v>
      </c>
    </row>
    <row r="215" spans="1:20" ht="45" x14ac:dyDescent="0.2">
      <c r="A215" s="29">
        <v>6.3070000000000004</v>
      </c>
      <c r="B215" s="10" t="s">
        <v>233</v>
      </c>
      <c r="C215" s="9" t="s">
        <v>76</v>
      </c>
      <c r="D215" s="23">
        <v>20</v>
      </c>
      <c r="E215" s="24">
        <v>101526</v>
      </c>
      <c r="F215" s="24">
        <f t="shared" si="89"/>
        <v>2030520</v>
      </c>
      <c r="G215" s="25">
        <v>20</v>
      </c>
      <c r="H215" s="24">
        <f t="shared" si="78"/>
        <v>2030520</v>
      </c>
      <c r="I215" s="25">
        <v>20</v>
      </c>
      <c r="J215" s="24">
        <f t="shared" si="90"/>
        <v>2030520</v>
      </c>
      <c r="K215" s="23">
        <v>20</v>
      </c>
      <c r="L215" s="24">
        <f t="shared" si="91"/>
        <v>2030520</v>
      </c>
      <c r="M215" s="26">
        <v>20</v>
      </c>
      <c r="N215" s="24">
        <f t="shared" si="84"/>
        <v>2030520</v>
      </c>
      <c r="O215" s="26">
        <v>20</v>
      </c>
      <c r="P215" s="24">
        <f t="shared" si="92"/>
        <v>2030520</v>
      </c>
      <c r="Q215" s="23">
        <f>+'[1]6,307'!AT37</f>
        <v>24</v>
      </c>
      <c r="R215" s="31">
        <f t="shared" si="92"/>
        <v>2436624</v>
      </c>
      <c r="S215" s="23">
        <f t="shared" si="93"/>
        <v>4</v>
      </c>
      <c r="T215" s="28">
        <f t="shared" si="94"/>
        <v>0</v>
      </c>
    </row>
    <row r="216" spans="1:20" ht="45" x14ac:dyDescent="0.2">
      <c r="A216" s="29">
        <v>6.3079999999999998</v>
      </c>
      <c r="B216" s="10" t="s">
        <v>234</v>
      </c>
      <c r="C216" s="9" t="s">
        <v>76</v>
      </c>
      <c r="D216" s="23">
        <v>25</v>
      </c>
      <c r="E216" s="24">
        <v>101526</v>
      </c>
      <c r="F216" s="24">
        <f t="shared" si="89"/>
        <v>2538150</v>
      </c>
      <c r="G216" s="25">
        <v>25</v>
      </c>
      <c r="H216" s="24">
        <f t="shared" si="78"/>
        <v>2538150</v>
      </c>
      <c r="I216" s="25">
        <v>25</v>
      </c>
      <c r="J216" s="24">
        <f t="shared" si="90"/>
        <v>2538150</v>
      </c>
      <c r="K216" s="23">
        <v>25</v>
      </c>
      <c r="L216" s="24">
        <f t="shared" si="91"/>
        <v>2538150</v>
      </c>
      <c r="M216" s="26">
        <v>25</v>
      </c>
      <c r="N216" s="24">
        <f t="shared" si="84"/>
        <v>2538150</v>
      </c>
      <c r="O216" s="26">
        <v>25</v>
      </c>
      <c r="P216" s="24">
        <f t="shared" si="92"/>
        <v>2538150</v>
      </c>
      <c r="Q216" s="23">
        <f>+'[1]6,308'!AT37</f>
        <v>27</v>
      </c>
      <c r="R216" s="31">
        <f t="shared" si="92"/>
        <v>2741202</v>
      </c>
      <c r="S216" s="23">
        <f t="shared" si="93"/>
        <v>2</v>
      </c>
      <c r="T216" s="28">
        <f t="shared" si="94"/>
        <v>0</v>
      </c>
    </row>
    <row r="217" spans="1:20" ht="45" x14ac:dyDescent="0.2">
      <c r="A217" s="29">
        <v>6.3090000000000002</v>
      </c>
      <c r="B217" s="10" t="s">
        <v>235</v>
      </c>
      <c r="C217" s="9" t="s">
        <v>76</v>
      </c>
      <c r="D217" s="23">
        <v>30</v>
      </c>
      <c r="E217" s="24">
        <v>101526</v>
      </c>
      <c r="F217" s="24">
        <f t="shared" si="89"/>
        <v>3045780</v>
      </c>
      <c r="G217" s="25">
        <v>30</v>
      </c>
      <c r="H217" s="24">
        <f t="shared" si="78"/>
        <v>3045780</v>
      </c>
      <c r="I217" s="25">
        <v>30</v>
      </c>
      <c r="J217" s="24">
        <f t="shared" si="90"/>
        <v>3045780</v>
      </c>
      <c r="K217" s="23">
        <v>30</v>
      </c>
      <c r="L217" s="24">
        <f t="shared" si="91"/>
        <v>3045780</v>
      </c>
      <c r="M217" s="26">
        <v>30</v>
      </c>
      <c r="N217" s="24">
        <f t="shared" si="84"/>
        <v>3045780</v>
      </c>
      <c r="O217" s="26">
        <v>30</v>
      </c>
      <c r="P217" s="24">
        <f t="shared" si="92"/>
        <v>3045780</v>
      </c>
      <c r="Q217" s="26">
        <v>30</v>
      </c>
      <c r="R217" s="24">
        <f t="shared" si="92"/>
        <v>3045780</v>
      </c>
      <c r="S217" s="26">
        <f t="shared" si="93"/>
        <v>0</v>
      </c>
      <c r="T217" s="28">
        <f t="shared" si="94"/>
        <v>0</v>
      </c>
    </row>
    <row r="218" spans="1:20" ht="53.25" customHeight="1" x14ac:dyDescent="0.2">
      <c r="A218" s="47">
        <v>6.31</v>
      </c>
      <c r="B218" s="10" t="s">
        <v>236</v>
      </c>
      <c r="C218" s="9" t="s">
        <v>76</v>
      </c>
      <c r="D218" s="23">
        <v>5</v>
      </c>
      <c r="E218" s="24">
        <v>125131</v>
      </c>
      <c r="F218" s="24">
        <f t="shared" si="89"/>
        <v>625655</v>
      </c>
      <c r="G218" s="25">
        <v>5</v>
      </c>
      <c r="H218" s="24">
        <f t="shared" si="78"/>
        <v>625655</v>
      </c>
      <c r="I218" s="25">
        <v>5</v>
      </c>
      <c r="J218" s="24">
        <f t="shared" si="90"/>
        <v>625655</v>
      </c>
      <c r="K218" s="23">
        <v>5</v>
      </c>
      <c r="L218" s="24">
        <f t="shared" si="91"/>
        <v>625655</v>
      </c>
      <c r="M218" s="26">
        <v>5</v>
      </c>
      <c r="N218" s="24">
        <f t="shared" si="84"/>
        <v>625655</v>
      </c>
      <c r="O218" s="26">
        <v>5</v>
      </c>
      <c r="P218" s="24">
        <f t="shared" si="92"/>
        <v>625655</v>
      </c>
      <c r="Q218" s="26">
        <v>5</v>
      </c>
      <c r="R218" s="24">
        <f t="shared" si="92"/>
        <v>625655</v>
      </c>
      <c r="S218" s="26">
        <f t="shared" si="93"/>
        <v>0</v>
      </c>
      <c r="T218" s="28">
        <f t="shared" si="94"/>
        <v>0</v>
      </c>
    </row>
    <row r="219" spans="1:20" ht="58.5" customHeight="1" x14ac:dyDescent="0.2">
      <c r="A219" s="29">
        <v>6.3109999999999902</v>
      </c>
      <c r="B219" s="10" t="s">
        <v>237</v>
      </c>
      <c r="C219" s="9" t="s">
        <v>76</v>
      </c>
      <c r="D219" s="23">
        <v>30</v>
      </c>
      <c r="E219" s="24">
        <v>125131</v>
      </c>
      <c r="F219" s="24">
        <f t="shared" si="89"/>
        <v>3753930</v>
      </c>
      <c r="G219" s="25">
        <v>30</v>
      </c>
      <c r="H219" s="24">
        <f t="shared" si="78"/>
        <v>3753930</v>
      </c>
      <c r="I219" s="25">
        <v>30</v>
      </c>
      <c r="J219" s="24">
        <f t="shared" si="90"/>
        <v>3753930</v>
      </c>
      <c r="K219" s="23">
        <v>30</v>
      </c>
      <c r="L219" s="24">
        <f t="shared" si="91"/>
        <v>3753930</v>
      </c>
      <c r="M219" s="26">
        <v>30</v>
      </c>
      <c r="N219" s="24">
        <f t="shared" si="84"/>
        <v>3753930</v>
      </c>
      <c r="O219" s="26">
        <v>30</v>
      </c>
      <c r="P219" s="24">
        <f t="shared" si="92"/>
        <v>3753930</v>
      </c>
      <c r="Q219" s="26">
        <v>30</v>
      </c>
      <c r="R219" s="24">
        <f t="shared" si="92"/>
        <v>3753930</v>
      </c>
      <c r="S219" s="26">
        <f t="shared" si="93"/>
        <v>0</v>
      </c>
      <c r="T219" s="28">
        <f t="shared" si="94"/>
        <v>0</v>
      </c>
    </row>
    <row r="220" spans="1:20" ht="58.5" customHeight="1" x14ac:dyDescent="0.2">
      <c r="A220" s="29">
        <v>6.3119999999999896</v>
      </c>
      <c r="B220" s="10" t="s">
        <v>238</v>
      </c>
      <c r="C220" s="9" t="s">
        <v>76</v>
      </c>
      <c r="D220" s="23">
        <v>35</v>
      </c>
      <c r="E220" s="24">
        <v>125131</v>
      </c>
      <c r="F220" s="24">
        <f t="shared" si="89"/>
        <v>4379585</v>
      </c>
      <c r="G220" s="25">
        <v>35</v>
      </c>
      <c r="H220" s="24">
        <f t="shared" si="78"/>
        <v>4379585</v>
      </c>
      <c r="I220" s="25">
        <v>35</v>
      </c>
      <c r="J220" s="24">
        <f t="shared" si="90"/>
        <v>4379585</v>
      </c>
      <c r="K220" s="23">
        <v>35</v>
      </c>
      <c r="L220" s="24">
        <f t="shared" si="91"/>
        <v>4379585</v>
      </c>
      <c r="M220" s="26">
        <v>35</v>
      </c>
      <c r="N220" s="24">
        <f t="shared" si="84"/>
        <v>4379585</v>
      </c>
      <c r="O220" s="26">
        <v>35</v>
      </c>
      <c r="P220" s="24">
        <f t="shared" si="92"/>
        <v>4379585</v>
      </c>
      <c r="Q220" s="26">
        <v>35</v>
      </c>
      <c r="R220" s="24">
        <f t="shared" si="92"/>
        <v>4379585</v>
      </c>
      <c r="S220" s="26">
        <f t="shared" si="93"/>
        <v>0</v>
      </c>
      <c r="T220" s="28">
        <f t="shared" si="94"/>
        <v>0</v>
      </c>
    </row>
    <row r="221" spans="1:20" ht="58.5" customHeight="1" x14ac:dyDescent="0.2">
      <c r="A221" s="29">
        <v>6.31299999999999</v>
      </c>
      <c r="B221" s="10" t="s">
        <v>239</v>
      </c>
      <c r="C221" s="9" t="s">
        <v>76</v>
      </c>
      <c r="D221" s="23">
        <v>40</v>
      </c>
      <c r="E221" s="24">
        <v>125131</v>
      </c>
      <c r="F221" s="24">
        <f t="shared" si="89"/>
        <v>5005240</v>
      </c>
      <c r="G221" s="25">
        <v>40</v>
      </c>
      <c r="H221" s="24">
        <f t="shared" si="78"/>
        <v>5005240</v>
      </c>
      <c r="I221" s="25">
        <v>40</v>
      </c>
      <c r="J221" s="24">
        <f t="shared" si="90"/>
        <v>5005240</v>
      </c>
      <c r="K221" s="23">
        <v>40</v>
      </c>
      <c r="L221" s="24">
        <f t="shared" si="91"/>
        <v>5005240</v>
      </c>
      <c r="M221" s="26">
        <v>40</v>
      </c>
      <c r="N221" s="24">
        <f t="shared" si="84"/>
        <v>5005240</v>
      </c>
      <c r="O221" s="26">
        <v>40</v>
      </c>
      <c r="P221" s="24">
        <f t="shared" si="92"/>
        <v>5005240</v>
      </c>
      <c r="Q221" s="26">
        <v>40</v>
      </c>
      <c r="R221" s="24">
        <f t="shared" si="92"/>
        <v>5005240</v>
      </c>
      <c r="S221" s="26">
        <f t="shared" si="93"/>
        <v>0</v>
      </c>
      <c r="T221" s="28">
        <f t="shared" si="94"/>
        <v>0</v>
      </c>
    </row>
    <row r="222" spans="1:20" ht="45" x14ac:dyDescent="0.2">
      <c r="A222" s="29">
        <v>6.3139999999999903</v>
      </c>
      <c r="B222" s="10" t="s">
        <v>240</v>
      </c>
      <c r="C222" s="9" t="s">
        <v>76</v>
      </c>
      <c r="D222" s="23">
        <v>10</v>
      </c>
      <c r="E222" s="24">
        <v>77868</v>
      </c>
      <c r="F222" s="24">
        <f t="shared" si="89"/>
        <v>778680</v>
      </c>
      <c r="G222" s="25">
        <v>10</v>
      </c>
      <c r="H222" s="24">
        <f t="shared" si="78"/>
        <v>778680</v>
      </c>
      <c r="I222" s="25">
        <v>10</v>
      </c>
      <c r="J222" s="24">
        <f t="shared" si="90"/>
        <v>778680</v>
      </c>
      <c r="K222" s="23">
        <v>10</v>
      </c>
      <c r="L222" s="24">
        <f t="shared" si="91"/>
        <v>778680</v>
      </c>
      <c r="M222" s="26">
        <v>10</v>
      </c>
      <c r="N222" s="24">
        <f t="shared" si="84"/>
        <v>778680</v>
      </c>
      <c r="O222" s="26">
        <v>10</v>
      </c>
      <c r="P222" s="24">
        <f t="shared" si="92"/>
        <v>778680</v>
      </c>
      <c r="Q222" s="26">
        <v>10</v>
      </c>
      <c r="R222" s="24">
        <f t="shared" si="92"/>
        <v>778680</v>
      </c>
      <c r="S222" s="26">
        <f t="shared" si="93"/>
        <v>0</v>
      </c>
      <c r="T222" s="28">
        <f t="shared" si="94"/>
        <v>0</v>
      </c>
    </row>
    <row r="223" spans="1:20" ht="45" x14ac:dyDescent="0.2">
      <c r="A223" s="29">
        <v>6.3149999999999897</v>
      </c>
      <c r="B223" s="10" t="s">
        <v>241</v>
      </c>
      <c r="C223" s="9" t="s">
        <v>76</v>
      </c>
      <c r="D223" s="23">
        <v>10</v>
      </c>
      <c r="E223" s="24">
        <v>77868</v>
      </c>
      <c r="F223" s="24">
        <f t="shared" si="89"/>
        <v>778680</v>
      </c>
      <c r="G223" s="25">
        <v>10</v>
      </c>
      <c r="H223" s="24">
        <f t="shared" si="78"/>
        <v>778680</v>
      </c>
      <c r="I223" s="25">
        <v>10</v>
      </c>
      <c r="J223" s="24">
        <f t="shared" si="90"/>
        <v>778680</v>
      </c>
      <c r="K223" s="23">
        <v>10</v>
      </c>
      <c r="L223" s="24">
        <f t="shared" si="91"/>
        <v>778680</v>
      </c>
      <c r="M223" s="26">
        <v>10</v>
      </c>
      <c r="N223" s="24">
        <f t="shared" si="84"/>
        <v>778680</v>
      </c>
      <c r="O223" s="26">
        <v>10</v>
      </c>
      <c r="P223" s="24">
        <f t="shared" si="92"/>
        <v>778680</v>
      </c>
      <c r="Q223" s="26">
        <v>10</v>
      </c>
      <c r="R223" s="24">
        <f t="shared" si="92"/>
        <v>778680</v>
      </c>
      <c r="S223" s="26">
        <f t="shared" si="93"/>
        <v>0</v>
      </c>
      <c r="T223" s="28">
        <f t="shared" si="94"/>
        <v>0</v>
      </c>
    </row>
    <row r="224" spans="1:20" ht="45" x14ac:dyDescent="0.2">
      <c r="A224" s="29">
        <v>6.3159999999999901</v>
      </c>
      <c r="B224" s="10" t="s">
        <v>242</v>
      </c>
      <c r="C224" s="9" t="s">
        <v>76</v>
      </c>
      <c r="D224" s="23">
        <v>10</v>
      </c>
      <c r="E224" s="24">
        <v>101526</v>
      </c>
      <c r="F224" s="24">
        <f t="shared" si="89"/>
        <v>1015260</v>
      </c>
      <c r="G224" s="25">
        <v>10</v>
      </c>
      <c r="H224" s="24">
        <f t="shared" si="78"/>
        <v>1015260</v>
      </c>
      <c r="I224" s="25">
        <v>10</v>
      </c>
      <c r="J224" s="24">
        <f t="shared" si="90"/>
        <v>1015260</v>
      </c>
      <c r="K224" s="23">
        <v>10</v>
      </c>
      <c r="L224" s="24">
        <f t="shared" si="91"/>
        <v>1015260</v>
      </c>
      <c r="M224" s="26">
        <v>10</v>
      </c>
      <c r="N224" s="24">
        <f t="shared" si="84"/>
        <v>1015260</v>
      </c>
      <c r="O224" s="26">
        <v>10</v>
      </c>
      <c r="P224" s="24">
        <f t="shared" si="92"/>
        <v>1015260</v>
      </c>
      <c r="Q224" s="26">
        <v>10</v>
      </c>
      <c r="R224" s="24">
        <f t="shared" si="92"/>
        <v>1015260</v>
      </c>
      <c r="S224" s="26">
        <f t="shared" si="93"/>
        <v>0</v>
      </c>
      <c r="T224" s="28">
        <f t="shared" si="94"/>
        <v>0</v>
      </c>
    </row>
    <row r="225" spans="1:20" ht="45" x14ac:dyDescent="0.2">
      <c r="A225" s="29">
        <v>6.3169999999999904</v>
      </c>
      <c r="B225" s="10" t="s">
        <v>243</v>
      </c>
      <c r="C225" s="9" t="s">
        <v>76</v>
      </c>
      <c r="D225" s="23">
        <v>10</v>
      </c>
      <c r="E225" s="24">
        <v>101526</v>
      </c>
      <c r="F225" s="24">
        <f t="shared" si="89"/>
        <v>1015260</v>
      </c>
      <c r="G225" s="25">
        <v>10</v>
      </c>
      <c r="H225" s="24">
        <f t="shared" si="78"/>
        <v>1015260</v>
      </c>
      <c r="I225" s="25">
        <v>10</v>
      </c>
      <c r="J225" s="24">
        <f t="shared" si="90"/>
        <v>1015260</v>
      </c>
      <c r="K225" s="23">
        <v>10</v>
      </c>
      <c r="L225" s="24">
        <f t="shared" si="91"/>
        <v>1015260</v>
      </c>
      <c r="M225" s="26">
        <v>10</v>
      </c>
      <c r="N225" s="24">
        <f t="shared" si="84"/>
        <v>1015260</v>
      </c>
      <c r="O225" s="26">
        <v>10</v>
      </c>
      <c r="P225" s="24">
        <f t="shared" si="92"/>
        <v>1015260</v>
      </c>
      <c r="Q225" s="26">
        <v>10</v>
      </c>
      <c r="R225" s="24">
        <f t="shared" si="92"/>
        <v>1015260</v>
      </c>
      <c r="S225" s="26">
        <f t="shared" si="93"/>
        <v>0</v>
      </c>
      <c r="T225" s="28">
        <f t="shared" si="94"/>
        <v>0</v>
      </c>
    </row>
    <row r="226" spans="1:20" ht="45" x14ac:dyDescent="0.2">
      <c r="A226" s="29">
        <v>6.3179999999999898</v>
      </c>
      <c r="B226" s="10" t="s">
        <v>244</v>
      </c>
      <c r="C226" s="9" t="s">
        <v>76</v>
      </c>
      <c r="D226" s="23">
        <v>10</v>
      </c>
      <c r="E226" s="24">
        <v>101526</v>
      </c>
      <c r="F226" s="24">
        <f t="shared" si="89"/>
        <v>1015260</v>
      </c>
      <c r="G226" s="25">
        <v>10</v>
      </c>
      <c r="H226" s="24">
        <f t="shared" si="78"/>
        <v>1015260</v>
      </c>
      <c r="I226" s="25">
        <v>10</v>
      </c>
      <c r="J226" s="24">
        <f t="shared" si="90"/>
        <v>1015260</v>
      </c>
      <c r="K226" s="23">
        <v>10</v>
      </c>
      <c r="L226" s="24">
        <f t="shared" si="91"/>
        <v>1015260</v>
      </c>
      <c r="M226" s="26">
        <v>10</v>
      </c>
      <c r="N226" s="24">
        <f t="shared" si="84"/>
        <v>1015260</v>
      </c>
      <c r="O226" s="26">
        <v>10</v>
      </c>
      <c r="P226" s="24">
        <f t="shared" si="92"/>
        <v>1015260</v>
      </c>
      <c r="Q226" s="26">
        <v>10</v>
      </c>
      <c r="R226" s="24">
        <f t="shared" si="92"/>
        <v>1015260</v>
      </c>
      <c r="S226" s="26">
        <f t="shared" si="93"/>
        <v>0</v>
      </c>
      <c r="T226" s="28">
        <f t="shared" si="94"/>
        <v>0</v>
      </c>
    </row>
    <row r="227" spans="1:20" ht="45" x14ac:dyDescent="0.2">
      <c r="A227" s="29">
        <v>6.3189999999999902</v>
      </c>
      <c r="B227" s="10" t="s">
        <v>245</v>
      </c>
      <c r="C227" s="9" t="s">
        <v>76</v>
      </c>
      <c r="D227" s="23">
        <v>10</v>
      </c>
      <c r="E227" s="24">
        <v>229872</v>
      </c>
      <c r="F227" s="24">
        <f t="shared" si="89"/>
        <v>2298720</v>
      </c>
      <c r="G227" s="25">
        <v>10</v>
      </c>
      <c r="H227" s="24">
        <f t="shared" si="78"/>
        <v>2298720</v>
      </c>
      <c r="I227" s="25">
        <v>10</v>
      </c>
      <c r="J227" s="24">
        <f t="shared" si="90"/>
        <v>2298720</v>
      </c>
      <c r="K227" s="23">
        <v>10</v>
      </c>
      <c r="L227" s="24">
        <f t="shared" si="91"/>
        <v>2298720</v>
      </c>
      <c r="M227" s="26">
        <v>10</v>
      </c>
      <c r="N227" s="24">
        <f t="shared" si="84"/>
        <v>2298720</v>
      </c>
      <c r="O227" s="26">
        <v>10</v>
      </c>
      <c r="P227" s="24">
        <f t="shared" si="92"/>
        <v>2298720</v>
      </c>
      <c r="Q227" s="26">
        <v>10</v>
      </c>
      <c r="R227" s="24">
        <f t="shared" si="92"/>
        <v>2298720</v>
      </c>
      <c r="S227" s="26">
        <f t="shared" si="93"/>
        <v>0</v>
      </c>
      <c r="T227" s="28">
        <f t="shared" si="94"/>
        <v>0</v>
      </c>
    </row>
    <row r="228" spans="1:20" ht="67.5" x14ac:dyDescent="0.2">
      <c r="A228" s="47">
        <v>6.3199999999999896</v>
      </c>
      <c r="B228" s="10" t="s">
        <v>246</v>
      </c>
      <c r="C228" s="9" t="s">
        <v>76</v>
      </c>
      <c r="D228" s="23">
        <v>10</v>
      </c>
      <c r="E228" s="24">
        <v>330086</v>
      </c>
      <c r="F228" s="24">
        <f t="shared" si="89"/>
        <v>3300860</v>
      </c>
      <c r="G228" s="25">
        <v>10</v>
      </c>
      <c r="H228" s="24">
        <f t="shared" si="78"/>
        <v>3300860</v>
      </c>
      <c r="I228" s="25">
        <v>10</v>
      </c>
      <c r="J228" s="24">
        <f t="shared" si="90"/>
        <v>3300860</v>
      </c>
      <c r="K228" s="23">
        <v>10</v>
      </c>
      <c r="L228" s="24">
        <f t="shared" si="91"/>
        <v>3300860</v>
      </c>
      <c r="M228" s="26">
        <v>10</v>
      </c>
      <c r="N228" s="24">
        <f t="shared" si="84"/>
        <v>3300860</v>
      </c>
      <c r="O228" s="26">
        <v>10</v>
      </c>
      <c r="P228" s="24">
        <f t="shared" si="92"/>
        <v>3300860</v>
      </c>
      <c r="Q228" s="26">
        <v>10</v>
      </c>
      <c r="R228" s="24">
        <f t="shared" si="92"/>
        <v>3300860</v>
      </c>
      <c r="S228" s="26">
        <f t="shared" si="93"/>
        <v>0</v>
      </c>
      <c r="T228" s="28">
        <f t="shared" si="94"/>
        <v>0</v>
      </c>
    </row>
    <row r="229" spans="1:20" ht="56.25" x14ac:dyDescent="0.2">
      <c r="A229" s="29">
        <v>6.32099999999999</v>
      </c>
      <c r="B229" s="10" t="s">
        <v>247</v>
      </c>
      <c r="C229" s="9" t="s">
        <v>76</v>
      </c>
      <c r="D229" s="23">
        <v>10</v>
      </c>
      <c r="E229" s="24">
        <v>513699</v>
      </c>
      <c r="F229" s="24">
        <f t="shared" si="89"/>
        <v>5136990</v>
      </c>
      <c r="G229" s="25">
        <v>10</v>
      </c>
      <c r="H229" s="24">
        <f t="shared" si="78"/>
        <v>5136990</v>
      </c>
      <c r="I229" s="25">
        <v>10</v>
      </c>
      <c r="J229" s="24">
        <f t="shared" si="90"/>
        <v>5136990</v>
      </c>
      <c r="K229" s="23">
        <v>10</v>
      </c>
      <c r="L229" s="24">
        <f t="shared" si="91"/>
        <v>5136990</v>
      </c>
      <c r="M229" s="26">
        <v>10</v>
      </c>
      <c r="N229" s="24">
        <f t="shared" si="84"/>
        <v>5136990</v>
      </c>
      <c r="O229" s="26">
        <v>10</v>
      </c>
      <c r="P229" s="24">
        <f t="shared" si="92"/>
        <v>5136990</v>
      </c>
      <c r="Q229" s="26">
        <v>10</v>
      </c>
      <c r="R229" s="24">
        <f t="shared" si="92"/>
        <v>5136990</v>
      </c>
      <c r="S229" s="26">
        <f t="shared" si="93"/>
        <v>0</v>
      </c>
      <c r="T229" s="28">
        <f t="shared" si="94"/>
        <v>0</v>
      </c>
    </row>
    <row r="230" spans="1:20" ht="62.25" customHeight="1" x14ac:dyDescent="0.2">
      <c r="A230" s="29">
        <v>6.3219999999999903</v>
      </c>
      <c r="B230" s="10" t="s">
        <v>248</v>
      </c>
      <c r="C230" s="9" t="s">
        <v>76</v>
      </c>
      <c r="D230" s="23">
        <v>25</v>
      </c>
      <c r="E230" s="24">
        <v>513699</v>
      </c>
      <c r="F230" s="24">
        <f t="shared" si="89"/>
        <v>12842475</v>
      </c>
      <c r="G230" s="25">
        <v>25</v>
      </c>
      <c r="H230" s="24">
        <f t="shared" si="78"/>
        <v>12842475</v>
      </c>
      <c r="I230" s="25">
        <v>25</v>
      </c>
      <c r="J230" s="24">
        <f t="shared" si="90"/>
        <v>12842475</v>
      </c>
      <c r="K230" s="23">
        <v>25</v>
      </c>
      <c r="L230" s="24">
        <f t="shared" si="91"/>
        <v>12842475</v>
      </c>
      <c r="M230" s="26">
        <v>25</v>
      </c>
      <c r="N230" s="24">
        <f t="shared" si="84"/>
        <v>12842475</v>
      </c>
      <c r="O230" s="26">
        <v>25</v>
      </c>
      <c r="P230" s="24">
        <f t="shared" si="92"/>
        <v>12842475</v>
      </c>
      <c r="Q230" s="26">
        <v>25</v>
      </c>
      <c r="R230" s="24">
        <f t="shared" si="92"/>
        <v>12842475</v>
      </c>
      <c r="S230" s="26">
        <f t="shared" si="93"/>
        <v>0</v>
      </c>
      <c r="T230" s="28">
        <f t="shared" si="94"/>
        <v>0</v>
      </c>
    </row>
    <row r="231" spans="1:20" ht="45" x14ac:dyDescent="0.2">
      <c r="A231" s="29">
        <v>6.3229999999999897</v>
      </c>
      <c r="B231" s="10" t="s">
        <v>249</v>
      </c>
      <c r="C231" s="9" t="s">
        <v>76</v>
      </c>
      <c r="D231" s="23">
        <v>20</v>
      </c>
      <c r="E231" s="24">
        <v>82154</v>
      </c>
      <c r="F231" s="24">
        <f t="shared" si="89"/>
        <v>1643080</v>
      </c>
      <c r="G231" s="25">
        <v>20</v>
      </c>
      <c r="H231" s="24">
        <f t="shared" si="78"/>
        <v>1643080</v>
      </c>
      <c r="I231" s="25">
        <v>20</v>
      </c>
      <c r="J231" s="24">
        <f t="shared" si="90"/>
        <v>1643080</v>
      </c>
      <c r="K231" s="23">
        <v>20</v>
      </c>
      <c r="L231" s="24">
        <f t="shared" si="91"/>
        <v>1643080</v>
      </c>
      <c r="M231" s="26">
        <v>20</v>
      </c>
      <c r="N231" s="24">
        <f t="shared" si="84"/>
        <v>1643080</v>
      </c>
      <c r="O231" s="26">
        <v>20</v>
      </c>
      <c r="P231" s="24">
        <f t="shared" si="92"/>
        <v>1643080</v>
      </c>
      <c r="Q231" s="26">
        <v>20</v>
      </c>
      <c r="R231" s="24">
        <f t="shared" si="92"/>
        <v>1643080</v>
      </c>
      <c r="S231" s="26">
        <f t="shared" si="93"/>
        <v>0</v>
      </c>
      <c r="T231" s="28">
        <f t="shared" si="94"/>
        <v>0</v>
      </c>
    </row>
    <row r="232" spans="1:20" ht="45" x14ac:dyDescent="0.2">
      <c r="A232" s="29">
        <v>6.3239999999999901</v>
      </c>
      <c r="B232" s="10" t="s">
        <v>250</v>
      </c>
      <c r="C232" s="9" t="s">
        <v>76</v>
      </c>
      <c r="D232" s="23">
        <v>20</v>
      </c>
      <c r="E232" s="24">
        <v>82154</v>
      </c>
      <c r="F232" s="24">
        <f t="shared" si="89"/>
        <v>1643080</v>
      </c>
      <c r="G232" s="25">
        <v>20</v>
      </c>
      <c r="H232" s="24">
        <f t="shared" si="78"/>
        <v>1643080</v>
      </c>
      <c r="I232" s="25">
        <v>20</v>
      </c>
      <c r="J232" s="24">
        <f t="shared" si="90"/>
        <v>1643080</v>
      </c>
      <c r="K232" s="23">
        <v>20</v>
      </c>
      <c r="L232" s="24">
        <f t="shared" si="91"/>
        <v>1643080</v>
      </c>
      <c r="M232" s="26">
        <v>20</v>
      </c>
      <c r="N232" s="24">
        <f t="shared" si="84"/>
        <v>1643080</v>
      </c>
      <c r="O232" s="26">
        <v>20</v>
      </c>
      <c r="P232" s="24">
        <f t="shared" si="92"/>
        <v>1643080</v>
      </c>
      <c r="Q232" s="26">
        <v>20</v>
      </c>
      <c r="R232" s="24">
        <f t="shared" si="92"/>
        <v>1643080</v>
      </c>
      <c r="S232" s="26">
        <f t="shared" si="93"/>
        <v>0</v>
      </c>
      <c r="T232" s="28">
        <f t="shared" si="94"/>
        <v>0</v>
      </c>
    </row>
    <row r="233" spans="1:20" ht="56.25" x14ac:dyDescent="0.2">
      <c r="A233" s="29">
        <v>6.3249999999999904</v>
      </c>
      <c r="B233" s="10" t="s">
        <v>251</v>
      </c>
      <c r="C233" s="9" t="s">
        <v>76</v>
      </c>
      <c r="D233" s="23">
        <v>3500</v>
      </c>
      <c r="E233" s="24">
        <v>4929</v>
      </c>
      <c r="F233" s="24">
        <f t="shared" si="89"/>
        <v>17251500</v>
      </c>
      <c r="G233" s="25">
        <v>3500</v>
      </c>
      <c r="H233" s="24">
        <f t="shared" si="78"/>
        <v>17251500</v>
      </c>
      <c r="I233" s="25">
        <v>3500</v>
      </c>
      <c r="J233" s="24">
        <f t="shared" si="90"/>
        <v>17251500</v>
      </c>
      <c r="K233" s="23">
        <v>3500</v>
      </c>
      <c r="L233" s="24">
        <f t="shared" si="91"/>
        <v>17251500</v>
      </c>
      <c r="M233" s="26">
        <v>3500</v>
      </c>
      <c r="N233" s="24">
        <f t="shared" si="84"/>
        <v>17251500</v>
      </c>
      <c r="O233" s="26">
        <v>3500</v>
      </c>
      <c r="P233" s="24">
        <f t="shared" si="92"/>
        <v>17251500</v>
      </c>
      <c r="Q233" s="26">
        <v>3500</v>
      </c>
      <c r="R233" s="24">
        <f t="shared" si="92"/>
        <v>17251500</v>
      </c>
      <c r="S233" s="26">
        <f t="shared" si="93"/>
        <v>0</v>
      </c>
      <c r="T233" s="28">
        <f t="shared" si="94"/>
        <v>0</v>
      </c>
    </row>
    <row r="234" spans="1:20" x14ac:dyDescent="0.2">
      <c r="A234" s="42">
        <v>6.4</v>
      </c>
      <c r="B234" s="43" t="s">
        <v>252</v>
      </c>
      <c r="C234" s="44"/>
      <c r="D234" s="44"/>
      <c r="E234" s="44" t="s">
        <v>41</v>
      </c>
      <c r="F234" s="45">
        <f>SUM(F235:F237)</f>
        <v>2473544</v>
      </c>
      <c r="G234" s="25"/>
      <c r="H234" s="45">
        <f>SUM(H235:H237)</f>
        <v>2473544</v>
      </c>
      <c r="I234" s="25"/>
      <c r="J234" s="45">
        <f>SUM(J235:J237)</f>
        <v>2473544</v>
      </c>
      <c r="K234" s="23"/>
      <c r="L234" s="45">
        <f>SUM(L235:L237)</f>
        <v>2473544</v>
      </c>
      <c r="M234" s="46"/>
      <c r="N234" s="45">
        <f>SUM(N235:N237)</f>
        <v>2473544</v>
      </c>
      <c r="O234" s="44"/>
      <c r="P234" s="45">
        <f>SUM(P235:P237)</f>
        <v>2473544</v>
      </c>
      <c r="Q234" s="44"/>
      <c r="R234" s="45">
        <f>SUM(R235:R237)</f>
        <v>2473544</v>
      </c>
      <c r="S234" s="26"/>
      <c r="T234" s="28"/>
    </row>
    <row r="235" spans="1:20" ht="56.25" x14ac:dyDescent="0.2">
      <c r="A235" s="29">
        <v>6.4009999999999998</v>
      </c>
      <c r="B235" s="10" t="s">
        <v>253</v>
      </c>
      <c r="C235" s="9" t="s">
        <v>78</v>
      </c>
      <c r="D235" s="23">
        <v>4</v>
      </c>
      <c r="E235" s="24">
        <v>254788</v>
      </c>
      <c r="F235" s="24">
        <f>D235*E235</f>
        <v>1019152</v>
      </c>
      <c r="G235" s="25">
        <v>4</v>
      </c>
      <c r="H235" s="24">
        <f t="shared" si="78"/>
        <v>1019152</v>
      </c>
      <c r="I235" s="25">
        <v>4</v>
      </c>
      <c r="J235" s="24">
        <f t="shared" ref="J235:J237" si="95">I235*$E235</f>
        <v>1019152</v>
      </c>
      <c r="K235" s="23">
        <v>4</v>
      </c>
      <c r="L235" s="24">
        <f t="shared" ref="L235:L237" si="96">K235*E235</f>
        <v>1019152</v>
      </c>
      <c r="M235" s="26">
        <v>4</v>
      </c>
      <c r="N235" s="24">
        <f t="shared" si="84"/>
        <v>1019152</v>
      </c>
      <c r="O235" s="26">
        <v>4</v>
      </c>
      <c r="P235" s="24">
        <f t="shared" ref="P235:R237" si="97">O235*$E235</f>
        <v>1019152</v>
      </c>
      <c r="Q235" s="26">
        <v>4</v>
      </c>
      <c r="R235" s="24">
        <f t="shared" si="97"/>
        <v>1019152</v>
      </c>
      <c r="S235" s="26">
        <f t="shared" si="93"/>
        <v>0</v>
      </c>
      <c r="T235" s="28">
        <f t="shared" si="94"/>
        <v>0</v>
      </c>
    </row>
    <row r="236" spans="1:20" ht="56.25" x14ac:dyDescent="0.2">
      <c r="A236" s="29">
        <v>6.4020000000000001</v>
      </c>
      <c r="B236" s="10" t="s">
        <v>254</v>
      </c>
      <c r="C236" s="9" t="s">
        <v>78</v>
      </c>
      <c r="D236" s="23">
        <v>4</v>
      </c>
      <c r="E236" s="24">
        <v>262282</v>
      </c>
      <c r="F236" s="24">
        <f>D236*E236</f>
        <v>1049128</v>
      </c>
      <c r="G236" s="25">
        <v>4</v>
      </c>
      <c r="H236" s="24">
        <f t="shared" si="78"/>
        <v>1049128</v>
      </c>
      <c r="I236" s="25">
        <v>4</v>
      </c>
      <c r="J236" s="24">
        <f t="shared" si="95"/>
        <v>1049128</v>
      </c>
      <c r="K236" s="23">
        <v>4</v>
      </c>
      <c r="L236" s="24">
        <f t="shared" si="96"/>
        <v>1049128</v>
      </c>
      <c r="M236" s="26">
        <v>4</v>
      </c>
      <c r="N236" s="24">
        <f t="shared" si="84"/>
        <v>1049128</v>
      </c>
      <c r="O236" s="26">
        <v>4</v>
      </c>
      <c r="P236" s="24">
        <f t="shared" si="97"/>
        <v>1049128</v>
      </c>
      <c r="Q236" s="26">
        <v>4</v>
      </c>
      <c r="R236" s="24">
        <f t="shared" si="97"/>
        <v>1049128</v>
      </c>
      <c r="S236" s="26">
        <f t="shared" si="93"/>
        <v>0</v>
      </c>
      <c r="T236" s="28">
        <f t="shared" si="94"/>
        <v>0</v>
      </c>
    </row>
    <row r="237" spans="1:20" ht="45" x14ac:dyDescent="0.2">
      <c r="A237" s="29">
        <v>6.4029999999999996</v>
      </c>
      <c r="B237" s="10" t="s">
        <v>255</v>
      </c>
      <c r="C237" s="9" t="s">
        <v>78</v>
      </c>
      <c r="D237" s="23">
        <v>2</v>
      </c>
      <c r="E237" s="24">
        <v>202632</v>
      </c>
      <c r="F237" s="24">
        <f>D237*E237</f>
        <v>405264</v>
      </c>
      <c r="G237" s="25">
        <v>2</v>
      </c>
      <c r="H237" s="24">
        <f t="shared" si="78"/>
        <v>405264</v>
      </c>
      <c r="I237" s="25">
        <v>2</v>
      </c>
      <c r="J237" s="24">
        <f t="shared" si="95"/>
        <v>405264</v>
      </c>
      <c r="K237" s="23">
        <v>2</v>
      </c>
      <c r="L237" s="24">
        <f t="shared" si="96"/>
        <v>405264</v>
      </c>
      <c r="M237" s="26">
        <v>2</v>
      </c>
      <c r="N237" s="24">
        <f t="shared" si="84"/>
        <v>405264</v>
      </c>
      <c r="O237" s="26">
        <v>2</v>
      </c>
      <c r="P237" s="24">
        <f t="shared" si="97"/>
        <v>405264</v>
      </c>
      <c r="Q237" s="26">
        <v>2</v>
      </c>
      <c r="R237" s="24">
        <f t="shared" si="97"/>
        <v>405264</v>
      </c>
      <c r="S237" s="26">
        <f t="shared" si="93"/>
        <v>0</v>
      </c>
      <c r="T237" s="28">
        <f t="shared" si="94"/>
        <v>0</v>
      </c>
    </row>
    <row r="238" spans="1:20" x14ac:dyDescent="0.2">
      <c r="A238" s="42">
        <v>6.5</v>
      </c>
      <c r="B238" s="43" t="s">
        <v>256</v>
      </c>
      <c r="C238" s="44"/>
      <c r="D238" s="44"/>
      <c r="E238" s="44" t="s">
        <v>41</v>
      </c>
      <c r="F238" s="45">
        <f>SUM(F239:F241)</f>
        <v>4831726</v>
      </c>
      <c r="G238" s="25"/>
      <c r="H238" s="45">
        <f>SUM(H239:H241)</f>
        <v>4831726</v>
      </c>
      <c r="I238" s="25"/>
      <c r="J238" s="45">
        <f>SUM(J239:J241)</f>
        <v>4831726</v>
      </c>
      <c r="K238" s="23"/>
      <c r="L238" s="45">
        <f>SUM(L239:L241)</f>
        <v>4831726</v>
      </c>
      <c r="M238" s="46"/>
      <c r="N238" s="45">
        <f>SUM(N239:N241)</f>
        <v>0</v>
      </c>
      <c r="O238" s="44"/>
      <c r="P238" s="45">
        <f>SUM(P239:P241)</f>
        <v>0</v>
      </c>
      <c r="Q238" s="44"/>
      <c r="R238" s="45">
        <f>SUM(R239:R241)</f>
        <v>7363112</v>
      </c>
      <c r="S238" s="26"/>
      <c r="T238" s="28"/>
    </row>
    <row r="239" spans="1:20" ht="45" x14ac:dyDescent="0.2">
      <c r="A239" s="29">
        <v>6.5010000000000003</v>
      </c>
      <c r="B239" s="10" t="s">
        <v>257</v>
      </c>
      <c r="C239" s="9" t="s">
        <v>78</v>
      </c>
      <c r="D239" s="23">
        <v>32</v>
      </c>
      <c r="E239" s="24">
        <v>19783</v>
      </c>
      <c r="F239" s="24">
        <f>D239*E239</f>
        <v>633056</v>
      </c>
      <c r="G239" s="25">
        <v>32</v>
      </c>
      <c r="H239" s="24">
        <f t="shared" si="78"/>
        <v>633056</v>
      </c>
      <c r="I239" s="25">
        <v>32</v>
      </c>
      <c r="J239" s="24">
        <f t="shared" ref="J239:J241" si="98">I239*$E239</f>
        <v>633056</v>
      </c>
      <c r="K239" s="23">
        <v>32</v>
      </c>
      <c r="L239" s="24">
        <f t="shared" ref="L239:L241" si="99">K239*E239</f>
        <v>633056</v>
      </c>
      <c r="M239" s="23">
        <v>0</v>
      </c>
      <c r="N239" s="24">
        <f t="shared" si="84"/>
        <v>0</v>
      </c>
      <c r="O239" s="26">
        <v>0</v>
      </c>
      <c r="P239" s="31">
        <f t="shared" ref="P239:R241" si="100">O239*$E239</f>
        <v>0</v>
      </c>
      <c r="Q239" s="23">
        <v>32</v>
      </c>
      <c r="R239" s="31">
        <f t="shared" si="100"/>
        <v>633056</v>
      </c>
      <c r="S239" s="23">
        <f t="shared" si="93"/>
        <v>32</v>
      </c>
      <c r="T239" s="28">
        <f t="shared" si="94"/>
        <v>0</v>
      </c>
    </row>
    <row r="240" spans="1:20" ht="45" x14ac:dyDescent="0.2">
      <c r="A240" s="29">
        <v>6.5019999999999998</v>
      </c>
      <c r="B240" s="10" t="s">
        <v>258</v>
      </c>
      <c r="C240" s="9" t="s">
        <v>78</v>
      </c>
      <c r="D240" s="23">
        <v>62</v>
      </c>
      <c r="E240" s="24">
        <v>23881</v>
      </c>
      <c r="F240" s="24">
        <f>D240*E240</f>
        <v>1480622</v>
      </c>
      <c r="G240" s="25">
        <v>62</v>
      </c>
      <c r="H240" s="24">
        <f t="shared" si="78"/>
        <v>1480622</v>
      </c>
      <c r="I240" s="25">
        <v>62</v>
      </c>
      <c r="J240" s="24">
        <f t="shared" si="98"/>
        <v>1480622</v>
      </c>
      <c r="K240" s="23">
        <v>62</v>
      </c>
      <c r="L240" s="24">
        <f t="shared" si="99"/>
        <v>1480622</v>
      </c>
      <c r="M240" s="23">
        <v>0</v>
      </c>
      <c r="N240" s="24">
        <f t="shared" si="84"/>
        <v>0</v>
      </c>
      <c r="O240" s="26">
        <v>0</v>
      </c>
      <c r="P240" s="31">
        <f t="shared" si="100"/>
        <v>0</v>
      </c>
      <c r="Q240" s="23">
        <v>168</v>
      </c>
      <c r="R240" s="31">
        <f t="shared" si="100"/>
        <v>4012008</v>
      </c>
      <c r="S240" s="23">
        <f t="shared" si="93"/>
        <v>168</v>
      </c>
      <c r="T240" s="28">
        <f t="shared" si="94"/>
        <v>0</v>
      </c>
    </row>
    <row r="241" spans="1:20" ht="45" x14ac:dyDescent="0.2">
      <c r="A241" s="29">
        <v>6.5030000000000001</v>
      </c>
      <c r="B241" s="10" t="s">
        <v>259</v>
      </c>
      <c r="C241" s="9" t="s">
        <v>78</v>
      </c>
      <c r="D241" s="23">
        <v>8</v>
      </c>
      <c r="E241" s="24">
        <v>339756</v>
      </c>
      <c r="F241" s="24">
        <f>D241*E241</f>
        <v>2718048</v>
      </c>
      <c r="G241" s="25">
        <v>8</v>
      </c>
      <c r="H241" s="24">
        <f t="shared" si="78"/>
        <v>2718048</v>
      </c>
      <c r="I241" s="25">
        <v>8</v>
      </c>
      <c r="J241" s="24">
        <f t="shared" si="98"/>
        <v>2718048</v>
      </c>
      <c r="K241" s="23">
        <v>8</v>
      </c>
      <c r="L241" s="24">
        <f t="shared" si="99"/>
        <v>2718048</v>
      </c>
      <c r="M241" s="23">
        <v>0</v>
      </c>
      <c r="N241" s="24">
        <f t="shared" si="84"/>
        <v>0</v>
      </c>
      <c r="O241" s="26">
        <v>0</v>
      </c>
      <c r="P241" s="31">
        <f t="shared" si="100"/>
        <v>0</v>
      </c>
      <c r="Q241" s="23">
        <v>8</v>
      </c>
      <c r="R241" s="31">
        <f t="shared" si="100"/>
        <v>2718048</v>
      </c>
      <c r="S241" s="23">
        <f t="shared" si="93"/>
        <v>8</v>
      </c>
      <c r="T241" s="28">
        <f t="shared" si="94"/>
        <v>0</v>
      </c>
    </row>
    <row r="242" spans="1:20" x14ac:dyDescent="0.2">
      <c r="A242" s="42">
        <v>6.6</v>
      </c>
      <c r="B242" s="43" t="s">
        <v>260</v>
      </c>
      <c r="C242" s="44"/>
      <c r="D242" s="44"/>
      <c r="E242" s="44" t="s">
        <v>41</v>
      </c>
      <c r="F242" s="45">
        <f>SUM(F243:F247)</f>
        <v>21273669</v>
      </c>
      <c r="G242" s="25"/>
      <c r="H242" s="45">
        <f>SUM(H243:H247)</f>
        <v>21273669</v>
      </c>
      <c r="I242" s="25"/>
      <c r="J242" s="45">
        <f>SUM(J243:J247)</f>
        <v>21273669</v>
      </c>
      <c r="K242" s="23"/>
      <c r="L242" s="45">
        <f>SUM(L243:L247)</f>
        <v>21273669</v>
      </c>
      <c r="M242" s="46"/>
      <c r="N242" s="45">
        <f>SUM(N243:N247)</f>
        <v>21273669</v>
      </c>
      <c r="O242" s="44"/>
      <c r="P242" s="44">
        <f>SUM(P243:P247)</f>
        <v>3672406</v>
      </c>
      <c r="Q242" s="44"/>
      <c r="R242" s="44">
        <f>SUM(R243:R247)</f>
        <v>10099080</v>
      </c>
      <c r="S242" s="26"/>
      <c r="T242" s="28"/>
    </row>
    <row r="243" spans="1:20" ht="56.25" x14ac:dyDescent="0.2">
      <c r="A243" s="29">
        <v>6.601</v>
      </c>
      <c r="B243" s="22" t="s">
        <v>261</v>
      </c>
      <c r="C243" s="9"/>
      <c r="D243" s="23"/>
      <c r="E243" s="24"/>
      <c r="F243" s="24">
        <v>0</v>
      </c>
      <c r="G243" s="25"/>
      <c r="H243" s="24"/>
      <c r="I243" s="25"/>
      <c r="J243" s="24">
        <f t="shared" ref="J243:J247" si="101">I243*$E243</f>
        <v>0</v>
      </c>
      <c r="K243" s="23"/>
      <c r="L243" s="24"/>
      <c r="M243" s="26"/>
      <c r="N243" s="24">
        <f t="shared" si="84"/>
        <v>0</v>
      </c>
      <c r="O243" s="26"/>
      <c r="P243" s="24">
        <f t="shared" ref="P243:R247" si="102">O243*$E243</f>
        <v>0</v>
      </c>
      <c r="Q243" s="26"/>
      <c r="R243" s="24">
        <f t="shared" si="102"/>
        <v>0</v>
      </c>
      <c r="S243" s="26">
        <f t="shared" si="93"/>
        <v>0</v>
      </c>
      <c r="T243" s="28">
        <f t="shared" si="94"/>
        <v>0</v>
      </c>
    </row>
    <row r="244" spans="1:20" ht="211.5" customHeight="1" x14ac:dyDescent="0.2">
      <c r="A244" s="29">
        <v>6.6020000000000003</v>
      </c>
      <c r="B244" s="10" t="s">
        <v>262</v>
      </c>
      <c r="C244" s="9" t="s">
        <v>78</v>
      </c>
      <c r="D244" s="23">
        <v>1</v>
      </c>
      <c r="E244" s="24">
        <v>8530780</v>
      </c>
      <c r="F244" s="24">
        <f>D244*E244</f>
        <v>8530780</v>
      </c>
      <c r="G244" s="25">
        <v>1</v>
      </c>
      <c r="H244" s="24">
        <f t="shared" si="78"/>
        <v>8530780</v>
      </c>
      <c r="I244" s="25">
        <v>1</v>
      </c>
      <c r="J244" s="24">
        <f t="shared" si="101"/>
        <v>8530780</v>
      </c>
      <c r="K244" s="23">
        <v>1</v>
      </c>
      <c r="L244" s="24">
        <f>K244*E244</f>
        <v>8530780</v>
      </c>
      <c r="M244" s="23">
        <v>1</v>
      </c>
      <c r="N244" s="24">
        <f t="shared" si="84"/>
        <v>8530780</v>
      </c>
      <c r="O244" s="26">
        <v>0</v>
      </c>
      <c r="P244" s="31">
        <f t="shared" si="102"/>
        <v>0</v>
      </c>
      <c r="Q244" s="23">
        <v>0</v>
      </c>
      <c r="R244" s="31">
        <f t="shared" si="102"/>
        <v>0</v>
      </c>
      <c r="S244" s="23">
        <f t="shared" si="93"/>
        <v>0</v>
      </c>
      <c r="T244" s="28">
        <f t="shared" si="94"/>
        <v>0</v>
      </c>
    </row>
    <row r="245" spans="1:20" ht="202.5" x14ac:dyDescent="0.2">
      <c r="A245" s="29">
        <v>6.6029999999999998</v>
      </c>
      <c r="B245" s="10" t="s">
        <v>263</v>
      </c>
      <c r="C245" s="9" t="s">
        <v>78</v>
      </c>
      <c r="D245" s="23">
        <v>1</v>
      </c>
      <c r="E245" s="24">
        <v>6426674</v>
      </c>
      <c r="F245" s="24">
        <f>D245*E245</f>
        <v>6426674</v>
      </c>
      <c r="G245" s="25">
        <v>1</v>
      </c>
      <c r="H245" s="24">
        <f t="shared" si="78"/>
        <v>6426674</v>
      </c>
      <c r="I245" s="25">
        <v>1</v>
      </c>
      <c r="J245" s="24">
        <f t="shared" si="101"/>
        <v>6426674</v>
      </c>
      <c r="K245" s="23">
        <v>1</v>
      </c>
      <c r="L245" s="24">
        <f>K245*E245</f>
        <v>6426674</v>
      </c>
      <c r="M245" s="26">
        <v>1</v>
      </c>
      <c r="N245" s="24">
        <f t="shared" si="84"/>
        <v>6426674</v>
      </c>
      <c r="O245" s="26">
        <v>0</v>
      </c>
      <c r="P245" s="31">
        <f t="shared" si="102"/>
        <v>0</v>
      </c>
      <c r="Q245" s="23">
        <v>1</v>
      </c>
      <c r="R245" s="31">
        <f t="shared" si="102"/>
        <v>6426674</v>
      </c>
      <c r="S245" s="23">
        <f t="shared" si="93"/>
        <v>1</v>
      </c>
      <c r="T245" s="28">
        <f t="shared" si="94"/>
        <v>0</v>
      </c>
    </row>
    <row r="246" spans="1:20" ht="191.25" x14ac:dyDescent="0.2">
      <c r="A246" s="29">
        <v>6.6040000000000001</v>
      </c>
      <c r="B246" s="10" t="s">
        <v>264</v>
      </c>
      <c r="C246" s="9" t="s">
        <v>78</v>
      </c>
      <c r="D246" s="23">
        <v>1</v>
      </c>
      <c r="E246" s="24">
        <v>3672406</v>
      </c>
      <c r="F246" s="24">
        <f>D246*E246</f>
        <v>3672406</v>
      </c>
      <c r="G246" s="25">
        <v>1</v>
      </c>
      <c r="H246" s="24">
        <f t="shared" si="78"/>
        <v>3672406</v>
      </c>
      <c r="I246" s="25">
        <v>1</v>
      </c>
      <c r="J246" s="24">
        <f t="shared" si="101"/>
        <v>3672406</v>
      </c>
      <c r="K246" s="23">
        <v>1</v>
      </c>
      <c r="L246" s="24">
        <f>K246*E246</f>
        <v>3672406</v>
      </c>
      <c r="M246" s="26">
        <v>1</v>
      </c>
      <c r="N246" s="24">
        <f t="shared" si="84"/>
        <v>3672406</v>
      </c>
      <c r="O246" s="26">
        <v>1</v>
      </c>
      <c r="P246" s="24">
        <f t="shared" si="102"/>
        <v>3672406</v>
      </c>
      <c r="Q246" s="26">
        <v>1</v>
      </c>
      <c r="R246" s="24">
        <f t="shared" si="102"/>
        <v>3672406</v>
      </c>
      <c r="S246" s="26">
        <f t="shared" si="93"/>
        <v>0</v>
      </c>
      <c r="T246" s="28">
        <f t="shared" si="94"/>
        <v>0</v>
      </c>
    </row>
    <row r="247" spans="1:20" ht="67.5" x14ac:dyDescent="0.2">
      <c r="A247" s="29">
        <v>6.6050000000000004</v>
      </c>
      <c r="B247" s="10" t="s">
        <v>265</v>
      </c>
      <c r="C247" s="9" t="s">
        <v>78</v>
      </c>
      <c r="D247" s="23">
        <v>1</v>
      </c>
      <c r="E247" s="24">
        <v>2643809</v>
      </c>
      <c r="F247" s="24">
        <f>D247*E247</f>
        <v>2643809</v>
      </c>
      <c r="G247" s="25">
        <v>1</v>
      </c>
      <c r="H247" s="24">
        <f t="shared" si="78"/>
        <v>2643809</v>
      </c>
      <c r="I247" s="25">
        <v>1</v>
      </c>
      <c r="J247" s="24">
        <f t="shared" si="101"/>
        <v>2643809</v>
      </c>
      <c r="K247" s="23">
        <v>1</v>
      </c>
      <c r="L247" s="24">
        <f>K247*E247</f>
        <v>2643809</v>
      </c>
      <c r="M247" s="26">
        <v>1</v>
      </c>
      <c r="N247" s="24">
        <f t="shared" si="84"/>
        <v>2643809</v>
      </c>
      <c r="O247" s="26">
        <v>0</v>
      </c>
      <c r="P247" s="31">
        <f t="shared" si="102"/>
        <v>0</v>
      </c>
      <c r="Q247" s="23"/>
      <c r="R247" s="24">
        <f t="shared" si="102"/>
        <v>0</v>
      </c>
      <c r="S247" s="26">
        <f t="shared" si="93"/>
        <v>0</v>
      </c>
      <c r="T247" s="28">
        <f t="shared" si="94"/>
        <v>0</v>
      </c>
    </row>
    <row r="248" spans="1:20" x14ac:dyDescent="0.2">
      <c r="A248" s="42">
        <v>6.7</v>
      </c>
      <c r="B248" s="43" t="s">
        <v>266</v>
      </c>
      <c r="C248" s="44"/>
      <c r="D248" s="23"/>
      <c r="E248" s="24" t="s">
        <v>41</v>
      </c>
      <c r="F248" s="45">
        <f>SUM(F249:F252)</f>
        <v>7167059</v>
      </c>
      <c r="G248" s="25"/>
      <c r="H248" s="45">
        <f>SUM(H249:H252)</f>
        <v>7167059</v>
      </c>
      <c r="I248" s="25"/>
      <c r="J248" s="45">
        <f>SUM(J249:J252)</f>
        <v>7167059</v>
      </c>
      <c r="K248" s="23"/>
      <c r="L248" s="45">
        <f>SUM(L249:L252)</f>
        <v>7167059</v>
      </c>
      <c r="M248" s="46"/>
      <c r="N248" s="45">
        <f>SUM(N249:N252)</f>
        <v>7167059</v>
      </c>
      <c r="O248" s="50"/>
      <c r="P248" s="45">
        <f>SUM(P249:P252)</f>
        <v>7167059</v>
      </c>
      <c r="Q248" s="50"/>
      <c r="R248" s="45">
        <f>SUM(R249:R252)</f>
        <v>7167059</v>
      </c>
      <c r="S248" s="26"/>
      <c r="T248" s="28"/>
    </row>
    <row r="249" spans="1:20" ht="56.25" x14ac:dyDescent="0.2">
      <c r="A249" s="29">
        <v>6.7009999999999996</v>
      </c>
      <c r="B249" s="10" t="s">
        <v>267</v>
      </c>
      <c r="C249" s="9" t="s">
        <v>78</v>
      </c>
      <c r="D249" s="23">
        <v>1</v>
      </c>
      <c r="E249" s="24">
        <v>1659125</v>
      </c>
      <c r="F249" s="24">
        <f>D249*E249</f>
        <v>1659125</v>
      </c>
      <c r="G249" s="25">
        <v>1</v>
      </c>
      <c r="H249" s="24">
        <f t="shared" si="78"/>
        <v>1659125</v>
      </c>
      <c r="I249" s="25">
        <v>1</v>
      </c>
      <c r="J249" s="24">
        <f t="shared" ref="J249:J252" si="103">I249*$E249</f>
        <v>1659125</v>
      </c>
      <c r="K249" s="23">
        <v>1</v>
      </c>
      <c r="L249" s="24">
        <f t="shared" ref="L249:L252" si="104">K249*E249</f>
        <v>1659125</v>
      </c>
      <c r="M249" s="26">
        <v>1</v>
      </c>
      <c r="N249" s="24">
        <f t="shared" si="84"/>
        <v>1659125</v>
      </c>
      <c r="O249" s="26">
        <v>1</v>
      </c>
      <c r="P249" s="24">
        <f t="shared" ref="P249:R252" si="105">O249*$E249</f>
        <v>1659125</v>
      </c>
      <c r="Q249" s="26">
        <v>1</v>
      </c>
      <c r="R249" s="24">
        <f t="shared" si="105"/>
        <v>1659125</v>
      </c>
      <c r="S249" s="26">
        <f t="shared" si="93"/>
        <v>0</v>
      </c>
      <c r="T249" s="28">
        <f t="shared" si="94"/>
        <v>0</v>
      </c>
    </row>
    <row r="250" spans="1:20" ht="78.75" x14ac:dyDescent="0.2">
      <c r="A250" s="29">
        <v>6.702</v>
      </c>
      <c r="B250" s="10" t="s">
        <v>268</v>
      </c>
      <c r="C250" s="9" t="s">
        <v>78</v>
      </c>
      <c r="D250" s="23">
        <v>1</v>
      </c>
      <c r="E250" s="24">
        <v>1747551</v>
      </c>
      <c r="F250" s="24">
        <f>D250*E250</f>
        <v>1747551</v>
      </c>
      <c r="G250" s="25">
        <v>1</v>
      </c>
      <c r="H250" s="24">
        <f t="shared" si="78"/>
        <v>1747551</v>
      </c>
      <c r="I250" s="25">
        <v>1</v>
      </c>
      <c r="J250" s="24">
        <f t="shared" si="103"/>
        <v>1747551</v>
      </c>
      <c r="K250" s="23">
        <v>1</v>
      </c>
      <c r="L250" s="24">
        <f t="shared" si="104"/>
        <v>1747551</v>
      </c>
      <c r="M250" s="26">
        <v>1</v>
      </c>
      <c r="N250" s="24">
        <f t="shared" si="84"/>
        <v>1747551</v>
      </c>
      <c r="O250" s="26">
        <v>1</v>
      </c>
      <c r="P250" s="24">
        <f t="shared" si="105"/>
        <v>1747551</v>
      </c>
      <c r="Q250" s="26">
        <v>1</v>
      </c>
      <c r="R250" s="24">
        <f t="shared" si="105"/>
        <v>1747551</v>
      </c>
      <c r="S250" s="26">
        <f t="shared" si="93"/>
        <v>0</v>
      </c>
      <c r="T250" s="28">
        <f t="shared" si="94"/>
        <v>0</v>
      </c>
    </row>
    <row r="251" spans="1:20" ht="56.25" x14ac:dyDescent="0.2">
      <c r="A251" s="29">
        <v>6.7030000000000003</v>
      </c>
      <c r="B251" s="10" t="s">
        <v>269</v>
      </c>
      <c r="C251" s="9" t="s">
        <v>78</v>
      </c>
      <c r="D251" s="23">
        <v>1</v>
      </c>
      <c r="E251" s="24">
        <v>1747551</v>
      </c>
      <c r="F251" s="24">
        <f>D251*E251</f>
        <v>1747551</v>
      </c>
      <c r="G251" s="25">
        <v>1</v>
      </c>
      <c r="H251" s="24">
        <f t="shared" si="78"/>
        <v>1747551</v>
      </c>
      <c r="I251" s="25">
        <v>1</v>
      </c>
      <c r="J251" s="24">
        <f t="shared" si="103"/>
        <v>1747551</v>
      </c>
      <c r="K251" s="23">
        <v>1</v>
      </c>
      <c r="L251" s="24">
        <f t="shared" si="104"/>
        <v>1747551</v>
      </c>
      <c r="M251" s="26">
        <v>1</v>
      </c>
      <c r="N251" s="24">
        <f t="shared" si="84"/>
        <v>1747551</v>
      </c>
      <c r="O251" s="26">
        <v>1</v>
      </c>
      <c r="P251" s="24">
        <f t="shared" si="105"/>
        <v>1747551</v>
      </c>
      <c r="Q251" s="26">
        <v>1</v>
      </c>
      <c r="R251" s="24">
        <f t="shared" si="105"/>
        <v>1747551</v>
      </c>
      <c r="S251" s="26">
        <f t="shared" si="93"/>
        <v>0</v>
      </c>
      <c r="T251" s="28">
        <f t="shared" si="94"/>
        <v>0</v>
      </c>
    </row>
    <row r="252" spans="1:20" ht="56.25" x14ac:dyDescent="0.2">
      <c r="A252" s="29">
        <v>6.7039999999999997</v>
      </c>
      <c r="B252" s="10" t="s">
        <v>270</v>
      </c>
      <c r="C252" s="9" t="s">
        <v>78</v>
      </c>
      <c r="D252" s="23">
        <v>1</v>
      </c>
      <c r="E252" s="24">
        <v>2012832</v>
      </c>
      <c r="F252" s="24">
        <f>D252*E252</f>
        <v>2012832</v>
      </c>
      <c r="G252" s="25">
        <v>1</v>
      </c>
      <c r="H252" s="24">
        <f t="shared" si="78"/>
        <v>2012832</v>
      </c>
      <c r="I252" s="25">
        <v>1</v>
      </c>
      <c r="J252" s="24">
        <f t="shared" si="103"/>
        <v>2012832</v>
      </c>
      <c r="K252" s="23">
        <v>1</v>
      </c>
      <c r="L252" s="24">
        <f t="shared" si="104"/>
        <v>2012832</v>
      </c>
      <c r="M252" s="26">
        <v>1</v>
      </c>
      <c r="N252" s="24">
        <f t="shared" si="84"/>
        <v>2012832</v>
      </c>
      <c r="O252" s="26">
        <v>1</v>
      </c>
      <c r="P252" s="24">
        <f t="shared" si="105"/>
        <v>2012832</v>
      </c>
      <c r="Q252" s="26">
        <v>1</v>
      </c>
      <c r="R252" s="24">
        <f t="shared" si="105"/>
        <v>2012832</v>
      </c>
      <c r="S252" s="26">
        <f t="shared" si="93"/>
        <v>0</v>
      </c>
      <c r="T252" s="28">
        <f t="shared" si="94"/>
        <v>0</v>
      </c>
    </row>
    <row r="253" spans="1:20" x14ac:dyDescent="0.2">
      <c r="A253" s="42">
        <v>6.8</v>
      </c>
      <c r="B253" s="43" t="s">
        <v>271</v>
      </c>
      <c r="C253" s="44"/>
      <c r="D253" s="44"/>
      <c r="E253" s="44" t="s">
        <v>41</v>
      </c>
      <c r="F253" s="45">
        <f>SUM(F254:F254)</f>
        <v>25186700</v>
      </c>
      <c r="G253" s="29"/>
      <c r="H253" s="45">
        <f>SUM(H254:H254)</f>
        <v>25186700</v>
      </c>
      <c r="I253" s="29"/>
      <c r="J253" s="45">
        <f>SUM(J254:J254)</f>
        <v>25186700</v>
      </c>
      <c r="K253" s="23"/>
      <c r="L253" s="45">
        <f>SUM(L254:L254)</f>
        <v>25186700</v>
      </c>
      <c r="M253" s="46"/>
      <c r="N253" s="45">
        <f>SUM(N254:N254)</f>
        <v>25186700</v>
      </c>
      <c r="O253" s="44"/>
      <c r="P253" s="45">
        <f>SUM(P254:P254)</f>
        <v>25186700</v>
      </c>
      <c r="Q253" s="44"/>
      <c r="R253" s="45">
        <f>SUM(R254:R254)</f>
        <v>25186700</v>
      </c>
      <c r="S253" s="26"/>
      <c r="T253" s="28"/>
    </row>
    <row r="254" spans="1:20" ht="45" x14ac:dyDescent="0.2">
      <c r="A254" s="29">
        <v>6.8010000000000002</v>
      </c>
      <c r="B254" s="10" t="s">
        <v>272</v>
      </c>
      <c r="C254" s="9" t="s">
        <v>76</v>
      </c>
      <c r="D254" s="23">
        <v>350</v>
      </c>
      <c r="E254" s="24">
        <v>71962</v>
      </c>
      <c r="F254" s="24">
        <f>D254*E254</f>
        <v>25186700</v>
      </c>
      <c r="G254" s="25">
        <v>350</v>
      </c>
      <c r="H254" s="24">
        <f t="shared" si="78"/>
        <v>25186700</v>
      </c>
      <c r="I254" s="25">
        <v>350</v>
      </c>
      <c r="J254" s="24">
        <f t="shared" ref="J254" si="106">I254*$E254</f>
        <v>25186700</v>
      </c>
      <c r="K254" s="23">
        <v>350</v>
      </c>
      <c r="L254" s="24">
        <f t="shared" ref="L254" si="107">K254*E254</f>
        <v>25186700</v>
      </c>
      <c r="M254" s="26">
        <v>350</v>
      </c>
      <c r="N254" s="24">
        <f t="shared" si="84"/>
        <v>25186700</v>
      </c>
      <c r="O254" s="26">
        <v>350</v>
      </c>
      <c r="P254" s="24">
        <f t="shared" ref="P254:R254" si="108">O254*$E254</f>
        <v>25186700</v>
      </c>
      <c r="Q254" s="26">
        <v>350</v>
      </c>
      <c r="R254" s="24">
        <f t="shared" si="108"/>
        <v>25186700</v>
      </c>
      <c r="S254" s="26">
        <f t="shared" si="93"/>
        <v>0</v>
      </c>
      <c r="T254" s="28">
        <f t="shared" si="94"/>
        <v>0</v>
      </c>
    </row>
    <row r="255" spans="1:20" x14ac:dyDescent="0.2">
      <c r="A255" s="42">
        <v>6.9</v>
      </c>
      <c r="B255" s="43" t="s">
        <v>273</v>
      </c>
      <c r="C255" s="44"/>
      <c r="D255" s="44"/>
      <c r="E255" s="44" t="s">
        <v>41</v>
      </c>
      <c r="F255" s="45">
        <f>SUM(F256:F257)</f>
        <v>28523340</v>
      </c>
      <c r="G255" s="29"/>
      <c r="H255" s="45">
        <f>SUM(H256:H257)</f>
        <v>28523340</v>
      </c>
      <c r="I255" s="29"/>
      <c r="J255" s="45">
        <f>SUM(J256:J257)</f>
        <v>28523340</v>
      </c>
      <c r="K255" s="23"/>
      <c r="L255" s="45">
        <f>SUM(L256:L257)</f>
        <v>28523340</v>
      </c>
      <c r="M255" s="46"/>
      <c r="N255" s="45">
        <f>SUM(N256:N257)</f>
        <v>28523340</v>
      </c>
      <c r="O255" s="44"/>
      <c r="P255" s="45">
        <f>SUM(P256:P257)</f>
        <v>28523340</v>
      </c>
      <c r="Q255" s="44"/>
      <c r="R255" s="45">
        <f>SUM(R256:R257)</f>
        <v>28523340</v>
      </c>
      <c r="S255" s="26"/>
      <c r="T255" s="28"/>
    </row>
    <row r="256" spans="1:20" ht="45" x14ac:dyDescent="0.2">
      <c r="A256" s="29">
        <v>6.9009999999999998</v>
      </c>
      <c r="B256" s="10" t="s">
        <v>274</v>
      </c>
      <c r="C256" s="9" t="s">
        <v>76</v>
      </c>
      <c r="D256" s="23">
        <v>150</v>
      </c>
      <c r="E256" s="24">
        <v>158463</v>
      </c>
      <c r="F256" s="24">
        <f>D256*E256</f>
        <v>23769450</v>
      </c>
      <c r="G256" s="25">
        <v>150</v>
      </c>
      <c r="H256" s="24">
        <f t="shared" si="78"/>
        <v>23769450</v>
      </c>
      <c r="I256" s="25">
        <v>150</v>
      </c>
      <c r="J256" s="24">
        <f t="shared" ref="J256:J257" si="109">I256*$E256</f>
        <v>23769450</v>
      </c>
      <c r="K256" s="23">
        <v>150</v>
      </c>
      <c r="L256" s="24">
        <f t="shared" ref="L256:L257" si="110">K256*E256</f>
        <v>23769450</v>
      </c>
      <c r="M256" s="26">
        <v>150</v>
      </c>
      <c r="N256" s="24">
        <f t="shared" si="84"/>
        <v>23769450</v>
      </c>
      <c r="O256" s="26">
        <v>150</v>
      </c>
      <c r="P256" s="24">
        <f t="shared" ref="P256:R257" si="111">O256*$E256</f>
        <v>23769450</v>
      </c>
      <c r="Q256" s="26">
        <v>150</v>
      </c>
      <c r="R256" s="24">
        <f t="shared" si="111"/>
        <v>23769450</v>
      </c>
      <c r="S256" s="26">
        <f t="shared" si="93"/>
        <v>0</v>
      </c>
      <c r="T256" s="28">
        <f t="shared" si="94"/>
        <v>0</v>
      </c>
    </row>
    <row r="257" spans="1:20" ht="45" x14ac:dyDescent="0.2">
      <c r="A257" s="29">
        <v>6.9020000000000001</v>
      </c>
      <c r="B257" s="10" t="s">
        <v>275</v>
      </c>
      <c r="C257" s="9" t="s">
        <v>76</v>
      </c>
      <c r="D257" s="23">
        <v>30</v>
      </c>
      <c r="E257" s="24">
        <v>158463</v>
      </c>
      <c r="F257" s="24">
        <f>D257*E257</f>
        <v>4753890</v>
      </c>
      <c r="G257" s="25">
        <v>30</v>
      </c>
      <c r="H257" s="24">
        <f t="shared" si="78"/>
        <v>4753890</v>
      </c>
      <c r="I257" s="25">
        <v>30</v>
      </c>
      <c r="J257" s="24">
        <f t="shared" si="109"/>
        <v>4753890</v>
      </c>
      <c r="K257" s="23">
        <v>30</v>
      </c>
      <c r="L257" s="24">
        <f t="shared" si="110"/>
        <v>4753890</v>
      </c>
      <c r="M257" s="26">
        <v>30</v>
      </c>
      <c r="N257" s="24">
        <f t="shared" si="84"/>
        <v>4753890</v>
      </c>
      <c r="O257" s="26">
        <v>30</v>
      </c>
      <c r="P257" s="24">
        <f t="shared" si="111"/>
        <v>4753890</v>
      </c>
      <c r="Q257" s="26">
        <v>30</v>
      </c>
      <c r="R257" s="24">
        <f t="shared" si="111"/>
        <v>4753890</v>
      </c>
      <c r="S257" s="26">
        <f t="shared" si="93"/>
        <v>0</v>
      </c>
      <c r="T257" s="28">
        <f t="shared" si="94"/>
        <v>0</v>
      </c>
    </row>
    <row r="258" spans="1:20" x14ac:dyDescent="0.2">
      <c r="A258" s="46">
        <v>6.1</v>
      </c>
      <c r="B258" s="43" t="s">
        <v>276</v>
      </c>
      <c r="C258" s="44"/>
      <c r="D258" s="44"/>
      <c r="E258" s="44" t="s">
        <v>41</v>
      </c>
      <c r="F258" s="45">
        <f>SUM(F259:F259)</f>
        <v>21678431</v>
      </c>
      <c r="G258" s="29"/>
      <c r="H258" s="45">
        <f>SUM(H259:H259)</f>
        <v>21678431</v>
      </c>
      <c r="I258" s="29"/>
      <c r="J258" s="45">
        <f>SUM(J259:J259)</f>
        <v>21678431</v>
      </c>
      <c r="K258" s="23"/>
      <c r="L258" s="45">
        <f>SUM(L259:L259)</f>
        <v>21678431</v>
      </c>
      <c r="M258" s="46"/>
      <c r="N258" s="45">
        <f>SUM(N259:N259)</f>
        <v>21678431</v>
      </c>
      <c r="O258" s="44"/>
      <c r="P258" s="45">
        <f>SUM(P259:P259)</f>
        <v>21678431</v>
      </c>
      <c r="Q258" s="44"/>
      <c r="R258" s="45">
        <f>SUM(R259:R259)</f>
        <v>21678431</v>
      </c>
      <c r="S258" s="26"/>
      <c r="T258" s="28"/>
    </row>
    <row r="259" spans="1:20" ht="56.25" x14ac:dyDescent="0.2">
      <c r="A259" s="29">
        <v>6.101</v>
      </c>
      <c r="B259" s="10" t="s">
        <v>277</v>
      </c>
      <c r="C259" s="9" t="s">
        <v>78</v>
      </c>
      <c r="D259" s="23">
        <v>1</v>
      </c>
      <c r="E259" s="24">
        <v>21678431</v>
      </c>
      <c r="F259" s="24">
        <f>D259*E259</f>
        <v>21678431</v>
      </c>
      <c r="G259" s="25">
        <v>1</v>
      </c>
      <c r="H259" s="24">
        <f t="shared" si="78"/>
        <v>21678431</v>
      </c>
      <c r="I259" s="25">
        <v>1</v>
      </c>
      <c r="J259" s="24">
        <f t="shared" ref="J259" si="112">I259*$E259</f>
        <v>21678431</v>
      </c>
      <c r="K259" s="23">
        <v>1</v>
      </c>
      <c r="L259" s="24">
        <f t="shared" ref="L259" si="113">K259*E259</f>
        <v>21678431</v>
      </c>
      <c r="M259" s="26">
        <v>1</v>
      </c>
      <c r="N259" s="24">
        <f t="shared" si="84"/>
        <v>21678431</v>
      </c>
      <c r="O259" s="26">
        <v>1</v>
      </c>
      <c r="P259" s="24">
        <f t="shared" ref="P259:R259" si="114">O259*$E259</f>
        <v>21678431</v>
      </c>
      <c r="Q259" s="26">
        <v>1</v>
      </c>
      <c r="R259" s="24">
        <f t="shared" si="114"/>
        <v>21678431</v>
      </c>
      <c r="S259" s="26">
        <f t="shared" si="93"/>
        <v>0</v>
      </c>
      <c r="T259" s="28">
        <f t="shared" si="94"/>
        <v>0</v>
      </c>
    </row>
    <row r="260" spans="1:20" x14ac:dyDescent="0.2">
      <c r="A260" s="42">
        <v>6.11</v>
      </c>
      <c r="B260" s="43" t="s">
        <v>278</v>
      </c>
      <c r="C260" s="44"/>
      <c r="D260" s="44"/>
      <c r="E260" s="44" t="s">
        <v>41</v>
      </c>
      <c r="F260" s="45">
        <f>SUM(F261:F270)</f>
        <v>26932187</v>
      </c>
      <c r="G260" s="29"/>
      <c r="H260" s="45">
        <f>SUM(H261:H270)</f>
        <v>26932187</v>
      </c>
      <c r="I260" s="29"/>
      <c r="J260" s="45">
        <f>SUM(J261:J270)</f>
        <v>26932187</v>
      </c>
      <c r="K260" s="23"/>
      <c r="L260" s="45">
        <f>SUM(L261:L270)</f>
        <v>26932187</v>
      </c>
      <c r="M260" s="46"/>
      <c r="N260" s="45">
        <f>SUM(N261:N270)</f>
        <v>26932187</v>
      </c>
      <c r="O260" s="44"/>
      <c r="P260" s="45">
        <f>SUM(P261:P270)</f>
        <v>26932187</v>
      </c>
      <c r="Q260" s="44"/>
      <c r="R260" s="45">
        <f>SUM(R261:R270)</f>
        <v>26932187</v>
      </c>
      <c r="S260" s="26"/>
      <c r="T260" s="28"/>
    </row>
    <row r="261" spans="1:20" ht="51" customHeight="1" x14ac:dyDescent="0.2">
      <c r="A261" s="29">
        <v>6.1109999999999998</v>
      </c>
      <c r="B261" s="10" t="s">
        <v>279</v>
      </c>
      <c r="C261" s="9" t="s">
        <v>76</v>
      </c>
      <c r="D261" s="23">
        <v>80</v>
      </c>
      <c r="E261" s="24">
        <v>41672</v>
      </c>
      <c r="F261" s="24">
        <f t="shared" ref="F261:F270" si="115">D261*E261</f>
        <v>3333760</v>
      </c>
      <c r="G261" s="25">
        <v>80</v>
      </c>
      <c r="H261" s="24">
        <f t="shared" si="78"/>
        <v>3333760</v>
      </c>
      <c r="I261" s="25">
        <v>80</v>
      </c>
      <c r="J261" s="24">
        <f t="shared" ref="J261:J270" si="116">I261*$E261</f>
        <v>3333760</v>
      </c>
      <c r="K261" s="23">
        <v>80</v>
      </c>
      <c r="L261" s="24">
        <f t="shared" ref="L261:L270" si="117">K261*E261</f>
        <v>3333760</v>
      </c>
      <c r="M261" s="26">
        <v>80</v>
      </c>
      <c r="N261" s="24">
        <f t="shared" si="84"/>
        <v>3333760</v>
      </c>
      <c r="O261" s="26">
        <v>80</v>
      </c>
      <c r="P261" s="24">
        <f t="shared" ref="P261:R270" si="118">O261*$E261</f>
        <v>3333760</v>
      </c>
      <c r="Q261" s="26">
        <v>80</v>
      </c>
      <c r="R261" s="24">
        <f t="shared" si="118"/>
        <v>3333760</v>
      </c>
      <c r="S261" s="26">
        <f t="shared" si="93"/>
        <v>0</v>
      </c>
      <c r="T261" s="28">
        <f t="shared" si="94"/>
        <v>0</v>
      </c>
    </row>
    <row r="262" spans="1:20" ht="45" x14ac:dyDescent="0.2">
      <c r="A262" s="29">
        <v>6.1120000000000001</v>
      </c>
      <c r="B262" s="10" t="s">
        <v>280</v>
      </c>
      <c r="C262" s="9" t="s">
        <v>76</v>
      </c>
      <c r="D262" s="23">
        <v>100</v>
      </c>
      <c r="E262" s="24">
        <v>61586</v>
      </c>
      <c r="F262" s="24">
        <f t="shared" si="115"/>
        <v>6158600</v>
      </c>
      <c r="G262" s="25">
        <v>100</v>
      </c>
      <c r="H262" s="24">
        <f t="shared" si="78"/>
        <v>6158600</v>
      </c>
      <c r="I262" s="25">
        <v>100</v>
      </c>
      <c r="J262" s="24">
        <f t="shared" si="116"/>
        <v>6158600</v>
      </c>
      <c r="K262" s="23">
        <v>100</v>
      </c>
      <c r="L262" s="24">
        <f t="shared" si="117"/>
        <v>6158600</v>
      </c>
      <c r="M262" s="26">
        <v>100</v>
      </c>
      <c r="N262" s="24">
        <f t="shared" si="84"/>
        <v>6158600</v>
      </c>
      <c r="O262" s="26">
        <v>100</v>
      </c>
      <c r="P262" s="24">
        <f t="shared" si="118"/>
        <v>6158600</v>
      </c>
      <c r="Q262" s="26">
        <v>100</v>
      </c>
      <c r="R262" s="24">
        <f t="shared" si="118"/>
        <v>6158600</v>
      </c>
      <c r="S262" s="26">
        <f t="shared" si="93"/>
        <v>0</v>
      </c>
      <c r="T262" s="28">
        <f t="shared" si="94"/>
        <v>0</v>
      </c>
    </row>
    <row r="263" spans="1:20" ht="78.75" x14ac:dyDescent="0.2">
      <c r="A263" s="29">
        <v>6.1130000000000004</v>
      </c>
      <c r="B263" s="10" t="s">
        <v>281</v>
      </c>
      <c r="C263" s="9" t="s">
        <v>76</v>
      </c>
      <c r="D263" s="23">
        <v>120</v>
      </c>
      <c r="E263" s="24">
        <v>9954</v>
      </c>
      <c r="F263" s="24">
        <f t="shared" si="115"/>
        <v>1194480</v>
      </c>
      <c r="G263" s="25">
        <v>120</v>
      </c>
      <c r="H263" s="24">
        <f t="shared" ref="H263:H326" si="119">G263*E263</f>
        <v>1194480</v>
      </c>
      <c r="I263" s="25">
        <v>120</v>
      </c>
      <c r="J263" s="24">
        <f t="shared" si="116"/>
        <v>1194480</v>
      </c>
      <c r="K263" s="23">
        <v>120</v>
      </c>
      <c r="L263" s="24">
        <f t="shared" si="117"/>
        <v>1194480</v>
      </c>
      <c r="M263" s="26">
        <v>120</v>
      </c>
      <c r="N263" s="24">
        <f t="shared" si="84"/>
        <v>1194480</v>
      </c>
      <c r="O263" s="26">
        <v>120</v>
      </c>
      <c r="P263" s="24">
        <f t="shared" si="118"/>
        <v>1194480</v>
      </c>
      <c r="Q263" s="26">
        <v>120</v>
      </c>
      <c r="R263" s="24">
        <f t="shared" si="118"/>
        <v>1194480</v>
      </c>
      <c r="S263" s="26">
        <f t="shared" si="93"/>
        <v>0</v>
      </c>
      <c r="T263" s="28">
        <f t="shared" si="94"/>
        <v>0</v>
      </c>
    </row>
    <row r="264" spans="1:20" ht="67.5" x14ac:dyDescent="0.2">
      <c r="A264" s="29">
        <v>6.1139999999999999</v>
      </c>
      <c r="B264" s="10" t="s">
        <v>282</v>
      </c>
      <c r="C264" s="9" t="s">
        <v>78</v>
      </c>
      <c r="D264" s="23">
        <v>11</v>
      </c>
      <c r="E264" s="24">
        <v>127694</v>
      </c>
      <c r="F264" s="24">
        <f t="shared" si="115"/>
        <v>1404634</v>
      </c>
      <c r="G264" s="25">
        <v>11</v>
      </c>
      <c r="H264" s="24">
        <f t="shared" si="119"/>
        <v>1404634</v>
      </c>
      <c r="I264" s="25">
        <v>11</v>
      </c>
      <c r="J264" s="24">
        <f t="shared" si="116"/>
        <v>1404634</v>
      </c>
      <c r="K264" s="23">
        <v>11</v>
      </c>
      <c r="L264" s="24">
        <f t="shared" si="117"/>
        <v>1404634</v>
      </c>
      <c r="M264" s="26">
        <v>11</v>
      </c>
      <c r="N264" s="24">
        <f t="shared" si="84"/>
        <v>1404634</v>
      </c>
      <c r="O264" s="26">
        <v>11</v>
      </c>
      <c r="P264" s="24">
        <f t="shared" si="118"/>
        <v>1404634</v>
      </c>
      <c r="Q264" s="26">
        <v>11</v>
      </c>
      <c r="R264" s="24">
        <f t="shared" si="118"/>
        <v>1404634</v>
      </c>
      <c r="S264" s="26">
        <f t="shared" si="93"/>
        <v>0</v>
      </c>
      <c r="T264" s="28">
        <f t="shared" si="94"/>
        <v>0</v>
      </c>
    </row>
    <row r="265" spans="1:20" ht="67.5" x14ac:dyDescent="0.2">
      <c r="A265" s="29">
        <v>6.1150000000000002</v>
      </c>
      <c r="B265" s="10" t="s">
        <v>283</v>
      </c>
      <c r="C265" s="9" t="s">
        <v>76</v>
      </c>
      <c r="D265" s="23">
        <v>120</v>
      </c>
      <c r="E265" s="24">
        <v>88561</v>
      </c>
      <c r="F265" s="24">
        <f t="shared" si="115"/>
        <v>10627320</v>
      </c>
      <c r="G265" s="25">
        <v>120</v>
      </c>
      <c r="H265" s="24">
        <f t="shared" si="119"/>
        <v>10627320</v>
      </c>
      <c r="I265" s="25">
        <v>120</v>
      </c>
      <c r="J265" s="24">
        <f t="shared" si="116"/>
        <v>10627320</v>
      </c>
      <c r="K265" s="23">
        <v>120</v>
      </c>
      <c r="L265" s="24">
        <f t="shared" si="117"/>
        <v>10627320</v>
      </c>
      <c r="M265" s="26">
        <v>120</v>
      </c>
      <c r="N265" s="24">
        <f t="shared" si="84"/>
        <v>10627320</v>
      </c>
      <c r="O265" s="26">
        <v>120</v>
      </c>
      <c r="P265" s="24">
        <f t="shared" si="118"/>
        <v>10627320</v>
      </c>
      <c r="Q265" s="26">
        <v>120</v>
      </c>
      <c r="R265" s="24">
        <f t="shared" si="118"/>
        <v>10627320</v>
      </c>
      <c r="S265" s="26">
        <f t="shared" si="93"/>
        <v>0</v>
      </c>
      <c r="T265" s="28">
        <f t="shared" si="94"/>
        <v>0</v>
      </c>
    </row>
    <row r="266" spans="1:20" ht="45" x14ac:dyDescent="0.2">
      <c r="A266" s="29">
        <v>6.1159999999999997</v>
      </c>
      <c r="B266" s="10" t="s">
        <v>284</v>
      </c>
      <c r="C266" s="9" t="s">
        <v>78</v>
      </c>
      <c r="D266" s="23">
        <v>5</v>
      </c>
      <c r="E266" s="24">
        <v>442577</v>
      </c>
      <c r="F266" s="24">
        <f t="shared" si="115"/>
        <v>2212885</v>
      </c>
      <c r="G266" s="25">
        <v>5</v>
      </c>
      <c r="H266" s="24">
        <f t="shared" si="119"/>
        <v>2212885</v>
      </c>
      <c r="I266" s="25">
        <v>5</v>
      </c>
      <c r="J266" s="24">
        <f t="shared" si="116"/>
        <v>2212885</v>
      </c>
      <c r="K266" s="23">
        <v>5</v>
      </c>
      <c r="L266" s="24">
        <f t="shared" si="117"/>
        <v>2212885</v>
      </c>
      <c r="M266" s="26">
        <v>5</v>
      </c>
      <c r="N266" s="24">
        <f t="shared" si="84"/>
        <v>2212885</v>
      </c>
      <c r="O266" s="26">
        <v>5</v>
      </c>
      <c r="P266" s="24">
        <f t="shared" si="118"/>
        <v>2212885</v>
      </c>
      <c r="Q266" s="26">
        <v>5</v>
      </c>
      <c r="R266" s="24">
        <f t="shared" si="118"/>
        <v>2212885</v>
      </c>
      <c r="S266" s="26">
        <f t="shared" si="93"/>
        <v>0</v>
      </c>
      <c r="T266" s="28">
        <f t="shared" si="94"/>
        <v>0</v>
      </c>
    </row>
    <row r="267" spans="1:20" ht="45" x14ac:dyDescent="0.2">
      <c r="A267" s="29">
        <v>6.117</v>
      </c>
      <c r="B267" s="10" t="s">
        <v>285</v>
      </c>
      <c r="C267" s="9" t="s">
        <v>78</v>
      </c>
      <c r="D267" s="23">
        <v>5</v>
      </c>
      <c r="E267" s="24">
        <v>291103</v>
      </c>
      <c r="F267" s="24">
        <f t="shared" si="115"/>
        <v>1455515</v>
      </c>
      <c r="G267" s="25">
        <v>5</v>
      </c>
      <c r="H267" s="24">
        <f t="shared" si="119"/>
        <v>1455515</v>
      </c>
      <c r="I267" s="25">
        <v>5</v>
      </c>
      <c r="J267" s="24">
        <f t="shared" si="116"/>
        <v>1455515</v>
      </c>
      <c r="K267" s="23">
        <v>5</v>
      </c>
      <c r="L267" s="24">
        <f t="shared" si="117"/>
        <v>1455515</v>
      </c>
      <c r="M267" s="26">
        <v>5</v>
      </c>
      <c r="N267" s="24">
        <f t="shared" ref="N267:N277" si="120">M267*$E267</f>
        <v>1455515</v>
      </c>
      <c r="O267" s="26">
        <v>5</v>
      </c>
      <c r="P267" s="24">
        <f t="shared" si="118"/>
        <v>1455515</v>
      </c>
      <c r="Q267" s="26">
        <v>5</v>
      </c>
      <c r="R267" s="24">
        <f t="shared" si="118"/>
        <v>1455515</v>
      </c>
      <c r="S267" s="26">
        <f t="shared" si="93"/>
        <v>0</v>
      </c>
      <c r="T267" s="28">
        <f t="shared" si="94"/>
        <v>0</v>
      </c>
    </row>
    <row r="268" spans="1:20" ht="45" x14ac:dyDescent="0.2">
      <c r="A268" s="29">
        <v>6.1180000000000003</v>
      </c>
      <c r="B268" s="10" t="s">
        <v>286</v>
      </c>
      <c r="C268" s="9" t="s">
        <v>78</v>
      </c>
      <c r="D268" s="23">
        <v>1</v>
      </c>
      <c r="E268" s="24">
        <v>331825</v>
      </c>
      <c r="F268" s="24">
        <f t="shared" si="115"/>
        <v>331825</v>
      </c>
      <c r="G268" s="25">
        <v>1</v>
      </c>
      <c r="H268" s="24">
        <f t="shared" si="119"/>
        <v>331825</v>
      </c>
      <c r="I268" s="25">
        <v>1</v>
      </c>
      <c r="J268" s="24">
        <f t="shared" si="116"/>
        <v>331825</v>
      </c>
      <c r="K268" s="23">
        <v>1</v>
      </c>
      <c r="L268" s="24">
        <f t="shared" si="117"/>
        <v>331825</v>
      </c>
      <c r="M268" s="26">
        <v>1</v>
      </c>
      <c r="N268" s="24">
        <f t="shared" si="120"/>
        <v>331825</v>
      </c>
      <c r="O268" s="26">
        <v>1</v>
      </c>
      <c r="P268" s="24">
        <f t="shared" si="118"/>
        <v>331825</v>
      </c>
      <c r="Q268" s="26">
        <v>1</v>
      </c>
      <c r="R268" s="24">
        <f t="shared" si="118"/>
        <v>331825</v>
      </c>
      <c r="S268" s="26">
        <f t="shared" si="93"/>
        <v>0</v>
      </c>
      <c r="T268" s="28">
        <f t="shared" si="94"/>
        <v>0</v>
      </c>
    </row>
    <row r="269" spans="1:20" ht="22.5" x14ac:dyDescent="0.2">
      <c r="A269" s="29">
        <v>6.1189999999999998</v>
      </c>
      <c r="B269" s="10" t="s">
        <v>287</v>
      </c>
      <c r="C269" s="9" t="s">
        <v>78</v>
      </c>
      <c r="D269" s="23">
        <v>1</v>
      </c>
      <c r="E269" s="24">
        <v>48035</v>
      </c>
      <c r="F269" s="24">
        <f t="shared" si="115"/>
        <v>48035</v>
      </c>
      <c r="G269" s="25">
        <v>1</v>
      </c>
      <c r="H269" s="24">
        <f t="shared" si="119"/>
        <v>48035</v>
      </c>
      <c r="I269" s="25">
        <v>1</v>
      </c>
      <c r="J269" s="24">
        <f t="shared" si="116"/>
        <v>48035</v>
      </c>
      <c r="K269" s="23">
        <v>1</v>
      </c>
      <c r="L269" s="24">
        <f t="shared" si="117"/>
        <v>48035</v>
      </c>
      <c r="M269" s="26">
        <v>1</v>
      </c>
      <c r="N269" s="24">
        <f t="shared" si="120"/>
        <v>48035</v>
      </c>
      <c r="O269" s="26">
        <v>1</v>
      </c>
      <c r="P269" s="24">
        <f t="shared" si="118"/>
        <v>48035</v>
      </c>
      <c r="Q269" s="26">
        <v>1</v>
      </c>
      <c r="R269" s="24">
        <f t="shared" si="118"/>
        <v>48035</v>
      </c>
      <c r="S269" s="26">
        <f t="shared" si="93"/>
        <v>0</v>
      </c>
      <c r="T269" s="28">
        <f t="shared" si="94"/>
        <v>0</v>
      </c>
    </row>
    <row r="270" spans="1:20" ht="78.75" x14ac:dyDescent="0.2">
      <c r="A270" s="47">
        <v>6.12</v>
      </c>
      <c r="B270" s="10" t="s">
        <v>288</v>
      </c>
      <c r="C270" s="9" t="s">
        <v>78</v>
      </c>
      <c r="D270" s="23">
        <v>1</v>
      </c>
      <c r="E270" s="24">
        <v>165133</v>
      </c>
      <c r="F270" s="24">
        <f t="shared" si="115"/>
        <v>165133</v>
      </c>
      <c r="G270" s="25">
        <v>1</v>
      </c>
      <c r="H270" s="24">
        <f t="shared" si="119"/>
        <v>165133</v>
      </c>
      <c r="I270" s="25">
        <v>1</v>
      </c>
      <c r="J270" s="24">
        <f t="shared" si="116"/>
        <v>165133</v>
      </c>
      <c r="K270" s="23">
        <v>1</v>
      </c>
      <c r="L270" s="24">
        <f t="shared" si="117"/>
        <v>165133</v>
      </c>
      <c r="M270" s="26">
        <v>1</v>
      </c>
      <c r="N270" s="24">
        <f t="shared" si="120"/>
        <v>165133</v>
      </c>
      <c r="O270" s="26">
        <v>1</v>
      </c>
      <c r="P270" s="24">
        <f t="shared" si="118"/>
        <v>165133</v>
      </c>
      <c r="Q270" s="26">
        <v>1</v>
      </c>
      <c r="R270" s="24">
        <f t="shared" si="118"/>
        <v>165133</v>
      </c>
      <c r="S270" s="26">
        <f t="shared" si="93"/>
        <v>0</v>
      </c>
      <c r="T270" s="28">
        <f t="shared" si="94"/>
        <v>0</v>
      </c>
    </row>
    <row r="271" spans="1:20" x14ac:dyDescent="0.2">
      <c r="A271" s="46">
        <v>6.12</v>
      </c>
      <c r="B271" s="43" t="s">
        <v>289</v>
      </c>
      <c r="C271" s="44"/>
      <c r="D271" s="44"/>
      <c r="E271" s="44" t="s">
        <v>41</v>
      </c>
      <c r="F271" s="45">
        <f>SUM(F272:F272)</f>
        <v>1281520</v>
      </c>
      <c r="G271" s="29"/>
      <c r="H271" s="45">
        <f>SUM(H272:H272)</f>
        <v>1281520</v>
      </c>
      <c r="I271" s="29"/>
      <c r="J271" s="45">
        <f>SUM(J272:J272)</f>
        <v>1281520</v>
      </c>
      <c r="K271" s="23"/>
      <c r="L271" s="45">
        <f>SUM(L272:L272)</f>
        <v>1281520</v>
      </c>
      <c r="M271" s="46"/>
      <c r="N271" s="45">
        <f>SUM(N272:N272)</f>
        <v>1281520</v>
      </c>
      <c r="O271" s="44"/>
      <c r="P271" s="45">
        <f>SUM(P272:P272)</f>
        <v>1281520</v>
      </c>
      <c r="Q271" s="44"/>
      <c r="R271" s="45">
        <f>SUM(R272:R272)</f>
        <v>1281520</v>
      </c>
      <c r="S271" s="26"/>
      <c r="T271" s="28"/>
    </row>
    <row r="272" spans="1:20" ht="45" x14ac:dyDescent="0.2">
      <c r="A272" s="29">
        <v>6.1210000000000004</v>
      </c>
      <c r="B272" s="10" t="s">
        <v>290</v>
      </c>
      <c r="C272" s="9" t="s">
        <v>76</v>
      </c>
      <c r="D272" s="23">
        <v>20</v>
      </c>
      <c r="E272" s="24">
        <v>64076</v>
      </c>
      <c r="F272" s="24">
        <f>D272*E272</f>
        <v>1281520</v>
      </c>
      <c r="G272" s="25">
        <v>20</v>
      </c>
      <c r="H272" s="24">
        <f t="shared" si="119"/>
        <v>1281520</v>
      </c>
      <c r="I272" s="25">
        <v>20</v>
      </c>
      <c r="J272" s="24">
        <f t="shared" ref="J272" si="121">I272*$E272</f>
        <v>1281520</v>
      </c>
      <c r="K272" s="23">
        <v>20</v>
      </c>
      <c r="L272" s="24">
        <f t="shared" ref="L272" si="122">K272*E272</f>
        <v>1281520</v>
      </c>
      <c r="M272" s="26">
        <v>20</v>
      </c>
      <c r="N272" s="24">
        <f t="shared" si="120"/>
        <v>1281520</v>
      </c>
      <c r="O272" s="26">
        <v>20</v>
      </c>
      <c r="P272" s="24">
        <f t="shared" ref="P272:R272" si="123">O272*$E272</f>
        <v>1281520</v>
      </c>
      <c r="Q272" s="26">
        <v>20</v>
      </c>
      <c r="R272" s="24">
        <f t="shared" si="123"/>
        <v>1281520</v>
      </c>
      <c r="S272" s="26">
        <f t="shared" si="93"/>
        <v>0</v>
      </c>
      <c r="T272" s="28">
        <f t="shared" si="94"/>
        <v>0</v>
      </c>
    </row>
    <row r="273" spans="1:20" x14ac:dyDescent="0.2">
      <c r="A273" s="46">
        <v>6.13</v>
      </c>
      <c r="B273" s="43" t="s">
        <v>291</v>
      </c>
      <c r="C273" s="44"/>
      <c r="D273" s="44"/>
      <c r="E273" s="44" t="s">
        <v>41</v>
      </c>
      <c r="F273" s="45">
        <f>SUM(F274:F274)</f>
        <v>4977000</v>
      </c>
      <c r="G273" s="29"/>
      <c r="H273" s="45">
        <f>SUM(H274:H274)</f>
        <v>4977000</v>
      </c>
      <c r="I273" s="29"/>
      <c r="J273" s="45">
        <f>SUM(J274:J274)</f>
        <v>4977000</v>
      </c>
      <c r="K273" s="23"/>
      <c r="L273" s="45">
        <f>SUM(L274:L274)</f>
        <v>4977000</v>
      </c>
      <c r="M273" s="46"/>
      <c r="N273" s="45">
        <f>SUM(N274:N274)</f>
        <v>4977000</v>
      </c>
      <c r="O273" s="44"/>
      <c r="P273" s="45">
        <f>SUM(P274:P274)</f>
        <v>4977000</v>
      </c>
      <c r="Q273" s="44"/>
      <c r="R273" s="45">
        <f>SUM(R274:R274)</f>
        <v>4977000</v>
      </c>
      <c r="S273" s="26"/>
      <c r="T273" s="28"/>
    </row>
    <row r="274" spans="1:20" ht="33.75" x14ac:dyDescent="0.2">
      <c r="A274" s="29">
        <v>6.1310000000000002</v>
      </c>
      <c r="B274" s="10" t="s">
        <v>292</v>
      </c>
      <c r="C274" s="9" t="s">
        <v>76</v>
      </c>
      <c r="D274" s="23">
        <v>600</v>
      </c>
      <c r="E274" s="24">
        <v>8295</v>
      </c>
      <c r="F274" s="24">
        <f>D274*E274</f>
        <v>4977000</v>
      </c>
      <c r="G274" s="25">
        <v>600</v>
      </c>
      <c r="H274" s="24">
        <f t="shared" si="119"/>
        <v>4977000</v>
      </c>
      <c r="I274" s="25">
        <v>600</v>
      </c>
      <c r="J274" s="24">
        <f t="shared" ref="J274" si="124">I274*$E274</f>
        <v>4977000</v>
      </c>
      <c r="K274" s="23">
        <v>600</v>
      </c>
      <c r="L274" s="24">
        <f t="shared" ref="L274" si="125">K274*E274</f>
        <v>4977000</v>
      </c>
      <c r="M274" s="26">
        <v>600</v>
      </c>
      <c r="N274" s="24">
        <f t="shared" si="120"/>
        <v>4977000</v>
      </c>
      <c r="O274" s="26">
        <v>600</v>
      </c>
      <c r="P274" s="24">
        <f t="shared" ref="P274:R274" si="126">O274*$E274</f>
        <v>4977000</v>
      </c>
      <c r="Q274" s="26">
        <v>600</v>
      </c>
      <c r="R274" s="24">
        <f t="shared" si="126"/>
        <v>4977000</v>
      </c>
      <c r="S274" s="26">
        <f t="shared" si="93"/>
        <v>0</v>
      </c>
      <c r="T274" s="28">
        <f t="shared" si="94"/>
        <v>0</v>
      </c>
    </row>
    <row r="275" spans="1:20" x14ac:dyDescent="0.2">
      <c r="A275" s="46">
        <v>6.14</v>
      </c>
      <c r="B275" s="43" t="s">
        <v>293</v>
      </c>
      <c r="C275" s="44"/>
      <c r="D275" s="44"/>
      <c r="E275" s="44" t="s">
        <v>41</v>
      </c>
      <c r="F275" s="45">
        <f>SUM(F276:F277)</f>
        <v>22481370</v>
      </c>
      <c r="G275" s="29"/>
      <c r="H275" s="45">
        <f>SUM(H276:H277)</f>
        <v>22481370</v>
      </c>
      <c r="I275" s="29"/>
      <c r="J275" s="45">
        <f>SUM(J276:J277)</f>
        <v>22481370</v>
      </c>
      <c r="K275" s="23"/>
      <c r="L275" s="45">
        <f>SUM(L276:L277)</f>
        <v>22481370</v>
      </c>
      <c r="M275" s="46"/>
      <c r="N275" s="45">
        <f>SUM(N276:N277)</f>
        <v>22481370</v>
      </c>
      <c r="O275" s="44"/>
      <c r="P275" s="45">
        <f>SUM(P276:P277)</f>
        <v>22481370</v>
      </c>
      <c r="Q275" s="44"/>
      <c r="R275" s="45">
        <f>SUM(R276:R277)</f>
        <v>22481370</v>
      </c>
      <c r="S275" s="26"/>
      <c r="T275" s="28"/>
    </row>
    <row r="276" spans="1:20" x14ac:dyDescent="0.2">
      <c r="A276" s="29">
        <v>6.141</v>
      </c>
      <c r="B276" s="10" t="s">
        <v>294</v>
      </c>
      <c r="C276" s="9" t="s">
        <v>78</v>
      </c>
      <c r="D276" s="23">
        <v>1</v>
      </c>
      <c r="E276" s="24">
        <v>15736959</v>
      </c>
      <c r="F276" s="24">
        <f>D276*E276</f>
        <v>15736959</v>
      </c>
      <c r="G276" s="25">
        <v>1</v>
      </c>
      <c r="H276" s="24">
        <f t="shared" si="119"/>
        <v>15736959</v>
      </c>
      <c r="I276" s="25">
        <v>1</v>
      </c>
      <c r="J276" s="24">
        <f t="shared" ref="J276:J277" si="127">I276*$E276</f>
        <v>15736959</v>
      </c>
      <c r="K276" s="23">
        <v>1</v>
      </c>
      <c r="L276" s="24">
        <f t="shared" ref="L276:L277" si="128">K276*E276</f>
        <v>15736959</v>
      </c>
      <c r="M276" s="26">
        <v>1</v>
      </c>
      <c r="N276" s="24">
        <f t="shared" si="120"/>
        <v>15736959</v>
      </c>
      <c r="O276" s="26">
        <v>1</v>
      </c>
      <c r="P276" s="24">
        <f t="shared" ref="P276:R277" si="129">O276*$E276</f>
        <v>15736959</v>
      </c>
      <c r="Q276" s="26">
        <v>1</v>
      </c>
      <c r="R276" s="24">
        <f t="shared" si="129"/>
        <v>15736959</v>
      </c>
      <c r="S276" s="26">
        <f t="shared" si="93"/>
        <v>0</v>
      </c>
      <c r="T276" s="28">
        <f t="shared" si="94"/>
        <v>0</v>
      </c>
    </row>
    <row r="277" spans="1:20" x14ac:dyDescent="0.2">
      <c r="A277" s="29">
        <v>6.1420000000000003</v>
      </c>
      <c r="B277" s="10" t="s">
        <v>295</v>
      </c>
      <c r="C277" s="9" t="s">
        <v>78</v>
      </c>
      <c r="D277" s="23">
        <v>1</v>
      </c>
      <c r="E277" s="24">
        <v>6744411</v>
      </c>
      <c r="F277" s="24">
        <f>D277*E277</f>
        <v>6744411</v>
      </c>
      <c r="G277" s="25">
        <v>1</v>
      </c>
      <c r="H277" s="24">
        <f t="shared" si="119"/>
        <v>6744411</v>
      </c>
      <c r="I277" s="25">
        <v>1</v>
      </c>
      <c r="J277" s="24">
        <f t="shared" si="127"/>
        <v>6744411</v>
      </c>
      <c r="K277" s="23">
        <v>1</v>
      </c>
      <c r="L277" s="24">
        <f t="shared" si="128"/>
        <v>6744411</v>
      </c>
      <c r="M277" s="26">
        <v>1</v>
      </c>
      <c r="N277" s="24">
        <f t="shared" si="120"/>
        <v>6744411</v>
      </c>
      <c r="O277" s="26">
        <v>1</v>
      </c>
      <c r="P277" s="24">
        <f t="shared" si="129"/>
        <v>6744411</v>
      </c>
      <c r="Q277" s="26">
        <v>1</v>
      </c>
      <c r="R277" s="24">
        <f t="shared" si="129"/>
        <v>6744411</v>
      </c>
      <c r="S277" s="26">
        <f t="shared" ref="S277:S340" si="130">IF((Q277-O277)&gt;0,(Q277-O277),0)</f>
        <v>0</v>
      </c>
      <c r="T277" s="28">
        <f t="shared" ref="T277:T340" si="131">IF((Q277-O277)&lt;0,(Q277-O277),0)</f>
        <v>0</v>
      </c>
    </row>
    <row r="278" spans="1:20" x14ac:dyDescent="0.2">
      <c r="A278" s="17">
        <v>7</v>
      </c>
      <c r="B278" s="18" t="s">
        <v>296</v>
      </c>
      <c r="C278" s="17"/>
      <c r="D278" s="17"/>
      <c r="E278" s="19" t="s">
        <v>41</v>
      </c>
      <c r="F278" s="19">
        <f>F279+F329+F380</f>
        <v>290503826</v>
      </c>
      <c r="G278" s="15"/>
      <c r="H278" s="19">
        <f>H279+H329+H380</f>
        <v>290503826</v>
      </c>
      <c r="I278" s="15"/>
      <c r="J278" s="19">
        <f>J279+J329+J380</f>
        <v>290503826</v>
      </c>
      <c r="K278" s="23"/>
      <c r="L278" s="19">
        <f>L279+L329+L380</f>
        <v>284007565</v>
      </c>
      <c r="M278" s="20"/>
      <c r="N278" s="19">
        <f>N279+N329+N380</f>
        <v>289310349</v>
      </c>
      <c r="O278" s="17"/>
      <c r="P278" s="19">
        <f>P279+P329+P380</f>
        <v>327329597</v>
      </c>
      <c r="Q278" s="17"/>
      <c r="R278" s="19">
        <f>R279+R329+R380</f>
        <v>356071523.66000003</v>
      </c>
      <c r="S278" s="26"/>
      <c r="T278" s="28"/>
    </row>
    <row r="279" spans="1:20" x14ac:dyDescent="0.2">
      <c r="A279" s="42">
        <v>7.1</v>
      </c>
      <c r="B279" s="43" t="s">
        <v>297</v>
      </c>
      <c r="C279" s="44"/>
      <c r="D279" s="44"/>
      <c r="E279" s="44" t="s">
        <v>41</v>
      </c>
      <c r="F279" s="45">
        <f>SUM(F280:F328)</f>
        <v>56575895</v>
      </c>
      <c r="G279" s="25"/>
      <c r="H279" s="45">
        <f>SUM(H280:H328)</f>
        <v>56575895</v>
      </c>
      <c r="I279" s="25"/>
      <c r="J279" s="45">
        <f>SUM(J280:J328)</f>
        <v>56575895</v>
      </c>
      <c r="K279" s="23"/>
      <c r="L279" s="45">
        <f>SUM(L280:L328)</f>
        <v>56575895</v>
      </c>
      <c r="M279" s="46"/>
      <c r="N279" s="45">
        <f>SUM(N280:N328)</f>
        <v>61878679</v>
      </c>
      <c r="O279" s="44"/>
      <c r="P279" s="45">
        <f>SUM(P280:P328)</f>
        <v>63643327</v>
      </c>
      <c r="Q279" s="44"/>
      <c r="R279" s="45">
        <f>SUM(R280:R328)</f>
        <v>70843744.810000002</v>
      </c>
      <c r="S279" s="26"/>
      <c r="T279" s="28"/>
    </row>
    <row r="280" spans="1:20" ht="33.75" x14ac:dyDescent="0.2">
      <c r="A280" s="29">
        <v>7.101</v>
      </c>
      <c r="B280" s="10" t="s">
        <v>298</v>
      </c>
      <c r="C280" s="9" t="s">
        <v>76</v>
      </c>
      <c r="D280" s="23">
        <v>19</v>
      </c>
      <c r="E280" s="24">
        <v>149026</v>
      </c>
      <c r="F280" s="24">
        <f t="shared" ref="F280:F328" si="132">D280*E280</f>
        <v>2831494</v>
      </c>
      <c r="G280" s="25">
        <v>19</v>
      </c>
      <c r="H280" s="24">
        <f t="shared" si="119"/>
        <v>2831494</v>
      </c>
      <c r="I280" s="25">
        <v>19</v>
      </c>
      <c r="J280" s="24">
        <f t="shared" ref="J280:J328" si="133">I280*$E280</f>
        <v>2831494</v>
      </c>
      <c r="K280" s="23">
        <v>19</v>
      </c>
      <c r="L280" s="24">
        <f t="shared" ref="L280:L328" si="134">K280*E280</f>
        <v>2831494</v>
      </c>
      <c r="M280" s="26">
        <v>19</v>
      </c>
      <c r="N280" s="24">
        <f t="shared" ref="N280:R343" si="135">M280*$E280</f>
        <v>2831494</v>
      </c>
      <c r="O280" s="26">
        <v>19</v>
      </c>
      <c r="P280" s="24">
        <f t="shared" ref="P280:R283" si="136">O280*$E280</f>
        <v>2831494</v>
      </c>
      <c r="Q280" s="26">
        <v>19</v>
      </c>
      <c r="R280" s="24">
        <f t="shared" si="136"/>
        <v>2831494</v>
      </c>
      <c r="S280" s="26">
        <f t="shared" si="130"/>
        <v>0</v>
      </c>
      <c r="T280" s="28">
        <f t="shared" si="131"/>
        <v>0</v>
      </c>
    </row>
    <row r="281" spans="1:20" ht="45.75" customHeight="1" x14ac:dyDescent="0.2">
      <c r="A281" s="29">
        <v>7.1020000000000003</v>
      </c>
      <c r="B281" s="10" t="s">
        <v>299</v>
      </c>
      <c r="C281" s="9" t="s">
        <v>78</v>
      </c>
      <c r="D281" s="23">
        <v>16</v>
      </c>
      <c r="E281" s="24">
        <v>119133</v>
      </c>
      <c r="F281" s="24">
        <f t="shared" si="132"/>
        <v>1906128</v>
      </c>
      <c r="G281" s="25">
        <v>16</v>
      </c>
      <c r="H281" s="24">
        <f t="shared" si="119"/>
        <v>1906128</v>
      </c>
      <c r="I281" s="25">
        <v>16</v>
      </c>
      <c r="J281" s="24">
        <f t="shared" si="133"/>
        <v>1906128</v>
      </c>
      <c r="K281" s="23">
        <v>16</v>
      </c>
      <c r="L281" s="24">
        <f t="shared" si="134"/>
        <v>1906128</v>
      </c>
      <c r="M281" s="26">
        <v>16</v>
      </c>
      <c r="N281" s="24">
        <f t="shared" si="135"/>
        <v>1906128</v>
      </c>
      <c r="O281" s="26">
        <v>16</v>
      </c>
      <c r="P281" s="24">
        <f t="shared" si="136"/>
        <v>1906128</v>
      </c>
      <c r="Q281" s="26">
        <v>16</v>
      </c>
      <c r="R281" s="24">
        <f t="shared" si="136"/>
        <v>1906128</v>
      </c>
      <c r="S281" s="26">
        <f t="shared" si="130"/>
        <v>0</v>
      </c>
      <c r="T281" s="28">
        <f t="shared" si="131"/>
        <v>0</v>
      </c>
    </row>
    <row r="282" spans="1:20" ht="33.75" x14ac:dyDescent="0.2">
      <c r="A282" s="29">
        <v>7.1029999999999998</v>
      </c>
      <c r="B282" s="10" t="s">
        <v>300</v>
      </c>
      <c r="C282" s="9" t="s">
        <v>76</v>
      </c>
      <c r="D282" s="23">
        <v>2</v>
      </c>
      <c r="E282" s="24">
        <v>130345</v>
      </c>
      <c r="F282" s="24">
        <f t="shared" si="132"/>
        <v>260690</v>
      </c>
      <c r="G282" s="25">
        <v>2</v>
      </c>
      <c r="H282" s="24">
        <f t="shared" si="119"/>
        <v>260690</v>
      </c>
      <c r="I282" s="25">
        <v>2</v>
      </c>
      <c r="J282" s="24">
        <f t="shared" si="133"/>
        <v>260690</v>
      </c>
      <c r="K282" s="23">
        <v>2</v>
      </c>
      <c r="L282" s="24">
        <f t="shared" si="134"/>
        <v>260690</v>
      </c>
      <c r="M282" s="26">
        <v>2</v>
      </c>
      <c r="N282" s="24">
        <f t="shared" si="135"/>
        <v>260690</v>
      </c>
      <c r="O282" s="26">
        <v>2</v>
      </c>
      <c r="P282" s="24">
        <f t="shared" si="136"/>
        <v>260690</v>
      </c>
      <c r="Q282" s="26">
        <v>2</v>
      </c>
      <c r="R282" s="24">
        <f t="shared" si="136"/>
        <v>260690</v>
      </c>
      <c r="S282" s="26">
        <f t="shared" si="130"/>
        <v>0</v>
      </c>
      <c r="T282" s="28">
        <f t="shared" si="131"/>
        <v>0</v>
      </c>
    </row>
    <row r="283" spans="1:20" ht="45" x14ac:dyDescent="0.2">
      <c r="A283" s="29">
        <v>7.1040000000000001</v>
      </c>
      <c r="B283" s="10" t="s">
        <v>301</v>
      </c>
      <c r="C283" s="9" t="s">
        <v>78</v>
      </c>
      <c r="D283" s="23">
        <v>1</v>
      </c>
      <c r="E283" s="24">
        <v>90252</v>
      </c>
      <c r="F283" s="24">
        <f t="shared" si="132"/>
        <v>90252</v>
      </c>
      <c r="G283" s="25">
        <v>1</v>
      </c>
      <c r="H283" s="24">
        <f t="shared" si="119"/>
        <v>90252</v>
      </c>
      <c r="I283" s="25">
        <v>1</v>
      </c>
      <c r="J283" s="24">
        <f t="shared" si="133"/>
        <v>90252</v>
      </c>
      <c r="K283" s="23">
        <v>1</v>
      </c>
      <c r="L283" s="24">
        <f t="shared" si="134"/>
        <v>90252</v>
      </c>
      <c r="M283" s="26">
        <v>1</v>
      </c>
      <c r="N283" s="24">
        <f t="shared" si="135"/>
        <v>90252</v>
      </c>
      <c r="O283" s="26">
        <v>1</v>
      </c>
      <c r="P283" s="24">
        <f t="shared" si="136"/>
        <v>90252</v>
      </c>
      <c r="Q283" s="26">
        <v>1</v>
      </c>
      <c r="R283" s="24">
        <f t="shared" si="136"/>
        <v>90252</v>
      </c>
      <c r="S283" s="26">
        <f t="shared" si="130"/>
        <v>0</v>
      </c>
      <c r="T283" s="28">
        <f t="shared" si="131"/>
        <v>0</v>
      </c>
    </row>
    <row r="284" spans="1:20" ht="58.5" customHeight="1" x14ac:dyDescent="0.2">
      <c r="A284" s="29">
        <v>7.1050000000000004</v>
      </c>
      <c r="B284" s="22" t="s">
        <v>302</v>
      </c>
      <c r="C284" s="9" t="s">
        <v>76</v>
      </c>
      <c r="D284" s="23">
        <v>6</v>
      </c>
      <c r="E284" s="24">
        <v>73527</v>
      </c>
      <c r="F284" s="24">
        <f t="shared" si="132"/>
        <v>441162</v>
      </c>
      <c r="G284" s="25">
        <v>6</v>
      </c>
      <c r="H284" s="24">
        <f t="shared" si="119"/>
        <v>441162</v>
      </c>
      <c r="I284" s="25">
        <v>6</v>
      </c>
      <c r="J284" s="24">
        <f t="shared" si="133"/>
        <v>441162</v>
      </c>
      <c r="K284" s="23">
        <v>6</v>
      </c>
      <c r="L284" s="24">
        <f t="shared" si="134"/>
        <v>441162</v>
      </c>
      <c r="M284" s="26">
        <v>6</v>
      </c>
      <c r="N284" s="24">
        <f t="shared" si="135"/>
        <v>441162</v>
      </c>
      <c r="O284" s="51">
        <v>30</v>
      </c>
      <c r="P284" s="24">
        <f t="shared" si="135"/>
        <v>2205810</v>
      </c>
      <c r="Q284" s="23">
        <f>+'[1]7,105'!AT46</f>
        <v>74.03</v>
      </c>
      <c r="R284" s="31">
        <f t="shared" si="135"/>
        <v>5443203.8100000005</v>
      </c>
      <c r="S284" s="23">
        <f t="shared" si="130"/>
        <v>44.03</v>
      </c>
      <c r="T284" s="28">
        <f t="shared" si="131"/>
        <v>0</v>
      </c>
    </row>
    <row r="285" spans="1:20" ht="46.5" customHeight="1" x14ac:dyDescent="0.2">
      <c r="A285" s="29">
        <v>7.1059999999999999</v>
      </c>
      <c r="B285" s="10" t="s">
        <v>303</v>
      </c>
      <c r="C285" s="9" t="s">
        <v>78</v>
      </c>
      <c r="D285" s="23">
        <v>6</v>
      </c>
      <c r="E285" s="24">
        <v>54288</v>
      </c>
      <c r="F285" s="24">
        <f t="shared" si="132"/>
        <v>325728</v>
      </c>
      <c r="G285" s="25">
        <v>6</v>
      </c>
      <c r="H285" s="24">
        <f t="shared" si="119"/>
        <v>325728</v>
      </c>
      <c r="I285" s="25">
        <v>6</v>
      </c>
      <c r="J285" s="24">
        <f t="shared" si="133"/>
        <v>325728</v>
      </c>
      <c r="K285" s="23">
        <v>6</v>
      </c>
      <c r="L285" s="24">
        <f t="shared" si="134"/>
        <v>325728</v>
      </c>
      <c r="M285" s="26">
        <v>6</v>
      </c>
      <c r="N285" s="24">
        <f t="shared" si="135"/>
        <v>325728</v>
      </c>
      <c r="O285" s="26">
        <v>6</v>
      </c>
      <c r="P285" s="24">
        <f t="shared" si="135"/>
        <v>325728</v>
      </c>
      <c r="Q285" s="23">
        <f>+'[1]7,106'!AT46</f>
        <v>79</v>
      </c>
      <c r="R285" s="24">
        <f t="shared" si="135"/>
        <v>4288752</v>
      </c>
      <c r="S285" s="26">
        <f t="shared" si="130"/>
        <v>73</v>
      </c>
      <c r="T285" s="28">
        <f t="shared" si="131"/>
        <v>0</v>
      </c>
    </row>
    <row r="286" spans="1:20" ht="33.75" x14ac:dyDescent="0.2">
      <c r="A286" s="29">
        <v>7.1070000000000002</v>
      </c>
      <c r="B286" s="10" t="s">
        <v>304</v>
      </c>
      <c r="C286" s="9" t="s">
        <v>76</v>
      </c>
      <c r="D286" s="23">
        <v>4</v>
      </c>
      <c r="E286" s="24">
        <v>27417</v>
      </c>
      <c r="F286" s="24">
        <f t="shared" si="132"/>
        <v>109668</v>
      </c>
      <c r="G286" s="25">
        <v>4</v>
      </c>
      <c r="H286" s="24">
        <f t="shared" si="119"/>
        <v>109668</v>
      </c>
      <c r="I286" s="25">
        <v>4</v>
      </c>
      <c r="J286" s="24">
        <f t="shared" si="133"/>
        <v>109668</v>
      </c>
      <c r="K286" s="23">
        <v>4</v>
      </c>
      <c r="L286" s="24">
        <f t="shared" si="134"/>
        <v>109668</v>
      </c>
      <c r="M286" s="26">
        <v>4</v>
      </c>
      <c r="N286" s="24">
        <f t="shared" si="135"/>
        <v>109668</v>
      </c>
      <c r="O286" s="26">
        <v>4</v>
      </c>
      <c r="P286" s="24">
        <f t="shared" si="135"/>
        <v>109668</v>
      </c>
      <c r="Q286" s="26">
        <v>4</v>
      </c>
      <c r="R286" s="24">
        <f t="shared" si="135"/>
        <v>109668</v>
      </c>
      <c r="S286" s="26">
        <f t="shared" si="130"/>
        <v>0</v>
      </c>
      <c r="T286" s="28">
        <f t="shared" si="131"/>
        <v>0</v>
      </c>
    </row>
    <row r="287" spans="1:20" ht="52.5" customHeight="1" x14ac:dyDescent="0.2">
      <c r="A287" s="29">
        <v>7.1079999999999997</v>
      </c>
      <c r="B287" s="10" t="s">
        <v>305</v>
      </c>
      <c r="C287" s="9" t="s">
        <v>78</v>
      </c>
      <c r="D287" s="23">
        <v>2</v>
      </c>
      <c r="E287" s="24">
        <v>5456</v>
      </c>
      <c r="F287" s="24">
        <f t="shared" si="132"/>
        <v>10912</v>
      </c>
      <c r="G287" s="25">
        <v>2</v>
      </c>
      <c r="H287" s="24">
        <f t="shared" si="119"/>
        <v>10912</v>
      </c>
      <c r="I287" s="25">
        <v>2</v>
      </c>
      <c r="J287" s="24">
        <f t="shared" si="133"/>
        <v>10912</v>
      </c>
      <c r="K287" s="23">
        <v>2</v>
      </c>
      <c r="L287" s="24">
        <f t="shared" si="134"/>
        <v>10912</v>
      </c>
      <c r="M287" s="26">
        <v>2</v>
      </c>
      <c r="N287" s="24">
        <f t="shared" si="135"/>
        <v>10912</v>
      </c>
      <c r="O287" s="26">
        <v>2</v>
      </c>
      <c r="P287" s="24">
        <f t="shared" si="135"/>
        <v>10912</v>
      </c>
      <c r="Q287" s="26">
        <v>2</v>
      </c>
      <c r="R287" s="24">
        <f t="shared" si="135"/>
        <v>10912</v>
      </c>
      <c r="S287" s="26">
        <f t="shared" si="130"/>
        <v>0</v>
      </c>
      <c r="T287" s="28">
        <f t="shared" si="131"/>
        <v>0</v>
      </c>
    </row>
    <row r="288" spans="1:20" ht="33.75" x14ac:dyDescent="0.2">
      <c r="A288" s="29">
        <v>7.109</v>
      </c>
      <c r="B288" s="10" t="s">
        <v>306</v>
      </c>
      <c r="C288" s="9" t="s">
        <v>76</v>
      </c>
      <c r="D288" s="23">
        <v>18</v>
      </c>
      <c r="E288" s="24">
        <v>27417</v>
      </c>
      <c r="F288" s="24">
        <f t="shared" si="132"/>
        <v>493506</v>
      </c>
      <c r="G288" s="25">
        <v>18</v>
      </c>
      <c r="H288" s="24">
        <f t="shared" si="119"/>
        <v>493506</v>
      </c>
      <c r="I288" s="25">
        <v>18</v>
      </c>
      <c r="J288" s="24">
        <f t="shared" si="133"/>
        <v>493506</v>
      </c>
      <c r="K288" s="23">
        <v>18</v>
      </c>
      <c r="L288" s="24">
        <f t="shared" si="134"/>
        <v>493506</v>
      </c>
      <c r="M288" s="26">
        <v>18</v>
      </c>
      <c r="N288" s="24">
        <f t="shared" si="135"/>
        <v>493506</v>
      </c>
      <c r="O288" s="26">
        <v>18</v>
      </c>
      <c r="P288" s="24">
        <f t="shared" si="135"/>
        <v>493506</v>
      </c>
      <c r="Q288" s="26">
        <v>18</v>
      </c>
      <c r="R288" s="24">
        <f t="shared" si="135"/>
        <v>493506</v>
      </c>
      <c r="S288" s="26">
        <f t="shared" si="130"/>
        <v>0</v>
      </c>
      <c r="T288" s="28">
        <f t="shared" si="131"/>
        <v>0</v>
      </c>
    </row>
    <row r="289" spans="1:20" ht="46.5" customHeight="1" x14ac:dyDescent="0.2">
      <c r="A289" s="47">
        <v>7.11</v>
      </c>
      <c r="B289" s="10" t="s">
        <v>307</v>
      </c>
      <c r="C289" s="9" t="s">
        <v>78</v>
      </c>
      <c r="D289" s="23">
        <v>10</v>
      </c>
      <c r="E289" s="24">
        <v>5456</v>
      </c>
      <c r="F289" s="24">
        <f t="shared" si="132"/>
        <v>54560</v>
      </c>
      <c r="G289" s="25">
        <v>10</v>
      </c>
      <c r="H289" s="24">
        <f t="shared" si="119"/>
        <v>54560</v>
      </c>
      <c r="I289" s="25">
        <v>10</v>
      </c>
      <c r="J289" s="24">
        <f t="shared" si="133"/>
        <v>54560</v>
      </c>
      <c r="K289" s="23">
        <v>10</v>
      </c>
      <c r="L289" s="24">
        <f t="shared" si="134"/>
        <v>54560</v>
      </c>
      <c r="M289" s="26">
        <v>10</v>
      </c>
      <c r="N289" s="24">
        <f t="shared" si="135"/>
        <v>54560</v>
      </c>
      <c r="O289" s="26">
        <v>10</v>
      </c>
      <c r="P289" s="24">
        <f t="shared" si="135"/>
        <v>54560</v>
      </c>
      <c r="Q289" s="26">
        <v>10</v>
      </c>
      <c r="R289" s="24">
        <f t="shared" si="135"/>
        <v>54560</v>
      </c>
      <c r="S289" s="26">
        <f t="shared" si="130"/>
        <v>0</v>
      </c>
      <c r="T289" s="28">
        <f t="shared" si="131"/>
        <v>0</v>
      </c>
    </row>
    <row r="290" spans="1:20" ht="46.5" customHeight="1" x14ac:dyDescent="0.2">
      <c r="A290" s="29">
        <v>7.1109999999999998</v>
      </c>
      <c r="B290" s="10" t="s">
        <v>308</v>
      </c>
      <c r="C290" s="9" t="s">
        <v>76</v>
      </c>
      <c r="D290" s="23">
        <v>16</v>
      </c>
      <c r="E290" s="24">
        <v>59047</v>
      </c>
      <c r="F290" s="24">
        <f t="shared" si="132"/>
        <v>944752</v>
      </c>
      <c r="G290" s="25">
        <v>16</v>
      </c>
      <c r="H290" s="24">
        <f t="shared" si="119"/>
        <v>944752</v>
      </c>
      <c r="I290" s="25">
        <v>16</v>
      </c>
      <c r="J290" s="24">
        <f t="shared" si="133"/>
        <v>944752</v>
      </c>
      <c r="K290" s="23">
        <v>16</v>
      </c>
      <c r="L290" s="24">
        <f t="shared" si="134"/>
        <v>944752</v>
      </c>
      <c r="M290" s="26">
        <v>16</v>
      </c>
      <c r="N290" s="24">
        <f t="shared" si="135"/>
        <v>944752</v>
      </c>
      <c r="O290" s="26">
        <v>16</v>
      </c>
      <c r="P290" s="24">
        <f t="shared" si="135"/>
        <v>944752</v>
      </c>
      <c r="Q290" s="26">
        <v>16</v>
      </c>
      <c r="R290" s="24">
        <f t="shared" si="135"/>
        <v>944752</v>
      </c>
      <c r="S290" s="26">
        <f t="shared" si="130"/>
        <v>0</v>
      </c>
      <c r="T290" s="28">
        <f t="shared" si="131"/>
        <v>0</v>
      </c>
    </row>
    <row r="291" spans="1:20" ht="46.5" customHeight="1" x14ac:dyDescent="0.2">
      <c r="A291" s="29">
        <v>7.1120000000000001</v>
      </c>
      <c r="B291" s="10" t="s">
        <v>309</v>
      </c>
      <c r="C291" s="9" t="s">
        <v>78</v>
      </c>
      <c r="D291" s="23">
        <v>11</v>
      </c>
      <c r="E291" s="24">
        <v>13761</v>
      </c>
      <c r="F291" s="24">
        <f t="shared" si="132"/>
        <v>151371</v>
      </c>
      <c r="G291" s="25">
        <v>11</v>
      </c>
      <c r="H291" s="24">
        <f t="shared" si="119"/>
        <v>151371</v>
      </c>
      <c r="I291" s="25">
        <v>11</v>
      </c>
      <c r="J291" s="24">
        <f t="shared" si="133"/>
        <v>151371</v>
      </c>
      <c r="K291" s="23">
        <v>11</v>
      </c>
      <c r="L291" s="24">
        <f t="shared" si="134"/>
        <v>151371</v>
      </c>
      <c r="M291" s="26">
        <v>11</v>
      </c>
      <c r="N291" s="24">
        <f t="shared" si="135"/>
        <v>151371</v>
      </c>
      <c r="O291" s="26">
        <v>11</v>
      </c>
      <c r="P291" s="24">
        <f t="shared" si="135"/>
        <v>151371</v>
      </c>
      <c r="Q291" s="26">
        <v>11</v>
      </c>
      <c r="R291" s="24">
        <f t="shared" si="135"/>
        <v>151371</v>
      </c>
      <c r="S291" s="26">
        <f t="shared" si="130"/>
        <v>0</v>
      </c>
      <c r="T291" s="28">
        <f t="shared" si="131"/>
        <v>0</v>
      </c>
    </row>
    <row r="292" spans="1:20" ht="46.5" customHeight="1" x14ac:dyDescent="0.2">
      <c r="A292" s="29">
        <v>7.1130000000000004</v>
      </c>
      <c r="B292" s="10" t="s">
        <v>310</v>
      </c>
      <c r="C292" s="9" t="s">
        <v>78</v>
      </c>
      <c r="D292" s="23">
        <v>4</v>
      </c>
      <c r="E292" s="24">
        <v>2098176</v>
      </c>
      <c r="F292" s="24">
        <f t="shared" si="132"/>
        <v>8392704</v>
      </c>
      <c r="G292" s="25">
        <v>4</v>
      </c>
      <c r="H292" s="24">
        <f t="shared" si="119"/>
        <v>8392704</v>
      </c>
      <c r="I292" s="25">
        <v>4</v>
      </c>
      <c r="J292" s="24">
        <f t="shared" si="133"/>
        <v>8392704</v>
      </c>
      <c r="K292" s="23">
        <v>4</v>
      </c>
      <c r="L292" s="24">
        <f t="shared" si="134"/>
        <v>8392704</v>
      </c>
      <c r="M292" s="26">
        <v>4</v>
      </c>
      <c r="N292" s="24">
        <f t="shared" si="135"/>
        <v>8392704</v>
      </c>
      <c r="O292" s="26">
        <v>4</v>
      </c>
      <c r="P292" s="24">
        <f t="shared" si="135"/>
        <v>8392704</v>
      </c>
      <c r="Q292" s="26">
        <v>4</v>
      </c>
      <c r="R292" s="24">
        <f t="shared" si="135"/>
        <v>8392704</v>
      </c>
      <c r="S292" s="26">
        <f t="shared" si="130"/>
        <v>0</v>
      </c>
      <c r="T292" s="28">
        <f t="shared" si="131"/>
        <v>0</v>
      </c>
    </row>
    <row r="293" spans="1:20" ht="46.5" customHeight="1" x14ac:dyDescent="0.2">
      <c r="A293" s="29">
        <v>7.1139999999999999</v>
      </c>
      <c r="B293" s="10" t="s">
        <v>311</v>
      </c>
      <c r="C293" s="9" t="s">
        <v>78</v>
      </c>
      <c r="D293" s="23">
        <v>2</v>
      </c>
      <c r="E293" s="24">
        <v>799708</v>
      </c>
      <c r="F293" s="24">
        <f t="shared" si="132"/>
        <v>1599416</v>
      </c>
      <c r="G293" s="25">
        <v>2</v>
      </c>
      <c r="H293" s="24">
        <f t="shared" si="119"/>
        <v>1599416</v>
      </c>
      <c r="I293" s="25">
        <v>2</v>
      </c>
      <c r="J293" s="24">
        <f t="shared" si="133"/>
        <v>1599416</v>
      </c>
      <c r="K293" s="23">
        <v>2</v>
      </c>
      <c r="L293" s="24">
        <f t="shared" si="134"/>
        <v>1599416</v>
      </c>
      <c r="M293" s="26">
        <v>2</v>
      </c>
      <c r="N293" s="24">
        <f t="shared" si="135"/>
        <v>1599416</v>
      </c>
      <c r="O293" s="26">
        <v>2</v>
      </c>
      <c r="P293" s="24">
        <f t="shared" si="135"/>
        <v>1599416</v>
      </c>
      <c r="Q293" s="26">
        <v>2</v>
      </c>
      <c r="R293" s="24">
        <f t="shared" si="135"/>
        <v>1599416</v>
      </c>
      <c r="S293" s="26">
        <f t="shared" si="130"/>
        <v>0</v>
      </c>
      <c r="T293" s="28">
        <f t="shared" si="131"/>
        <v>0</v>
      </c>
    </row>
    <row r="294" spans="1:20" ht="33.75" x14ac:dyDescent="0.2">
      <c r="A294" s="29">
        <v>7.1150000000000002</v>
      </c>
      <c r="B294" s="10" t="s">
        <v>312</v>
      </c>
      <c r="C294" s="9" t="s">
        <v>78</v>
      </c>
      <c r="D294" s="23">
        <v>1</v>
      </c>
      <c r="E294" s="24">
        <v>623369</v>
      </c>
      <c r="F294" s="24">
        <f t="shared" si="132"/>
        <v>623369</v>
      </c>
      <c r="G294" s="25">
        <v>1</v>
      </c>
      <c r="H294" s="24">
        <f t="shared" si="119"/>
        <v>623369</v>
      </c>
      <c r="I294" s="25">
        <v>1</v>
      </c>
      <c r="J294" s="24">
        <f t="shared" si="133"/>
        <v>623369</v>
      </c>
      <c r="K294" s="23">
        <v>1</v>
      </c>
      <c r="L294" s="24">
        <f t="shared" si="134"/>
        <v>623369</v>
      </c>
      <c r="M294" s="26">
        <v>1</v>
      </c>
      <c r="N294" s="24">
        <f t="shared" si="135"/>
        <v>623369</v>
      </c>
      <c r="O294" s="26">
        <v>1</v>
      </c>
      <c r="P294" s="24">
        <f t="shared" si="135"/>
        <v>623369</v>
      </c>
      <c r="Q294" s="26">
        <v>1</v>
      </c>
      <c r="R294" s="24">
        <f t="shared" si="135"/>
        <v>623369</v>
      </c>
      <c r="S294" s="26">
        <f t="shared" si="130"/>
        <v>0</v>
      </c>
      <c r="T294" s="28">
        <f t="shared" si="131"/>
        <v>0</v>
      </c>
    </row>
    <row r="295" spans="1:20" ht="45" x14ac:dyDescent="0.2">
      <c r="A295" s="29">
        <v>7.1159999999999997</v>
      </c>
      <c r="B295" s="10" t="s">
        <v>313</v>
      </c>
      <c r="C295" s="9" t="s">
        <v>78</v>
      </c>
      <c r="D295" s="23">
        <v>1</v>
      </c>
      <c r="E295" s="24">
        <v>311751</v>
      </c>
      <c r="F295" s="24">
        <f t="shared" si="132"/>
        <v>311751</v>
      </c>
      <c r="G295" s="25">
        <v>1</v>
      </c>
      <c r="H295" s="24">
        <f t="shared" si="119"/>
        <v>311751</v>
      </c>
      <c r="I295" s="25">
        <v>1</v>
      </c>
      <c r="J295" s="24">
        <f t="shared" si="133"/>
        <v>311751</v>
      </c>
      <c r="K295" s="23">
        <v>1</v>
      </c>
      <c r="L295" s="24">
        <f t="shared" si="134"/>
        <v>311751</v>
      </c>
      <c r="M295" s="26">
        <v>1</v>
      </c>
      <c r="N295" s="24">
        <f t="shared" si="135"/>
        <v>311751</v>
      </c>
      <c r="O295" s="26">
        <v>1</v>
      </c>
      <c r="P295" s="24">
        <f t="shared" si="135"/>
        <v>311751</v>
      </c>
      <c r="Q295" s="26">
        <v>1</v>
      </c>
      <c r="R295" s="24">
        <f t="shared" si="135"/>
        <v>311751</v>
      </c>
      <c r="S295" s="26">
        <f t="shared" si="130"/>
        <v>0</v>
      </c>
      <c r="T295" s="28">
        <f t="shared" si="131"/>
        <v>0</v>
      </c>
    </row>
    <row r="296" spans="1:20" ht="45" x14ac:dyDescent="0.2">
      <c r="A296" s="29">
        <v>7.1170000000000098</v>
      </c>
      <c r="B296" s="22" t="s">
        <v>314</v>
      </c>
      <c r="C296" s="30" t="s">
        <v>78</v>
      </c>
      <c r="D296" s="23">
        <v>1</v>
      </c>
      <c r="E296" s="31">
        <v>470365</v>
      </c>
      <c r="F296" s="31">
        <f t="shared" si="132"/>
        <v>470365</v>
      </c>
      <c r="G296" s="23">
        <v>1</v>
      </c>
      <c r="H296" s="31">
        <f t="shared" si="119"/>
        <v>470365</v>
      </c>
      <c r="I296" s="23">
        <v>1</v>
      </c>
      <c r="J296" s="31">
        <f t="shared" si="133"/>
        <v>470365</v>
      </c>
      <c r="K296" s="23">
        <v>1</v>
      </c>
      <c r="L296" s="31">
        <f t="shared" si="134"/>
        <v>470365</v>
      </c>
      <c r="M296" s="23">
        <v>1</v>
      </c>
      <c r="N296" s="31">
        <f t="shared" si="135"/>
        <v>470365</v>
      </c>
      <c r="O296" s="23">
        <v>1</v>
      </c>
      <c r="P296" s="31">
        <f t="shared" si="135"/>
        <v>470365</v>
      </c>
      <c r="Q296" s="23">
        <v>1</v>
      </c>
      <c r="R296" s="31">
        <f t="shared" si="135"/>
        <v>470365</v>
      </c>
      <c r="S296" s="23">
        <f t="shared" si="130"/>
        <v>0</v>
      </c>
      <c r="T296" s="33">
        <f t="shared" si="131"/>
        <v>0</v>
      </c>
    </row>
    <row r="297" spans="1:20" ht="45" x14ac:dyDescent="0.2">
      <c r="A297" s="29">
        <v>7.1180000000000101</v>
      </c>
      <c r="B297" s="10" t="s">
        <v>315</v>
      </c>
      <c r="C297" s="9" t="s">
        <v>78</v>
      </c>
      <c r="D297" s="23">
        <v>2</v>
      </c>
      <c r="E297" s="24">
        <v>1891306</v>
      </c>
      <c r="F297" s="24">
        <f t="shared" si="132"/>
        <v>3782612</v>
      </c>
      <c r="G297" s="25">
        <v>2</v>
      </c>
      <c r="H297" s="24">
        <f t="shared" si="119"/>
        <v>3782612</v>
      </c>
      <c r="I297" s="25">
        <v>2</v>
      </c>
      <c r="J297" s="24">
        <f t="shared" si="133"/>
        <v>3782612</v>
      </c>
      <c r="K297" s="23">
        <v>2</v>
      </c>
      <c r="L297" s="24">
        <f t="shared" si="134"/>
        <v>3782612</v>
      </c>
      <c r="M297" s="26">
        <v>2</v>
      </c>
      <c r="N297" s="24">
        <f t="shared" si="135"/>
        <v>3782612</v>
      </c>
      <c r="O297" s="26">
        <v>2</v>
      </c>
      <c r="P297" s="24">
        <f t="shared" si="135"/>
        <v>3782612</v>
      </c>
      <c r="Q297" s="26">
        <v>2</v>
      </c>
      <c r="R297" s="24">
        <f t="shared" si="135"/>
        <v>3782612</v>
      </c>
      <c r="S297" s="26">
        <f t="shared" si="130"/>
        <v>0</v>
      </c>
      <c r="T297" s="28">
        <f t="shared" si="131"/>
        <v>0</v>
      </c>
    </row>
    <row r="298" spans="1:20" ht="45" x14ac:dyDescent="0.2">
      <c r="A298" s="29">
        <v>7.1190000000000104</v>
      </c>
      <c r="B298" s="10" t="s">
        <v>316</v>
      </c>
      <c r="C298" s="9" t="s">
        <v>78</v>
      </c>
      <c r="D298" s="23">
        <v>2</v>
      </c>
      <c r="E298" s="24">
        <v>1162967</v>
      </c>
      <c r="F298" s="24">
        <f t="shared" si="132"/>
        <v>2325934</v>
      </c>
      <c r="G298" s="25">
        <v>2</v>
      </c>
      <c r="H298" s="24">
        <f t="shared" si="119"/>
        <v>2325934</v>
      </c>
      <c r="I298" s="25">
        <v>2</v>
      </c>
      <c r="J298" s="24">
        <f t="shared" si="133"/>
        <v>2325934</v>
      </c>
      <c r="K298" s="23">
        <v>2</v>
      </c>
      <c r="L298" s="24">
        <f t="shared" si="134"/>
        <v>2325934</v>
      </c>
      <c r="M298" s="26">
        <v>2</v>
      </c>
      <c r="N298" s="24">
        <f t="shared" si="135"/>
        <v>2325934</v>
      </c>
      <c r="O298" s="26">
        <v>2</v>
      </c>
      <c r="P298" s="24">
        <f t="shared" si="135"/>
        <v>2325934</v>
      </c>
      <c r="Q298" s="26">
        <v>2</v>
      </c>
      <c r="R298" s="24">
        <f t="shared" si="135"/>
        <v>2325934</v>
      </c>
      <c r="S298" s="26">
        <f t="shared" si="130"/>
        <v>0</v>
      </c>
      <c r="T298" s="28">
        <f t="shared" si="131"/>
        <v>0</v>
      </c>
    </row>
    <row r="299" spans="1:20" ht="45" x14ac:dyDescent="0.2">
      <c r="A299" s="47">
        <v>7.1200000000000099</v>
      </c>
      <c r="B299" s="10" t="s">
        <v>317</v>
      </c>
      <c r="C299" s="9" t="s">
        <v>78</v>
      </c>
      <c r="D299" s="23">
        <v>4</v>
      </c>
      <c r="E299" s="24">
        <v>93178</v>
      </c>
      <c r="F299" s="24">
        <f t="shared" si="132"/>
        <v>372712</v>
      </c>
      <c r="G299" s="25">
        <v>4</v>
      </c>
      <c r="H299" s="24">
        <f t="shared" si="119"/>
        <v>372712</v>
      </c>
      <c r="I299" s="25">
        <v>4</v>
      </c>
      <c r="J299" s="24">
        <f t="shared" si="133"/>
        <v>372712</v>
      </c>
      <c r="K299" s="23">
        <v>4</v>
      </c>
      <c r="L299" s="24">
        <f t="shared" si="134"/>
        <v>372712</v>
      </c>
      <c r="M299" s="26">
        <v>4</v>
      </c>
      <c r="N299" s="24">
        <f t="shared" si="135"/>
        <v>372712</v>
      </c>
      <c r="O299" s="26">
        <v>4</v>
      </c>
      <c r="P299" s="24">
        <f t="shared" si="135"/>
        <v>372712</v>
      </c>
      <c r="Q299" s="26">
        <v>4</v>
      </c>
      <c r="R299" s="24">
        <f t="shared" si="135"/>
        <v>372712</v>
      </c>
      <c r="S299" s="26">
        <f t="shared" si="130"/>
        <v>0</v>
      </c>
      <c r="T299" s="28">
        <f t="shared" si="131"/>
        <v>0</v>
      </c>
    </row>
    <row r="300" spans="1:20" ht="45" x14ac:dyDescent="0.2">
      <c r="A300" s="29">
        <v>7.1210000000000102</v>
      </c>
      <c r="B300" s="22" t="s">
        <v>318</v>
      </c>
      <c r="C300" s="9" t="s">
        <v>78</v>
      </c>
      <c r="D300" s="23">
        <v>2</v>
      </c>
      <c r="E300" s="24">
        <v>660559</v>
      </c>
      <c r="F300" s="24">
        <f t="shared" si="132"/>
        <v>1321118</v>
      </c>
      <c r="G300" s="25">
        <v>2</v>
      </c>
      <c r="H300" s="24">
        <f t="shared" si="119"/>
        <v>1321118</v>
      </c>
      <c r="I300" s="25">
        <v>2</v>
      </c>
      <c r="J300" s="24">
        <f t="shared" si="133"/>
        <v>1321118</v>
      </c>
      <c r="K300" s="23">
        <v>2</v>
      </c>
      <c r="L300" s="24">
        <f t="shared" si="134"/>
        <v>1321118</v>
      </c>
      <c r="M300" s="26">
        <v>2</v>
      </c>
      <c r="N300" s="24">
        <f t="shared" si="135"/>
        <v>1321118</v>
      </c>
      <c r="O300" s="26">
        <v>2</v>
      </c>
      <c r="P300" s="24">
        <f t="shared" si="135"/>
        <v>1321118</v>
      </c>
      <c r="Q300" s="26">
        <v>2</v>
      </c>
      <c r="R300" s="24">
        <f t="shared" si="135"/>
        <v>1321118</v>
      </c>
      <c r="S300" s="26">
        <f t="shared" si="130"/>
        <v>0</v>
      </c>
      <c r="T300" s="28">
        <f t="shared" si="131"/>
        <v>0</v>
      </c>
    </row>
    <row r="301" spans="1:20" ht="45" x14ac:dyDescent="0.2">
      <c r="A301" s="29">
        <v>7.1220000000000097</v>
      </c>
      <c r="B301" s="22" t="s">
        <v>319</v>
      </c>
      <c r="C301" s="30" t="s">
        <v>78</v>
      </c>
      <c r="D301" s="23">
        <v>1</v>
      </c>
      <c r="E301" s="31">
        <v>777215</v>
      </c>
      <c r="F301" s="31">
        <f t="shared" si="132"/>
        <v>777215</v>
      </c>
      <c r="G301" s="23">
        <v>1</v>
      </c>
      <c r="H301" s="31">
        <f t="shared" si="119"/>
        <v>777215</v>
      </c>
      <c r="I301" s="23">
        <v>1</v>
      </c>
      <c r="J301" s="31">
        <f t="shared" si="133"/>
        <v>777215</v>
      </c>
      <c r="K301" s="23">
        <v>1</v>
      </c>
      <c r="L301" s="31">
        <f t="shared" si="134"/>
        <v>777215</v>
      </c>
      <c r="M301" s="23">
        <v>1</v>
      </c>
      <c r="N301" s="31">
        <f t="shared" si="135"/>
        <v>777215</v>
      </c>
      <c r="O301" s="23">
        <v>1</v>
      </c>
      <c r="P301" s="31">
        <f t="shared" si="135"/>
        <v>777215</v>
      </c>
      <c r="Q301" s="23">
        <v>1</v>
      </c>
      <c r="R301" s="31">
        <f t="shared" si="135"/>
        <v>777215</v>
      </c>
      <c r="S301" s="23">
        <f t="shared" si="130"/>
        <v>0</v>
      </c>
      <c r="T301" s="33">
        <f t="shared" si="131"/>
        <v>0</v>
      </c>
    </row>
    <row r="302" spans="1:20" ht="45" x14ac:dyDescent="0.2">
      <c r="A302" s="29">
        <v>7.12300000000001</v>
      </c>
      <c r="B302" s="22" t="s">
        <v>320</v>
      </c>
      <c r="C302" s="30" t="s">
        <v>78</v>
      </c>
      <c r="D302" s="23">
        <v>1</v>
      </c>
      <c r="E302" s="31">
        <v>741888</v>
      </c>
      <c r="F302" s="31">
        <f t="shared" si="132"/>
        <v>741888</v>
      </c>
      <c r="G302" s="23">
        <v>1</v>
      </c>
      <c r="H302" s="31">
        <f t="shared" si="119"/>
        <v>741888</v>
      </c>
      <c r="I302" s="23">
        <v>1</v>
      </c>
      <c r="J302" s="31">
        <f t="shared" si="133"/>
        <v>741888</v>
      </c>
      <c r="K302" s="23">
        <v>1</v>
      </c>
      <c r="L302" s="31">
        <f t="shared" si="134"/>
        <v>741888</v>
      </c>
      <c r="M302" s="23">
        <v>1</v>
      </c>
      <c r="N302" s="31">
        <f t="shared" si="135"/>
        <v>741888</v>
      </c>
      <c r="O302" s="23">
        <v>1</v>
      </c>
      <c r="P302" s="31">
        <f t="shared" si="135"/>
        <v>741888</v>
      </c>
      <c r="Q302" s="23">
        <v>1</v>
      </c>
      <c r="R302" s="31">
        <f t="shared" si="135"/>
        <v>741888</v>
      </c>
      <c r="S302" s="23">
        <f t="shared" si="130"/>
        <v>0</v>
      </c>
      <c r="T302" s="33">
        <f t="shared" si="131"/>
        <v>0</v>
      </c>
    </row>
    <row r="303" spans="1:20" ht="59.25" customHeight="1" x14ac:dyDescent="0.2">
      <c r="A303" s="29">
        <v>7.1240000000000103</v>
      </c>
      <c r="B303" s="10" t="s">
        <v>321</v>
      </c>
      <c r="C303" s="9" t="s">
        <v>78</v>
      </c>
      <c r="D303" s="23">
        <v>5</v>
      </c>
      <c r="E303" s="24">
        <v>16380</v>
      </c>
      <c r="F303" s="24">
        <f t="shared" si="132"/>
        <v>81900</v>
      </c>
      <c r="G303" s="25">
        <v>5</v>
      </c>
      <c r="H303" s="24">
        <f t="shared" si="119"/>
        <v>81900</v>
      </c>
      <c r="I303" s="25">
        <v>5</v>
      </c>
      <c r="J303" s="24">
        <f t="shared" si="133"/>
        <v>81900</v>
      </c>
      <c r="K303" s="23">
        <v>5</v>
      </c>
      <c r="L303" s="24">
        <f t="shared" si="134"/>
        <v>81900</v>
      </c>
      <c r="M303" s="26">
        <v>5</v>
      </c>
      <c r="N303" s="24">
        <f t="shared" si="135"/>
        <v>81900</v>
      </c>
      <c r="O303" s="26">
        <v>5</v>
      </c>
      <c r="P303" s="24">
        <f t="shared" si="135"/>
        <v>81900</v>
      </c>
      <c r="Q303" s="26">
        <v>5</v>
      </c>
      <c r="R303" s="24">
        <f t="shared" si="135"/>
        <v>81900</v>
      </c>
      <c r="S303" s="26">
        <f t="shared" si="130"/>
        <v>0</v>
      </c>
      <c r="T303" s="28">
        <f t="shared" si="131"/>
        <v>0</v>
      </c>
    </row>
    <row r="304" spans="1:20" ht="60.75" customHeight="1" x14ac:dyDescent="0.2">
      <c r="A304" s="29">
        <v>7.1250000000000098</v>
      </c>
      <c r="B304" s="10" t="s">
        <v>322</v>
      </c>
      <c r="C304" s="9" t="s">
        <v>78</v>
      </c>
      <c r="D304" s="23">
        <v>1</v>
      </c>
      <c r="E304" s="24">
        <v>16380</v>
      </c>
      <c r="F304" s="24">
        <f t="shared" si="132"/>
        <v>16380</v>
      </c>
      <c r="G304" s="25">
        <v>1</v>
      </c>
      <c r="H304" s="24">
        <f t="shared" si="119"/>
        <v>16380</v>
      </c>
      <c r="I304" s="25">
        <v>1</v>
      </c>
      <c r="J304" s="24">
        <f t="shared" si="133"/>
        <v>16380</v>
      </c>
      <c r="K304" s="23">
        <v>1</v>
      </c>
      <c r="L304" s="24">
        <f t="shared" si="134"/>
        <v>16380</v>
      </c>
      <c r="M304" s="26">
        <v>1</v>
      </c>
      <c r="N304" s="24">
        <f t="shared" si="135"/>
        <v>16380</v>
      </c>
      <c r="O304" s="26">
        <v>1</v>
      </c>
      <c r="P304" s="24">
        <f t="shared" si="135"/>
        <v>16380</v>
      </c>
      <c r="Q304" s="26">
        <v>1</v>
      </c>
      <c r="R304" s="24">
        <f t="shared" si="135"/>
        <v>16380</v>
      </c>
      <c r="S304" s="26">
        <f t="shared" si="130"/>
        <v>0</v>
      </c>
      <c r="T304" s="28">
        <f t="shared" si="131"/>
        <v>0</v>
      </c>
    </row>
    <row r="305" spans="1:20" ht="63" customHeight="1" x14ac:dyDescent="0.2">
      <c r="A305" s="29">
        <v>7.1260000000000101</v>
      </c>
      <c r="B305" s="10" t="s">
        <v>323</v>
      </c>
      <c r="C305" s="9" t="s">
        <v>78</v>
      </c>
      <c r="D305" s="23">
        <v>1</v>
      </c>
      <c r="E305" s="24">
        <v>15527</v>
      </c>
      <c r="F305" s="24">
        <f t="shared" si="132"/>
        <v>15527</v>
      </c>
      <c r="G305" s="25">
        <v>1</v>
      </c>
      <c r="H305" s="24">
        <f t="shared" si="119"/>
        <v>15527</v>
      </c>
      <c r="I305" s="25">
        <v>1</v>
      </c>
      <c r="J305" s="24">
        <f t="shared" si="133"/>
        <v>15527</v>
      </c>
      <c r="K305" s="23">
        <v>1</v>
      </c>
      <c r="L305" s="24">
        <f t="shared" si="134"/>
        <v>15527</v>
      </c>
      <c r="M305" s="26">
        <v>1</v>
      </c>
      <c r="N305" s="24">
        <f t="shared" si="135"/>
        <v>15527</v>
      </c>
      <c r="O305" s="26">
        <v>1</v>
      </c>
      <c r="P305" s="24">
        <f t="shared" si="135"/>
        <v>15527</v>
      </c>
      <c r="Q305" s="26">
        <v>1</v>
      </c>
      <c r="R305" s="24">
        <f t="shared" si="135"/>
        <v>15527</v>
      </c>
      <c r="S305" s="26">
        <f t="shared" si="130"/>
        <v>0</v>
      </c>
      <c r="T305" s="28">
        <f t="shared" si="131"/>
        <v>0</v>
      </c>
    </row>
    <row r="306" spans="1:20" ht="62.25" customHeight="1" x14ac:dyDescent="0.2">
      <c r="A306" s="29">
        <v>7.1270000000000104</v>
      </c>
      <c r="B306" s="10" t="s">
        <v>324</v>
      </c>
      <c r="C306" s="9" t="s">
        <v>78</v>
      </c>
      <c r="D306" s="23">
        <v>2</v>
      </c>
      <c r="E306" s="24">
        <v>14066</v>
      </c>
      <c r="F306" s="24">
        <f t="shared" si="132"/>
        <v>28132</v>
      </c>
      <c r="G306" s="25">
        <v>2</v>
      </c>
      <c r="H306" s="24">
        <f t="shared" si="119"/>
        <v>28132</v>
      </c>
      <c r="I306" s="25">
        <v>2</v>
      </c>
      <c r="J306" s="24">
        <f t="shared" si="133"/>
        <v>28132</v>
      </c>
      <c r="K306" s="23">
        <v>2</v>
      </c>
      <c r="L306" s="24">
        <f t="shared" si="134"/>
        <v>28132</v>
      </c>
      <c r="M306" s="26">
        <v>2</v>
      </c>
      <c r="N306" s="24">
        <f t="shared" si="135"/>
        <v>28132</v>
      </c>
      <c r="O306" s="26">
        <v>2</v>
      </c>
      <c r="P306" s="24">
        <f t="shared" si="135"/>
        <v>28132</v>
      </c>
      <c r="Q306" s="26">
        <v>2</v>
      </c>
      <c r="R306" s="24">
        <f t="shared" si="135"/>
        <v>28132</v>
      </c>
      <c r="S306" s="26">
        <f t="shared" si="130"/>
        <v>0</v>
      </c>
      <c r="T306" s="28">
        <f t="shared" si="131"/>
        <v>0</v>
      </c>
    </row>
    <row r="307" spans="1:20" ht="54" customHeight="1" x14ac:dyDescent="0.2">
      <c r="A307" s="29">
        <v>7.1280000000000099</v>
      </c>
      <c r="B307" s="10" t="s">
        <v>325</v>
      </c>
      <c r="C307" s="9" t="s">
        <v>78</v>
      </c>
      <c r="D307" s="23">
        <v>12</v>
      </c>
      <c r="E307" s="24">
        <v>13747</v>
      </c>
      <c r="F307" s="24">
        <f t="shared" si="132"/>
        <v>164964</v>
      </c>
      <c r="G307" s="25">
        <v>12</v>
      </c>
      <c r="H307" s="24">
        <f t="shared" si="119"/>
        <v>164964</v>
      </c>
      <c r="I307" s="25">
        <v>12</v>
      </c>
      <c r="J307" s="24">
        <f t="shared" si="133"/>
        <v>164964</v>
      </c>
      <c r="K307" s="23">
        <v>12</v>
      </c>
      <c r="L307" s="24">
        <f t="shared" si="134"/>
        <v>164964</v>
      </c>
      <c r="M307" s="26">
        <v>12</v>
      </c>
      <c r="N307" s="24">
        <f t="shared" si="135"/>
        <v>164964</v>
      </c>
      <c r="O307" s="26">
        <v>12</v>
      </c>
      <c r="P307" s="24">
        <f t="shared" si="135"/>
        <v>164964</v>
      </c>
      <c r="Q307" s="26">
        <v>12</v>
      </c>
      <c r="R307" s="24">
        <f t="shared" si="135"/>
        <v>164964</v>
      </c>
      <c r="S307" s="26">
        <f t="shared" si="130"/>
        <v>0</v>
      </c>
      <c r="T307" s="28">
        <f t="shared" si="131"/>
        <v>0</v>
      </c>
    </row>
    <row r="308" spans="1:20" ht="33.75" x14ac:dyDescent="0.2">
      <c r="A308" s="29">
        <v>7.1290000000000102</v>
      </c>
      <c r="B308" s="10" t="s">
        <v>326</v>
      </c>
      <c r="C308" s="9" t="s">
        <v>76</v>
      </c>
      <c r="D308" s="23">
        <v>19</v>
      </c>
      <c r="E308" s="24">
        <v>18399</v>
      </c>
      <c r="F308" s="24">
        <f t="shared" si="132"/>
        <v>349581</v>
      </c>
      <c r="G308" s="25">
        <v>19</v>
      </c>
      <c r="H308" s="24">
        <f t="shared" si="119"/>
        <v>349581</v>
      </c>
      <c r="I308" s="25">
        <v>19</v>
      </c>
      <c r="J308" s="24">
        <f t="shared" si="133"/>
        <v>349581</v>
      </c>
      <c r="K308" s="23">
        <v>19</v>
      </c>
      <c r="L308" s="24">
        <f t="shared" si="134"/>
        <v>349581</v>
      </c>
      <c r="M308" s="26">
        <v>19</v>
      </c>
      <c r="N308" s="24">
        <f t="shared" si="135"/>
        <v>349581</v>
      </c>
      <c r="O308" s="26">
        <v>19</v>
      </c>
      <c r="P308" s="24">
        <f t="shared" si="135"/>
        <v>349581</v>
      </c>
      <c r="Q308" s="26">
        <v>19</v>
      </c>
      <c r="R308" s="24">
        <f t="shared" si="135"/>
        <v>349581</v>
      </c>
      <c r="S308" s="26">
        <f t="shared" si="130"/>
        <v>0</v>
      </c>
      <c r="T308" s="28">
        <f t="shared" si="131"/>
        <v>0</v>
      </c>
    </row>
    <row r="309" spans="1:20" ht="33.75" x14ac:dyDescent="0.2">
      <c r="A309" s="47">
        <v>7.1300000000000097</v>
      </c>
      <c r="B309" s="10" t="s">
        <v>327</v>
      </c>
      <c r="C309" s="9" t="s">
        <v>76</v>
      </c>
      <c r="D309" s="23">
        <v>2</v>
      </c>
      <c r="E309" s="24">
        <v>18399</v>
      </c>
      <c r="F309" s="24">
        <f t="shared" si="132"/>
        <v>36798</v>
      </c>
      <c r="G309" s="25">
        <v>2</v>
      </c>
      <c r="H309" s="24">
        <f t="shared" si="119"/>
        <v>36798</v>
      </c>
      <c r="I309" s="25">
        <v>2</v>
      </c>
      <c r="J309" s="24">
        <f t="shared" si="133"/>
        <v>36798</v>
      </c>
      <c r="K309" s="23">
        <v>2</v>
      </c>
      <c r="L309" s="24">
        <f t="shared" si="134"/>
        <v>36798</v>
      </c>
      <c r="M309" s="26">
        <v>2</v>
      </c>
      <c r="N309" s="24">
        <f t="shared" si="135"/>
        <v>36798</v>
      </c>
      <c r="O309" s="26">
        <v>2</v>
      </c>
      <c r="P309" s="24">
        <f t="shared" si="135"/>
        <v>36798</v>
      </c>
      <c r="Q309" s="26">
        <v>2</v>
      </c>
      <c r="R309" s="24">
        <f t="shared" si="135"/>
        <v>36798</v>
      </c>
      <c r="S309" s="26">
        <f t="shared" si="130"/>
        <v>0</v>
      </c>
      <c r="T309" s="28">
        <f t="shared" si="131"/>
        <v>0</v>
      </c>
    </row>
    <row r="310" spans="1:20" ht="33.75" x14ac:dyDescent="0.2">
      <c r="A310" s="29">
        <v>7.13100000000001</v>
      </c>
      <c r="B310" s="10" t="s">
        <v>328</v>
      </c>
      <c r="C310" s="9" t="s">
        <v>76</v>
      </c>
      <c r="D310" s="23">
        <v>6</v>
      </c>
      <c r="E310" s="24">
        <v>16760</v>
      </c>
      <c r="F310" s="24">
        <f t="shared" si="132"/>
        <v>100560</v>
      </c>
      <c r="G310" s="25">
        <v>6</v>
      </c>
      <c r="H310" s="24">
        <f t="shared" si="119"/>
        <v>100560</v>
      </c>
      <c r="I310" s="25">
        <v>6</v>
      </c>
      <c r="J310" s="24">
        <f t="shared" si="133"/>
        <v>100560</v>
      </c>
      <c r="K310" s="23">
        <v>6</v>
      </c>
      <c r="L310" s="24">
        <f t="shared" si="134"/>
        <v>100560</v>
      </c>
      <c r="M310" s="26">
        <v>6</v>
      </c>
      <c r="N310" s="24">
        <f t="shared" si="135"/>
        <v>100560</v>
      </c>
      <c r="O310" s="26">
        <v>6</v>
      </c>
      <c r="P310" s="24">
        <f t="shared" si="135"/>
        <v>100560</v>
      </c>
      <c r="Q310" s="26">
        <v>6</v>
      </c>
      <c r="R310" s="24">
        <f t="shared" si="135"/>
        <v>100560</v>
      </c>
      <c r="S310" s="26">
        <f t="shared" si="130"/>
        <v>0</v>
      </c>
      <c r="T310" s="28">
        <f t="shared" si="131"/>
        <v>0</v>
      </c>
    </row>
    <row r="311" spans="1:20" ht="33.75" x14ac:dyDescent="0.2">
      <c r="A311" s="29">
        <v>7.1320000000000103</v>
      </c>
      <c r="B311" s="10" t="s">
        <v>329</v>
      </c>
      <c r="C311" s="9" t="s">
        <v>76</v>
      </c>
      <c r="D311" s="23">
        <v>4</v>
      </c>
      <c r="E311" s="24">
        <v>15420</v>
      </c>
      <c r="F311" s="24">
        <f t="shared" si="132"/>
        <v>61680</v>
      </c>
      <c r="G311" s="25">
        <v>4</v>
      </c>
      <c r="H311" s="24">
        <f t="shared" si="119"/>
        <v>61680</v>
      </c>
      <c r="I311" s="25">
        <v>4</v>
      </c>
      <c r="J311" s="24">
        <f t="shared" si="133"/>
        <v>61680</v>
      </c>
      <c r="K311" s="23">
        <v>4</v>
      </c>
      <c r="L311" s="24">
        <f t="shared" si="134"/>
        <v>61680</v>
      </c>
      <c r="M311" s="26">
        <v>4</v>
      </c>
      <c r="N311" s="24">
        <f t="shared" si="135"/>
        <v>61680</v>
      </c>
      <c r="O311" s="26">
        <v>4</v>
      </c>
      <c r="P311" s="24">
        <f t="shared" si="135"/>
        <v>61680</v>
      </c>
      <c r="Q311" s="26">
        <v>4</v>
      </c>
      <c r="R311" s="24">
        <f t="shared" si="135"/>
        <v>61680</v>
      </c>
      <c r="S311" s="26">
        <f t="shared" si="130"/>
        <v>0</v>
      </c>
      <c r="T311" s="28">
        <f t="shared" si="131"/>
        <v>0</v>
      </c>
    </row>
    <row r="312" spans="1:20" ht="33.75" x14ac:dyDescent="0.2">
      <c r="A312" s="29">
        <v>7.1330000000000098</v>
      </c>
      <c r="B312" s="10" t="s">
        <v>330</v>
      </c>
      <c r="C312" s="9" t="s">
        <v>76</v>
      </c>
      <c r="D312" s="23">
        <v>34</v>
      </c>
      <c r="E312" s="24">
        <v>15239</v>
      </c>
      <c r="F312" s="24">
        <f t="shared" si="132"/>
        <v>518126</v>
      </c>
      <c r="G312" s="25">
        <v>34</v>
      </c>
      <c r="H312" s="24">
        <f t="shared" si="119"/>
        <v>518126</v>
      </c>
      <c r="I312" s="25">
        <v>34</v>
      </c>
      <c r="J312" s="24">
        <f t="shared" si="133"/>
        <v>518126</v>
      </c>
      <c r="K312" s="23">
        <v>34</v>
      </c>
      <c r="L312" s="24">
        <f t="shared" si="134"/>
        <v>518126</v>
      </c>
      <c r="M312" s="26">
        <v>34</v>
      </c>
      <c r="N312" s="24">
        <f t="shared" si="135"/>
        <v>518126</v>
      </c>
      <c r="O312" s="26">
        <v>34</v>
      </c>
      <c r="P312" s="24">
        <f t="shared" si="135"/>
        <v>518126</v>
      </c>
      <c r="Q312" s="26">
        <v>34</v>
      </c>
      <c r="R312" s="24">
        <f t="shared" si="135"/>
        <v>518126</v>
      </c>
      <c r="S312" s="26">
        <f t="shared" si="130"/>
        <v>0</v>
      </c>
      <c r="T312" s="28">
        <f t="shared" si="131"/>
        <v>0</v>
      </c>
    </row>
    <row r="313" spans="1:20" ht="33.75" x14ac:dyDescent="0.2">
      <c r="A313" s="29">
        <v>7.1340000000000101</v>
      </c>
      <c r="B313" s="10" t="s">
        <v>331</v>
      </c>
      <c r="C313" s="9" t="s">
        <v>76</v>
      </c>
      <c r="D313" s="23">
        <v>19</v>
      </c>
      <c r="E313" s="24">
        <v>18399</v>
      </c>
      <c r="F313" s="24">
        <f t="shared" si="132"/>
        <v>349581</v>
      </c>
      <c r="G313" s="25">
        <v>19</v>
      </c>
      <c r="H313" s="24">
        <f t="shared" si="119"/>
        <v>349581</v>
      </c>
      <c r="I313" s="25">
        <v>19</v>
      </c>
      <c r="J313" s="24">
        <f t="shared" si="133"/>
        <v>349581</v>
      </c>
      <c r="K313" s="23">
        <v>19</v>
      </c>
      <c r="L313" s="24">
        <f t="shared" si="134"/>
        <v>349581</v>
      </c>
      <c r="M313" s="26">
        <v>19</v>
      </c>
      <c r="N313" s="24">
        <f t="shared" si="135"/>
        <v>349581</v>
      </c>
      <c r="O313" s="26">
        <v>19</v>
      </c>
      <c r="P313" s="24">
        <f t="shared" si="135"/>
        <v>349581</v>
      </c>
      <c r="Q313" s="26">
        <v>19</v>
      </c>
      <c r="R313" s="24">
        <f t="shared" si="135"/>
        <v>349581</v>
      </c>
      <c r="S313" s="26">
        <f t="shared" si="130"/>
        <v>0</v>
      </c>
      <c r="T313" s="28">
        <f t="shared" si="131"/>
        <v>0</v>
      </c>
    </row>
    <row r="314" spans="1:20" ht="33.75" x14ac:dyDescent="0.2">
      <c r="A314" s="29">
        <v>7.1350000000000096</v>
      </c>
      <c r="B314" s="10" t="s">
        <v>332</v>
      </c>
      <c r="C314" s="9" t="s">
        <v>76</v>
      </c>
      <c r="D314" s="23">
        <v>2</v>
      </c>
      <c r="E314" s="24">
        <v>18399</v>
      </c>
      <c r="F314" s="24">
        <f t="shared" si="132"/>
        <v>36798</v>
      </c>
      <c r="G314" s="25">
        <v>2</v>
      </c>
      <c r="H314" s="24">
        <f t="shared" si="119"/>
        <v>36798</v>
      </c>
      <c r="I314" s="25">
        <v>2</v>
      </c>
      <c r="J314" s="24">
        <f t="shared" si="133"/>
        <v>36798</v>
      </c>
      <c r="K314" s="23">
        <v>2</v>
      </c>
      <c r="L314" s="24">
        <f t="shared" si="134"/>
        <v>36798</v>
      </c>
      <c r="M314" s="26">
        <v>2</v>
      </c>
      <c r="N314" s="24">
        <f t="shared" si="135"/>
        <v>36798</v>
      </c>
      <c r="O314" s="26">
        <v>2</v>
      </c>
      <c r="P314" s="24">
        <f t="shared" si="135"/>
        <v>36798</v>
      </c>
      <c r="Q314" s="26">
        <v>2</v>
      </c>
      <c r="R314" s="24">
        <f t="shared" si="135"/>
        <v>36798</v>
      </c>
      <c r="S314" s="26">
        <f t="shared" si="130"/>
        <v>0</v>
      </c>
      <c r="T314" s="28">
        <f t="shared" si="131"/>
        <v>0</v>
      </c>
    </row>
    <row r="315" spans="1:20" ht="33.75" x14ac:dyDescent="0.2">
      <c r="A315" s="29">
        <v>7.1360000000000099</v>
      </c>
      <c r="B315" s="10" t="s">
        <v>333</v>
      </c>
      <c r="C315" s="9" t="s">
        <v>76</v>
      </c>
      <c r="D315" s="23">
        <v>6</v>
      </c>
      <c r="E315" s="24">
        <v>17796</v>
      </c>
      <c r="F315" s="24">
        <f t="shared" si="132"/>
        <v>106776</v>
      </c>
      <c r="G315" s="25">
        <v>6</v>
      </c>
      <c r="H315" s="24">
        <f t="shared" si="119"/>
        <v>106776</v>
      </c>
      <c r="I315" s="25">
        <v>6</v>
      </c>
      <c r="J315" s="24">
        <f t="shared" si="133"/>
        <v>106776</v>
      </c>
      <c r="K315" s="23">
        <v>6</v>
      </c>
      <c r="L315" s="24">
        <f t="shared" si="134"/>
        <v>106776</v>
      </c>
      <c r="M315" s="26">
        <v>6</v>
      </c>
      <c r="N315" s="24">
        <f t="shared" si="135"/>
        <v>106776</v>
      </c>
      <c r="O315" s="26">
        <v>6</v>
      </c>
      <c r="P315" s="24">
        <f t="shared" si="135"/>
        <v>106776</v>
      </c>
      <c r="Q315" s="26">
        <v>6</v>
      </c>
      <c r="R315" s="24">
        <f t="shared" si="135"/>
        <v>106776</v>
      </c>
      <c r="S315" s="26">
        <f t="shared" si="130"/>
        <v>0</v>
      </c>
      <c r="T315" s="28">
        <f t="shared" si="131"/>
        <v>0</v>
      </c>
    </row>
    <row r="316" spans="1:20" ht="33.75" x14ac:dyDescent="0.2">
      <c r="A316" s="29">
        <v>7.1370000000000102</v>
      </c>
      <c r="B316" s="10" t="s">
        <v>334</v>
      </c>
      <c r="C316" s="9" t="s">
        <v>76</v>
      </c>
      <c r="D316" s="23">
        <v>4</v>
      </c>
      <c r="E316" s="24">
        <v>12848</v>
      </c>
      <c r="F316" s="24">
        <f t="shared" si="132"/>
        <v>51392</v>
      </c>
      <c r="G316" s="25">
        <v>4</v>
      </c>
      <c r="H316" s="24">
        <f t="shared" si="119"/>
        <v>51392</v>
      </c>
      <c r="I316" s="25">
        <v>4</v>
      </c>
      <c r="J316" s="24">
        <f t="shared" si="133"/>
        <v>51392</v>
      </c>
      <c r="K316" s="23">
        <v>4</v>
      </c>
      <c r="L316" s="24">
        <f t="shared" si="134"/>
        <v>51392</v>
      </c>
      <c r="M316" s="26">
        <v>4</v>
      </c>
      <c r="N316" s="24">
        <f t="shared" si="135"/>
        <v>51392</v>
      </c>
      <c r="O316" s="26">
        <v>4</v>
      </c>
      <c r="P316" s="24">
        <f t="shared" si="135"/>
        <v>51392</v>
      </c>
      <c r="Q316" s="26">
        <v>4</v>
      </c>
      <c r="R316" s="24">
        <f t="shared" si="135"/>
        <v>51392</v>
      </c>
      <c r="S316" s="26">
        <f t="shared" si="130"/>
        <v>0</v>
      </c>
      <c r="T316" s="28">
        <f t="shared" si="131"/>
        <v>0</v>
      </c>
    </row>
    <row r="317" spans="1:20" ht="33.75" x14ac:dyDescent="0.2">
      <c r="A317" s="29">
        <v>7.1380000000000097</v>
      </c>
      <c r="B317" s="10" t="s">
        <v>335</v>
      </c>
      <c r="C317" s="9" t="s">
        <v>76</v>
      </c>
      <c r="D317" s="23">
        <v>34</v>
      </c>
      <c r="E317" s="24">
        <v>12848</v>
      </c>
      <c r="F317" s="24">
        <f t="shared" si="132"/>
        <v>436832</v>
      </c>
      <c r="G317" s="25">
        <v>34</v>
      </c>
      <c r="H317" s="24">
        <f t="shared" si="119"/>
        <v>436832</v>
      </c>
      <c r="I317" s="25">
        <v>34</v>
      </c>
      <c r="J317" s="24">
        <f t="shared" si="133"/>
        <v>436832</v>
      </c>
      <c r="K317" s="23">
        <v>34</v>
      </c>
      <c r="L317" s="24">
        <f t="shared" si="134"/>
        <v>436832</v>
      </c>
      <c r="M317" s="26">
        <v>34</v>
      </c>
      <c r="N317" s="24">
        <f t="shared" si="135"/>
        <v>436832</v>
      </c>
      <c r="O317" s="26">
        <v>34</v>
      </c>
      <c r="P317" s="24">
        <f t="shared" si="135"/>
        <v>436832</v>
      </c>
      <c r="Q317" s="26">
        <v>34</v>
      </c>
      <c r="R317" s="24">
        <f t="shared" si="135"/>
        <v>436832</v>
      </c>
      <c r="S317" s="26">
        <f t="shared" si="130"/>
        <v>0</v>
      </c>
      <c r="T317" s="28">
        <f t="shared" si="131"/>
        <v>0</v>
      </c>
    </row>
    <row r="318" spans="1:20" ht="45" x14ac:dyDescent="0.2">
      <c r="A318" s="29">
        <v>7.13900000000001</v>
      </c>
      <c r="B318" s="10" t="s">
        <v>336</v>
      </c>
      <c r="C318" s="9" t="s">
        <v>78</v>
      </c>
      <c r="D318" s="23">
        <v>4</v>
      </c>
      <c r="E318" s="24">
        <v>183901</v>
      </c>
      <c r="F318" s="24">
        <f t="shared" si="132"/>
        <v>735604</v>
      </c>
      <c r="G318" s="25">
        <v>4</v>
      </c>
      <c r="H318" s="24">
        <f t="shared" si="119"/>
        <v>735604</v>
      </c>
      <c r="I318" s="25">
        <v>4</v>
      </c>
      <c r="J318" s="24">
        <f t="shared" si="133"/>
        <v>735604</v>
      </c>
      <c r="K318" s="23">
        <v>4</v>
      </c>
      <c r="L318" s="24">
        <f t="shared" si="134"/>
        <v>735604</v>
      </c>
      <c r="M318" s="26">
        <v>4</v>
      </c>
      <c r="N318" s="24">
        <f t="shared" si="135"/>
        <v>735604</v>
      </c>
      <c r="O318" s="26">
        <v>4</v>
      </c>
      <c r="P318" s="24">
        <f t="shared" si="135"/>
        <v>735604</v>
      </c>
      <c r="Q318" s="26">
        <v>4</v>
      </c>
      <c r="R318" s="24">
        <f t="shared" si="135"/>
        <v>735604</v>
      </c>
      <c r="S318" s="26">
        <f t="shared" si="130"/>
        <v>0</v>
      </c>
      <c r="T318" s="28">
        <f t="shared" si="131"/>
        <v>0</v>
      </c>
    </row>
    <row r="319" spans="1:20" ht="45" x14ac:dyDescent="0.2">
      <c r="A319" s="47">
        <v>7.1400000000000103</v>
      </c>
      <c r="B319" s="10" t="s">
        <v>337</v>
      </c>
      <c r="C319" s="9" t="s">
        <v>78</v>
      </c>
      <c r="D319" s="23">
        <v>4</v>
      </c>
      <c r="E319" s="24">
        <v>151416</v>
      </c>
      <c r="F319" s="24">
        <f t="shared" si="132"/>
        <v>605664</v>
      </c>
      <c r="G319" s="25">
        <v>4</v>
      </c>
      <c r="H319" s="24">
        <f t="shared" si="119"/>
        <v>605664</v>
      </c>
      <c r="I319" s="25">
        <v>4</v>
      </c>
      <c r="J319" s="24">
        <f t="shared" si="133"/>
        <v>605664</v>
      </c>
      <c r="K319" s="23">
        <v>4</v>
      </c>
      <c r="L319" s="24">
        <f t="shared" si="134"/>
        <v>605664</v>
      </c>
      <c r="M319" s="26">
        <v>4</v>
      </c>
      <c r="N319" s="24">
        <f t="shared" si="135"/>
        <v>605664</v>
      </c>
      <c r="O319" s="26">
        <v>4</v>
      </c>
      <c r="P319" s="24">
        <f t="shared" si="135"/>
        <v>605664</v>
      </c>
      <c r="Q319" s="26">
        <v>4</v>
      </c>
      <c r="R319" s="24">
        <f t="shared" si="135"/>
        <v>605664</v>
      </c>
      <c r="S319" s="26">
        <f t="shared" si="130"/>
        <v>0</v>
      </c>
      <c r="T319" s="28">
        <f t="shared" si="131"/>
        <v>0</v>
      </c>
    </row>
    <row r="320" spans="1:20" ht="45" x14ac:dyDescent="0.2">
      <c r="A320" s="29">
        <v>7.1410000000000098</v>
      </c>
      <c r="B320" s="10" t="s">
        <v>338</v>
      </c>
      <c r="C320" s="9" t="s">
        <v>78</v>
      </c>
      <c r="D320" s="23">
        <v>1</v>
      </c>
      <c r="E320" s="24">
        <v>2735972</v>
      </c>
      <c r="F320" s="24">
        <f t="shared" si="132"/>
        <v>2735972</v>
      </c>
      <c r="G320" s="25">
        <v>1</v>
      </c>
      <c r="H320" s="24">
        <f t="shared" si="119"/>
        <v>2735972</v>
      </c>
      <c r="I320" s="25">
        <v>1</v>
      </c>
      <c r="J320" s="24">
        <f t="shared" si="133"/>
        <v>2735972</v>
      </c>
      <c r="K320" s="23">
        <v>1</v>
      </c>
      <c r="L320" s="24">
        <f t="shared" si="134"/>
        <v>2735972</v>
      </c>
      <c r="M320" s="26">
        <v>1</v>
      </c>
      <c r="N320" s="24">
        <f t="shared" si="135"/>
        <v>2735972</v>
      </c>
      <c r="O320" s="26">
        <v>1</v>
      </c>
      <c r="P320" s="24">
        <f t="shared" si="135"/>
        <v>2735972</v>
      </c>
      <c r="Q320" s="26">
        <v>1</v>
      </c>
      <c r="R320" s="24">
        <f t="shared" si="135"/>
        <v>2735972</v>
      </c>
      <c r="S320" s="26">
        <f t="shared" si="130"/>
        <v>0</v>
      </c>
      <c r="T320" s="28">
        <f t="shared" si="131"/>
        <v>0</v>
      </c>
    </row>
    <row r="321" spans="1:20" ht="33.75" x14ac:dyDescent="0.2">
      <c r="A321" s="29">
        <v>7.1420000000000101</v>
      </c>
      <c r="B321" s="10" t="s">
        <v>339</v>
      </c>
      <c r="C321" s="9" t="s">
        <v>78</v>
      </c>
      <c r="D321" s="23">
        <v>1</v>
      </c>
      <c r="E321" s="24">
        <v>905651</v>
      </c>
      <c r="F321" s="24">
        <f t="shared" si="132"/>
        <v>905651</v>
      </c>
      <c r="G321" s="25">
        <v>1</v>
      </c>
      <c r="H321" s="24">
        <f t="shared" si="119"/>
        <v>905651</v>
      </c>
      <c r="I321" s="25">
        <v>1</v>
      </c>
      <c r="J321" s="24">
        <f t="shared" si="133"/>
        <v>905651</v>
      </c>
      <c r="K321" s="23">
        <v>1</v>
      </c>
      <c r="L321" s="24">
        <f t="shared" si="134"/>
        <v>905651</v>
      </c>
      <c r="M321" s="26">
        <v>1</v>
      </c>
      <c r="N321" s="24">
        <f t="shared" si="135"/>
        <v>905651</v>
      </c>
      <c r="O321" s="26">
        <v>1</v>
      </c>
      <c r="P321" s="24">
        <f t="shared" si="135"/>
        <v>905651</v>
      </c>
      <c r="Q321" s="26">
        <v>1</v>
      </c>
      <c r="R321" s="24">
        <f t="shared" si="135"/>
        <v>905651</v>
      </c>
      <c r="S321" s="26">
        <f t="shared" si="130"/>
        <v>0</v>
      </c>
      <c r="T321" s="28">
        <f t="shared" si="131"/>
        <v>0</v>
      </c>
    </row>
    <row r="322" spans="1:20" ht="45" x14ac:dyDescent="0.2">
      <c r="A322" s="29">
        <v>7.1430000000000096</v>
      </c>
      <c r="B322" s="22" t="s">
        <v>340</v>
      </c>
      <c r="C322" s="9" t="s">
        <v>78</v>
      </c>
      <c r="D322" s="23">
        <v>3</v>
      </c>
      <c r="E322" s="24">
        <v>2190674</v>
      </c>
      <c r="F322" s="24">
        <f t="shared" si="132"/>
        <v>6572022</v>
      </c>
      <c r="G322" s="25">
        <v>3</v>
      </c>
      <c r="H322" s="24">
        <f t="shared" si="119"/>
        <v>6572022</v>
      </c>
      <c r="I322" s="25">
        <v>3</v>
      </c>
      <c r="J322" s="24">
        <f t="shared" si="133"/>
        <v>6572022</v>
      </c>
      <c r="K322" s="23">
        <v>3</v>
      </c>
      <c r="L322" s="24">
        <f t="shared" si="134"/>
        <v>6572022</v>
      </c>
      <c r="M322" s="26">
        <v>3</v>
      </c>
      <c r="N322" s="24">
        <f t="shared" si="135"/>
        <v>6572022</v>
      </c>
      <c r="O322" s="26">
        <v>3</v>
      </c>
      <c r="P322" s="24">
        <f t="shared" si="135"/>
        <v>6572022</v>
      </c>
      <c r="Q322" s="26">
        <v>3</v>
      </c>
      <c r="R322" s="24">
        <f t="shared" si="135"/>
        <v>6572022</v>
      </c>
      <c r="S322" s="26">
        <f t="shared" si="130"/>
        <v>0</v>
      </c>
      <c r="T322" s="28">
        <f t="shared" si="131"/>
        <v>0</v>
      </c>
    </row>
    <row r="323" spans="1:20" ht="45" x14ac:dyDescent="0.2">
      <c r="A323" s="29">
        <v>7.1440000000000099</v>
      </c>
      <c r="B323" s="22" t="s">
        <v>341</v>
      </c>
      <c r="C323" s="9" t="s">
        <v>78</v>
      </c>
      <c r="D323" s="23">
        <v>3</v>
      </c>
      <c r="E323" s="24">
        <v>1643006</v>
      </c>
      <c r="F323" s="24">
        <f t="shared" si="132"/>
        <v>4929018</v>
      </c>
      <c r="G323" s="25">
        <v>3</v>
      </c>
      <c r="H323" s="24">
        <f t="shared" si="119"/>
        <v>4929018</v>
      </c>
      <c r="I323" s="25">
        <v>3</v>
      </c>
      <c r="J323" s="24">
        <f t="shared" si="133"/>
        <v>4929018</v>
      </c>
      <c r="K323" s="23">
        <v>3</v>
      </c>
      <c r="L323" s="24">
        <f t="shared" si="134"/>
        <v>4929018</v>
      </c>
      <c r="M323" s="23">
        <v>6</v>
      </c>
      <c r="N323" s="24">
        <f t="shared" si="135"/>
        <v>9858036</v>
      </c>
      <c r="O323" s="23">
        <v>6</v>
      </c>
      <c r="P323" s="24">
        <f t="shared" si="135"/>
        <v>9858036</v>
      </c>
      <c r="Q323" s="23">
        <v>6</v>
      </c>
      <c r="R323" s="24">
        <f t="shared" si="135"/>
        <v>9858036</v>
      </c>
      <c r="S323" s="26">
        <f t="shared" si="130"/>
        <v>0</v>
      </c>
      <c r="T323" s="28">
        <f t="shared" si="131"/>
        <v>0</v>
      </c>
    </row>
    <row r="324" spans="1:20" ht="45" x14ac:dyDescent="0.2">
      <c r="A324" s="29">
        <v>7.1450000000000102</v>
      </c>
      <c r="B324" s="22" t="s">
        <v>342</v>
      </c>
      <c r="C324" s="9" t="s">
        <v>78</v>
      </c>
      <c r="D324" s="23">
        <v>1</v>
      </c>
      <c r="E324" s="24">
        <v>422774</v>
      </c>
      <c r="F324" s="24">
        <f t="shared" si="132"/>
        <v>422774</v>
      </c>
      <c r="G324" s="25">
        <v>1</v>
      </c>
      <c r="H324" s="24">
        <f t="shared" si="119"/>
        <v>422774</v>
      </c>
      <c r="I324" s="25">
        <v>1</v>
      </c>
      <c r="J324" s="24">
        <f t="shared" si="133"/>
        <v>422774</v>
      </c>
      <c r="K324" s="23">
        <v>1</v>
      </c>
      <c r="L324" s="24">
        <f t="shared" si="134"/>
        <v>422774</v>
      </c>
      <c r="M324" s="26">
        <v>1</v>
      </c>
      <c r="N324" s="24">
        <f t="shared" si="135"/>
        <v>422774</v>
      </c>
      <c r="O324" s="26">
        <v>1</v>
      </c>
      <c r="P324" s="24">
        <f t="shared" si="135"/>
        <v>422774</v>
      </c>
      <c r="Q324" s="26">
        <v>1</v>
      </c>
      <c r="R324" s="24">
        <f t="shared" si="135"/>
        <v>422774</v>
      </c>
      <c r="S324" s="26">
        <f t="shared" si="130"/>
        <v>0</v>
      </c>
      <c r="T324" s="28">
        <f t="shared" si="131"/>
        <v>0</v>
      </c>
    </row>
    <row r="325" spans="1:20" ht="45" x14ac:dyDescent="0.2">
      <c r="A325" s="29">
        <v>7.1460000000000203</v>
      </c>
      <c r="B325" s="22" t="s">
        <v>343</v>
      </c>
      <c r="C325" s="9" t="s">
        <v>78</v>
      </c>
      <c r="D325" s="23">
        <v>1</v>
      </c>
      <c r="E325" s="24">
        <v>373766</v>
      </c>
      <c r="F325" s="24">
        <f t="shared" si="132"/>
        <v>373766</v>
      </c>
      <c r="G325" s="25">
        <v>1</v>
      </c>
      <c r="H325" s="24">
        <f t="shared" si="119"/>
        <v>373766</v>
      </c>
      <c r="I325" s="25">
        <v>1</v>
      </c>
      <c r="J325" s="24">
        <f t="shared" si="133"/>
        <v>373766</v>
      </c>
      <c r="K325" s="23">
        <v>1</v>
      </c>
      <c r="L325" s="24">
        <f t="shared" si="134"/>
        <v>373766</v>
      </c>
      <c r="M325" s="23">
        <v>2</v>
      </c>
      <c r="N325" s="24">
        <f t="shared" si="135"/>
        <v>747532</v>
      </c>
      <c r="O325" s="23">
        <v>2</v>
      </c>
      <c r="P325" s="24">
        <f t="shared" si="135"/>
        <v>747532</v>
      </c>
      <c r="Q325" s="23">
        <v>2</v>
      </c>
      <c r="R325" s="24">
        <f t="shared" si="135"/>
        <v>747532</v>
      </c>
      <c r="S325" s="26">
        <f t="shared" si="130"/>
        <v>0</v>
      </c>
      <c r="T325" s="28">
        <f t="shared" si="131"/>
        <v>0</v>
      </c>
    </row>
    <row r="326" spans="1:20" x14ac:dyDescent="0.2">
      <c r="A326" s="29">
        <v>7.1470000000000198</v>
      </c>
      <c r="B326" s="10" t="s">
        <v>344</v>
      </c>
      <c r="C326" s="9" t="s">
        <v>76</v>
      </c>
      <c r="D326" s="23">
        <v>18</v>
      </c>
      <c r="E326" s="24">
        <v>339160</v>
      </c>
      <c r="F326" s="24">
        <f t="shared" si="132"/>
        <v>6104880</v>
      </c>
      <c r="G326" s="25">
        <v>18</v>
      </c>
      <c r="H326" s="24">
        <f t="shared" si="119"/>
        <v>6104880</v>
      </c>
      <c r="I326" s="25">
        <v>18</v>
      </c>
      <c r="J326" s="24">
        <f t="shared" si="133"/>
        <v>6104880</v>
      </c>
      <c r="K326" s="23">
        <v>18</v>
      </c>
      <c r="L326" s="24">
        <f t="shared" si="134"/>
        <v>6104880</v>
      </c>
      <c r="M326" s="26">
        <v>18</v>
      </c>
      <c r="N326" s="24">
        <f t="shared" si="135"/>
        <v>6104880</v>
      </c>
      <c r="O326" s="26">
        <v>18</v>
      </c>
      <c r="P326" s="24">
        <f t="shared" si="135"/>
        <v>6104880</v>
      </c>
      <c r="Q326" s="26">
        <v>18</v>
      </c>
      <c r="R326" s="24">
        <f t="shared" si="135"/>
        <v>6104880</v>
      </c>
      <c r="S326" s="26">
        <f t="shared" si="130"/>
        <v>0</v>
      </c>
      <c r="T326" s="28">
        <f t="shared" si="131"/>
        <v>0</v>
      </c>
    </row>
    <row r="327" spans="1:20" ht="22.5" x14ac:dyDescent="0.2">
      <c r="A327" s="29">
        <v>7.1480000000000201</v>
      </c>
      <c r="B327" s="10" t="s">
        <v>345</v>
      </c>
      <c r="C327" s="9" t="s">
        <v>76</v>
      </c>
      <c r="D327" s="23">
        <v>10</v>
      </c>
      <c r="E327" s="24">
        <v>147421</v>
      </c>
      <c r="F327" s="24">
        <f t="shared" si="132"/>
        <v>1474210</v>
      </c>
      <c r="G327" s="25">
        <v>10</v>
      </c>
      <c r="H327" s="24">
        <f t="shared" ref="H327:H390" si="137">G327*E327</f>
        <v>1474210</v>
      </c>
      <c r="I327" s="25">
        <v>10</v>
      </c>
      <c r="J327" s="24">
        <f t="shared" si="133"/>
        <v>1474210</v>
      </c>
      <c r="K327" s="23">
        <v>10</v>
      </c>
      <c r="L327" s="24">
        <f t="shared" si="134"/>
        <v>1474210</v>
      </c>
      <c r="M327" s="26">
        <v>10</v>
      </c>
      <c r="N327" s="24">
        <f t="shared" si="135"/>
        <v>1474210</v>
      </c>
      <c r="O327" s="26">
        <v>10</v>
      </c>
      <c r="P327" s="24">
        <f t="shared" si="135"/>
        <v>1474210</v>
      </c>
      <c r="Q327" s="26">
        <v>10</v>
      </c>
      <c r="R327" s="24">
        <f t="shared" si="135"/>
        <v>1474210</v>
      </c>
      <c r="S327" s="26">
        <f t="shared" si="130"/>
        <v>0</v>
      </c>
      <c r="T327" s="28">
        <f t="shared" si="131"/>
        <v>0</v>
      </c>
    </row>
    <row r="328" spans="1:20" ht="45" x14ac:dyDescent="0.2">
      <c r="A328" s="29">
        <v>7.1490000000000196</v>
      </c>
      <c r="B328" s="10" t="s">
        <v>346</v>
      </c>
      <c r="C328" s="9" t="s">
        <v>76</v>
      </c>
      <c r="D328" s="23">
        <v>10</v>
      </c>
      <c r="E328" s="24">
        <v>102200</v>
      </c>
      <c r="F328" s="24">
        <f t="shared" si="132"/>
        <v>1022000</v>
      </c>
      <c r="G328" s="25">
        <v>10</v>
      </c>
      <c r="H328" s="24">
        <f t="shared" si="137"/>
        <v>1022000</v>
      </c>
      <c r="I328" s="25">
        <v>10</v>
      </c>
      <c r="J328" s="24">
        <f t="shared" si="133"/>
        <v>1022000</v>
      </c>
      <c r="K328" s="23">
        <v>10</v>
      </c>
      <c r="L328" s="24">
        <f t="shared" si="134"/>
        <v>1022000</v>
      </c>
      <c r="M328" s="26">
        <v>10</v>
      </c>
      <c r="N328" s="24">
        <f t="shared" si="135"/>
        <v>1022000</v>
      </c>
      <c r="O328" s="26">
        <v>10</v>
      </c>
      <c r="P328" s="24">
        <f t="shared" si="135"/>
        <v>1022000</v>
      </c>
      <c r="Q328" s="26">
        <v>10</v>
      </c>
      <c r="R328" s="24">
        <f t="shared" si="135"/>
        <v>1022000</v>
      </c>
      <c r="S328" s="26">
        <f t="shared" si="130"/>
        <v>0</v>
      </c>
      <c r="T328" s="28">
        <f t="shared" si="131"/>
        <v>0</v>
      </c>
    </row>
    <row r="329" spans="1:20" x14ac:dyDescent="0.2">
      <c r="A329" s="42">
        <v>7.2</v>
      </c>
      <c r="B329" s="43" t="s">
        <v>347</v>
      </c>
      <c r="C329" s="44"/>
      <c r="D329" s="44"/>
      <c r="E329" s="44" t="s">
        <v>41</v>
      </c>
      <c r="F329" s="45">
        <f>SUM(F330:F379)</f>
        <v>219911154</v>
      </c>
      <c r="G329" s="25"/>
      <c r="H329" s="45">
        <f>SUM(H330:H379)</f>
        <v>219911154</v>
      </c>
      <c r="I329" s="25"/>
      <c r="J329" s="45">
        <f>SUM(J330:J379)</f>
        <v>219911154</v>
      </c>
      <c r="K329" s="23"/>
      <c r="L329" s="45">
        <f>SUM(L330:L379)</f>
        <v>219911154</v>
      </c>
      <c r="M329" s="46"/>
      <c r="N329" s="45">
        <f>SUM(N330:N379)</f>
        <v>219911154</v>
      </c>
      <c r="O329" s="44"/>
      <c r="P329" s="45">
        <f>SUM(P330:P379)</f>
        <v>256165754</v>
      </c>
      <c r="Q329" s="44"/>
      <c r="R329" s="45">
        <f>SUM(R330:R379)</f>
        <v>277707262.85000002</v>
      </c>
      <c r="S329" s="26"/>
      <c r="T329" s="28"/>
    </row>
    <row r="330" spans="1:20" ht="33.75" x14ac:dyDescent="0.2">
      <c r="A330" s="29">
        <v>7.2009999999999996</v>
      </c>
      <c r="B330" s="10" t="s">
        <v>348</v>
      </c>
      <c r="C330" s="9" t="s">
        <v>76</v>
      </c>
      <c r="D330" s="23">
        <v>68</v>
      </c>
      <c r="E330" s="24">
        <v>236030</v>
      </c>
      <c r="F330" s="24">
        <f t="shared" ref="F330:F379" si="138">D330*E330</f>
        <v>16050040</v>
      </c>
      <c r="G330" s="25">
        <v>68</v>
      </c>
      <c r="H330" s="24">
        <f t="shared" si="137"/>
        <v>16050040</v>
      </c>
      <c r="I330" s="25">
        <v>68</v>
      </c>
      <c r="J330" s="24">
        <f t="shared" ref="J330:J379" si="139">I330*$E330</f>
        <v>16050040</v>
      </c>
      <c r="K330" s="23">
        <v>68</v>
      </c>
      <c r="L330" s="24">
        <f t="shared" ref="L330:L379" si="140">K330*E330</f>
        <v>16050040</v>
      </c>
      <c r="M330" s="26">
        <v>68</v>
      </c>
      <c r="N330" s="24">
        <f t="shared" si="135"/>
        <v>16050040</v>
      </c>
      <c r="O330" s="26">
        <v>68</v>
      </c>
      <c r="P330" s="24">
        <f t="shared" ref="P330:R379" si="141">O330*$E330</f>
        <v>16050040</v>
      </c>
      <c r="Q330" s="23">
        <f>+'[1]7.201'!AT45</f>
        <v>81.27000000000001</v>
      </c>
      <c r="R330" s="31">
        <f t="shared" si="141"/>
        <v>19182158.100000001</v>
      </c>
      <c r="S330" s="23">
        <f t="shared" si="130"/>
        <v>13.27000000000001</v>
      </c>
      <c r="T330" s="33">
        <f t="shared" si="131"/>
        <v>0</v>
      </c>
    </row>
    <row r="331" spans="1:20" ht="51.75" customHeight="1" x14ac:dyDescent="0.2">
      <c r="A331" s="29">
        <v>7.202</v>
      </c>
      <c r="B331" s="10" t="s">
        <v>349</v>
      </c>
      <c r="C331" s="9" t="s">
        <v>78</v>
      </c>
      <c r="D331" s="23">
        <v>65</v>
      </c>
      <c r="E331" s="24">
        <v>158845</v>
      </c>
      <c r="F331" s="24">
        <f t="shared" si="138"/>
        <v>10324925</v>
      </c>
      <c r="G331" s="25">
        <v>65</v>
      </c>
      <c r="H331" s="24">
        <f t="shared" si="137"/>
        <v>10324925</v>
      </c>
      <c r="I331" s="25">
        <v>65</v>
      </c>
      <c r="J331" s="24">
        <f t="shared" si="139"/>
        <v>10324925</v>
      </c>
      <c r="K331" s="23">
        <v>65</v>
      </c>
      <c r="L331" s="24">
        <f t="shared" si="140"/>
        <v>10324925</v>
      </c>
      <c r="M331" s="26">
        <v>65</v>
      </c>
      <c r="N331" s="24">
        <f t="shared" si="135"/>
        <v>10324925</v>
      </c>
      <c r="O331" s="26">
        <v>65</v>
      </c>
      <c r="P331" s="24">
        <f t="shared" si="141"/>
        <v>10324925</v>
      </c>
      <c r="Q331" s="23">
        <v>65</v>
      </c>
      <c r="R331" s="31">
        <f t="shared" si="141"/>
        <v>10324925</v>
      </c>
      <c r="S331" s="23">
        <f t="shared" si="130"/>
        <v>0</v>
      </c>
      <c r="T331" s="33">
        <f t="shared" si="131"/>
        <v>0</v>
      </c>
    </row>
    <row r="332" spans="1:20" ht="51.75" customHeight="1" x14ac:dyDescent="0.2">
      <c r="A332" s="29">
        <v>7.2030000000000003</v>
      </c>
      <c r="B332" s="10" t="s">
        <v>350</v>
      </c>
      <c r="C332" s="9" t="s">
        <v>76</v>
      </c>
      <c r="D332" s="23">
        <v>34</v>
      </c>
      <c r="E332" s="24">
        <v>149026</v>
      </c>
      <c r="F332" s="24">
        <f t="shared" si="138"/>
        <v>5066884</v>
      </c>
      <c r="G332" s="25">
        <v>34</v>
      </c>
      <c r="H332" s="24">
        <f t="shared" si="137"/>
        <v>5066884</v>
      </c>
      <c r="I332" s="25">
        <v>34</v>
      </c>
      <c r="J332" s="24">
        <f t="shared" si="139"/>
        <v>5066884</v>
      </c>
      <c r="K332" s="23">
        <v>34</v>
      </c>
      <c r="L332" s="24">
        <f t="shared" si="140"/>
        <v>5066884</v>
      </c>
      <c r="M332" s="26">
        <v>34</v>
      </c>
      <c r="N332" s="24">
        <f t="shared" si="135"/>
        <v>5066884</v>
      </c>
      <c r="O332" s="26">
        <v>34</v>
      </c>
      <c r="P332" s="24">
        <f t="shared" si="141"/>
        <v>5066884</v>
      </c>
      <c r="Q332" s="23">
        <v>0</v>
      </c>
      <c r="R332" s="31">
        <f t="shared" si="141"/>
        <v>0</v>
      </c>
      <c r="S332" s="23">
        <f t="shared" si="130"/>
        <v>0</v>
      </c>
      <c r="T332" s="33">
        <f t="shared" si="131"/>
        <v>-34</v>
      </c>
    </row>
    <row r="333" spans="1:20" ht="51.75" customHeight="1" x14ac:dyDescent="0.2">
      <c r="A333" s="29">
        <v>7.2039999999999997</v>
      </c>
      <c r="B333" s="10" t="s">
        <v>299</v>
      </c>
      <c r="C333" s="9" t="s">
        <v>78</v>
      </c>
      <c r="D333" s="23">
        <v>14</v>
      </c>
      <c r="E333" s="24">
        <v>119133</v>
      </c>
      <c r="F333" s="24">
        <f t="shared" si="138"/>
        <v>1667862</v>
      </c>
      <c r="G333" s="25">
        <v>14</v>
      </c>
      <c r="H333" s="24">
        <f t="shared" si="137"/>
        <v>1667862</v>
      </c>
      <c r="I333" s="25">
        <v>14</v>
      </c>
      <c r="J333" s="24">
        <f t="shared" si="139"/>
        <v>1667862</v>
      </c>
      <c r="K333" s="23">
        <v>14</v>
      </c>
      <c r="L333" s="24">
        <f t="shared" si="140"/>
        <v>1667862</v>
      </c>
      <c r="M333" s="26">
        <v>14</v>
      </c>
      <c r="N333" s="24">
        <f t="shared" si="135"/>
        <v>1667862</v>
      </c>
      <c r="O333" s="26">
        <v>14</v>
      </c>
      <c r="P333" s="24">
        <f t="shared" si="141"/>
        <v>1667862</v>
      </c>
      <c r="Q333" s="23">
        <v>0</v>
      </c>
      <c r="R333" s="31">
        <f t="shared" si="141"/>
        <v>0</v>
      </c>
      <c r="S333" s="23">
        <f t="shared" si="130"/>
        <v>0</v>
      </c>
      <c r="T333" s="33">
        <f t="shared" si="131"/>
        <v>-14</v>
      </c>
    </row>
    <row r="334" spans="1:20" ht="33.75" x14ac:dyDescent="0.2">
      <c r="A334" s="29">
        <v>7.2050000000000001</v>
      </c>
      <c r="B334" s="10" t="s">
        <v>351</v>
      </c>
      <c r="C334" s="9" t="s">
        <v>76</v>
      </c>
      <c r="D334" s="23">
        <v>122</v>
      </c>
      <c r="E334" s="24">
        <v>130345</v>
      </c>
      <c r="F334" s="24">
        <f t="shared" si="138"/>
        <v>15902090</v>
      </c>
      <c r="G334" s="25">
        <v>122</v>
      </c>
      <c r="H334" s="24">
        <f t="shared" si="137"/>
        <v>15902090</v>
      </c>
      <c r="I334" s="25">
        <v>122</v>
      </c>
      <c r="J334" s="24">
        <f t="shared" si="139"/>
        <v>15902090</v>
      </c>
      <c r="K334" s="23">
        <v>122</v>
      </c>
      <c r="L334" s="24">
        <f t="shared" si="140"/>
        <v>15902090</v>
      </c>
      <c r="M334" s="26">
        <v>122</v>
      </c>
      <c r="N334" s="24">
        <f t="shared" si="135"/>
        <v>15902090</v>
      </c>
      <c r="O334" s="26">
        <v>122</v>
      </c>
      <c r="P334" s="24">
        <f t="shared" si="141"/>
        <v>15902090</v>
      </c>
      <c r="Q334" s="23">
        <f>+'[1]7,205'!AT45</f>
        <v>134.73000000000002</v>
      </c>
      <c r="R334" s="31">
        <f t="shared" si="141"/>
        <v>17561381.850000001</v>
      </c>
      <c r="S334" s="23">
        <f t="shared" si="130"/>
        <v>12.730000000000018</v>
      </c>
      <c r="T334" s="33">
        <f t="shared" si="131"/>
        <v>0</v>
      </c>
    </row>
    <row r="335" spans="1:20" ht="45" x14ac:dyDescent="0.2">
      <c r="A335" s="29">
        <v>7.2060000000000004</v>
      </c>
      <c r="B335" s="10" t="s">
        <v>301</v>
      </c>
      <c r="C335" s="9" t="s">
        <v>78</v>
      </c>
      <c r="D335" s="23">
        <v>145</v>
      </c>
      <c r="E335" s="24">
        <v>90252</v>
      </c>
      <c r="F335" s="24">
        <f t="shared" si="138"/>
        <v>13086540</v>
      </c>
      <c r="G335" s="25">
        <v>145</v>
      </c>
      <c r="H335" s="24">
        <f t="shared" si="137"/>
        <v>13086540</v>
      </c>
      <c r="I335" s="25">
        <v>145</v>
      </c>
      <c r="J335" s="24">
        <f t="shared" si="139"/>
        <v>13086540</v>
      </c>
      <c r="K335" s="23">
        <v>145</v>
      </c>
      <c r="L335" s="24">
        <f t="shared" si="140"/>
        <v>13086540</v>
      </c>
      <c r="M335" s="26">
        <v>145</v>
      </c>
      <c r="N335" s="24">
        <f t="shared" si="135"/>
        <v>13086540</v>
      </c>
      <c r="O335" s="51">
        <v>350</v>
      </c>
      <c r="P335" s="24">
        <f t="shared" si="141"/>
        <v>31588200</v>
      </c>
      <c r="Q335" s="23">
        <f>+'[1]7.206'!AT95</f>
        <v>475</v>
      </c>
      <c r="R335" s="31">
        <f t="shared" si="141"/>
        <v>42869700</v>
      </c>
      <c r="S335" s="23">
        <f t="shared" si="130"/>
        <v>125</v>
      </c>
      <c r="T335" s="33">
        <f t="shared" si="131"/>
        <v>0</v>
      </c>
    </row>
    <row r="336" spans="1:20" ht="33.75" x14ac:dyDescent="0.2">
      <c r="A336" s="29">
        <v>7.2069999999999999</v>
      </c>
      <c r="B336" s="10" t="s">
        <v>352</v>
      </c>
      <c r="C336" s="9" t="s">
        <v>76</v>
      </c>
      <c r="D336" s="23">
        <v>70</v>
      </c>
      <c r="E336" s="24">
        <v>130345</v>
      </c>
      <c r="F336" s="24">
        <f t="shared" si="138"/>
        <v>9124150</v>
      </c>
      <c r="G336" s="25">
        <v>70</v>
      </c>
      <c r="H336" s="24">
        <f t="shared" si="137"/>
        <v>9124150</v>
      </c>
      <c r="I336" s="25">
        <v>70</v>
      </c>
      <c r="J336" s="24">
        <f t="shared" si="139"/>
        <v>9124150</v>
      </c>
      <c r="K336" s="23">
        <v>70</v>
      </c>
      <c r="L336" s="24">
        <f t="shared" si="140"/>
        <v>9124150</v>
      </c>
      <c r="M336" s="26">
        <v>70</v>
      </c>
      <c r="N336" s="24">
        <f t="shared" si="135"/>
        <v>9124150</v>
      </c>
      <c r="O336" s="26">
        <v>70</v>
      </c>
      <c r="P336" s="24">
        <f t="shared" si="141"/>
        <v>9124150</v>
      </c>
      <c r="Q336" s="23">
        <f>+'[1]7,207'!AT45</f>
        <v>65</v>
      </c>
      <c r="R336" s="31">
        <f t="shared" si="141"/>
        <v>8472425</v>
      </c>
      <c r="S336" s="23">
        <f t="shared" si="130"/>
        <v>0</v>
      </c>
      <c r="T336" s="33">
        <f t="shared" si="131"/>
        <v>-5</v>
      </c>
    </row>
    <row r="337" spans="1:20" ht="33.75" x14ac:dyDescent="0.2">
      <c r="A337" s="29">
        <v>7.2080000000000002</v>
      </c>
      <c r="B337" s="10" t="s">
        <v>303</v>
      </c>
      <c r="C337" s="9" t="s">
        <v>78</v>
      </c>
      <c r="D337" s="23">
        <v>57</v>
      </c>
      <c r="E337" s="24">
        <v>90252</v>
      </c>
      <c r="F337" s="24">
        <f t="shared" si="138"/>
        <v>5144364</v>
      </c>
      <c r="G337" s="25">
        <v>57</v>
      </c>
      <c r="H337" s="24">
        <f t="shared" si="137"/>
        <v>5144364</v>
      </c>
      <c r="I337" s="25">
        <v>57</v>
      </c>
      <c r="J337" s="24">
        <f t="shared" si="139"/>
        <v>5144364</v>
      </c>
      <c r="K337" s="23">
        <v>57</v>
      </c>
      <c r="L337" s="24">
        <f t="shared" si="140"/>
        <v>5144364</v>
      </c>
      <c r="M337" s="26">
        <v>57</v>
      </c>
      <c r="N337" s="24">
        <f t="shared" si="135"/>
        <v>5144364</v>
      </c>
      <c r="O337" s="51">
        <v>100</v>
      </c>
      <c r="P337" s="24">
        <f t="shared" si="141"/>
        <v>9025200</v>
      </c>
      <c r="Q337" s="23">
        <f>+'[1]7,208'!AT45</f>
        <v>100</v>
      </c>
      <c r="R337" s="31">
        <f t="shared" si="141"/>
        <v>9025200</v>
      </c>
      <c r="S337" s="23">
        <f t="shared" si="130"/>
        <v>0</v>
      </c>
      <c r="T337" s="33">
        <f t="shared" si="131"/>
        <v>0</v>
      </c>
    </row>
    <row r="338" spans="1:20" ht="33.75" x14ac:dyDescent="0.2">
      <c r="A338" s="29">
        <v>7.2089999999999996</v>
      </c>
      <c r="B338" s="10" t="s">
        <v>353</v>
      </c>
      <c r="C338" s="9" t="s">
        <v>76</v>
      </c>
      <c r="D338" s="23">
        <v>128</v>
      </c>
      <c r="E338" s="24">
        <v>67490</v>
      </c>
      <c r="F338" s="24">
        <f t="shared" si="138"/>
        <v>8638720</v>
      </c>
      <c r="G338" s="25">
        <v>128</v>
      </c>
      <c r="H338" s="24">
        <f t="shared" si="137"/>
        <v>8638720</v>
      </c>
      <c r="I338" s="25">
        <v>128</v>
      </c>
      <c r="J338" s="24">
        <f t="shared" si="139"/>
        <v>8638720</v>
      </c>
      <c r="K338" s="23">
        <v>128</v>
      </c>
      <c r="L338" s="24">
        <f t="shared" si="140"/>
        <v>8638720</v>
      </c>
      <c r="M338" s="26">
        <v>128</v>
      </c>
      <c r="N338" s="24">
        <f t="shared" si="135"/>
        <v>8638720</v>
      </c>
      <c r="O338" s="26">
        <v>128</v>
      </c>
      <c r="P338" s="24">
        <f t="shared" si="141"/>
        <v>8638720</v>
      </c>
      <c r="Q338" s="23">
        <f>+'[1]7.209'!AT56</f>
        <v>170.82999999999998</v>
      </c>
      <c r="R338" s="31">
        <f t="shared" si="141"/>
        <v>11529316.699999999</v>
      </c>
      <c r="S338" s="23">
        <f t="shared" si="130"/>
        <v>42.829999999999984</v>
      </c>
      <c r="T338" s="33">
        <f t="shared" si="131"/>
        <v>0</v>
      </c>
    </row>
    <row r="339" spans="1:20" ht="45" x14ac:dyDescent="0.2">
      <c r="A339" s="47">
        <v>7.21</v>
      </c>
      <c r="B339" s="10" t="s">
        <v>354</v>
      </c>
      <c r="C339" s="9" t="s">
        <v>78</v>
      </c>
      <c r="D339" s="23">
        <v>160</v>
      </c>
      <c r="E339" s="24">
        <v>35054</v>
      </c>
      <c r="F339" s="24">
        <f t="shared" si="138"/>
        <v>5608640</v>
      </c>
      <c r="G339" s="25">
        <v>160</v>
      </c>
      <c r="H339" s="24">
        <f t="shared" si="137"/>
        <v>5608640</v>
      </c>
      <c r="I339" s="25">
        <v>160</v>
      </c>
      <c r="J339" s="24">
        <f t="shared" si="139"/>
        <v>5608640</v>
      </c>
      <c r="K339" s="23">
        <v>160</v>
      </c>
      <c r="L339" s="24">
        <f t="shared" si="140"/>
        <v>5608640</v>
      </c>
      <c r="M339" s="26">
        <v>160</v>
      </c>
      <c r="N339" s="24">
        <f t="shared" si="135"/>
        <v>5608640</v>
      </c>
      <c r="O339" s="51">
        <v>400</v>
      </c>
      <c r="P339" s="24">
        <f t="shared" si="141"/>
        <v>14021600</v>
      </c>
      <c r="Q339" s="23">
        <f>+'[1]7.210'!AT47</f>
        <v>479</v>
      </c>
      <c r="R339" s="31">
        <f t="shared" si="141"/>
        <v>16790866</v>
      </c>
      <c r="S339" s="23">
        <f t="shared" si="130"/>
        <v>79</v>
      </c>
      <c r="T339" s="33">
        <f t="shared" si="131"/>
        <v>0</v>
      </c>
    </row>
    <row r="340" spans="1:20" ht="33.75" x14ac:dyDescent="0.2">
      <c r="A340" s="29">
        <v>7.2110000000000003</v>
      </c>
      <c r="B340" s="10" t="s">
        <v>355</v>
      </c>
      <c r="C340" s="9" t="s">
        <v>76</v>
      </c>
      <c r="D340" s="23">
        <v>98</v>
      </c>
      <c r="E340" s="24">
        <v>49396</v>
      </c>
      <c r="F340" s="24">
        <f t="shared" si="138"/>
        <v>4840808</v>
      </c>
      <c r="G340" s="25">
        <v>98</v>
      </c>
      <c r="H340" s="24">
        <f t="shared" si="137"/>
        <v>4840808</v>
      </c>
      <c r="I340" s="25">
        <v>98</v>
      </c>
      <c r="J340" s="24">
        <f t="shared" si="139"/>
        <v>4840808</v>
      </c>
      <c r="K340" s="23">
        <v>98</v>
      </c>
      <c r="L340" s="24">
        <f t="shared" si="140"/>
        <v>4840808</v>
      </c>
      <c r="M340" s="26">
        <v>98</v>
      </c>
      <c r="N340" s="24">
        <f t="shared" si="135"/>
        <v>4840808</v>
      </c>
      <c r="O340" s="26">
        <v>98</v>
      </c>
      <c r="P340" s="24">
        <f t="shared" si="141"/>
        <v>4840808</v>
      </c>
      <c r="Q340" s="23">
        <f>+'[1]7.211'!AT44</f>
        <v>123.70000000000002</v>
      </c>
      <c r="R340" s="31">
        <f t="shared" si="141"/>
        <v>6110285.2000000011</v>
      </c>
      <c r="S340" s="23">
        <f t="shared" si="130"/>
        <v>25.700000000000017</v>
      </c>
      <c r="T340" s="33">
        <f t="shared" si="131"/>
        <v>0</v>
      </c>
    </row>
    <row r="341" spans="1:20" ht="45" x14ac:dyDescent="0.2">
      <c r="A341" s="29">
        <v>7.2119999999999997</v>
      </c>
      <c r="B341" s="10" t="s">
        <v>356</v>
      </c>
      <c r="C341" s="9" t="s">
        <v>78</v>
      </c>
      <c r="D341" s="23">
        <v>152</v>
      </c>
      <c r="E341" s="24">
        <v>29038</v>
      </c>
      <c r="F341" s="24">
        <f t="shared" si="138"/>
        <v>4413776</v>
      </c>
      <c r="G341" s="25">
        <v>152</v>
      </c>
      <c r="H341" s="24">
        <f t="shared" si="137"/>
        <v>4413776</v>
      </c>
      <c r="I341" s="25">
        <v>152</v>
      </c>
      <c r="J341" s="24">
        <f t="shared" si="139"/>
        <v>4413776</v>
      </c>
      <c r="K341" s="23">
        <v>152</v>
      </c>
      <c r="L341" s="24">
        <f t="shared" si="140"/>
        <v>4413776</v>
      </c>
      <c r="M341" s="26">
        <v>152</v>
      </c>
      <c r="N341" s="24">
        <f t="shared" si="135"/>
        <v>4413776</v>
      </c>
      <c r="O341" s="51">
        <v>340</v>
      </c>
      <c r="P341" s="24">
        <f t="shared" si="141"/>
        <v>9872920</v>
      </c>
      <c r="Q341" s="35">
        <f>+'[1]7.212'!AT44</f>
        <v>367</v>
      </c>
      <c r="R341" s="31">
        <f t="shared" si="141"/>
        <v>10656946</v>
      </c>
      <c r="S341" s="23">
        <f t="shared" ref="S341:S404" si="142">IF((Q341-O341)&gt;0,(Q341-O341),0)</f>
        <v>27</v>
      </c>
      <c r="T341" s="33">
        <f t="shared" ref="T341:T404" si="143">IF((Q341-O341)&lt;0,(Q341-O341),0)</f>
        <v>0</v>
      </c>
    </row>
    <row r="342" spans="1:20" ht="33.75" x14ac:dyDescent="0.2">
      <c r="A342" s="29">
        <v>7.2130000000000001</v>
      </c>
      <c r="B342" s="10" t="s">
        <v>357</v>
      </c>
      <c r="C342" s="9" t="s">
        <v>76</v>
      </c>
      <c r="D342" s="23">
        <v>232</v>
      </c>
      <c r="E342" s="24">
        <v>35678</v>
      </c>
      <c r="F342" s="24">
        <f t="shared" si="138"/>
        <v>8277296</v>
      </c>
      <c r="G342" s="25">
        <v>232</v>
      </c>
      <c r="H342" s="24">
        <f t="shared" si="137"/>
        <v>8277296</v>
      </c>
      <c r="I342" s="25">
        <v>232</v>
      </c>
      <c r="J342" s="24">
        <f t="shared" si="139"/>
        <v>8277296</v>
      </c>
      <c r="K342" s="23">
        <v>232</v>
      </c>
      <c r="L342" s="24">
        <f t="shared" si="140"/>
        <v>8277296</v>
      </c>
      <c r="M342" s="26">
        <v>232</v>
      </c>
      <c r="N342" s="24">
        <f t="shared" si="135"/>
        <v>8277296</v>
      </c>
      <c r="O342" s="26">
        <v>232</v>
      </c>
      <c r="P342" s="24">
        <f t="shared" si="141"/>
        <v>8277296</v>
      </c>
      <c r="Q342" s="23">
        <f>+'[1]7.213'!AT44</f>
        <v>300</v>
      </c>
      <c r="R342" s="31">
        <f t="shared" si="141"/>
        <v>10703400</v>
      </c>
      <c r="S342" s="23">
        <f t="shared" si="142"/>
        <v>68</v>
      </c>
      <c r="T342" s="33">
        <f t="shared" si="143"/>
        <v>0</v>
      </c>
    </row>
    <row r="343" spans="1:20" ht="54" customHeight="1" x14ac:dyDescent="0.2">
      <c r="A343" s="29">
        <v>7.2140000000000004</v>
      </c>
      <c r="B343" s="10" t="s">
        <v>358</v>
      </c>
      <c r="C343" s="9" t="s">
        <v>78</v>
      </c>
      <c r="D343" s="23">
        <v>208</v>
      </c>
      <c r="E343" s="24">
        <v>25857</v>
      </c>
      <c r="F343" s="24">
        <f t="shared" si="138"/>
        <v>5378256</v>
      </c>
      <c r="G343" s="25">
        <v>208</v>
      </c>
      <c r="H343" s="24">
        <f t="shared" si="137"/>
        <v>5378256</v>
      </c>
      <c r="I343" s="25">
        <v>208</v>
      </c>
      <c r="J343" s="24">
        <f t="shared" si="139"/>
        <v>5378256</v>
      </c>
      <c r="K343" s="23">
        <v>208</v>
      </c>
      <c r="L343" s="24">
        <f t="shared" si="140"/>
        <v>5378256</v>
      </c>
      <c r="M343" s="26">
        <v>208</v>
      </c>
      <c r="N343" s="24">
        <f t="shared" si="135"/>
        <v>5378256</v>
      </c>
      <c r="O343" s="26">
        <v>208</v>
      </c>
      <c r="P343" s="24">
        <f t="shared" si="141"/>
        <v>5378256</v>
      </c>
      <c r="Q343" s="23">
        <f>+'[1]7.214'!AT44</f>
        <v>280</v>
      </c>
      <c r="R343" s="31">
        <f t="shared" si="141"/>
        <v>7239960</v>
      </c>
      <c r="S343" s="23">
        <f t="shared" si="142"/>
        <v>72</v>
      </c>
      <c r="T343" s="33">
        <f t="shared" si="143"/>
        <v>0</v>
      </c>
    </row>
    <row r="344" spans="1:20" ht="45" x14ac:dyDescent="0.2">
      <c r="A344" s="29">
        <v>7.2149999999999999</v>
      </c>
      <c r="B344" s="10" t="s">
        <v>359</v>
      </c>
      <c r="C344" s="9" t="s">
        <v>78</v>
      </c>
      <c r="D344" s="23">
        <v>4</v>
      </c>
      <c r="E344" s="24">
        <v>892849</v>
      </c>
      <c r="F344" s="24">
        <f t="shared" si="138"/>
        <v>3571396</v>
      </c>
      <c r="G344" s="25">
        <v>4</v>
      </c>
      <c r="H344" s="24">
        <f t="shared" si="137"/>
        <v>3571396</v>
      </c>
      <c r="I344" s="25">
        <v>4</v>
      </c>
      <c r="J344" s="24">
        <f t="shared" si="139"/>
        <v>3571396</v>
      </c>
      <c r="K344" s="23">
        <v>4</v>
      </c>
      <c r="L344" s="24">
        <f t="shared" si="140"/>
        <v>3571396</v>
      </c>
      <c r="M344" s="26">
        <v>4</v>
      </c>
      <c r="N344" s="24">
        <f t="shared" ref="N344:N407" si="144">M344*$E344</f>
        <v>3571396</v>
      </c>
      <c r="O344" s="26">
        <v>4</v>
      </c>
      <c r="P344" s="24">
        <f t="shared" si="141"/>
        <v>3571396</v>
      </c>
      <c r="Q344" s="26">
        <v>4</v>
      </c>
      <c r="R344" s="24">
        <f t="shared" si="141"/>
        <v>3571396</v>
      </c>
      <c r="S344" s="26">
        <f t="shared" si="142"/>
        <v>0</v>
      </c>
      <c r="T344" s="28">
        <f t="shared" si="143"/>
        <v>0</v>
      </c>
    </row>
    <row r="345" spans="1:20" ht="45" x14ac:dyDescent="0.2">
      <c r="A345" s="29">
        <v>7.2160000000000002</v>
      </c>
      <c r="B345" s="10" t="s">
        <v>360</v>
      </c>
      <c r="C345" s="9" t="s">
        <v>78</v>
      </c>
      <c r="D345" s="23">
        <v>4</v>
      </c>
      <c r="E345" s="24">
        <v>2574865</v>
      </c>
      <c r="F345" s="24">
        <f t="shared" si="138"/>
        <v>10299460</v>
      </c>
      <c r="G345" s="25">
        <v>4</v>
      </c>
      <c r="H345" s="24">
        <f t="shared" si="137"/>
        <v>10299460</v>
      </c>
      <c r="I345" s="25">
        <v>4</v>
      </c>
      <c r="J345" s="24">
        <f t="shared" si="139"/>
        <v>10299460</v>
      </c>
      <c r="K345" s="23">
        <v>4</v>
      </c>
      <c r="L345" s="24">
        <f t="shared" si="140"/>
        <v>10299460</v>
      </c>
      <c r="M345" s="26">
        <v>4</v>
      </c>
      <c r="N345" s="24">
        <f t="shared" si="144"/>
        <v>10299460</v>
      </c>
      <c r="O345" s="26">
        <v>4</v>
      </c>
      <c r="P345" s="24">
        <f t="shared" si="141"/>
        <v>10299460</v>
      </c>
      <c r="Q345" s="26">
        <v>4</v>
      </c>
      <c r="R345" s="24">
        <f t="shared" si="141"/>
        <v>10299460</v>
      </c>
      <c r="S345" s="26">
        <f t="shared" si="142"/>
        <v>0</v>
      </c>
      <c r="T345" s="28">
        <f t="shared" si="143"/>
        <v>0</v>
      </c>
    </row>
    <row r="346" spans="1:20" ht="45" x14ac:dyDescent="0.2">
      <c r="A346" s="29">
        <v>7.2169999999999996</v>
      </c>
      <c r="B346" s="10" t="s">
        <v>361</v>
      </c>
      <c r="C346" s="9" t="s">
        <v>78</v>
      </c>
      <c r="D346" s="23">
        <v>4</v>
      </c>
      <c r="E346" s="24">
        <v>771305</v>
      </c>
      <c r="F346" s="24">
        <f t="shared" si="138"/>
        <v>3085220</v>
      </c>
      <c r="G346" s="25">
        <v>4</v>
      </c>
      <c r="H346" s="24">
        <f t="shared" si="137"/>
        <v>3085220</v>
      </c>
      <c r="I346" s="25">
        <v>4</v>
      </c>
      <c r="J346" s="24">
        <f t="shared" si="139"/>
        <v>3085220</v>
      </c>
      <c r="K346" s="23">
        <v>4</v>
      </c>
      <c r="L346" s="24">
        <f t="shared" si="140"/>
        <v>3085220</v>
      </c>
      <c r="M346" s="26">
        <v>4</v>
      </c>
      <c r="N346" s="24">
        <f t="shared" si="144"/>
        <v>3085220</v>
      </c>
      <c r="O346" s="26">
        <v>4</v>
      </c>
      <c r="P346" s="24">
        <f t="shared" si="141"/>
        <v>3085220</v>
      </c>
      <c r="Q346" s="26">
        <v>4</v>
      </c>
      <c r="R346" s="24">
        <f t="shared" si="141"/>
        <v>3085220</v>
      </c>
      <c r="S346" s="26">
        <f t="shared" si="142"/>
        <v>0</v>
      </c>
      <c r="T346" s="28">
        <f t="shared" si="143"/>
        <v>0</v>
      </c>
    </row>
    <row r="347" spans="1:20" ht="91.5" customHeight="1" x14ac:dyDescent="0.2">
      <c r="A347" s="29">
        <v>7.2180000000000097</v>
      </c>
      <c r="B347" s="10" t="s">
        <v>362</v>
      </c>
      <c r="C347" s="9" t="s">
        <v>78</v>
      </c>
      <c r="D347" s="23">
        <v>4</v>
      </c>
      <c r="E347" s="24">
        <v>2027455</v>
      </c>
      <c r="F347" s="24">
        <f t="shared" si="138"/>
        <v>8109820</v>
      </c>
      <c r="G347" s="25">
        <v>4</v>
      </c>
      <c r="H347" s="24">
        <f t="shared" si="137"/>
        <v>8109820</v>
      </c>
      <c r="I347" s="25">
        <v>4</v>
      </c>
      <c r="J347" s="24">
        <f t="shared" si="139"/>
        <v>8109820</v>
      </c>
      <c r="K347" s="23">
        <v>4</v>
      </c>
      <c r="L347" s="24">
        <f t="shared" si="140"/>
        <v>8109820</v>
      </c>
      <c r="M347" s="26">
        <v>4</v>
      </c>
      <c r="N347" s="24">
        <f t="shared" si="144"/>
        <v>8109820</v>
      </c>
      <c r="O347" s="26">
        <v>4</v>
      </c>
      <c r="P347" s="24">
        <f t="shared" si="141"/>
        <v>8109820</v>
      </c>
      <c r="Q347" s="26">
        <v>4</v>
      </c>
      <c r="R347" s="24">
        <f t="shared" si="141"/>
        <v>8109820</v>
      </c>
      <c r="S347" s="26">
        <f t="shared" si="142"/>
        <v>0</v>
      </c>
      <c r="T347" s="28">
        <f t="shared" si="143"/>
        <v>0</v>
      </c>
    </row>
    <row r="348" spans="1:20" ht="83.25" customHeight="1" x14ac:dyDescent="0.2">
      <c r="A348" s="29">
        <v>7.2190000000000101</v>
      </c>
      <c r="B348" s="10" t="s">
        <v>363</v>
      </c>
      <c r="C348" s="9" t="s">
        <v>78</v>
      </c>
      <c r="D348" s="23">
        <v>8</v>
      </c>
      <c r="E348" s="24">
        <v>814437</v>
      </c>
      <c r="F348" s="24">
        <f t="shared" si="138"/>
        <v>6515496</v>
      </c>
      <c r="G348" s="25">
        <v>8</v>
      </c>
      <c r="H348" s="24">
        <f t="shared" si="137"/>
        <v>6515496</v>
      </c>
      <c r="I348" s="25">
        <v>8</v>
      </c>
      <c r="J348" s="24">
        <f t="shared" si="139"/>
        <v>6515496</v>
      </c>
      <c r="K348" s="23">
        <v>8</v>
      </c>
      <c r="L348" s="24">
        <f t="shared" si="140"/>
        <v>6515496</v>
      </c>
      <c r="M348" s="26">
        <v>8</v>
      </c>
      <c r="N348" s="24">
        <f t="shared" si="144"/>
        <v>6515496</v>
      </c>
      <c r="O348" s="26">
        <v>8</v>
      </c>
      <c r="P348" s="24">
        <f t="shared" si="141"/>
        <v>6515496</v>
      </c>
      <c r="Q348" s="26">
        <v>8</v>
      </c>
      <c r="R348" s="24">
        <f t="shared" si="141"/>
        <v>6515496</v>
      </c>
      <c r="S348" s="26">
        <f t="shared" si="142"/>
        <v>0</v>
      </c>
      <c r="T348" s="28">
        <f t="shared" si="143"/>
        <v>0</v>
      </c>
    </row>
    <row r="349" spans="1:20" ht="83.25" customHeight="1" x14ac:dyDescent="0.2">
      <c r="A349" s="47">
        <v>7.2200000000000104</v>
      </c>
      <c r="B349" s="22" t="s">
        <v>364</v>
      </c>
      <c r="C349" s="9" t="s">
        <v>78</v>
      </c>
      <c r="D349" s="23">
        <v>182</v>
      </c>
      <c r="E349" s="24">
        <v>85679</v>
      </c>
      <c r="F349" s="24">
        <f t="shared" si="138"/>
        <v>15593578</v>
      </c>
      <c r="G349" s="25">
        <v>182</v>
      </c>
      <c r="H349" s="24">
        <f t="shared" si="137"/>
        <v>15593578</v>
      </c>
      <c r="I349" s="25">
        <v>182</v>
      </c>
      <c r="J349" s="24">
        <f t="shared" si="139"/>
        <v>15593578</v>
      </c>
      <c r="K349" s="23">
        <v>182</v>
      </c>
      <c r="L349" s="24">
        <f t="shared" si="140"/>
        <v>15593578</v>
      </c>
      <c r="M349" s="26">
        <v>182</v>
      </c>
      <c r="N349" s="24">
        <f t="shared" si="144"/>
        <v>15593578</v>
      </c>
      <c r="O349" s="26">
        <v>182</v>
      </c>
      <c r="P349" s="24">
        <f t="shared" si="141"/>
        <v>15593578</v>
      </c>
      <c r="Q349" s="26">
        <v>182</v>
      </c>
      <c r="R349" s="24">
        <f t="shared" si="141"/>
        <v>15593578</v>
      </c>
      <c r="S349" s="26">
        <f t="shared" si="142"/>
        <v>0</v>
      </c>
      <c r="T349" s="28">
        <f t="shared" si="143"/>
        <v>0</v>
      </c>
    </row>
    <row r="350" spans="1:20" ht="56.25" x14ac:dyDescent="0.2">
      <c r="A350" s="29">
        <v>7.2210000000000099</v>
      </c>
      <c r="B350" s="22" t="s">
        <v>365</v>
      </c>
      <c r="C350" s="9" t="s">
        <v>78</v>
      </c>
      <c r="D350" s="23">
        <v>5</v>
      </c>
      <c r="E350" s="24">
        <v>106209</v>
      </c>
      <c r="F350" s="24">
        <f t="shared" si="138"/>
        <v>531045</v>
      </c>
      <c r="G350" s="25">
        <v>5</v>
      </c>
      <c r="H350" s="24">
        <f t="shared" si="137"/>
        <v>531045</v>
      </c>
      <c r="I350" s="25">
        <v>5</v>
      </c>
      <c r="J350" s="24">
        <f t="shared" si="139"/>
        <v>531045</v>
      </c>
      <c r="K350" s="23">
        <v>5</v>
      </c>
      <c r="L350" s="24">
        <f t="shared" si="140"/>
        <v>531045</v>
      </c>
      <c r="M350" s="26">
        <v>5</v>
      </c>
      <c r="N350" s="24">
        <f t="shared" si="144"/>
        <v>531045</v>
      </c>
      <c r="O350" s="26">
        <v>5</v>
      </c>
      <c r="P350" s="24">
        <f t="shared" si="141"/>
        <v>531045</v>
      </c>
      <c r="Q350" s="26">
        <v>5</v>
      </c>
      <c r="R350" s="24">
        <f t="shared" si="141"/>
        <v>531045</v>
      </c>
      <c r="S350" s="26">
        <f t="shared" si="142"/>
        <v>0</v>
      </c>
      <c r="T350" s="28">
        <f t="shared" si="143"/>
        <v>0</v>
      </c>
    </row>
    <row r="351" spans="1:20" ht="33.75" x14ac:dyDescent="0.2">
      <c r="A351" s="29">
        <v>7.2220000000000102</v>
      </c>
      <c r="B351" s="10" t="s">
        <v>366</v>
      </c>
      <c r="C351" s="9" t="s">
        <v>78</v>
      </c>
      <c r="D351" s="23">
        <v>187</v>
      </c>
      <c r="E351" s="24">
        <v>86806</v>
      </c>
      <c r="F351" s="24">
        <f t="shared" si="138"/>
        <v>16232722</v>
      </c>
      <c r="G351" s="25">
        <v>187</v>
      </c>
      <c r="H351" s="24">
        <f t="shared" si="137"/>
        <v>16232722</v>
      </c>
      <c r="I351" s="25">
        <v>187</v>
      </c>
      <c r="J351" s="24">
        <f t="shared" si="139"/>
        <v>16232722</v>
      </c>
      <c r="K351" s="23">
        <v>187</v>
      </c>
      <c r="L351" s="24">
        <f t="shared" si="140"/>
        <v>16232722</v>
      </c>
      <c r="M351" s="26">
        <v>187</v>
      </c>
      <c r="N351" s="24">
        <f t="shared" si="144"/>
        <v>16232722</v>
      </c>
      <c r="O351" s="26">
        <v>187</v>
      </c>
      <c r="P351" s="24">
        <f t="shared" si="141"/>
        <v>16232722</v>
      </c>
      <c r="Q351" s="26">
        <v>187</v>
      </c>
      <c r="R351" s="24">
        <f t="shared" si="141"/>
        <v>16232722</v>
      </c>
      <c r="S351" s="26">
        <f t="shared" si="142"/>
        <v>0</v>
      </c>
      <c r="T351" s="28">
        <f t="shared" si="143"/>
        <v>0</v>
      </c>
    </row>
    <row r="352" spans="1:20" ht="45" x14ac:dyDescent="0.2">
      <c r="A352" s="29">
        <v>7.2230000000000096</v>
      </c>
      <c r="B352" s="10" t="s">
        <v>367</v>
      </c>
      <c r="C352" s="9" t="s">
        <v>78</v>
      </c>
      <c r="D352" s="23">
        <v>4</v>
      </c>
      <c r="E352" s="24">
        <v>580383</v>
      </c>
      <c r="F352" s="24">
        <f t="shared" si="138"/>
        <v>2321532</v>
      </c>
      <c r="G352" s="25">
        <v>4</v>
      </c>
      <c r="H352" s="24">
        <f t="shared" si="137"/>
        <v>2321532</v>
      </c>
      <c r="I352" s="25">
        <v>4</v>
      </c>
      <c r="J352" s="24">
        <f t="shared" si="139"/>
        <v>2321532</v>
      </c>
      <c r="K352" s="23">
        <v>4</v>
      </c>
      <c r="L352" s="24">
        <f t="shared" si="140"/>
        <v>2321532</v>
      </c>
      <c r="M352" s="26">
        <v>4</v>
      </c>
      <c r="N352" s="24">
        <f t="shared" si="144"/>
        <v>2321532</v>
      </c>
      <c r="O352" s="26">
        <v>4</v>
      </c>
      <c r="P352" s="24">
        <f t="shared" si="141"/>
        <v>2321532</v>
      </c>
      <c r="Q352" s="26">
        <v>4</v>
      </c>
      <c r="R352" s="24">
        <f t="shared" si="141"/>
        <v>2321532</v>
      </c>
      <c r="S352" s="26">
        <f t="shared" si="142"/>
        <v>0</v>
      </c>
      <c r="T352" s="28">
        <f t="shared" si="143"/>
        <v>0</v>
      </c>
    </row>
    <row r="353" spans="1:20" ht="45" x14ac:dyDescent="0.2">
      <c r="A353" s="29">
        <v>7.22400000000001</v>
      </c>
      <c r="B353" s="10" t="s">
        <v>368</v>
      </c>
      <c r="C353" s="9" t="s">
        <v>78</v>
      </c>
      <c r="D353" s="23">
        <v>3</v>
      </c>
      <c r="E353" s="24">
        <v>624533</v>
      </c>
      <c r="F353" s="24">
        <f t="shared" si="138"/>
        <v>1873599</v>
      </c>
      <c r="G353" s="25">
        <v>3</v>
      </c>
      <c r="H353" s="24">
        <f t="shared" si="137"/>
        <v>1873599</v>
      </c>
      <c r="I353" s="25">
        <v>3</v>
      </c>
      <c r="J353" s="24">
        <f t="shared" si="139"/>
        <v>1873599</v>
      </c>
      <c r="K353" s="23">
        <v>3</v>
      </c>
      <c r="L353" s="24">
        <f t="shared" si="140"/>
        <v>1873599</v>
      </c>
      <c r="M353" s="26">
        <v>3</v>
      </c>
      <c r="N353" s="24">
        <f t="shared" si="144"/>
        <v>1873599</v>
      </c>
      <c r="O353" s="26">
        <v>3</v>
      </c>
      <c r="P353" s="24">
        <f t="shared" si="141"/>
        <v>1873599</v>
      </c>
      <c r="Q353" s="26">
        <v>3</v>
      </c>
      <c r="R353" s="24">
        <f t="shared" si="141"/>
        <v>1873599</v>
      </c>
      <c r="S353" s="26">
        <f t="shared" si="142"/>
        <v>0</v>
      </c>
      <c r="T353" s="28">
        <f t="shared" si="143"/>
        <v>0</v>
      </c>
    </row>
    <row r="354" spans="1:20" ht="33.75" x14ac:dyDescent="0.2">
      <c r="A354" s="29">
        <v>7.2250000000000103</v>
      </c>
      <c r="B354" s="10" t="s">
        <v>369</v>
      </c>
      <c r="C354" s="9" t="s">
        <v>78</v>
      </c>
      <c r="D354" s="23">
        <v>3</v>
      </c>
      <c r="E354" s="24">
        <v>859206</v>
      </c>
      <c r="F354" s="24">
        <f t="shared" si="138"/>
        <v>2577618</v>
      </c>
      <c r="G354" s="25">
        <v>3</v>
      </c>
      <c r="H354" s="24">
        <f t="shared" si="137"/>
        <v>2577618</v>
      </c>
      <c r="I354" s="25">
        <v>3</v>
      </c>
      <c r="J354" s="24">
        <f t="shared" si="139"/>
        <v>2577618</v>
      </c>
      <c r="K354" s="23">
        <v>3</v>
      </c>
      <c r="L354" s="24">
        <f t="shared" si="140"/>
        <v>2577618</v>
      </c>
      <c r="M354" s="26">
        <v>3</v>
      </c>
      <c r="N354" s="24">
        <f t="shared" si="144"/>
        <v>2577618</v>
      </c>
      <c r="O354" s="26">
        <v>3</v>
      </c>
      <c r="P354" s="24">
        <f t="shared" si="141"/>
        <v>2577618</v>
      </c>
      <c r="Q354" s="26">
        <v>3</v>
      </c>
      <c r="R354" s="24">
        <f t="shared" si="141"/>
        <v>2577618</v>
      </c>
      <c r="S354" s="26">
        <f t="shared" si="142"/>
        <v>0</v>
      </c>
      <c r="T354" s="28">
        <f t="shared" si="143"/>
        <v>0</v>
      </c>
    </row>
    <row r="355" spans="1:20" ht="54.75" customHeight="1" x14ac:dyDescent="0.2">
      <c r="A355" s="29">
        <v>7.2260000000000097</v>
      </c>
      <c r="B355" s="10" t="s">
        <v>370</v>
      </c>
      <c r="C355" s="9" t="s">
        <v>78</v>
      </c>
      <c r="D355" s="23">
        <v>23</v>
      </c>
      <c r="E355" s="24">
        <v>16618</v>
      </c>
      <c r="F355" s="24">
        <f t="shared" si="138"/>
        <v>382214</v>
      </c>
      <c r="G355" s="25">
        <v>23</v>
      </c>
      <c r="H355" s="24">
        <f t="shared" si="137"/>
        <v>382214</v>
      </c>
      <c r="I355" s="25">
        <v>23</v>
      </c>
      <c r="J355" s="24">
        <f t="shared" si="139"/>
        <v>382214</v>
      </c>
      <c r="K355" s="23">
        <v>23</v>
      </c>
      <c r="L355" s="24">
        <f t="shared" si="140"/>
        <v>382214</v>
      </c>
      <c r="M355" s="26">
        <v>23</v>
      </c>
      <c r="N355" s="24">
        <f t="shared" si="144"/>
        <v>382214</v>
      </c>
      <c r="O355" s="26">
        <v>23</v>
      </c>
      <c r="P355" s="24">
        <f t="shared" si="141"/>
        <v>382214</v>
      </c>
      <c r="Q355" s="26">
        <v>23</v>
      </c>
      <c r="R355" s="24">
        <f t="shared" si="141"/>
        <v>382214</v>
      </c>
      <c r="S355" s="26">
        <f t="shared" si="142"/>
        <v>0</v>
      </c>
      <c r="T355" s="28">
        <f t="shared" si="143"/>
        <v>0</v>
      </c>
    </row>
    <row r="356" spans="1:20" ht="54.75" customHeight="1" x14ac:dyDescent="0.2">
      <c r="A356" s="29">
        <v>7.2270000000000101</v>
      </c>
      <c r="B356" s="10" t="s">
        <v>371</v>
      </c>
      <c r="C356" s="9" t="s">
        <v>78</v>
      </c>
      <c r="D356" s="23">
        <v>41</v>
      </c>
      <c r="E356" s="24">
        <v>16380</v>
      </c>
      <c r="F356" s="24">
        <f t="shared" si="138"/>
        <v>671580</v>
      </c>
      <c r="G356" s="25">
        <v>41</v>
      </c>
      <c r="H356" s="24">
        <f t="shared" si="137"/>
        <v>671580</v>
      </c>
      <c r="I356" s="25">
        <v>41</v>
      </c>
      <c r="J356" s="24">
        <f t="shared" si="139"/>
        <v>671580</v>
      </c>
      <c r="K356" s="23">
        <v>41</v>
      </c>
      <c r="L356" s="24">
        <f t="shared" si="140"/>
        <v>671580</v>
      </c>
      <c r="M356" s="26">
        <v>41</v>
      </c>
      <c r="N356" s="24">
        <f t="shared" si="144"/>
        <v>671580</v>
      </c>
      <c r="O356" s="26">
        <v>41</v>
      </c>
      <c r="P356" s="24">
        <f t="shared" si="141"/>
        <v>671580</v>
      </c>
      <c r="Q356" s="23">
        <f>41+10</f>
        <v>51</v>
      </c>
      <c r="R356" s="31">
        <f t="shared" si="141"/>
        <v>835380</v>
      </c>
      <c r="S356" s="23">
        <f t="shared" si="142"/>
        <v>10</v>
      </c>
      <c r="T356" s="28">
        <f t="shared" si="143"/>
        <v>0</v>
      </c>
    </row>
    <row r="357" spans="1:20" ht="54.75" customHeight="1" x14ac:dyDescent="0.2">
      <c r="A357" s="29">
        <v>7.2280000000000104</v>
      </c>
      <c r="B357" s="10" t="s">
        <v>372</v>
      </c>
      <c r="C357" s="9" t="s">
        <v>78</v>
      </c>
      <c r="D357" s="23">
        <v>24</v>
      </c>
      <c r="E357" s="24">
        <v>15527</v>
      </c>
      <c r="F357" s="24">
        <f t="shared" si="138"/>
        <v>372648</v>
      </c>
      <c r="G357" s="25">
        <v>24</v>
      </c>
      <c r="H357" s="24">
        <f t="shared" si="137"/>
        <v>372648</v>
      </c>
      <c r="I357" s="25">
        <v>24</v>
      </c>
      <c r="J357" s="24">
        <f t="shared" si="139"/>
        <v>372648</v>
      </c>
      <c r="K357" s="23">
        <v>24</v>
      </c>
      <c r="L357" s="24">
        <f t="shared" si="140"/>
        <v>372648</v>
      </c>
      <c r="M357" s="26">
        <v>24</v>
      </c>
      <c r="N357" s="24">
        <f t="shared" si="144"/>
        <v>372648</v>
      </c>
      <c r="O357" s="26">
        <v>24</v>
      </c>
      <c r="P357" s="24">
        <f t="shared" si="141"/>
        <v>372648</v>
      </c>
      <c r="Q357" s="23">
        <v>24</v>
      </c>
      <c r="R357" s="31">
        <f t="shared" si="141"/>
        <v>372648</v>
      </c>
      <c r="S357" s="23">
        <f t="shared" si="142"/>
        <v>0</v>
      </c>
      <c r="T357" s="28">
        <f t="shared" si="143"/>
        <v>0</v>
      </c>
    </row>
    <row r="358" spans="1:20" ht="54.75" customHeight="1" x14ac:dyDescent="0.2">
      <c r="A358" s="29">
        <v>7.2290000000000099</v>
      </c>
      <c r="B358" s="10" t="s">
        <v>373</v>
      </c>
      <c r="C358" s="9" t="s">
        <v>78</v>
      </c>
      <c r="D358" s="23">
        <v>43</v>
      </c>
      <c r="E358" s="24">
        <v>14377</v>
      </c>
      <c r="F358" s="24">
        <f t="shared" si="138"/>
        <v>618211</v>
      </c>
      <c r="G358" s="25">
        <v>43</v>
      </c>
      <c r="H358" s="24">
        <f t="shared" si="137"/>
        <v>618211</v>
      </c>
      <c r="I358" s="25">
        <v>43</v>
      </c>
      <c r="J358" s="24">
        <f t="shared" si="139"/>
        <v>618211</v>
      </c>
      <c r="K358" s="23">
        <v>43</v>
      </c>
      <c r="L358" s="24">
        <f t="shared" si="140"/>
        <v>618211</v>
      </c>
      <c r="M358" s="26">
        <v>43</v>
      </c>
      <c r="N358" s="24">
        <f t="shared" si="144"/>
        <v>618211</v>
      </c>
      <c r="O358" s="26">
        <v>43</v>
      </c>
      <c r="P358" s="24">
        <f t="shared" si="141"/>
        <v>618211</v>
      </c>
      <c r="Q358" s="35">
        <f>+'[1]7,229'!AT44</f>
        <v>91</v>
      </c>
      <c r="R358" s="31">
        <f t="shared" si="141"/>
        <v>1308307</v>
      </c>
      <c r="S358" s="23">
        <f t="shared" si="142"/>
        <v>48</v>
      </c>
      <c r="T358" s="28">
        <f t="shared" si="143"/>
        <v>0</v>
      </c>
    </row>
    <row r="359" spans="1:20" ht="54.75" customHeight="1" x14ac:dyDescent="0.2">
      <c r="A359" s="47">
        <v>7.2300000000000102</v>
      </c>
      <c r="B359" s="10" t="s">
        <v>374</v>
      </c>
      <c r="C359" s="9" t="s">
        <v>78</v>
      </c>
      <c r="D359" s="23">
        <v>59</v>
      </c>
      <c r="E359" s="24">
        <v>14268</v>
      </c>
      <c r="F359" s="24">
        <f t="shared" si="138"/>
        <v>841812</v>
      </c>
      <c r="G359" s="25">
        <v>59</v>
      </c>
      <c r="H359" s="24">
        <f t="shared" si="137"/>
        <v>841812</v>
      </c>
      <c r="I359" s="25">
        <v>59</v>
      </c>
      <c r="J359" s="24">
        <f t="shared" si="139"/>
        <v>841812</v>
      </c>
      <c r="K359" s="23">
        <v>59</v>
      </c>
      <c r="L359" s="24">
        <f t="shared" si="140"/>
        <v>841812</v>
      </c>
      <c r="M359" s="26">
        <v>59</v>
      </c>
      <c r="N359" s="24">
        <f t="shared" si="144"/>
        <v>841812</v>
      </c>
      <c r="O359" s="26">
        <v>59</v>
      </c>
      <c r="P359" s="24">
        <f t="shared" si="141"/>
        <v>841812</v>
      </c>
      <c r="Q359" s="26">
        <v>59</v>
      </c>
      <c r="R359" s="24">
        <f t="shared" si="141"/>
        <v>841812</v>
      </c>
      <c r="S359" s="26">
        <f t="shared" si="142"/>
        <v>0</v>
      </c>
      <c r="T359" s="28">
        <f t="shared" si="143"/>
        <v>0</v>
      </c>
    </row>
    <row r="360" spans="1:20" ht="54.75" customHeight="1" x14ac:dyDescent="0.2">
      <c r="A360" s="29">
        <v>7.2310000000000096</v>
      </c>
      <c r="B360" s="10" t="s">
        <v>375</v>
      </c>
      <c r="C360" s="9" t="s">
        <v>78</v>
      </c>
      <c r="D360" s="23">
        <v>134</v>
      </c>
      <c r="E360" s="24">
        <v>14066</v>
      </c>
      <c r="F360" s="24">
        <f t="shared" si="138"/>
        <v>1884844</v>
      </c>
      <c r="G360" s="25">
        <v>134</v>
      </c>
      <c r="H360" s="24">
        <f t="shared" si="137"/>
        <v>1884844</v>
      </c>
      <c r="I360" s="25">
        <v>134</v>
      </c>
      <c r="J360" s="24">
        <f t="shared" si="139"/>
        <v>1884844</v>
      </c>
      <c r="K360" s="23">
        <v>134</v>
      </c>
      <c r="L360" s="24">
        <f t="shared" si="140"/>
        <v>1884844</v>
      </c>
      <c r="M360" s="26">
        <v>134</v>
      </c>
      <c r="N360" s="24">
        <f t="shared" si="144"/>
        <v>1884844</v>
      </c>
      <c r="O360" s="26">
        <v>134</v>
      </c>
      <c r="P360" s="24">
        <f t="shared" si="141"/>
        <v>1884844</v>
      </c>
      <c r="Q360" s="26">
        <v>134</v>
      </c>
      <c r="R360" s="24">
        <f t="shared" si="141"/>
        <v>1884844</v>
      </c>
      <c r="S360" s="26">
        <f t="shared" si="142"/>
        <v>0</v>
      </c>
      <c r="T360" s="28">
        <f t="shared" si="143"/>
        <v>0</v>
      </c>
    </row>
    <row r="361" spans="1:20" ht="54.75" customHeight="1" x14ac:dyDescent="0.2">
      <c r="A361" s="29">
        <v>7.23200000000001</v>
      </c>
      <c r="B361" s="10" t="s">
        <v>376</v>
      </c>
      <c r="C361" s="9" t="s">
        <v>78</v>
      </c>
      <c r="D361" s="23">
        <v>2</v>
      </c>
      <c r="E361" s="24">
        <v>131443</v>
      </c>
      <c r="F361" s="24">
        <f t="shared" si="138"/>
        <v>262886</v>
      </c>
      <c r="G361" s="25">
        <v>2</v>
      </c>
      <c r="H361" s="24">
        <f t="shared" si="137"/>
        <v>262886</v>
      </c>
      <c r="I361" s="25">
        <v>2</v>
      </c>
      <c r="J361" s="24">
        <f t="shared" si="139"/>
        <v>262886</v>
      </c>
      <c r="K361" s="23">
        <v>2</v>
      </c>
      <c r="L361" s="24">
        <f t="shared" si="140"/>
        <v>262886</v>
      </c>
      <c r="M361" s="26">
        <v>2</v>
      </c>
      <c r="N361" s="24">
        <f t="shared" si="144"/>
        <v>262886</v>
      </c>
      <c r="O361" s="26">
        <v>2</v>
      </c>
      <c r="P361" s="24">
        <f t="shared" si="141"/>
        <v>262886</v>
      </c>
      <c r="Q361" s="26">
        <v>2</v>
      </c>
      <c r="R361" s="24">
        <f t="shared" si="141"/>
        <v>262886</v>
      </c>
      <c r="S361" s="26">
        <f t="shared" si="142"/>
        <v>0</v>
      </c>
      <c r="T361" s="28">
        <f t="shared" si="143"/>
        <v>0</v>
      </c>
    </row>
    <row r="362" spans="1:20" ht="45" x14ac:dyDescent="0.2">
      <c r="A362" s="29">
        <v>7.2330000000000103</v>
      </c>
      <c r="B362" s="10" t="s">
        <v>377</v>
      </c>
      <c r="C362" s="9" t="s">
        <v>78</v>
      </c>
      <c r="D362" s="23">
        <v>3</v>
      </c>
      <c r="E362" s="24">
        <v>129785</v>
      </c>
      <c r="F362" s="24">
        <f t="shared" si="138"/>
        <v>389355</v>
      </c>
      <c r="G362" s="25">
        <v>3</v>
      </c>
      <c r="H362" s="24">
        <f t="shared" si="137"/>
        <v>389355</v>
      </c>
      <c r="I362" s="25">
        <v>3</v>
      </c>
      <c r="J362" s="24">
        <f t="shared" si="139"/>
        <v>389355</v>
      </c>
      <c r="K362" s="23">
        <v>3</v>
      </c>
      <c r="L362" s="24">
        <f t="shared" si="140"/>
        <v>389355</v>
      </c>
      <c r="M362" s="26">
        <v>3</v>
      </c>
      <c r="N362" s="24">
        <f t="shared" si="144"/>
        <v>389355</v>
      </c>
      <c r="O362" s="26">
        <v>3</v>
      </c>
      <c r="P362" s="24">
        <f t="shared" si="141"/>
        <v>389355</v>
      </c>
      <c r="Q362" s="26">
        <v>3</v>
      </c>
      <c r="R362" s="24">
        <f t="shared" si="141"/>
        <v>389355</v>
      </c>
      <c r="S362" s="26">
        <f t="shared" si="142"/>
        <v>0</v>
      </c>
      <c r="T362" s="28">
        <f t="shared" si="143"/>
        <v>0</v>
      </c>
    </row>
    <row r="363" spans="1:20" ht="45" x14ac:dyDescent="0.2">
      <c r="A363" s="29">
        <v>7.2340000000000098</v>
      </c>
      <c r="B363" s="10" t="s">
        <v>378</v>
      </c>
      <c r="C363" s="9" t="s">
        <v>78</v>
      </c>
      <c r="D363" s="23">
        <v>9</v>
      </c>
      <c r="E363" s="24">
        <v>131443</v>
      </c>
      <c r="F363" s="24">
        <f t="shared" si="138"/>
        <v>1182987</v>
      </c>
      <c r="G363" s="25">
        <v>9</v>
      </c>
      <c r="H363" s="24">
        <f t="shared" si="137"/>
        <v>1182987</v>
      </c>
      <c r="I363" s="25">
        <v>9</v>
      </c>
      <c r="J363" s="24">
        <f t="shared" si="139"/>
        <v>1182987</v>
      </c>
      <c r="K363" s="23">
        <v>9</v>
      </c>
      <c r="L363" s="24">
        <f t="shared" si="140"/>
        <v>1182987</v>
      </c>
      <c r="M363" s="26">
        <v>9</v>
      </c>
      <c r="N363" s="24">
        <f t="shared" si="144"/>
        <v>1182987</v>
      </c>
      <c r="O363" s="26">
        <v>9</v>
      </c>
      <c r="P363" s="24">
        <f t="shared" si="141"/>
        <v>1182987</v>
      </c>
      <c r="Q363" s="26">
        <v>9</v>
      </c>
      <c r="R363" s="24">
        <f t="shared" si="141"/>
        <v>1182987</v>
      </c>
      <c r="S363" s="26">
        <f t="shared" si="142"/>
        <v>0</v>
      </c>
      <c r="T363" s="28">
        <f t="shared" si="143"/>
        <v>0</v>
      </c>
    </row>
    <row r="364" spans="1:20" ht="45" x14ac:dyDescent="0.2">
      <c r="A364" s="29">
        <v>7.2350000000000101</v>
      </c>
      <c r="B364" s="10" t="s">
        <v>379</v>
      </c>
      <c r="C364" s="9" t="s">
        <v>78</v>
      </c>
      <c r="D364" s="23">
        <v>12</v>
      </c>
      <c r="E364" s="24">
        <v>129785</v>
      </c>
      <c r="F364" s="24">
        <f t="shared" si="138"/>
        <v>1557420</v>
      </c>
      <c r="G364" s="25">
        <v>12</v>
      </c>
      <c r="H364" s="24">
        <f t="shared" si="137"/>
        <v>1557420</v>
      </c>
      <c r="I364" s="25">
        <v>12</v>
      </c>
      <c r="J364" s="24">
        <f t="shared" si="139"/>
        <v>1557420</v>
      </c>
      <c r="K364" s="23">
        <v>12</v>
      </c>
      <c r="L364" s="24">
        <f t="shared" si="140"/>
        <v>1557420</v>
      </c>
      <c r="M364" s="26">
        <v>12</v>
      </c>
      <c r="N364" s="24">
        <f t="shared" si="144"/>
        <v>1557420</v>
      </c>
      <c r="O364" s="26">
        <v>12</v>
      </c>
      <c r="P364" s="24">
        <f t="shared" si="141"/>
        <v>1557420</v>
      </c>
      <c r="Q364" s="26">
        <v>12</v>
      </c>
      <c r="R364" s="24">
        <f t="shared" si="141"/>
        <v>1557420</v>
      </c>
      <c r="S364" s="26">
        <f t="shared" si="142"/>
        <v>0</v>
      </c>
      <c r="T364" s="28">
        <f t="shared" si="143"/>
        <v>0</v>
      </c>
    </row>
    <row r="365" spans="1:20" ht="45" x14ac:dyDescent="0.2">
      <c r="A365" s="29">
        <v>7.2360000000000104</v>
      </c>
      <c r="B365" s="10" t="s">
        <v>380</v>
      </c>
      <c r="C365" s="9" t="s">
        <v>78</v>
      </c>
      <c r="D365" s="23">
        <v>6</v>
      </c>
      <c r="E365" s="24">
        <v>197165</v>
      </c>
      <c r="F365" s="24">
        <f t="shared" si="138"/>
        <v>1182990</v>
      </c>
      <c r="G365" s="25">
        <v>6</v>
      </c>
      <c r="H365" s="24">
        <f t="shared" si="137"/>
        <v>1182990</v>
      </c>
      <c r="I365" s="25">
        <v>6</v>
      </c>
      <c r="J365" s="24">
        <f t="shared" si="139"/>
        <v>1182990</v>
      </c>
      <c r="K365" s="23">
        <v>6</v>
      </c>
      <c r="L365" s="24">
        <f t="shared" si="140"/>
        <v>1182990</v>
      </c>
      <c r="M365" s="26">
        <v>6</v>
      </c>
      <c r="N365" s="24">
        <f t="shared" si="144"/>
        <v>1182990</v>
      </c>
      <c r="O365" s="26">
        <v>6</v>
      </c>
      <c r="P365" s="24">
        <f t="shared" si="141"/>
        <v>1182990</v>
      </c>
      <c r="Q365" s="26">
        <v>6</v>
      </c>
      <c r="R365" s="24">
        <f t="shared" si="141"/>
        <v>1182990</v>
      </c>
      <c r="S365" s="26">
        <f t="shared" si="142"/>
        <v>0</v>
      </c>
      <c r="T365" s="28">
        <f t="shared" si="143"/>
        <v>0</v>
      </c>
    </row>
    <row r="366" spans="1:20" ht="33.75" x14ac:dyDescent="0.2">
      <c r="A366" s="29">
        <v>7.2370000000000099</v>
      </c>
      <c r="B366" s="10" t="s">
        <v>381</v>
      </c>
      <c r="C366" s="9" t="s">
        <v>76</v>
      </c>
      <c r="D366" s="23">
        <v>68</v>
      </c>
      <c r="E366" s="24">
        <v>19761</v>
      </c>
      <c r="F366" s="24">
        <f t="shared" si="138"/>
        <v>1343748</v>
      </c>
      <c r="G366" s="25">
        <v>68</v>
      </c>
      <c r="H366" s="24">
        <f t="shared" si="137"/>
        <v>1343748</v>
      </c>
      <c r="I366" s="25">
        <v>68</v>
      </c>
      <c r="J366" s="24">
        <f t="shared" si="139"/>
        <v>1343748</v>
      </c>
      <c r="K366" s="23">
        <v>68</v>
      </c>
      <c r="L366" s="24">
        <f t="shared" si="140"/>
        <v>1343748</v>
      </c>
      <c r="M366" s="26">
        <v>68</v>
      </c>
      <c r="N366" s="24">
        <f t="shared" si="144"/>
        <v>1343748</v>
      </c>
      <c r="O366" s="26">
        <v>68</v>
      </c>
      <c r="P366" s="24">
        <f t="shared" si="141"/>
        <v>1343748</v>
      </c>
      <c r="Q366" s="26">
        <v>68</v>
      </c>
      <c r="R366" s="24">
        <f t="shared" si="141"/>
        <v>1343748</v>
      </c>
      <c r="S366" s="26">
        <f t="shared" si="142"/>
        <v>0</v>
      </c>
      <c r="T366" s="28">
        <f t="shared" si="143"/>
        <v>0</v>
      </c>
    </row>
    <row r="367" spans="1:20" ht="33.75" x14ac:dyDescent="0.2">
      <c r="A367" s="29">
        <v>7.2380000000000102</v>
      </c>
      <c r="B367" s="10" t="s">
        <v>382</v>
      </c>
      <c r="C367" s="9" t="s">
        <v>76</v>
      </c>
      <c r="D367" s="23">
        <v>34</v>
      </c>
      <c r="E367" s="24">
        <v>18399</v>
      </c>
      <c r="F367" s="24">
        <f t="shared" si="138"/>
        <v>625566</v>
      </c>
      <c r="G367" s="25">
        <v>34</v>
      </c>
      <c r="H367" s="24">
        <f t="shared" si="137"/>
        <v>625566</v>
      </c>
      <c r="I367" s="25">
        <v>34</v>
      </c>
      <c r="J367" s="24">
        <f t="shared" si="139"/>
        <v>625566</v>
      </c>
      <c r="K367" s="23">
        <v>34</v>
      </c>
      <c r="L367" s="24">
        <f t="shared" si="140"/>
        <v>625566</v>
      </c>
      <c r="M367" s="26">
        <v>34</v>
      </c>
      <c r="N367" s="24">
        <f t="shared" si="144"/>
        <v>625566</v>
      </c>
      <c r="O367" s="26">
        <v>34</v>
      </c>
      <c r="P367" s="24">
        <f t="shared" si="141"/>
        <v>625566</v>
      </c>
      <c r="Q367" s="26">
        <v>34</v>
      </c>
      <c r="R367" s="24">
        <f t="shared" si="141"/>
        <v>625566</v>
      </c>
      <c r="S367" s="26">
        <f t="shared" si="142"/>
        <v>0</v>
      </c>
      <c r="T367" s="28">
        <f t="shared" si="143"/>
        <v>0</v>
      </c>
    </row>
    <row r="368" spans="1:20" ht="33.75" x14ac:dyDescent="0.2">
      <c r="A368" s="29">
        <v>7.2390000000000096</v>
      </c>
      <c r="B368" s="10" t="s">
        <v>383</v>
      </c>
      <c r="C368" s="9" t="s">
        <v>76</v>
      </c>
      <c r="D368" s="23">
        <v>145</v>
      </c>
      <c r="E368" s="24">
        <v>18399</v>
      </c>
      <c r="F368" s="24">
        <f t="shared" si="138"/>
        <v>2667855</v>
      </c>
      <c r="G368" s="25">
        <v>145</v>
      </c>
      <c r="H368" s="24">
        <f t="shared" si="137"/>
        <v>2667855</v>
      </c>
      <c r="I368" s="25">
        <v>145</v>
      </c>
      <c r="J368" s="24">
        <f t="shared" si="139"/>
        <v>2667855</v>
      </c>
      <c r="K368" s="23">
        <v>145</v>
      </c>
      <c r="L368" s="24">
        <f t="shared" si="140"/>
        <v>2667855</v>
      </c>
      <c r="M368" s="26">
        <v>145</v>
      </c>
      <c r="N368" s="24">
        <f t="shared" si="144"/>
        <v>2667855</v>
      </c>
      <c r="O368" s="26">
        <v>145</v>
      </c>
      <c r="P368" s="24">
        <f t="shared" si="141"/>
        <v>2667855</v>
      </c>
      <c r="Q368" s="26">
        <v>145</v>
      </c>
      <c r="R368" s="24">
        <f t="shared" si="141"/>
        <v>2667855</v>
      </c>
      <c r="S368" s="26">
        <f t="shared" si="142"/>
        <v>0</v>
      </c>
      <c r="T368" s="28">
        <f t="shared" si="143"/>
        <v>0</v>
      </c>
    </row>
    <row r="369" spans="1:20" ht="33.75" x14ac:dyDescent="0.2">
      <c r="A369" s="47">
        <v>7.24000000000001</v>
      </c>
      <c r="B369" s="10" t="s">
        <v>328</v>
      </c>
      <c r="C369" s="9" t="s">
        <v>76</v>
      </c>
      <c r="D369" s="23">
        <v>70</v>
      </c>
      <c r="E369" s="24">
        <v>17796</v>
      </c>
      <c r="F369" s="24">
        <f t="shared" si="138"/>
        <v>1245720</v>
      </c>
      <c r="G369" s="25">
        <v>70</v>
      </c>
      <c r="H369" s="24">
        <f t="shared" si="137"/>
        <v>1245720</v>
      </c>
      <c r="I369" s="25">
        <v>70</v>
      </c>
      <c r="J369" s="24">
        <f t="shared" si="139"/>
        <v>1245720</v>
      </c>
      <c r="K369" s="23">
        <v>70</v>
      </c>
      <c r="L369" s="24">
        <f t="shared" si="140"/>
        <v>1245720</v>
      </c>
      <c r="M369" s="26">
        <v>70</v>
      </c>
      <c r="N369" s="24">
        <f t="shared" si="144"/>
        <v>1245720</v>
      </c>
      <c r="O369" s="26">
        <v>70</v>
      </c>
      <c r="P369" s="24">
        <f t="shared" si="141"/>
        <v>1245720</v>
      </c>
      <c r="Q369" s="26">
        <v>70</v>
      </c>
      <c r="R369" s="24">
        <f t="shared" si="141"/>
        <v>1245720</v>
      </c>
      <c r="S369" s="26">
        <f t="shared" si="142"/>
        <v>0</v>
      </c>
      <c r="T369" s="28">
        <f t="shared" si="143"/>
        <v>0</v>
      </c>
    </row>
    <row r="370" spans="1:20" ht="33.75" x14ac:dyDescent="0.2">
      <c r="A370" s="29">
        <v>7.2410000000000103</v>
      </c>
      <c r="B370" s="10" t="s">
        <v>384</v>
      </c>
      <c r="C370" s="9" t="s">
        <v>76</v>
      </c>
      <c r="D370" s="23">
        <v>160</v>
      </c>
      <c r="E370" s="24">
        <v>16760</v>
      </c>
      <c r="F370" s="24">
        <f t="shared" si="138"/>
        <v>2681600</v>
      </c>
      <c r="G370" s="25">
        <v>160</v>
      </c>
      <c r="H370" s="24">
        <f t="shared" si="137"/>
        <v>2681600</v>
      </c>
      <c r="I370" s="25">
        <v>160</v>
      </c>
      <c r="J370" s="24">
        <f t="shared" si="139"/>
        <v>2681600</v>
      </c>
      <c r="K370" s="23">
        <v>160</v>
      </c>
      <c r="L370" s="24">
        <f t="shared" si="140"/>
        <v>2681600</v>
      </c>
      <c r="M370" s="26">
        <v>160</v>
      </c>
      <c r="N370" s="24">
        <f t="shared" si="144"/>
        <v>2681600</v>
      </c>
      <c r="O370" s="26">
        <v>160</v>
      </c>
      <c r="P370" s="24">
        <f t="shared" si="141"/>
        <v>2681600</v>
      </c>
      <c r="Q370" s="26">
        <v>160</v>
      </c>
      <c r="R370" s="24">
        <f t="shared" si="141"/>
        <v>2681600</v>
      </c>
      <c r="S370" s="26">
        <f t="shared" si="142"/>
        <v>0</v>
      </c>
      <c r="T370" s="28">
        <f t="shared" si="143"/>
        <v>0</v>
      </c>
    </row>
    <row r="371" spans="1:20" ht="33.75" x14ac:dyDescent="0.2">
      <c r="A371" s="29">
        <v>7.2420000000000098</v>
      </c>
      <c r="B371" s="10" t="s">
        <v>385</v>
      </c>
      <c r="C371" s="9" t="s">
        <v>76</v>
      </c>
      <c r="D371" s="23">
        <v>98</v>
      </c>
      <c r="E371" s="24">
        <v>16520</v>
      </c>
      <c r="F371" s="24">
        <f t="shared" si="138"/>
        <v>1618960</v>
      </c>
      <c r="G371" s="25">
        <v>98</v>
      </c>
      <c r="H371" s="24">
        <f t="shared" si="137"/>
        <v>1618960</v>
      </c>
      <c r="I371" s="25">
        <v>98</v>
      </c>
      <c r="J371" s="24">
        <f t="shared" si="139"/>
        <v>1618960</v>
      </c>
      <c r="K371" s="23">
        <v>98</v>
      </c>
      <c r="L371" s="24">
        <f t="shared" si="140"/>
        <v>1618960</v>
      </c>
      <c r="M371" s="26">
        <v>98</v>
      </c>
      <c r="N371" s="24">
        <f t="shared" si="144"/>
        <v>1618960</v>
      </c>
      <c r="O371" s="26">
        <v>98</v>
      </c>
      <c r="P371" s="24">
        <f t="shared" si="141"/>
        <v>1618960</v>
      </c>
      <c r="Q371" s="26">
        <v>98</v>
      </c>
      <c r="R371" s="24">
        <f t="shared" si="141"/>
        <v>1618960</v>
      </c>
      <c r="S371" s="26">
        <f t="shared" si="142"/>
        <v>0</v>
      </c>
      <c r="T371" s="28">
        <f t="shared" si="143"/>
        <v>0</v>
      </c>
    </row>
    <row r="372" spans="1:20" ht="33.75" x14ac:dyDescent="0.2">
      <c r="A372" s="29">
        <v>7.2430000000000101</v>
      </c>
      <c r="B372" s="10" t="s">
        <v>386</v>
      </c>
      <c r="C372" s="9" t="s">
        <v>76</v>
      </c>
      <c r="D372" s="23">
        <v>232</v>
      </c>
      <c r="E372" s="24">
        <v>12848</v>
      </c>
      <c r="F372" s="24">
        <f t="shared" si="138"/>
        <v>2980736</v>
      </c>
      <c r="G372" s="25">
        <v>232</v>
      </c>
      <c r="H372" s="24">
        <f t="shared" si="137"/>
        <v>2980736</v>
      </c>
      <c r="I372" s="25">
        <v>232</v>
      </c>
      <c r="J372" s="24">
        <f t="shared" si="139"/>
        <v>2980736</v>
      </c>
      <c r="K372" s="23">
        <v>232</v>
      </c>
      <c r="L372" s="24">
        <f t="shared" si="140"/>
        <v>2980736</v>
      </c>
      <c r="M372" s="26">
        <v>232</v>
      </c>
      <c r="N372" s="24">
        <f t="shared" si="144"/>
        <v>2980736</v>
      </c>
      <c r="O372" s="26">
        <v>232</v>
      </c>
      <c r="P372" s="24">
        <f t="shared" si="141"/>
        <v>2980736</v>
      </c>
      <c r="Q372" s="26">
        <v>232</v>
      </c>
      <c r="R372" s="24">
        <f t="shared" si="141"/>
        <v>2980736</v>
      </c>
      <c r="S372" s="26">
        <f t="shared" si="142"/>
        <v>0</v>
      </c>
      <c r="T372" s="28">
        <f t="shared" si="143"/>
        <v>0</v>
      </c>
    </row>
    <row r="373" spans="1:20" ht="33.75" x14ac:dyDescent="0.2">
      <c r="A373" s="29">
        <v>7.2440000000000104</v>
      </c>
      <c r="B373" s="10" t="s">
        <v>387</v>
      </c>
      <c r="C373" s="9" t="s">
        <v>76</v>
      </c>
      <c r="D373" s="23">
        <v>68</v>
      </c>
      <c r="E373" s="24">
        <v>19761</v>
      </c>
      <c r="F373" s="24">
        <f t="shared" si="138"/>
        <v>1343748</v>
      </c>
      <c r="G373" s="25">
        <v>68</v>
      </c>
      <c r="H373" s="24">
        <f t="shared" si="137"/>
        <v>1343748</v>
      </c>
      <c r="I373" s="25">
        <v>68</v>
      </c>
      <c r="J373" s="24">
        <f t="shared" si="139"/>
        <v>1343748</v>
      </c>
      <c r="K373" s="23">
        <v>68</v>
      </c>
      <c r="L373" s="24">
        <f t="shared" si="140"/>
        <v>1343748</v>
      </c>
      <c r="M373" s="26">
        <v>68</v>
      </c>
      <c r="N373" s="24">
        <f t="shared" si="144"/>
        <v>1343748</v>
      </c>
      <c r="O373" s="26">
        <v>68</v>
      </c>
      <c r="P373" s="24">
        <f t="shared" si="141"/>
        <v>1343748</v>
      </c>
      <c r="Q373" s="26">
        <v>68</v>
      </c>
      <c r="R373" s="24">
        <f t="shared" si="141"/>
        <v>1343748</v>
      </c>
      <c r="S373" s="26">
        <f t="shared" si="142"/>
        <v>0</v>
      </c>
      <c r="T373" s="28">
        <f t="shared" si="143"/>
        <v>0</v>
      </c>
    </row>
    <row r="374" spans="1:20" ht="33.75" x14ac:dyDescent="0.2">
      <c r="A374" s="29">
        <v>7.2450000000000099</v>
      </c>
      <c r="B374" s="10" t="s">
        <v>388</v>
      </c>
      <c r="C374" s="9" t="s">
        <v>76</v>
      </c>
      <c r="D374" s="23">
        <v>34</v>
      </c>
      <c r="E374" s="24">
        <v>18399</v>
      </c>
      <c r="F374" s="24">
        <f t="shared" si="138"/>
        <v>625566</v>
      </c>
      <c r="G374" s="25">
        <v>34</v>
      </c>
      <c r="H374" s="24">
        <f t="shared" si="137"/>
        <v>625566</v>
      </c>
      <c r="I374" s="25">
        <v>34</v>
      </c>
      <c r="J374" s="24">
        <f t="shared" si="139"/>
        <v>625566</v>
      </c>
      <c r="K374" s="23">
        <v>34</v>
      </c>
      <c r="L374" s="24">
        <f t="shared" si="140"/>
        <v>625566</v>
      </c>
      <c r="M374" s="26">
        <v>34</v>
      </c>
      <c r="N374" s="24">
        <f t="shared" si="144"/>
        <v>625566</v>
      </c>
      <c r="O374" s="26">
        <v>34</v>
      </c>
      <c r="P374" s="24">
        <f t="shared" si="141"/>
        <v>625566</v>
      </c>
      <c r="Q374" s="26">
        <v>34</v>
      </c>
      <c r="R374" s="24">
        <f t="shared" si="141"/>
        <v>625566</v>
      </c>
      <c r="S374" s="26">
        <f t="shared" si="142"/>
        <v>0</v>
      </c>
      <c r="T374" s="28">
        <f t="shared" si="143"/>
        <v>0</v>
      </c>
    </row>
    <row r="375" spans="1:20" ht="33.75" x14ac:dyDescent="0.2">
      <c r="A375" s="29">
        <v>7.2460000000000102</v>
      </c>
      <c r="B375" s="10" t="s">
        <v>389</v>
      </c>
      <c r="C375" s="9" t="s">
        <v>76</v>
      </c>
      <c r="D375" s="23">
        <v>145</v>
      </c>
      <c r="E375" s="24">
        <v>18399</v>
      </c>
      <c r="F375" s="24">
        <f t="shared" si="138"/>
        <v>2667855</v>
      </c>
      <c r="G375" s="25">
        <v>145</v>
      </c>
      <c r="H375" s="24">
        <f t="shared" si="137"/>
        <v>2667855</v>
      </c>
      <c r="I375" s="25">
        <v>145</v>
      </c>
      <c r="J375" s="24">
        <f t="shared" si="139"/>
        <v>2667855</v>
      </c>
      <c r="K375" s="23">
        <v>145</v>
      </c>
      <c r="L375" s="24">
        <f t="shared" si="140"/>
        <v>2667855</v>
      </c>
      <c r="M375" s="26">
        <v>145</v>
      </c>
      <c r="N375" s="24">
        <f t="shared" si="144"/>
        <v>2667855</v>
      </c>
      <c r="O375" s="26">
        <v>145</v>
      </c>
      <c r="P375" s="24">
        <f t="shared" si="141"/>
        <v>2667855</v>
      </c>
      <c r="Q375" s="26">
        <v>145</v>
      </c>
      <c r="R375" s="24">
        <f t="shared" si="141"/>
        <v>2667855</v>
      </c>
      <c r="S375" s="26">
        <f t="shared" si="142"/>
        <v>0</v>
      </c>
      <c r="T375" s="28">
        <f t="shared" si="143"/>
        <v>0</v>
      </c>
    </row>
    <row r="376" spans="1:20" ht="33.75" x14ac:dyDescent="0.2">
      <c r="A376" s="29">
        <v>7.2470000000000097</v>
      </c>
      <c r="B376" s="10" t="s">
        <v>390</v>
      </c>
      <c r="C376" s="9" t="s">
        <v>76</v>
      </c>
      <c r="D376" s="23">
        <v>70</v>
      </c>
      <c r="E376" s="24">
        <v>17796</v>
      </c>
      <c r="F376" s="24">
        <f t="shared" si="138"/>
        <v>1245720</v>
      </c>
      <c r="G376" s="25">
        <v>70</v>
      </c>
      <c r="H376" s="24">
        <f t="shared" si="137"/>
        <v>1245720</v>
      </c>
      <c r="I376" s="25">
        <v>70</v>
      </c>
      <c r="J376" s="24">
        <f t="shared" si="139"/>
        <v>1245720</v>
      </c>
      <c r="K376" s="23">
        <v>70</v>
      </c>
      <c r="L376" s="24">
        <f t="shared" si="140"/>
        <v>1245720</v>
      </c>
      <c r="M376" s="26">
        <v>70</v>
      </c>
      <c r="N376" s="24">
        <f t="shared" si="144"/>
        <v>1245720</v>
      </c>
      <c r="O376" s="26">
        <v>70</v>
      </c>
      <c r="P376" s="24">
        <f t="shared" si="141"/>
        <v>1245720</v>
      </c>
      <c r="Q376" s="26">
        <v>70</v>
      </c>
      <c r="R376" s="24">
        <f t="shared" si="141"/>
        <v>1245720</v>
      </c>
      <c r="S376" s="26">
        <f t="shared" si="142"/>
        <v>0</v>
      </c>
      <c r="T376" s="28">
        <f t="shared" si="143"/>
        <v>0</v>
      </c>
    </row>
    <row r="377" spans="1:20" ht="33.75" x14ac:dyDescent="0.2">
      <c r="A377" s="29">
        <v>7.2480000000000198</v>
      </c>
      <c r="B377" s="10" t="s">
        <v>391</v>
      </c>
      <c r="C377" s="9" t="s">
        <v>76</v>
      </c>
      <c r="D377" s="23">
        <v>160</v>
      </c>
      <c r="E377" s="24">
        <v>16760</v>
      </c>
      <c r="F377" s="24">
        <f t="shared" si="138"/>
        <v>2681600</v>
      </c>
      <c r="G377" s="25">
        <v>160</v>
      </c>
      <c r="H377" s="24">
        <f t="shared" si="137"/>
        <v>2681600</v>
      </c>
      <c r="I377" s="25">
        <v>160</v>
      </c>
      <c r="J377" s="24">
        <f t="shared" si="139"/>
        <v>2681600</v>
      </c>
      <c r="K377" s="23">
        <v>160</v>
      </c>
      <c r="L377" s="24">
        <f t="shared" si="140"/>
        <v>2681600</v>
      </c>
      <c r="M377" s="26">
        <v>160</v>
      </c>
      <c r="N377" s="24">
        <f t="shared" si="144"/>
        <v>2681600</v>
      </c>
      <c r="O377" s="26">
        <v>160</v>
      </c>
      <c r="P377" s="24">
        <f t="shared" si="141"/>
        <v>2681600</v>
      </c>
      <c r="Q377" s="26">
        <v>160</v>
      </c>
      <c r="R377" s="24">
        <f t="shared" si="141"/>
        <v>2681600</v>
      </c>
      <c r="S377" s="26">
        <f t="shared" si="142"/>
        <v>0</v>
      </c>
      <c r="T377" s="28">
        <f t="shared" si="143"/>
        <v>0</v>
      </c>
    </row>
    <row r="378" spans="1:20" ht="33.75" x14ac:dyDescent="0.2">
      <c r="A378" s="29">
        <v>7.2490000000000201</v>
      </c>
      <c r="B378" s="10" t="s">
        <v>392</v>
      </c>
      <c r="C378" s="9" t="s">
        <v>76</v>
      </c>
      <c r="D378" s="23">
        <v>98</v>
      </c>
      <c r="E378" s="24">
        <v>16520</v>
      </c>
      <c r="F378" s="24">
        <f t="shared" si="138"/>
        <v>1618960</v>
      </c>
      <c r="G378" s="25">
        <v>98</v>
      </c>
      <c r="H378" s="24">
        <f t="shared" si="137"/>
        <v>1618960</v>
      </c>
      <c r="I378" s="25">
        <v>98</v>
      </c>
      <c r="J378" s="24">
        <f t="shared" si="139"/>
        <v>1618960</v>
      </c>
      <c r="K378" s="23">
        <v>98</v>
      </c>
      <c r="L378" s="24">
        <f t="shared" si="140"/>
        <v>1618960</v>
      </c>
      <c r="M378" s="26">
        <v>98</v>
      </c>
      <c r="N378" s="24">
        <f t="shared" si="144"/>
        <v>1618960</v>
      </c>
      <c r="O378" s="26">
        <v>98</v>
      </c>
      <c r="P378" s="24">
        <f t="shared" si="141"/>
        <v>1618960</v>
      </c>
      <c r="Q378" s="26">
        <v>98</v>
      </c>
      <c r="R378" s="24">
        <f t="shared" si="141"/>
        <v>1618960</v>
      </c>
      <c r="S378" s="26">
        <f t="shared" si="142"/>
        <v>0</v>
      </c>
      <c r="T378" s="28">
        <f t="shared" si="143"/>
        <v>0</v>
      </c>
    </row>
    <row r="379" spans="1:20" ht="33.75" x14ac:dyDescent="0.2">
      <c r="A379" s="47">
        <v>7.2500000000000204</v>
      </c>
      <c r="B379" s="10" t="s">
        <v>393</v>
      </c>
      <c r="C379" s="9" t="s">
        <v>76</v>
      </c>
      <c r="D379" s="23">
        <v>232</v>
      </c>
      <c r="E379" s="24">
        <v>12848</v>
      </c>
      <c r="F379" s="24">
        <f t="shared" si="138"/>
        <v>2980736</v>
      </c>
      <c r="G379" s="25">
        <v>232</v>
      </c>
      <c r="H379" s="24">
        <f t="shared" si="137"/>
        <v>2980736</v>
      </c>
      <c r="I379" s="25">
        <v>232</v>
      </c>
      <c r="J379" s="24">
        <f t="shared" si="139"/>
        <v>2980736</v>
      </c>
      <c r="K379" s="23">
        <v>232</v>
      </c>
      <c r="L379" s="24">
        <f t="shared" si="140"/>
        <v>2980736</v>
      </c>
      <c r="M379" s="26">
        <v>232</v>
      </c>
      <c r="N379" s="24">
        <f t="shared" si="144"/>
        <v>2980736</v>
      </c>
      <c r="O379" s="26">
        <v>232</v>
      </c>
      <c r="P379" s="24">
        <f t="shared" si="141"/>
        <v>2980736</v>
      </c>
      <c r="Q379" s="26">
        <v>232</v>
      </c>
      <c r="R379" s="24">
        <f t="shared" si="141"/>
        <v>2980736</v>
      </c>
      <c r="S379" s="26">
        <f t="shared" si="142"/>
        <v>0</v>
      </c>
      <c r="T379" s="28">
        <f t="shared" si="143"/>
        <v>0</v>
      </c>
    </row>
    <row r="380" spans="1:20" x14ac:dyDescent="0.2">
      <c r="A380" s="42">
        <v>7.3</v>
      </c>
      <c r="B380" s="43" t="s">
        <v>394</v>
      </c>
      <c r="C380" s="44"/>
      <c r="D380" s="44"/>
      <c r="E380" s="44" t="s">
        <v>41</v>
      </c>
      <c r="F380" s="44">
        <f>SUM(F381:F389)</f>
        <v>14016777</v>
      </c>
      <c r="G380" s="44"/>
      <c r="H380" s="44">
        <f>SUM(H381:H389)</f>
        <v>14016777</v>
      </c>
      <c r="I380" s="44"/>
      <c r="J380" s="44">
        <f>SUM(J381:J389)</f>
        <v>14016777</v>
      </c>
      <c r="K380" s="44"/>
      <c r="L380" s="44">
        <f>SUM(L381:L389)</f>
        <v>7520516</v>
      </c>
      <c r="M380" s="44"/>
      <c r="N380" s="44">
        <f>SUM(N381:N389)</f>
        <v>7520516</v>
      </c>
      <c r="O380" s="44"/>
      <c r="P380" s="45">
        <f>SUM(P381:P389)</f>
        <v>7520516</v>
      </c>
      <c r="Q380" s="44"/>
      <c r="R380" s="45">
        <f>SUM(R381:R389)</f>
        <v>7520516</v>
      </c>
      <c r="S380" s="26"/>
      <c r="T380" s="28"/>
    </row>
    <row r="381" spans="1:20" x14ac:dyDescent="0.2">
      <c r="A381" s="29">
        <v>7.3010000000000002</v>
      </c>
      <c r="B381" s="10" t="s">
        <v>395</v>
      </c>
      <c r="C381" s="9" t="s">
        <v>78</v>
      </c>
      <c r="D381" s="23">
        <v>1</v>
      </c>
      <c r="E381" s="24">
        <v>519253</v>
      </c>
      <c r="F381" s="24">
        <f t="shared" ref="F381:F389" si="145">D381*E381</f>
        <v>519253</v>
      </c>
      <c r="G381" s="25">
        <v>1</v>
      </c>
      <c r="H381" s="24">
        <f t="shared" si="137"/>
        <v>519253</v>
      </c>
      <c r="I381" s="25">
        <v>1</v>
      </c>
      <c r="J381" s="24">
        <f t="shared" ref="J381:J389" si="146">I381*$E381</f>
        <v>519253</v>
      </c>
      <c r="K381" s="23">
        <v>1</v>
      </c>
      <c r="L381" s="24">
        <f t="shared" ref="L381:L389" si="147">K381*E381</f>
        <v>519253</v>
      </c>
      <c r="M381" s="26">
        <v>1</v>
      </c>
      <c r="N381" s="24">
        <f t="shared" si="144"/>
        <v>519253</v>
      </c>
      <c r="O381" s="26">
        <v>1</v>
      </c>
      <c r="P381" s="24">
        <f t="shared" ref="P381:R389" si="148">O381*$E381</f>
        <v>519253</v>
      </c>
      <c r="Q381" s="26">
        <v>1</v>
      </c>
      <c r="R381" s="24">
        <f t="shared" si="148"/>
        <v>519253</v>
      </c>
      <c r="S381" s="26">
        <f t="shared" si="142"/>
        <v>0</v>
      </c>
      <c r="T381" s="28">
        <f t="shared" si="143"/>
        <v>0</v>
      </c>
    </row>
    <row r="382" spans="1:20" x14ac:dyDescent="0.2">
      <c r="A382" s="29">
        <v>7.3019999999999996</v>
      </c>
      <c r="B382" s="10" t="s">
        <v>396</v>
      </c>
      <c r="C382" s="9" t="s">
        <v>78</v>
      </c>
      <c r="D382" s="23">
        <v>11</v>
      </c>
      <c r="E382" s="24">
        <v>340236</v>
      </c>
      <c r="F382" s="24">
        <f t="shared" si="145"/>
        <v>3742596</v>
      </c>
      <c r="G382" s="25">
        <v>11</v>
      </c>
      <c r="H382" s="24">
        <f t="shared" si="137"/>
        <v>3742596</v>
      </c>
      <c r="I382" s="25">
        <v>11</v>
      </c>
      <c r="J382" s="24">
        <f t="shared" si="146"/>
        <v>3742596</v>
      </c>
      <c r="K382" s="23">
        <v>11</v>
      </c>
      <c r="L382" s="24">
        <f t="shared" si="147"/>
        <v>3742596</v>
      </c>
      <c r="M382" s="26">
        <v>11</v>
      </c>
      <c r="N382" s="24">
        <f t="shared" si="144"/>
        <v>3742596</v>
      </c>
      <c r="O382" s="26">
        <v>11</v>
      </c>
      <c r="P382" s="24">
        <f t="shared" si="148"/>
        <v>3742596</v>
      </c>
      <c r="Q382" s="26">
        <v>11</v>
      </c>
      <c r="R382" s="24">
        <f t="shared" si="148"/>
        <v>3742596</v>
      </c>
      <c r="S382" s="26">
        <f t="shared" si="142"/>
        <v>0</v>
      </c>
      <c r="T382" s="28">
        <f t="shared" si="143"/>
        <v>0</v>
      </c>
    </row>
    <row r="383" spans="1:20" ht="45" x14ac:dyDescent="0.2">
      <c r="A383" s="29">
        <v>7.3029999999999999</v>
      </c>
      <c r="B383" s="22" t="s">
        <v>397</v>
      </c>
      <c r="C383" s="9" t="s">
        <v>78</v>
      </c>
      <c r="D383" s="23">
        <v>1</v>
      </c>
      <c r="E383" s="24">
        <v>456993</v>
      </c>
      <c r="F383" s="24">
        <f t="shared" si="145"/>
        <v>456993</v>
      </c>
      <c r="G383" s="25">
        <v>1</v>
      </c>
      <c r="H383" s="24">
        <f t="shared" si="137"/>
        <v>456993</v>
      </c>
      <c r="I383" s="25">
        <v>1</v>
      </c>
      <c r="J383" s="24">
        <f t="shared" si="146"/>
        <v>456993</v>
      </c>
      <c r="K383" s="23">
        <v>1</v>
      </c>
      <c r="L383" s="24">
        <f t="shared" si="147"/>
        <v>456993</v>
      </c>
      <c r="M383" s="26">
        <v>1</v>
      </c>
      <c r="N383" s="24">
        <f t="shared" si="144"/>
        <v>456993</v>
      </c>
      <c r="O383" s="26">
        <v>1</v>
      </c>
      <c r="P383" s="24">
        <f t="shared" si="148"/>
        <v>456993</v>
      </c>
      <c r="Q383" s="26">
        <v>1</v>
      </c>
      <c r="R383" s="24">
        <f t="shared" si="148"/>
        <v>456993</v>
      </c>
      <c r="S383" s="26">
        <f t="shared" si="142"/>
        <v>0</v>
      </c>
      <c r="T383" s="28">
        <f t="shared" si="143"/>
        <v>0</v>
      </c>
    </row>
    <row r="384" spans="1:20" x14ac:dyDescent="0.2">
      <c r="A384" s="29">
        <v>7.3040000000000003</v>
      </c>
      <c r="B384" s="10" t="s">
        <v>398</v>
      </c>
      <c r="C384" s="9" t="s">
        <v>213</v>
      </c>
      <c r="D384" s="23">
        <v>1</v>
      </c>
      <c r="E384" s="24">
        <v>720286</v>
      </c>
      <c r="F384" s="24">
        <f t="shared" si="145"/>
        <v>720286</v>
      </c>
      <c r="G384" s="25">
        <v>1</v>
      </c>
      <c r="H384" s="24">
        <f t="shared" si="137"/>
        <v>720286</v>
      </c>
      <c r="I384" s="25">
        <v>1</v>
      </c>
      <c r="J384" s="24">
        <f t="shared" si="146"/>
        <v>720286</v>
      </c>
      <c r="K384" s="23">
        <v>1</v>
      </c>
      <c r="L384" s="24">
        <f t="shared" si="147"/>
        <v>720286</v>
      </c>
      <c r="M384" s="26">
        <v>1</v>
      </c>
      <c r="N384" s="24">
        <f t="shared" si="144"/>
        <v>720286</v>
      </c>
      <c r="O384" s="26">
        <v>1</v>
      </c>
      <c r="P384" s="24">
        <f t="shared" si="148"/>
        <v>720286</v>
      </c>
      <c r="Q384" s="26">
        <v>1</v>
      </c>
      <c r="R384" s="24">
        <f t="shared" si="148"/>
        <v>720286</v>
      </c>
      <c r="S384" s="26">
        <f t="shared" si="142"/>
        <v>0</v>
      </c>
      <c r="T384" s="28">
        <f t="shared" si="143"/>
        <v>0</v>
      </c>
    </row>
    <row r="385" spans="1:20" ht="33.75" x14ac:dyDescent="0.2">
      <c r="A385" s="29">
        <v>7.3049999999999997</v>
      </c>
      <c r="B385" s="10" t="s">
        <v>399</v>
      </c>
      <c r="C385" s="9" t="s">
        <v>78</v>
      </c>
      <c r="D385" s="23">
        <v>10</v>
      </c>
      <c r="E385" s="24">
        <v>217967</v>
      </c>
      <c r="F385" s="24">
        <f t="shared" si="145"/>
        <v>2179670</v>
      </c>
      <c r="G385" s="25">
        <v>10</v>
      </c>
      <c r="H385" s="24">
        <f t="shared" si="137"/>
        <v>2179670</v>
      </c>
      <c r="I385" s="25">
        <v>10</v>
      </c>
      <c r="J385" s="24">
        <f t="shared" si="146"/>
        <v>2179670</v>
      </c>
      <c r="K385" s="23">
        <v>0</v>
      </c>
      <c r="L385" s="24">
        <f t="shared" si="147"/>
        <v>0</v>
      </c>
      <c r="M385" s="26">
        <v>0</v>
      </c>
      <c r="N385" s="24">
        <f t="shared" si="144"/>
        <v>0</v>
      </c>
      <c r="O385" s="26">
        <v>0</v>
      </c>
      <c r="P385" s="24">
        <f t="shared" si="148"/>
        <v>0</v>
      </c>
      <c r="Q385" s="26">
        <v>0</v>
      </c>
      <c r="R385" s="24">
        <f t="shared" si="148"/>
        <v>0</v>
      </c>
      <c r="S385" s="26">
        <f t="shared" si="142"/>
        <v>0</v>
      </c>
      <c r="T385" s="28">
        <f t="shared" si="143"/>
        <v>0</v>
      </c>
    </row>
    <row r="386" spans="1:20" ht="33.75" x14ac:dyDescent="0.2">
      <c r="A386" s="29">
        <v>7.306</v>
      </c>
      <c r="B386" s="10" t="s">
        <v>400</v>
      </c>
      <c r="C386" s="9" t="s">
        <v>78</v>
      </c>
      <c r="D386" s="23">
        <v>1</v>
      </c>
      <c r="E386" s="24">
        <v>1967733</v>
      </c>
      <c r="F386" s="24">
        <f t="shared" si="145"/>
        <v>1967733</v>
      </c>
      <c r="G386" s="25">
        <v>1</v>
      </c>
      <c r="H386" s="24">
        <f t="shared" si="137"/>
        <v>1967733</v>
      </c>
      <c r="I386" s="25">
        <v>1</v>
      </c>
      <c r="J386" s="24">
        <f t="shared" si="146"/>
        <v>1967733</v>
      </c>
      <c r="K386" s="23">
        <v>0</v>
      </c>
      <c r="L386" s="24">
        <f t="shared" si="147"/>
        <v>0</v>
      </c>
      <c r="M386" s="26">
        <v>0</v>
      </c>
      <c r="N386" s="24">
        <f t="shared" si="144"/>
        <v>0</v>
      </c>
      <c r="O386" s="26">
        <v>0</v>
      </c>
      <c r="P386" s="24">
        <f t="shared" si="148"/>
        <v>0</v>
      </c>
      <c r="Q386" s="26">
        <v>0</v>
      </c>
      <c r="R386" s="24">
        <f t="shared" si="148"/>
        <v>0</v>
      </c>
      <c r="S386" s="26">
        <f t="shared" si="142"/>
        <v>0</v>
      </c>
      <c r="T386" s="28">
        <f t="shared" si="143"/>
        <v>0</v>
      </c>
    </row>
    <row r="387" spans="1:20" ht="33.75" x14ac:dyDescent="0.2">
      <c r="A387" s="29">
        <v>7.3070000000000004</v>
      </c>
      <c r="B387" s="10" t="s">
        <v>401</v>
      </c>
      <c r="C387" s="9" t="s">
        <v>78</v>
      </c>
      <c r="D387" s="23">
        <v>1</v>
      </c>
      <c r="E387" s="24">
        <v>2164506</v>
      </c>
      <c r="F387" s="24">
        <f t="shared" si="145"/>
        <v>2164506</v>
      </c>
      <c r="G387" s="25">
        <v>1</v>
      </c>
      <c r="H387" s="24">
        <f t="shared" si="137"/>
        <v>2164506</v>
      </c>
      <c r="I387" s="25">
        <v>1</v>
      </c>
      <c r="J387" s="24">
        <f t="shared" si="146"/>
        <v>2164506</v>
      </c>
      <c r="K387" s="23">
        <v>0</v>
      </c>
      <c r="L387" s="24">
        <f t="shared" si="147"/>
        <v>0</v>
      </c>
      <c r="M387" s="26">
        <v>0</v>
      </c>
      <c r="N387" s="24">
        <f t="shared" si="144"/>
        <v>0</v>
      </c>
      <c r="O387" s="26">
        <v>0</v>
      </c>
      <c r="P387" s="24">
        <f t="shared" si="148"/>
        <v>0</v>
      </c>
      <c r="Q387" s="26">
        <v>0</v>
      </c>
      <c r="R387" s="24">
        <f t="shared" si="148"/>
        <v>0</v>
      </c>
      <c r="S387" s="26">
        <f t="shared" si="142"/>
        <v>0</v>
      </c>
      <c r="T387" s="28">
        <f t="shared" si="143"/>
        <v>0</v>
      </c>
    </row>
    <row r="388" spans="1:20" ht="33.75" x14ac:dyDescent="0.2">
      <c r="A388" s="29">
        <v>7.3079999999999998</v>
      </c>
      <c r="B388" s="10" t="s">
        <v>402</v>
      </c>
      <c r="C388" s="9" t="s">
        <v>78</v>
      </c>
      <c r="D388" s="23">
        <v>1</v>
      </c>
      <c r="E388" s="24">
        <v>184352</v>
      </c>
      <c r="F388" s="24">
        <f t="shared" si="145"/>
        <v>184352</v>
      </c>
      <c r="G388" s="25">
        <v>1</v>
      </c>
      <c r="H388" s="24">
        <f t="shared" si="137"/>
        <v>184352</v>
      </c>
      <c r="I388" s="25">
        <v>1</v>
      </c>
      <c r="J388" s="24">
        <f t="shared" si="146"/>
        <v>184352</v>
      </c>
      <c r="K388" s="23">
        <v>0</v>
      </c>
      <c r="L388" s="24">
        <f t="shared" si="147"/>
        <v>0</v>
      </c>
      <c r="M388" s="26">
        <v>0</v>
      </c>
      <c r="N388" s="24">
        <f t="shared" si="144"/>
        <v>0</v>
      </c>
      <c r="O388" s="26">
        <v>0</v>
      </c>
      <c r="P388" s="24">
        <f t="shared" si="148"/>
        <v>0</v>
      </c>
      <c r="Q388" s="26">
        <v>0</v>
      </c>
      <c r="R388" s="24">
        <f t="shared" si="148"/>
        <v>0</v>
      </c>
      <c r="S388" s="26">
        <f t="shared" si="142"/>
        <v>0</v>
      </c>
      <c r="T388" s="28">
        <f t="shared" si="143"/>
        <v>0</v>
      </c>
    </row>
    <row r="389" spans="1:20" ht="45" x14ac:dyDescent="0.2">
      <c r="A389" s="29">
        <v>7.3090000000000002</v>
      </c>
      <c r="B389" s="10" t="s">
        <v>403</v>
      </c>
      <c r="C389" s="9" t="s">
        <v>76</v>
      </c>
      <c r="D389" s="23">
        <v>4</v>
      </c>
      <c r="E389" s="24">
        <v>520347</v>
      </c>
      <c r="F389" s="24">
        <f t="shared" si="145"/>
        <v>2081388</v>
      </c>
      <c r="G389" s="25">
        <v>4</v>
      </c>
      <c r="H389" s="24">
        <f t="shared" si="137"/>
        <v>2081388</v>
      </c>
      <c r="I389" s="25">
        <v>4</v>
      </c>
      <c r="J389" s="24">
        <f t="shared" si="146"/>
        <v>2081388</v>
      </c>
      <c r="K389" s="23">
        <v>4</v>
      </c>
      <c r="L389" s="24">
        <f t="shared" si="147"/>
        <v>2081388</v>
      </c>
      <c r="M389" s="26">
        <v>4</v>
      </c>
      <c r="N389" s="24">
        <f t="shared" si="144"/>
        <v>2081388</v>
      </c>
      <c r="O389" s="26">
        <v>4</v>
      </c>
      <c r="P389" s="24">
        <f t="shared" si="148"/>
        <v>2081388</v>
      </c>
      <c r="Q389" s="26">
        <v>4</v>
      </c>
      <c r="R389" s="24">
        <f t="shared" si="148"/>
        <v>2081388</v>
      </c>
      <c r="S389" s="26">
        <f t="shared" si="142"/>
        <v>0</v>
      </c>
      <c r="T389" s="28">
        <f t="shared" si="143"/>
        <v>0</v>
      </c>
    </row>
    <row r="390" spans="1:20" x14ac:dyDescent="0.2">
      <c r="A390" s="17">
        <v>8</v>
      </c>
      <c r="B390" s="18" t="s">
        <v>404</v>
      </c>
      <c r="C390" s="17"/>
      <c r="D390" s="17"/>
      <c r="E390" s="17" t="s">
        <v>41</v>
      </c>
      <c r="F390" s="17">
        <f>SUM(F391:F405)</f>
        <v>223584269.44</v>
      </c>
      <c r="G390" s="17"/>
      <c r="H390" s="17">
        <f>SUM(H391:H405)</f>
        <v>223584269.44</v>
      </c>
      <c r="I390" s="17"/>
      <c r="J390" s="17">
        <f>SUM(J391:J405)</f>
        <v>223584269.44</v>
      </c>
      <c r="K390" s="17"/>
      <c r="L390" s="17">
        <f>SUM(L391:L405)</f>
        <v>204843412.22</v>
      </c>
      <c r="M390" s="17"/>
      <c r="N390" s="17">
        <f>SUM(N391:N405)</f>
        <v>204843412.22</v>
      </c>
      <c r="O390" s="17"/>
      <c r="P390" s="19">
        <f>SUM(P391:P405)</f>
        <v>154383974.13</v>
      </c>
      <c r="Q390" s="17"/>
      <c r="R390" s="19">
        <f>SUM(R391:R405)</f>
        <v>172801280.36019999</v>
      </c>
      <c r="S390" s="26"/>
      <c r="T390" s="28"/>
    </row>
    <row r="391" spans="1:20" ht="45" x14ac:dyDescent="0.2">
      <c r="A391" s="29">
        <v>8.1</v>
      </c>
      <c r="B391" s="52" t="s">
        <v>405</v>
      </c>
      <c r="C391" s="9" t="s">
        <v>19</v>
      </c>
      <c r="D391" s="23">
        <v>445.82</v>
      </c>
      <c r="E391" s="24">
        <v>63838</v>
      </c>
      <c r="F391" s="24">
        <f t="shared" ref="F391:F405" si="149">D391*E391</f>
        <v>28460257.16</v>
      </c>
      <c r="G391" s="25">
        <v>445.82</v>
      </c>
      <c r="H391" s="24">
        <f t="shared" ref="H391:H454" si="150">G391*E391</f>
        <v>28460257.16</v>
      </c>
      <c r="I391" s="25">
        <v>445.82</v>
      </c>
      <c r="J391" s="24">
        <f t="shared" ref="J391:J405" si="151">I391*$E391</f>
        <v>28460257.16</v>
      </c>
      <c r="K391" s="23">
        <v>573</v>
      </c>
      <c r="L391" s="24">
        <f t="shared" ref="L391:L405" si="152">K391*E391</f>
        <v>36579174</v>
      </c>
      <c r="M391" s="26">
        <v>573</v>
      </c>
      <c r="N391" s="24">
        <f t="shared" si="144"/>
        <v>36579174</v>
      </c>
      <c r="O391" s="26">
        <v>836.36</v>
      </c>
      <c r="P391" s="31">
        <f t="shared" ref="P391:R405" si="153">O391*$E391</f>
        <v>53391549.68</v>
      </c>
      <c r="Q391" s="23">
        <f>+'[1]8.1'!AT266</f>
        <v>977.54589999999951</v>
      </c>
      <c r="R391" s="31">
        <f t="shared" si="153"/>
        <v>62404575.164199971</v>
      </c>
      <c r="S391" s="23">
        <f t="shared" si="142"/>
        <v>141.18589999999949</v>
      </c>
      <c r="T391" s="33">
        <f t="shared" si="143"/>
        <v>0</v>
      </c>
    </row>
    <row r="392" spans="1:20" ht="45" x14ac:dyDescent="0.2">
      <c r="A392" s="29">
        <v>8.1999999999999993</v>
      </c>
      <c r="B392" s="10" t="s">
        <v>406</v>
      </c>
      <c r="C392" s="9" t="s">
        <v>407</v>
      </c>
      <c r="D392" s="23">
        <v>115</v>
      </c>
      <c r="E392" s="24">
        <v>41800</v>
      </c>
      <c r="F392" s="24">
        <f t="shared" si="149"/>
        <v>4807000</v>
      </c>
      <c r="G392" s="25">
        <v>115</v>
      </c>
      <c r="H392" s="24">
        <f t="shared" si="150"/>
        <v>4807000</v>
      </c>
      <c r="I392" s="25">
        <v>115</v>
      </c>
      <c r="J392" s="24">
        <f t="shared" si="151"/>
        <v>4807000</v>
      </c>
      <c r="K392" s="23">
        <v>115</v>
      </c>
      <c r="L392" s="24">
        <f t="shared" si="152"/>
        <v>4807000</v>
      </c>
      <c r="M392" s="26">
        <v>115</v>
      </c>
      <c r="N392" s="24">
        <f t="shared" si="144"/>
        <v>4807000</v>
      </c>
      <c r="O392" s="26">
        <v>115</v>
      </c>
      <c r="P392" s="31">
        <f t="shared" si="153"/>
        <v>4807000</v>
      </c>
      <c r="Q392" s="23">
        <v>115</v>
      </c>
      <c r="R392" s="31">
        <f t="shared" si="153"/>
        <v>4807000</v>
      </c>
      <c r="S392" s="23">
        <f t="shared" si="142"/>
        <v>0</v>
      </c>
      <c r="T392" s="33">
        <f t="shared" si="143"/>
        <v>0</v>
      </c>
    </row>
    <row r="393" spans="1:20" ht="33.75" x14ac:dyDescent="0.2">
      <c r="A393" s="29">
        <v>8.3000000000000007</v>
      </c>
      <c r="B393" s="10" t="s">
        <v>408</v>
      </c>
      <c r="C393" s="9" t="s">
        <v>407</v>
      </c>
      <c r="D393" s="23">
        <v>591.29999999999995</v>
      </c>
      <c r="E393" s="24">
        <v>39964</v>
      </c>
      <c r="F393" s="24">
        <f t="shared" si="149"/>
        <v>23630713.199999999</v>
      </c>
      <c r="G393" s="25">
        <v>591.29999999999995</v>
      </c>
      <c r="H393" s="24">
        <f t="shared" si="150"/>
        <v>23630713.199999999</v>
      </c>
      <c r="I393" s="25">
        <v>591.29999999999995</v>
      </c>
      <c r="J393" s="24">
        <f t="shared" si="151"/>
        <v>23630713.199999999</v>
      </c>
      <c r="K393" s="23">
        <v>591.29999999999995</v>
      </c>
      <c r="L393" s="24">
        <f t="shared" si="152"/>
        <v>23630713.199999999</v>
      </c>
      <c r="M393" s="26">
        <v>591.29999999999995</v>
      </c>
      <c r="N393" s="24">
        <f t="shared" si="144"/>
        <v>23630713.199999999</v>
      </c>
      <c r="O393" s="26">
        <v>591.29999999999995</v>
      </c>
      <c r="P393" s="31">
        <f t="shared" si="153"/>
        <v>23630713.199999999</v>
      </c>
      <c r="Q393" s="23">
        <v>591.29999999999995</v>
      </c>
      <c r="R393" s="31">
        <f t="shared" si="153"/>
        <v>23630713.199999999</v>
      </c>
      <c r="S393" s="23">
        <f t="shared" si="142"/>
        <v>0</v>
      </c>
      <c r="T393" s="33">
        <f t="shared" si="143"/>
        <v>0</v>
      </c>
    </row>
    <row r="394" spans="1:20" ht="22.5" x14ac:dyDescent="0.2">
      <c r="A394" s="29">
        <v>8.4</v>
      </c>
      <c r="B394" s="22" t="s">
        <v>409</v>
      </c>
      <c r="C394" s="9" t="s">
        <v>407</v>
      </c>
      <c r="D394" s="23">
        <v>278.61</v>
      </c>
      <c r="E394" s="24">
        <v>37028</v>
      </c>
      <c r="F394" s="24">
        <f t="shared" si="149"/>
        <v>10316371.08</v>
      </c>
      <c r="G394" s="25">
        <v>278.61</v>
      </c>
      <c r="H394" s="24">
        <f t="shared" si="150"/>
        <v>10316371.08</v>
      </c>
      <c r="I394" s="25">
        <v>278.61</v>
      </c>
      <c r="J394" s="24">
        <f t="shared" si="151"/>
        <v>10316371.08</v>
      </c>
      <c r="K394" s="23">
        <v>278.61</v>
      </c>
      <c r="L394" s="24">
        <f t="shared" si="152"/>
        <v>10316371.08</v>
      </c>
      <c r="M394" s="26">
        <v>278.61</v>
      </c>
      <c r="N394" s="24">
        <f t="shared" si="144"/>
        <v>10316371.08</v>
      </c>
      <c r="O394" s="26">
        <v>43.93</v>
      </c>
      <c r="P394" s="31">
        <f t="shared" si="153"/>
        <v>1626640.04</v>
      </c>
      <c r="Q394" s="23">
        <f>+'[1]8.4'!AT210</f>
        <v>80.5</v>
      </c>
      <c r="R394" s="31">
        <f t="shared" si="153"/>
        <v>2980754</v>
      </c>
      <c r="S394" s="23">
        <f t="shared" si="142"/>
        <v>36.57</v>
      </c>
      <c r="T394" s="33">
        <f t="shared" si="143"/>
        <v>0</v>
      </c>
    </row>
    <row r="395" spans="1:20" ht="22.5" x14ac:dyDescent="0.2">
      <c r="A395" s="29">
        <v>8.5</v>
      </c>
      <c r="B395" s="10" t="s">
        <v>56</v>
      </c>
      <c r="C395" s="9" t="s">
        <v>49</v>
      </c>
      <c r="D395" s="23">
        <v>3388</v>
      </c>
      <c r="E395" s="24">
        <v>5889</v>
      </c>
      <c r="F395" s="24">
        <f t="shared" si="149"/>
        <v>19951932</v>
      </c>
      <c r="G395" s="25">
        <v>3388</v>
      </c>
      <c r="H395" s="24">
        <f t="shared" si="150"/>
        <v>19951932</v>
      </c>
      <c r="I395" s="25">
        <v>3388</v>
      </c>
      <c r="J395" s="24">
        <f t="shared" si="151"/>
        <v>19951932</v>
      </c>
      <c r="K395" s="23">
        <v>3388</v>
      </c>
      <c r="L395" s="24">
        <f t="shared" si="152"/>
        <v>19951932</v>
      </c>
      <c r="M395" s="26">
        <v>3388</v>
      </c>
      <c r="N395" s="24">
        <f t="shared" si="144"/>
        <v>19951932</v>
      </c>
      <c r="O395" s="26">
        <v>3388</v>
      </c>
      <c r="P395" s="24">
        <f t="shared" si="153"/>
        <v>19951932</v>
      </c>
      <c r="Q395" s="23">
        <f>+'[1]8.5'!AT155</f>
        <v>3005.0040000000004</v>
      </c>
      <c r="R395" s="31">
        <f t="shared" si="153"/>
        <v>17696468.556000002</v>
      </c>
      <c r="S395" s="23">
        <f t="shared" si="142"/>
        <v>0</v>
      </c>
      <c r="T395" s="33">
        <f t="shared" si="143"/>
        <v>-382.99599999999964</v>
      </c>
    </row>
    <row r="396" spans="1:20" ht="22.5" x14ac:dyDescent="0.2">
      <c r="A396" s="29">
        <v>8.6</v>
      </c>
      <c r="B396" s="10" t="s">
        <v>410</v>
      </c>
      <c r="C396" s="9" t="s">
        <v>27</v>
      </c>
      <c r="D396" s="23">
        <v>1</v>
      </c>
      <c r="E396" s="24">
        <v>7308265</v>
      </c>
      <c r="F396" s="24">
        <f t="shared" si="149"/>
        <v>7308265</v>
      </c>
      <c r="G396" s="25">
        <v>1</v>
      </c>
      <c r="H396" s="24">
        <f t="shared" si="150"/>
        <v>7308265</v>
      </c>
      <c r="I396" s="25">
        <v>1</v>
      </c>
      <c r="J396" s="24">
        <f t="shared" si="151"/>
        <v>7308265</v>
      </c>
      <c r="K396" s="23">
        <v>1</v>
      </c>
      <c r="L396" s="24">
        <f t="shared" si="152"/>
        <v>7308265</v>
      </c>
      <c r="M396" s="26">
        <v>1</v>
      </c>
      <c r="N396" s="24">
        <f t="shared" si="144"/>
        <v>7308265</v>
      </c>
      <c r="O396" s="26">
        <v>1</v>
      </c>
      <c r="P396" s="24">
        <f t="shared" si="153"/>
        <v>7308265</v>
      </c>
      <c r="Q396" s="26">
        <v>1</v>
      </c>
      <c r="R396" s="24">
        <f t="shared" si="153"/>
        <v>7308265</v>
      </c>
      <c r="S396" s="26">
        <f t="shared" si="142"/>
        <v>0</v>
      </c>
      <c r="T396" s="28">
        <f t="shared" si="143"/>
        <v>0</v>
      </c>
    </row>
    <row r="397" spans="1:20" ht="33.75" x14ac:dyDescent="0.2">
      <c r="A397" s="29">
        <v>8.6999999999999993</v>
      </c>
      <c r="B397" s="22" t="s">
        <v>411</v>
      </c>
      <c r="C397" s="9" t="s">
        <v>407</v>
      </c>
      <c r="D397" s="23">
        <v>60</v>
      </c>
      <c r="E397" s="31">
        <v>160349</v>
      </c>
      <c r="F397" s="24">
        <f t="shared" si="149"/>
        <v>9620940</v>
      </c>
      <c r="G397" s="25">
        <v>60</v>
      </c>
      <c r="H397" s="24">
        <f t="shared" si="150"/>
        <v>9620940</v>
      </c>
      <c r="I397" s="25">
        <v>60</v>
      </c>
      <c r="J397" s="24">
        <f t="shared" si="151"/>
        <v>9620940</v>
      </c>
      <c r="K397" s="23">
        <v>60</v>
      </c>
      <c r="L397" s="24">
        <f t="shared" si="152"/>
        <v>9620940</v>
      </c>
      <c r="M397" s="26">
        <v>60</v>
      </c>
      <c r="N397" s="24">
        <f t="shared" si="144"/>
        <v>9620940</v>
      </c>
      <c r="O397" s="26">
        <v>22.55</v>
      </c>
      <c r="P397" s="31">
        <f t="shared" si="153"/>
        <v>3615869.95</v>
      </c>
      <c r="Q397" s="35">
        <f>+'[1]8,7'!AT45</f>
        <v>86.82</v>
      </c>
      <c r="R397" s="31">
        <f t="shared" si="153"/>
        <v>13921500.18</v>
      </c>
      <c r="S397" s="23">
        <f t="shared" si="142"/>
        <v>64.27</v>
      </c>
      <c r="T397" s="28">
        <f t="shared" si="143"/>
        <v>0</v>
      </c>
    </row>
    <row r="398" spans="1:20" ht="22.5" x14ac:dyDescent="0.2">
      <c r="A398" s="29">
        <v>8.8000000000000007</v>
      </c>
      <c r="B398" s="10" t="s">
        <v>412</v>
      </c>
      <c r="C398" s="9" t="s">
        <v>49</v>
      </c>
      <c r="D398" s="23">
        <v>1445</v>
      </c>
      <c r="E398" s="24">
        <v>5810</v>
      </c>
      <c r="F398" s="24">
        <f t="shared" si="149"/>
        <v>8395450</v>
      </c>
      <c r="G398" s="25">
        <v>1445</v>
      </c>
      <c r="H398" s="24">
        <f t="shared" si="150"/>
        <v>8395450</v>
      </c>
      <c r="I398" s="25">
        <v>1445</v>
      </c>
      <c r="J398" s="24">
        <f t="shared" si="151"/>
        <v>8395450</v>
      </c>
      <c r="K398" s="23">
        <v>1445</v>
      </c>
      <c r="L398" s="24">
        <f t="shared" si="152"/>
        <v>8395450</v>
      </c>
      <c r="M398" s="26">
        <v>1445</v>
      </c>
      <c r="N398" s="24">
        <f t="shared" si="144"/>
        <v>8395450</v>
      </c>
      <c r="O398" s="26">
        <v>219.75</v>
      </c>
      <c r="P398" s="31">
        <f t="shared" si="153"/>
        <v>1276747.5</v>
      </c>
      <c r="Q398" s="23">
        <v>219.75</v>
      </c>
      <c r="R398" s="31">
        <f t="shared" si="153"/>
        <v>1276747.5</v>
      </c>
      <c r="S398" s="23">
        <f t="shared" si="142"/>
        <v>0</v>
      </c>
      <c r="T398" s="28">
        <f t="shared" si="143"/>
        <v>0</v>
      </c>
    </row>
    <row r="399" spans="1:20" ht="33.75" x14ac:dyDescent="0.2">
      <c r="A399" s="29">
        <v>8.9</v>
      </c>
      <c r="B399" s="10" t="s">
        <v>413</v>
      </c>
      <c r="C399" s="9" t="s">
        <v>35</v>
      </c>
      <c r="D399" s="23">
        <v>4</v>
      </c>
      <c r="E399" s="24">
        <v>1712454</v>
      </c>
      <c r="F399" s="24">
        <f t="shared" si="149"/>
        <v>6849816</v>
      </c>
      <c r="G399" s="25">
        <v>4</v>
      </c>
      <c r="H399" s="24">
        <f t="shared" si="150"/>
        <v>6849816</v>
      </c>
      <c r="I399" s="25">
        <v>4</v>
      </c>
      <c r="J399" s="24">
        <f t="shared" si="151"/>
        <v>6849816</v>
      </c>
      <c r="K399" s="23">
        <v>4</v>
      </c>
      <c r="L399" s="24">
        <f t="shared" si="152"/>
        <v>6849816</v>
      </c>
      <c r="M399" s="26">
        <v>4</v>
      </c>
      <c r="N399" s="24">
        <f t="shared" si="144"/>
        <v>6849816</v>
      </c>
      <c r="O399" s="23">
        <v>4</v>
      </c>
      <c r="P399" s="24">
        <f t="shared" si="153"/>
        <v>6849816</v>
      </c>
      <c r="Q399" s="23">
        <v>4</v>
      </c>
      <c r="R399" s="31">
        <f t="shared" si="153"/>
        <v>6849816</v>
      </c>
      <c r="S399" s="23">
        <f t="shared" si="142"/>
        <v>0</v>
      </c>
      <c r="T399" s="28">
        <f t="shared" si="143"/>
        <v>0</v>
      </c>
    </row>
    <row r="400" spans="1:20" ht="67.5" x14ac:dyDescent="0.2">
      <c r="A400" s="25">
        <v>8.1</v>
      </c>
      <c r="B400" s="22" t="s">
        <v>414</v>
      </c>
      <c r="C400" s="9" t="s">
        <v>407</v>
      </c>
      <c r="D400" s="23">
        <v>162</v>
      </c>
      <c r="E400" s="31">
        <v>118323</v>
      </c>
      <c r="F400" s="24">
        <f t="shared" si="149"/>
        <v>19168326</v>
      </c>
      <c r="G400" s="25">
        <v>162</v>
      </c>
      <c r="H400" s="24">
        <f t="shared" si="150"/>
        <v>19168326</v>
      </c>
      <c r="I400" s="25">
        <v>162</v>
      </c>
      <c r="J400" s="24">
        <f t="shared" si="151"/>
        <v>19168326</v>
      </c>
      <c r="K400" s="23">
        <v>162</v>
      </c>
      <c r="L400" s="24">
        <f t="shared" si="152"/>
        <v>19168326</v>
      </c>
      <c r="M400" s="26">
        <v>162</v>
      </c>
      <c r="N400" s="24">
        <f t="shared" si="144"/>
        <v>19168326</v>
      </c>
      <c r="O400" s="26">
        <v>0</v>
      </c>
      <c r="P400" s="24">
        <f t="shared" si="153"/>
        <v>0</v>
      </c>
      <c r="Q400" s="23">
        <v>0</v>
      </c>
      <c r="R400" s="31">
        <f t="shared" si="153"/>
        <v>0</v>
      </c>
      <c r="S400" s="23">
        <f t="shared" si="142"/>
        <v>0</v>
      </c>
      <c r="T400" s="28">
        <f t="shared" si="143"/>
        <v>0</v>
      </c>
    </row>
    <row r="401" spans="1:20" ht="56.25" x14ac:dyDescent="0.2">
      <c r="A401" s="29">
        <v>8.11</v>
      </c>
      <c r="B401" s="10" t="s">
        <v>415</v>
      </c>
      <c r="C401" s="9" t="s">
        <v>19</v>
      </c>
      <c r="D401" s="23">
        <v>325.98</v>
      </c>
      <c r="E401" s="24">
        <v>82397</v>
      </c>
      <c r="F401" s="24">
        <f t="shared" si="149"/>
        <v>26859774.060000002</v>
      </c>
      <c r="G401" s="25">
        <v>325.98</v>
      </c>
      <c r="H401" s="24">
        <f t="shared" si="150"/>
        <v>26859774.060000002</v>
      </c>
      <c r="I401" s="25">
        <v>325.98</v>
      </c>
      <c r="J401" s="24">
        <f t="shared" si="151"/>
        <v>26859774.060000002</v>
      </c>
      <c r="K401" s="23"/>
      <c r="L401" s="24">
        <f t="shared" si="152"/>
        <v>0</v>
      </c>
      <c r="M401" s="26"/>
      <c r="N401" s="24">
        <f t="shared" si="144"/>
        <v>0</v>
      </c>
      <c r="O401" s="26">
        <v>0</v>
      </c>
      <c r="P401" s="24">
        <f t="shared" si="153"/>
        <v>0</v>
      </c>
      <c r="Q401" s="23"/>
      <c r="R401" s="31">
        <f t="shared" si="153"/>
        <v>0</v>
      </c>
      <c r="S401" s="23">
        <f t="shared" si="142"/>
        <v>0</v>
      </c>
      <c r="T401" s="28">
        <f t="shared" si="143"/>
        <v>0</v>
      </c>
    </row>
    <row r="402" spans="1:20" ht="33.75" x14ac:dyDescent="0.2">
      <c r="A402" s="25">
        <v>8.1199999999999992</v>
      </c>
      <c r="B402" s="22" t="s">
        <v>416</v>
      </c>
      <c r="C402" s="9" t="s">
        <v>19</v>
      </c>
      <c r="D402" s="23">
        <v>71.05</v>
      </c>
      <c r="E402" s="31">
        <v>201472</v>
      </c>
      <c r="F402" s="24">
        <f t="shared" si="149"/>
        <v>14314585.6</v>
      </c>
      <c r="G402" s="25">
        <v>71.05</v>
      </c>
      <c r="H402" s="24">
        <f t="shared" si="150"/>
        <v>14314585.6</v>
      </c>
      <c r="I402" s="25">
        <v>71.05</v>
      </c>
      <c r="J402" s="24">
        <f t="shared" si="151"/>
        <v>14314585.6</v>
      </c>
      <c r="K402" s="23">
        <v>71.05</v>
      </c>
      <c r="L402" s="24">
        <f t="shared" si="152"/>
        <v>14314585.6</v>
      </c>
      <c r="M402" s="26">
        <v>71.05</v>
      </c>
      <c r="N402" s="24">
        <f t="shared" si="144"/>
        <v>14314585.6</v>
      </c>
      <c r="O402" s="26">
        <v>111.33</v>
      </c>
      <c r="P402" s="31">
        <f t="shared" si="153"/>
        <v>22429877.759999998</v>
      </c>
      <c r="Q402" s="35">
        <f>+'[1]8,12'!AT45</f>
        <v>111.33</v>
      </c>
      <c r="R402" s="31">
        <f t="shared" si="153"/>
        <v>22429877.759999998</v>
      </c>
      <c r="S402" s="23">
        <f t="shared" si="142"/>
        <v>0</v>
      </c>
      <c r="T402" s="28">
        <f t="shared" si="143"/>
        <v>0</v>
      </c>
    </row>
    <row r="403" spans="1:20" ht="67.5" x14ac:dyDescent="0.2">
      <c r="A403" s="29">
        <v>8.1300000000000008</v>
      </c>
      <c r="B403" s="22" t="s">
        <v>417</v>
      </c>
      <c r="C403" s="9" t="s">
        <v>19</v>
      </c>
      <c r="D403" s="23">
        <v>82.14</v>
      </c>
      <c r="E403" s="24">
        <v>191931</v>
      </c>
      <c r="F403" s="24">
        <f t="shared" si="149"/>
        <v>15765212.34</v>
      </c>
      <c r="G403" s="25">
        <v>82.14</v>
      </c>
      <c r="H403" s="24">
        <f t="shared" si="150"/>
        <v>15765212.34</v>
      </c>
      <c r="I403" s="25">
        <v>82.14</v>
      </c>
      <c r="J403" s="24">
        <f t="shared" si="151"/>
        <v>15765212.34</v>
      </c>
      <c r="K403" s="23">
        <v>82.14</v>
      </c>
      <c r="L403" s="24">
        <f t="shared" si="152"/>
        <v>15765212.34</v>
      </c>
      <c r="M403" s="26">
        <v>82.14</v>
      </c>
      <c r="N403" s="24">
        <f t="shared" si="144"/>
        <v>15765212.34</v>
      </c>
      <c r="O403" s="26">
        <v>0</v>
      </c>
      <c r="P403" s="24">
        <f t="shared" si="153"/>
        <v>0</v>
      </c>
      <c r="Q403" s="26">
        <v>0</v>
      </c>
      <c r="R403" s="24">
        <f t="shared" si="153"/>
        <v>0</v>
      </c>
      <c r="S403" s="26">
        <f t="shared" si="142"/>
        <v>0</v>
      </c>
      <c r="T403" s="28">
        <f t="shared" si="143"/>
        <v>0</v>
      </c>
    </row>
    <row r="404" spans="1:20" ht="33.75" x14ac:dyDescent="0.2">
      <c r="A404" s="25">
        <v>8.14</v>
      </c>
      <c r="B404" s="10" t="s">
        <v>418</v>
      </c>
      <c r="C404" s="9" t="s">
        <v>407</v>
      </c>
      <c r="D404" s="23">
        <v>1216</v>
      </c>
      <c r="E404" s="24">
        <v>15329</v>
      </c>
      <c r="F404" s="24">
        <f t="shared" si="149"/>
        <v>18640064</v>
      </c>
      <c r="G404" s="25">
        <v>1216</v>
      </c>
      <c r="H404" s="24">
        <f t="shared" si="150"/>
        <v>18640064</v>
      </c>
      <c r="I404" s="25">
        <v>1216</v>
      </c>
      <c r="J404" s="24">
        <f t="shared" si="151"/>
        <v>18640064</v>
      </c>
      <c r="K404" s="23">
        <v>1216</v>
      </c>
      <c r="L404" s="24">
        <f t="shared" si="152"/>
        <v>18640064</v>
      </c>
      <c r="M404" s="26">
        <v>1216</v>
      </c>
      <c r="N404" s="24">
        <f t="shared" si="144"/>
        <v>18640064</v>
      </c>
      <c r="O404" s="26">
        <v>0</v>
      </c>
      <c r="P404" s="24">
        <f t="shared" si="153"/>
        <v>0</v>
      </c>
      <c r="Q404" s="26">
        <v>0</v>
      </c>
      <c r="R404" s="24">
        <f t="shared" si="153"/>
        <v>0</v>
      </c>
      <c r="S404" s="26">
        <f t="shared" si="142"/>
        <v>0</v>
      </c>
      <c r="T404" s="28">
        <f t="shared" si="143"/>
        <v>0</v>
      </c>
    </row>
    <row r="405" spans="1:20" ht="22.5" x14ac:dyDescent="0.2">
      <c r="A405" s="29">
        <v>8.15</v>
      </c>
      <c r="B405" s="10" t="s">
        <v>71</v>
      </c>
      <c r="C405" s="9" t="s">
        <v>27</v>
      </c>
      <c r="D405" s="23">
        <v>869</v>
      </c>
      <c r="E405" s="24">
        <v>10927</v>
      </c>
      <c r="F405" s="24">
        <f t="shared" si="149"/>
        <v>9495563</v>
      </c>
      <c r="G405" s="25">
        <v>869</v>
      </c>
      <c r="H405" s="24">
        <f t="shared" si="150"/>
        <v>9495563</v>
      </c>
      <c r="I405" s="25">
        <v>869</v>
      </c>
      <c r="J405" s="24">
        <f t="shared" si="151"/>
        <v>9495563</v>
      </c>
      <c r="K405" s="23">
        <v>869</v>
      </c>
      <c r="L405" s="24">
        <f t="shared" si="152"/>
        <v>9495563</v>
      </c>
      <c r="M405" s="26">
        <v>869</v>
      </c>
      <c r="N405" s="24">
        <f t="shared" si="144"/>
        <v>9495563</v>
      </c>
      <c r="O405" s="26">
        <v>869</v>
      </c>
      <c r="P405" s="24">
        <f t="shared" si="153"/>
        <v>9495563</v>
      </c>
      <c r="Q405" s="26">
        <v>869</v>
      </c>
      <c r="R405" s="24">
        <f t="shared" si="153"/>
        <v>9495563</v>
      </c>
      <c r="S405" s="26">
        <f t="shared" ref="S405:S468" si="154">IF((Q405-O405)&gt;0,(Q405-O405),0)</f>
        <v>0</v>
      </c>
      <c r="T405" s="28">
        <f t="shared" ref="T405:T468" si="155">IF((Q405-O405)&lt;0,(Q405-O405),0)</f>
        <v>0</v>
      </c>
    </row>
    <row r="406" spans="1:20" x14ac:dyDescent="0.2">
      <c r="A406" s="17">
        <v>9</v>
      </c>
      <c r="B406" s="18" t="s">
        <v>419</v>
      </c>
      <c r="C406" s="17"/>
      <c r="D406" s="17"/>
      <c r="E406" s="17" t="s">
        <v>41</v>
      </c>
      <c r="F406" s="19">
        <f>SUM(F407:F415)</f>
        <v>271920299.29999995</v>
      </c>
      <c r="G406" s="15"/>
      <c r="H406" s="19">
        <f>SUM(H407:H415)</f>
        <v>271920299.29999995</v>
      </c>
      <c r="I406" s="15"/>
      <c r="J406" s="19">
        <f>SUM(J407:J415)</f>
        <v>271920299.29999995</v>
      </c>
      <c r="K406" s="23"/>
      <c r="L406" s="19">
        <f>SUM(L407:L415)</f>
        <v>253267965.28999999</v>
      </c>
      <c r="M406" s="20"/>
      <c r="N406" s="19">
        <f>SUM(N407:N415)</f>
        <v>253267965.28999999</v>
      </c>
      <c r="O406" s="17"/>
      <c r="P406" s="19">
        <f>SUM(P407:P415)</f>
        <v>248620603.69000003</v>
      </c>
      <c r="Q406" s="17"/>
      <c r="R406" s="19">
        <f>SUM(R407:R415)</f>
        <v>254982170.47999996</v>
      </c>
      <c r="S406" s="26"/>
      <c r="T406" s="28"/>
    </row>
    <row r="407" spans="1:20" ht="33.75" x14ac:dyDescent="0.2">
      <c r="A407" s="29">
        <v>9.1</v>
      </c>
      <c r="B407" s="10" t="s">
        <v>420</v>
      </c>
      <c r="C407" s="9" t="s">
        <v>19</v>
      </c>
      <c r="D407" s="23">
        <v>27.99</v>
      </c>
      <c r="E407" s="24">
        <v>574040</v>
      </c>
      <c r="F407" s="24">
        <f t="shared" ref="F407:F415" si="156">D407*E407</f>
        <v>16067379.6</v>
      </c>
      <c r="G407" s="25">
        <v>27.99</v>
      </c>
      <c r="H407" s="24">
        <f t="shared" si="150"/>
        <v>16067379.6</v>
      </c>
      <c r="I407" s="25">
        <v>27.99</v>
      </c>
      <c r="J407" s="24">
        <f t="shared" ref="J407:J415" si="157">I407*$E407</f>
        <v>16067379.6</v>
      </c>
      <c r="K407" s="23">
        <v>27.99</v>
      </c>
      <c r="L407" s="24">
        <f t="shared" ref="L407:L415" si="158">K407*E407</f>
        <v>16067379.6</v>
      </c>
      <c r="M407" s="26">
        <v>27.99</v>
      </c>
      <c r="N407" s="24">
        <f t="shared" si="144"/>
        <v>16067379.6</v>
      </c>
      <c r="O407" s="26">
        <v>27.99</v>
      </c>
      <c r="P407" s="24">
        <f t="shared" ref="P407:R415" si="159">O407*$E407</f>
        <v>16067379.6</v>
      </c>
      <c r="Q407" s="35">
        <f>+'[1]9.1'!AT45</f>
        <v>27.99</v>
      </c>
      <c r="R407" s="24">
        <f t="shared" si="159"/>
        <v>16067379.6</v>
      </c>
      <c r="S407" s="26">
        <f t="shared" si="154"/>
        <v>0</v>
      </c>
      <c r="T407" s="28">
        <f t="shared" si="155"/>
        <v>0</v>
      </c>
    </row>
    <row r="408" spans="1:20" ht="33.75" x14ac:dyDescent="0.2">
      <c r="A408" s="29">
        <v>9.1999999999999993</v>
      </c>
      <c r="B408" s="10" t="s">
        <v>421</v>
      </c>
      <c r="C408" s="9" t="s">
        <v>407</v>
      </c>
      <c r="D408" s="23">
        <v>112.1</v>
      </c>
      <c r="E408" s="24">
        <v>179980</v>
      </c>
      <c r="F408" s="24">
        <f t="shared" si="156"/>
        <v>20175758</v>
      </c>
      <c r="G408" s="25">
        <v>112.1</v>
      </c>
      <c r="H408" s="24">
        <f t="shared" si="150"/>
        <v>20175758</v>
      </c>
      <c r="I408" s="25">
        <v>112.1</v>
      </c>
      <c r="J408" s="24">
        <f t="shared" si="157"/>
        <v>20175758</v>
      </c>
      <c r="K408" s="23">
        <v>3.5</v>
      </c>
      <c r="L408" s="24">
        <f t="shared" si="158"/>
        <v>629930</v>
      </c>
      <c r="M408" s="26">
        <v>3.5</v>
      </c>
      <c r="N408" s="24">
        <f t="shared" ref="N408:N471" si="160">M408*$E408</f>
        <v>629930</v>
      </c>
      <c r="O408" s="26">
        <v>0</v>
      </c>
      <c r="P408" s="24">
        <f t="shared" si="159"/>
        <v>0</v>
      </c>
      <c r="Q408" s="26"/>
      <c r="R408" s="24">
        <f t="shared" si="159"/>
        <v>0</v>
      </c>
      <c r="S408" s="26">
        <f t="shared" si="154"/>
        <v>0</v>
      </c>
      <c r="T408" s="28">
        <f t="shared" si="155"/>
        <v>0</v>
      </c>
    </row>
    <row r="409" spans="1:20" ht="33.75" x14ac:dyDescent="0.2">
      <c r="A409" s="29">
        <v>9.3000000000000007</v>
      </c>
      <c r="B409" s="22" t="s">
        <v>422</v>
      </c>
      <c r="C409" s="9" t="s">
        <v>407</v>
      </c>
      <c r="D409" s="23">
        <v>139.02000000000001</v>
      </c>
      <c r="E409" s="24">
        <v>101737</v>
      </c>
      <c r="F409" s="24">
        <f t="shared" si="156"/>
        <v>14143477.74</v>
      </c>
      <c r="G409" s="25">
        <v>139.02000000000001</v>
      </c>
      <c r="H409" s="24">
        <f t="shared" si="150"/>
        <v>14143477.74</v>
      </c>
      <c r="I409" s="25">
        <v>139.02000000000001</v>
      </c>
      <c r="J409" s="24">
        <f t="shared" si="157"/>
        <v>14143477.74</v>
      </c>
      <c r="K409" s="23">
        <v>139.02000000000001</v>
      </c>
      <c r="L409" s="24">
        <f t="shared" si="158"/>
        <v>14143477.74</v>
      </c>
      <c r="M409" s="26">
        <v>139.02000000000001</v>
      </c>
      <c r="N409" s="24">
        <f t="shared" si="160"/>
        <v>14143477.74</v>
      </c>
      <c r="O409" s="23">
        <v>139.02000000000001</v>
      </c>
      <c r="P409" s="24">
        <f t="shared" si="159"/>
        <v>14143477.74</v>
      </c>
      <c r="Q409" s="23">
        <f>+'[1]9,3'!AT44</f>
        <v>168.43</v>
      </c>
      <c r="R409" s="31">
        <f t="shared" si="159"/>
        <v>17135562.91</v>
      </c>
      <c r="S409" s="23">
        <f t="shared" si="154"/>
        <v>29.409999999999997</v>
      </c>
      <c r="T409" s="28">
        <f t="shared" si="155"/>
        <v>0</v>
      </c>
    </row>
    <row r="410" spans="1:20" ht="67.5" x14ac:dyDescent="0.2">
      <c r="A410" s="29">
        <v>9.4</v>
      </c>
      <c r="B410" s="10" t="s">
        <v>423</v>
      </c>
      <c r="C410" s="9" t="s">
        <v>19</v>
      </c>
      <c r="D410" s="23">
        <v>250.2</v>
      </c>
      <c r="E410" s="24">
        <v>794567</v>
      </c>
      <c r="F410" s="24">
        <f t="shared" si="156"/>
        <v>198800663.39999998</v>
      </c>
      <c r="G410" s="25">
        <v>250.2</v>
      </c>
      <c r="H410" s="24">
        <f t="shared" si="150"/>
        <v>198800663.39999998</v>
      </c>
      <c r="I410" s="25">
        <v>250.2</v>
      </c>
      <c r="J410" s="24">
        <f t="shared" si="157"/>
        <v>198800663.39999998</v>
      </c>
      <c r="K410" s="23">
        <v>250.2</v>
      </c>
      <c r="L410" s="24">
        <f t="shared" si="158"/>
        <v>198800663.39999998</v>
      </c>
      <c r="M410" s="26">
        <v>250.2</v>
      </c>
      <c r="N410" s="24">
        <f t="shared" si="160"/>
        <v>198800663.39999998</v>
      </c>
      <c r="O410" s="26">
        <v>251.4</v>
      </c>
      <c r="P410" s="24">
        <f t="shared" si="159"/>
        <v>199754143.80000001</v>
      </c>
      <c r="Q410" s="35">
        <f>+'[1]9.4'!AT45</f>
        <v>254.47999999999996</v>
      </c>
      <c r="R410" s="31">
        <f t="shared" si="159"/>
        <v>202201410.15999997</v>
      </c>
      <c r="S410" s="23">
        <f t="shared" si="154"/>
        <v>3.0799999999999557</v>
      </c>
      <c r="T410" s="28">
        <f t="shared" si="155"/>
        <v>0</v>
      </c>
    </row>
    <row r="411" spans="1:20" ht="33.75" x14ac:dyDescent="0.2">
      <c r="A411" s="29">
        <v>9.5</v>
      </c>
      <c r="B411" s="10" t="s">
        <v>424</v>
      </c>
      <c r="C411" s="9" t="s">
        <v>407</v>
      </c>
      <c r="D411" s="23">
        <v>248</v>
      </c>
      <c r="E411" s="31">
        <v>13243</v>
      </c>
      <c r="F411" s="24">
        <f t="shared" si="156"/>
        <v>3284264</v>
      </c>
      <c r="G411" s="25">
        <v>248</v>
      </c>
      <c r="H411" s="24">
        <f t="shared" si="150"/>
        <v>3284264</v>
      </c>
      <c r="I411" s="25">
        <v>248</v>
      </c>
      <c r="J411" s="24">
        <f t="shared" si="157"/>
        <v>3284264</v>
      </c>
      <c r="K411" s="23">
        <v>248</v>
      </c>
      <c r="L411" s="24">
        <f t="shared" si="158"/>
        <v>3284264</v>
      </c>
      <c r="M411" s="26">
        <v>248</v>
      </c>
      <c r="N411" s="24">
        <f t="shared" si="160"/>
        <v>3284264</v>
      </c>
      <c r="O411" s="23">
        <v>248</v>
      </c>
      <c r="P411" s="24">
        <f t="shared" si="159"/>
        <v>3284264</v>
      </c>
      <c r="Q411" s="23">
        <v>248</v>
      </c>
      <c r="R411" s="31">
        <f t="shared" si="159"/>
        <v>3284264</v>
      </c>
      <c r="S411" s="23">
        <f t="shared" si="154"/>
        <v>0</v>
      </c>
      <c r="T411" s="28">
        <f t="shared" si="155"/>
        <v>0</v>
      </c>
    </row>
    <row r="412" spans="1:20" ht="33.75" x14ac:dyDescent="0.2">
      <c r="A412" s="29">
        <v>9.6</v>
      </c>
      <c r="B412" s="10" t="s">
        <v>425</v>
      </c>
      <c r="C412" s="9" t="s">
        <v>407</v>
      </c>
      <c r="D412" s="23">
        <v>248</v>
      </c>
      <c r="E412" s="24">
        <v>20044</v>
      </c>
      <c r="F412" s="24">
        <f t="shared" si="156"/>
        <v>4970912</v>
      </c>
      <c r="G412" s="25">
        <v>248</v>
      </c>
      <c r="H412" s="24">
        <f t="shared" si="150"/>
        <v>4970912</v>
      </c>
      <c r="I412" s="25">
        <v>248</v>
      </c>
      <c r="J412" s="24">
        <f t="shared" si="157"/>
        <v>4970912</v>
      </c>
      <c r="K412" s="23">
        <v>248</v>
      </c>
      <c r="L412" s="24">
        <f t="shared" si="158"/>
        <v>4970912</v>
      </c>
      <c r="M412" s="26">
        <v>248</v>
      </c>
      <c r="N412" s="24">
        <f t="shared" si="160"/>
        <v>4970912</v>
      </c>
      <c r="O412" s="26">
        <v>0</v>
      </c>
      <c r="P412" s="24">
        <f t="shared" si="159"/>
        <v>0</v>
      </c>
      <c r="Q412" s="23">
        <v>0</v>
      </c>
      <c r="R412" s="31">
        <f t="shared" si="159"/>
        <v>0</v>
      </c>
      <c r="S412" s="23">
        <f t="shared" si="154"/>
        <v>0</v>
      </c>
      <c r="T412" s="28">
        <f t="shared" si="155"/>
        <v>0</v>
      </c>
    </row>
    <row r="413" spans="1:20" ht="33.75" x14ac:dyDescent="0.2">
      <c r="A413" s="29">
        <v>9.6999999999999993</v>
      </c>
      <c r="B413" s="22" t="s">
        <v>426</v>
      </c>
      <c r="C413" s="9" t="s">
        <v>407</v>
      </c>
      <c r="D413" s="23">
        <v>23.72</v>
      </c>
      <c r="E413" s="24">
        <v>29398</v>
      </c>
      <c r="F413" s="24">
        <f t="shared" si="156"/>
        <v>697320.55999999994</v>
      </c>
      <c r="G413" s="25">
        <v>23.72</v>
      </c>
      <c r="H413" s="24">
        <f t="shared" si="150"/>
        <v>697320.55999999994</v>
      </c>
      <c r="I413" s="25">
        <v>23.72</v>
      </c>
      <c r="J413" s="24">
        <f t="shared" si="157"/>
        <v>697320.55999999994</v>
      </c>
      <c r="K413" s="23">
        <v>23.72</v>
      </c>
      <c r="L413" s="24">
        <f t="shared" si="158"/>
        <v>697320.55999999994</v>
      </c>
      <c r="M413" s="26">
        <v>23.72</v>
      </c>
      <c r="N413" s="24">
        <f t="shared" si="160"/>
        <v>697320.55999999994</v>
      </c>
      <c r="O413" s="26">
        <v>23.72</v>
      </c>
      <c r="P413" s="24">
        <f t="shared" si="159"/>
        <v>697320.55999999994</v>
      </c>
      <c r="Q413" s="23">
        <f>+'[1]9,7'!AT45</f>
        <v>55.09</v>
      </c>
      <c r="R413" s="31">
        <f t="shared" si="159"/>
        <v>1619535.82</v>
      </c>
      <c r="S413" s="23">
        <f t="shared" si="154"/>
        <v>31.370000000000005</v>
      </c>
      <c r="T413" s="28">
        <f t="shared" si="155"/>
        <v>0</v>
      </c>
    </row>
    <row r="414" spans="1:20" ht="45" x14ac:dyDescent="0.2">
      <c r="A414" s="29">
        <v>9.8000000000000007</v>
      </c>
      <c r="B414" s="22" t="s">
        <v>427</v>
      </c>
      <c r="C414" s="9" t="s">
        <v>19</v>
      </c>
      <c r="D414" s="23">
        <v>132</v>
      </c>
      <c r="E414" s="24">
        <v>76959</v>
      </c>
      <c r="F414" s="24">
        <f t="shared" si="156"/>
        <v>10158588</v>
      </c>
      <c r="G414" s="25">
        <v>132</v>
      </c>
      <c r="H414" s="24">
        <f t="shared" si="150"/>
        <v>10158588</v>
      </c>
      <c r="I414" s="25">
        <v>132</v>
      </c>
      <c r="J414" s="24">
        <f t="shared" si="157"/>
        <v>10158588</v>
      </c>
      <c r="K414" s="23">
        <v>143.61000000000001</v>
      </c>
      <c r="L414" s="24">
        <f t="shared" si="158"/>
        <v>11052081.99</v>
      </c>
      <c r="M414" s="26">
        <v>143.61000000000001</v>
      </c>
      <c r="N414" s="24">
        <f t="shared" si="160"/>
        <v>11052081.99</v>
      </c>
      <c r="O414" s="23">
        <v>143.61000000000001</v>
      </c>
      <c r="P414" s="24">
        <f t="shared" si="159"/>
        <v>11052081.99</v>
      </c>
      <c r="Q414" s="23">
        <v>143.61000000000001</v>
      </c>
      <c r="R414" s="24">
        <f t="shared" si="159"/>
        <v>11052081.99</v>
      </c>
      <c r="S414" s="26">
        <f t="shared" si="154"/>
        <v>0</v>
      </c>
      <c r="T414" s="28">
        <f t="shared" si="155"/>
        <v>0</v>
      </c>
    </row>
    <row r="415" spans="1:20" ht="33.75" x14ac:dyDescent="0.2">
      <c r="A415" s="29">
        <v>9.9</v>
      </c>
      <c r="B415" s="10" t="s">
        <v>428</v>
      </c>
      <c r="C415" s="9" t="s">
        <v>27</v>
      </c>
      <c r="D415" s="23">
        <v>12</v>
      </c>
      <c r="E415" s="24">
        <v>301828</v>
      </c>
      <c r="F415" s="24">
        <f t="shared" si="156"/>
        <v>3621936</v>
      </c>
      <c r="G415" s="25">
        <v>12</v>
      </c>
      <c r="H415" s="24">
        <f t="shared" si="150"/>
        <v>3621936</v>
      </c>
      <c r="I415" s="25">
        <v>12</v>
      </c>
      <c r="J415" s="24">
        <f t="shared" si="157"/>
        <v>3621936</v>
      </c>
      <c r="K415" s="23">
        <v>12</v>
      </c>
      <c r="L415" s="24">
        <f t="shared" si="158"/>
        <v>3621936</v>
      </c>
      <c r="M415" s="26">
        <v>12</v>
      </c>
      <c r="N415" s="24">
        <f t="shared" si="160"/>
        <v>3621936</v>
      </c>
      <c r="O415" s="26">
        <v>12</v>
      </c>
      <c r="P415" s="24">
        <f t="shared" si="159"/>
        <v>3621936</v>
      </c>
      <c r="Q415" s="35">
        <v>12</v>
      </c>
      <c r="R415" s="24">
        <f t="shared" si="159"/>
        <v>3621936</v>
      </c>
      <c r="S415" s="26">
        <f t="shared" si="154"/>
        <v>0</v>
      </c>
      <c r="T415" s="28">
        <f t="shared" si="155"/>
        <v>0</v>
      </c>
    </row>
    <row r="416" spans="1:20" x14ac:dyDescent="0.2">
      <c r="A416" s="17">
        <v>10</v>
      </c>
      <c r="B416" s="18" t="s">
        <v>429</v>
      </c>
      <c r="C416" s="17"/>
      <c r="D416" s="17"/>
      <c r="E416" s="17" t="s">
        <v>41</v>
      </c>
      <c r="F416" s="17">
        <f>SUM(F417:F427)</f>
        <v>193001244.52399999</v>
      </c>
      <c r="G416" s="17"/>
      <c r="H416" s="17">
        <f>SUM(H417:H427)</f>
        <v>151760585.324</v>
      </c>
      <c r="I416" s="17"/>
      <c r="J416" s="17">
        <f>SUM(J417:J427)</f>
        <v>151760585.324</v>
      </c>
      <c r="K416" s="17"/>
      <c r="L416" s="17">
        <f>SUM(L417:L427)</f>
        <v>151760585.324</v>
      </c>
      <c r="M416" s="17"/>
      <c r="N416" s="17">
        <f>SUM(N417:N427)</f>
        <v>151760585.324</v>
      </c>
      <c r="O416" s="17"/>
      <c r="P416" s="19">
        <f>SUM(P417:P427)</f>
        <v>158385147.22400001</v>
      </c>
      <c r="Q416" s="17"/>
      <c r="R416" s="19">
        <f>SUM(R417:R427)</f>
        <v>166852058.37399998</v>
      </c>
      <c r="S416" s="26">
        <f t="shared" si="154"/>
        <v>0</v>
      </c>
      <c r="T416" s="28">
        <f t="shared" si="155"/>
        <v>0</v>
      </c>
    </row>
    <row r="417" spans="1:20" x14ac:dyDescent="0.2">
      <c r="A417" s="29">
        <v>10.1</v>
      </c>
      <c r="B417" s="10" t="s">
        <v>430</v>
      </c>
      <c r="C417" s="9" t="s">
        <v>407</v>
      </c>
      <c r="D417" s="23">
        <v>246.43</v>
      </c>
      <c r="E417" s="24">
        <v>9120</v>
      </c>
      <c r="F417" s="24">
        <f t="shared" ref="F417:F427" si="161">D417*E417</f>
        <v>2247441.6</v>
      </c>
      <c r="G417" s="25">
        <v>246.43</v>
      </c>
      <c r="H417" s="24">
        <f t="shared" si="150"/>
        <v>2247441.6</v>
      </c>
      <c r="I417" s="25">
        <v>246.43</v>
      </c>
      <c r="J417" s="24">
        <f t="shared" ref="J417:J427" si="162">I417*$E417</f>
        <v>2247441.6</v>
      </c>
      <c r="K417" s="23">
        <v>246.43</v>
      </c>
      <c r="L417" s="24">
        <f t="shared" ref="L417:L427" si="163">K417*E417</f>
        <v>2247441.6</v>
      </c>
      <c r="M417" s="26">
        <v>246.43</v>
      </c>
      <c r="N417" s="24">
        <f t="shared" si="160"/>
        <v>2247441.6</v>
      </c>
      <c r="O417" s="23">
        <v>246.43</v>
      </c>
      <c r="P417" s="24">
        <f t="shared" ref="P417:R427" si="164">O417*$E417</f>
        <v>2247441.6</v>
      </c>
      <c r="Q417" s="23">
        <v>246.43</v>
      </c>
      <c r="R417" s="24">
        <f t="shared" si="164"/>
        <v>2247441.6</v>
      </c>
      <c r="S417" s="26">
        <f t="shared" si="154"/>
        <v>0</v>
      </c>
      <c r="T417" s="28">
        <f t="shared" si="155"/>
        <v>0</v>
      </c>
    </row>
    <row r="418" spans="1:20" ht="22.5" x14ac:dyDescent="0.2">
      <c r="A418" s="29">
        <v>10.199999999999999</v>
      </c>
      <c r="B418" s="10" t="s">
        <v>431</v>
      </c>
      <c r="C418" s="9" t="s">
        <v>407</v>
      </c>
      <c r="D418" s="23">
        <v>436.21</v>
      </c>
      <c r="E418" s="31">
        <v>27073</v>
      </c>
      <c r="F418" s="24">
        <f t="shared" si="161"/>
        <v>11809513.33</v>
      </c>
      <c r="G418" s="25">
        <v>436.21</v>
      </c>
      <c r="H418" s="24">
        <f t="shared" si="150"/>
        <v>11809513.33</v>
      </c>
      <c r="I418" s="25">
        <v>436.21</v>
      </c>
      <c r="J418" s="24">
        <f t="shared" si="162"/>
        <v>11809513.33</v>
      </c>
      <c r="K418" s="23">
        <v>436.21</v>
      </c>
      <c r="L418" s="24">
        <f t="shared" si="163"/>
        <v>11809513.33</v>
      </c>
      <c r="M418" s="26">
        <v>436.21</v>
      </c>
      <c r="N418" s="24">
        <f t="shared" si="160"/>
        <v>11809513.33</v>
      </c>
      <c r="O418" s="26">
        <v>436.21</v>
      </c>
      <c r="P418" s="24">
        <f t="shared" si="164"/>
        <v>11809513.33</v>
      </c>
      <c r="Q418" s="23">
        <v>436.21</v>
      </c>
      <c r="R418" s="31">
        <f t="shared" si="164"/>
        <v>11809513.33</v>
      </c>
      <c r="S418" s="23">
        <f t="shared" si="154"/>
        <v>0</v>
      </c>
      <c r="T418" s="28">
        <f t="shared" si="155"/>
        <v>0</v>
      </c>
    </row>
    <row r="419" spans="1:20" ht="22.5" x14ac:dyDescent="0.2">
      <c r="A419" s="29">
        <v>10.3</v>
      </c>
      <c r="B419" s="10" t="s">
        <v>432</v>
      </c>
      <c r="C419" s="9" t="s">
        <v>19</v>
      </c>
      <c r="D419" s="23">
        <v>283.25</v>
      </c>
      <c r="E419" s="24">
        <v>41239</v>
      </c>
      <c r="F419" s="24">
        <f t="shared" si="161"/>
        <v>11680946.75</v>
      </c>
      <c r="G419" s="25">
        <v>283.25</v>
      </c>
      <c r="H419" s="24">
        <f t="shared" si="150"/>
        <v>11680946.75</v>
      </c>
      <c r="I419" s="25">
        <v>283.25</v>
      </c>
      <c r="J419" s="24">
        <f t="shared" si="162"/>
        <v>11680946.75</v>
      </c>
      <c r="K419" s="23">
        <v>283.25</v>
      </c>
      <c r="L419" s="24">
        <f t="shared" si="163"/>
        <v>11680946.75</v>
      </c>
      <c r="M419" s="26">
        <v>283.25</v>
      </c>
      <c r="N419" s="24">
        <f t="shared" si="160"/>
        <v>11680946.75</v>
      </c>
      <c r="O419" s="26">
        <v>283.25</v>
      </c>
      <c r="P419" s="24">
        <f t="shared" si="164"/>
        <v>11680946.75</v>
      </c>
      <c r="Q419" s="23">
        <f>+'[1]10,3'!AT114</f>
        <v>398.73599999999999</v>
      </c>
      <c r="R419" s="31">
        <f t="shared" si="164"/>
        <v>16443473.903999999</v>
      </c>
      <c r="S419" s="23">
        <f t="shared" si="154"/>
        <v>115.48599999999999</v>
      </c>
      <c r="T419" s="28">
        <f t="shared" si="155"/>
        <v>0</v>
      </c>
    </row>
    <row r="420" spans="1:20" ht="22.5" x14ac:dyDescent="0.2">
      <c r="A420" s="29">
        <v>10.4</v>
      </c>
      <c r="B420" s="10" t="s">
        <v>433</v>
      </c>
      <c r="C420" s="9" t="s">
        <v>407</v>
      </c>
      <c r="D420" s="23">
        <v>192.9</v>
      </c>
      <c r="E420" s="24">
        <v>30096</v>
      </c>
      <c r="F420" s="24">
        <f t="shared" si="161"/>
        <v>5805518.4000000004</v>
      </c>
      <c r="G420" s="25">
        <v>192.9</v>
      </c>
      <c r="H420" s="24">
        <f t="shared" si="150"/>
        <v>5805518.4000000004</v>
      </c>
      <c r="I420" s="25">
        <v>192.9</v>
      </c>
      <c r="J420" s="24">
        <f t="shared" si="162"/>
        <v>5805518.4000000004</v>
      </c>
      <c r="K420" s="23">
        <v>192.9</v>
      </c>
      <c r="L420" s="24">
        <f t="shared" si="163"/>
        <v>5805518.4000000004</v>
      </c>
      <c r="M420" s="26">
        <v>192.9</v>
      </c>
      <c r="N420" s="24">
        <f t="shared" si="160"/>
        <v>5805518.4000000004</v>
      </c>
      <c r="O420" s="26">
        <v>192.9</v>
      </c>
      <c r="P420" s="24">
        <f t="shared" si="164"/>
        <v>5805518.4000000004</v>
      </c>
      <c r="Q420" s="23">
        <f>+'[1]10,4'!AT114</f>
        <v>283.14999999999998</v>
      </c>
      <c r="R420" s="31">
        <f t="shared" si="164"/>
        <v>8521682.3999999985</v>
      </c>
      <c r="S420" s="23">
        <f t="shared" si="154"/>
        <v>90.249999999999972</v>
      </c>
      <c r="T420" s="28">
        <f t="shared" si="155"/>
        <v>0</v>
      </c>
    </row>
    <row r="421" spans="1:20" ht="22.5" x14ac:dyDescent="0.2">
      <c r="A421" s="29">
        <v>10.5</v>
      </c>
      <c r="B421" s="10" t="s">
        <v>434</v>
      </c>
      <c r="C421" s="9" t="s">
        <v>19</v>
      </c>
      <c r="D421" s="23">
        <v>40.6</v>
      </c>
      <c r="E421" s="24">
        <v>39030</v>
      </c>
      <c r="F421" s="24">
        <f t="shared" si="161"/>
        <v>1584618</v>
      </c>
      <c r="G421" s="25">
        <v>40.6</v>
      </c>
      <c r="H421" s="24">
        <f t="shared" si="150"/>
        <v>1584618</v>
      </c>
      <c r="I421" s="25">
        <v>40.6</v>
      </c>
      <c r="J421" s="24">
        <f t="shared" si="162"/>
        <v>1584618</v>
      </c>
      <c r="K421" s="23">
        <v>40.6</v>
      </c>
      <c r="L421" s="24">
        <f t="shared" si="163"/>
        <v>1584618</v>
      </c>
      <c r="M421" s="26">
        <v>40.6</v>
      </c>
      <c r="N421" s="24">
        <f t="shared" si="160"/>
        <v>1584618</v>
      </c>
      <c r="O421" s="26">
        <v>40.6</v>
      </c>
      <c r="P421" s="24">
        <f t="shared" si="164"/>
        <v>1584618</v>
      </c>
      <c r="Q421" s="23">
        <v>40.6</v>
      </c>
      <c r="R421" s="31">
        <f t="shared" si="164"/>
        <v>1584618</v>
      </c>
      <c r="S421" s="23">
        <f t="shared" si="154"/>
        <v>0</v>
      </c>
      <c r="T421" s="28">
        <f t="shared" si="155"/>
        <v>0</v>
      </c>
    </row>
    <row r="422" spans="1:20" ht="22.5" x14ac:dyDescent="0.2">
      <c r="A422" s="29">
        <v>10.6</v>
      </c>
      <c r="B422" s="22" t="s">
        <v>435</v>
      </c>
      <c r="C422" s="9" t="s">
        <v>19</v>
      </c>
      <c r="D422" s="23">
        <v>51.04</v>
      </c>
      <c r="E422" s="24">
        <v>26340</v>
      </c>
      <c r="F422" s="24">
        <f t="shared" si="161"/>
        <v>1344393.6</v>
      </c>
      <c r="G422" s="25">
        <v>51.04</v>
      </c>
      <c r="H422" s="24">
        <f t="shared" si="150"/>
        <v>1344393.6</v>
      </c>
      <c r="I422" s="25">
        <v>51.04</v>
      </c>
      <c r="J422" s="24">
        <f t="shared" si="162"/>
        <v>1344393.6</v>
      </c>
      <c r="K422" s="23">
        <v>51.04</v>
      </c>
      <c r="L422" s="24">
        <f t="shared" si="163"/>
        <v>1344393.6</v>
      </c>
      <c r="M422" s="26">
        <v>51.04</v>
      </c>
      <c r="N422" s="24">
        <f t="shared" si="160"/>
        <v>1344393.6</v>
      </c>
      <c r="O422" s="26">
        <v>51.04</v>
      </c>
      <c r="P422" s="24">
        <f t="shared" si="164"/>
        <v>1344393.6</v>
      </c>
      <c r="Q422" s="35">
        <f>+'[1]10,6'!AT42</f>
        <v>86.837399999999974</v>
      </c>
      <c r="R422" s="31">
        <f t="shared" si="164"/>
        <v>2287297.1159999995</v>
      </c>
      <c r="S422" s="23">
        <f t="shared" si="154"/>
        <v>35.797399999999975</v>
      </c>
      <c r="T422" s="28">
        <f t="shared" si="155"/>
        <v>0</v>
      </c>
    </row>
    <row r="423" spans="1:20" ht="33.75" x14ac:dyDescent="0.2">
      <c r="A423" s="29">
        <v>10.7</v>
      </c>
      <c r="B423" s="10" t="s">
        <v>436</v>
      </c>
      <c r="C423" s="9" t="s">
        <v>407</v>
      </c>
      <c r="D423" s="23">
        <v>1137.954</v>
      </c>
      <c r="E423" s="24">
        <v>7216</v>
      </c>
      <c r="F423" s="24">
        <f t="shared" si="161"/>
        <v>8211476.0639999993</v>
      </c>
      <c r="G423" s="25">
        <v>1137.954</v>
      </c>
      <c r="H423" s="24">
        <f t="shared" si="150"/>
        <v>8211476.0639999993</v>
      </c>
      <c r="I423" s="25">
        <v>1137.954</v>
      </c>
      <c r="J423" s="24">
        <f t="shared" si="162"/>
        <v>8211476.0639999993</v>
      </c>
      <c r="K423" s="23">
        <v>1137.954</v>
      </c>
      <c r="L423" s="24">
        <f t="shared" si="163"/>
        <v>8211476.0639999993</v>
      </c>
      <c r="M423" s="26">
        <v>1137.954</v>
      </c>
      <c r="N423" s="24">
        <f t="shared" si="160"/>
        <v>8211476.0639999993</v>
      </c>
      <c r="O423" s="26">
        <v>1137.954</v>
      </c>
      <c r="P423" s="24">
        <f t="shared" si="164"/>
        <v>8211476.0639999993</v>
      </c>
      <c r="Q423" s="23">
        <f>1137.954+(1.94+1.2)*2</f>
        <v>1144.2339999999999</v>
      </c>
      <c r="R423" s="24">
        <f t="shared" si="164"/>
        <v>8256792.5439999998</v>
      </c>
      <c r="S423" s="26">
        <f t="shared" si="154"/>
        <v>6.2799999999999727</v>
      </c>
      <c r="T423" s="28">
        <f t="shared" si="155"/>
        <v>0</v>
      </c>
    </row>
    <row r="424" spans="1:20" ht="33.75" x14ac:dyDescent="0.2">
      <c r="A424" s="29">
        <v>10.8</v>
      </c>
      <c r="B424" s="10" t="s">
        <v>437</v>
      </c>
      <c r="C424" s="9" t="s">
        <v>19</v>
      </c>
      <c r="D424" s="23">
        <v>49.62</v>
      </c>
      <c r="E424" s="24">
        <v>45547</v>
      </c>
      <c r="F424" s="24">
        <f t="shared" si="161"/>
        <v>2260042.1399999997</v>
      </c>
      <c r="G424" s="25">
        <v>49.62</v>
      </c>
      <c r="H424" s="24">
        <f t="shared" si="150"/>
        <v>2260042.1399999997</v>
      </c>
      <c r="I424" s="25">
        <v>49.62</v>
      </c>
      <c r="J424" s="24">
        <f t="shared" si="162"/>
        <v>2260042.1399999997</v>
      </c>
      <c r="K424" s="23">
        <v>49.62</v>
      </c>
      <c r="L424" s="24">
        <f t="shared" si="163"/>
        <v>2260042.1399999997</v>
      </c>
      <c r="M424" s="26">
        <v>49.62</v>
      </c>
      <c r="N424" s="24">
        <f t="shared" si="160"/>
        <v>2260042.1399999997</v>
      </c>
      <c r="O424" s="23">
        <v>49.62</v>
      </c>
      <c r="P424" s="24">
        <f t="shared" si="164"/>
        <v>2260042.1399999997</v>
      </c>
      <c r="Q424" s="23">
        <v>49.62</v>
      </c>
      <c r="R424" s="24">
        <f t="shared" si="164"/>
        <v>2260042.1399999997</v>
      </c>
      <c r="S424" s="26">
        <f t="shared" si="154"/>
        <v>0</v>
      </c>
      <c r="T424" s="28">
        <f t="shared" si="155"/>
        <v>0</v>
      </c>
    </row>
    <row r="425" spans="1:20" ht="22.5" x14ac:dyDescent="0.2">
      <c r="A425" s="29">
        <v>10.9</v>
      </c>
      <c r="B425" s="10" t="s">
        <v>438</v>
      </c>
      <c r="C425" s="9" t="s">
        <v>19</v>
      </c>
      <c r="D425" s="23">
        <v>2479.16</v>
      </c>
      <c r="E425" s="24">
        <v>39038</v>
      </c>
      <c r="F425" s="24">
        <f t="shared" si="161"/>
        <v>96781448.079999998</v>
      </c>
      <c r="G425" s="25">
        <v>2479.16</v>
      </c>
      <c r="H425" s="24">
        <f t="shared" si="150"/>
        <v>96781448.079999998</v>
      </c>
      <c r="I425" s="25">
        <v>2479.16</v>
      </c>
      <c r="J425" s="24">
        <f t="shared" si="162"/>
        <v>96781448.079999998</v>
      </c>
      <c r="K425" s="23">
        <v>2479.16</v>
      </c>
      <c r="L425" s="24">
        <f t="shared" si="163"/>
        <v>96781448.079999998</v>
      </c>
      <c r="M425" s="26">
        <v>2479.16</v>
      </c>
      <c r="N425" s="24">
        <f t="shared" si="160"/>
        <v>96781448.079999998</v>
      </c>
      <c r="O425" s="26">
        <v>2479.16</v>
      </c>
      <c r="P425" s="24">
        <f t="shared" si="164"/>
        <v>96781448.079999998</v>
      </c>
      <c r="Q425" s="23">
        <f>2479.16</f>
        <v>2479.16</v>
      </c>
      <c r="R425" s="24">
        <f t="shared" si="164"/>
        <v>96781448.079999998</v>
      </c>
      <c r="S425" s="26">
        <f t="shared" si="154"/>
        <v>0</v>
      </c>
      <c r="T425" s="28">
        <f t="shared" si="155"/>
        <v>0</v>
      </c>
    </row>
    <row r="426" spans="1:20" ht="33.75" x14ac:dyDescent="0.2">
      <c r="A426" s="25">
        <v>10.1</v>
      </c>
      <c r="B426" s="10" t="s">
        <v>439</v>
      </c>
      <c r="C426" s="9" t="s">
        <v>407</v>
      </c>
      <c r="D426" s="23">
        <v>337.76</v>
      </c>
      <c r="E426" s="24">
        <v>29711</v>
      </c>
      <c r="F426" s="24">
        <f t="shared" si="161"/>
        <v>10035187.359999999</v>
      </c>
      <c r="G426" s="25">
        <v>337.76</v>
      </c>
      <c r="H426" s="24">
        <f t="shared" si="150"/>
        <v>10035187.359999999</v>
      </c>
      <c r="I426" s="25">
        <v>337.76</v>
      </c>
      <c r="J426" s="24">
        <f t="shared" si="162"/>
        <v>10035187.359999999</v>
      </c>
      <c r="K426" s="23">
        <v>337.76</v>
      </c>
      <c r="L426" s="24">
        <f t="shared" si="163"/>
        <v>10035187.359999999</v>
      </c>
      <c r="M426" s="26">
        <v>337.76</v>
      </c>
      <c r="N426" s="24">
        <f t="shared" si="160"/>
        <v>10035187.359999999</v>
      </c>
      <c r="O426" s="26">
        <v>337.76</v>
      </c>
      <c r="P426" s="24">
        <f t="shared" si="164"/>
        <v>10035187.359999999</v>
      </c>
      <c r="Q426" s="23">
        <f>337.76</f>
        <v>337.76</v>
      </c>
      <c r="R426" s="24">
        <f t="shared" si="164"/>
        <v>10035187.359999999</v>
      </c>
      <c r="S426" s="26">
        <f t="shared" si="154"/>
        <v>0</v>
      </c>
      <c r="T426" s="28">
        <f t="shared" si="155"/>
        <v>0</v>
      </c>
    </row>
    <row r="427" spans="1:20" ht="22.5" x14ac:dyDescent="0.2">
      <c r="A427" s="29">
        <v>10.11</v>
      </c>
      <c r="B427" s="10" t="s">
        <v>440</v>
      </c>
      <c r="C427" s="9" t="s">
        <v>19</v>
      </c>
      <c r="D427" s="23">
        <v>1056.6400000000001</v>
      </c>
      <c r="E427" s="24">
        <v>39030</v>
      </c>
      <c r="F427" s="24">
        <f t="shared" si="161"/>
        <v>41240659.200000003</v>
      </c>
      <c r="G427" s="25">
        <v>0</v>
      </c>
      <c r="H427" s="24">
        <f t="shared" si="150"/>
        <v>0</v>
      </c>
      <c r="I427" s="25">
        <v>0</v>
      </c>
      <c r="J427" s="24">
        <f t="shared" si="162"/>
        <v>0</v>
      </c>
      <c r="K427" s="23">
        <v>0</v>
      </c>
      <c r="L427" s="24">
        <f t="shared" si="163"/>
        <v>0</v>
      </c>
      <c r="M427" s="26">
        <v>0</v>
      </c>
      <c r="N427" s="24">
        <f t="shared" si="160"/>
        <v>0</v>
      </c>
      <c r="O427" s="26">
        <v>169.73</v>
      </c>
      <c r="P427" s="24">
        <f t="shared" si="164"/>
        <v>6624561.8999999994</v>
      </c>
      <c r="Q427" s="23">
        <v>169.73</v>
      </c>
      <c r="R427" s="24">
        <f t="shared" si="164"/>
        <v>6624561.8999999994</v>
      </c>
      <c r="S427" s="26">
        <f t="shared" si="154"/>
        <v>0</v>
      </c>
      <c r="T427" s="28">
        <f t="shared" si="155"/>
        <v>0</v>
      </c>
    </row>
    <row r="428" spans="1:20" x14ac:dyDescent="0.2">
      <c r="A428" s="17">
        <v>11</v>
      </c>
      <c r="B428" s="18" t="s">
        <v>441</v>
      </c>
      <c r="C428" s="17"/>
      <c r="D428" s="17"/>
      <c r="E428" s="17" t="s">
        <v>41</v>
      </c>
      <c r="F428" s="19">
        <f>SUM(F429:F433)</f>
        <v>119658065.81999999</v>
      </c>
      <c r="G428" s="17"/>
      <c r="H428" s="19">
        <f>SUM(H429:H433)</f>
        <v>119658065.81999999</v>
      </c>
      <c r="I428" s="17"/>
      <c r="J428" s="19">
        <f>SUM(J429:J433)</f>
        <v>119658065.81999999</v>
      </c>
      <c r="K428" s="38"/>
      <c r="L428" s="19">
        <f>SUM(L429:L433)</f>
        <v>146366417.51000002</v>
      </c>
      <c r="M428" s="20"/>
      <c r="N428" s="19">
        <f>SUM(N429:N433)</f>
        <v>146366417.51000002</v>
      </c>
      <c r="O428" s="20"/>
      <c r="P428" s="19">
        <f>SUM(P429:P433)</f>
        <v>156914755.59000003</v>
      </c>
      <c r="Q428" s="20"/>
      <c r="R428" s="19">
        <f>SUM(R429:R433)</f>
        <v>233276320.47280002</v>
      </c>
      <c r="S428" s="26"/>
      <c r="T428" s="28"/>
    </row>
    <row r="429" spans="1:20" ht="33.75" x14ac:dyDescent="0.2">
      <c r="A429" s="29">
        <v>11.1</v>
      </c>
      <c r="B429" s="22" t="s">
        <v>442</v>
      </c>
      <c r="C429" s="9" t="s">
        <v>19</v>
      </c>
      <c r="D429" s="30">
        <v>80.66</v>
      </c>
      <c r="E429" s="24">
        <v>189616</v>
      </c>
      <c r="F429" s="24">
        <f>D429*E429</f>
        <v>15294426.559999999</v>
      </c>
      <c r="G429" s="29">
        <v>80.66</v>
      </c>
      <c r="H429" s="24">
        <f t="shared" si="150"/>
        <v>15294426.559999999</v>
      </c>
      <c r="I429" s="29">
        <v>80.66</v>
      </c>
      <c r="J429" s="24">
        <f t="shared" ref="J429:J433" si="165">I429*$E429</f>
        <v>15294426.559999999</v>
      </c>
      <c r="K429" s="23">
        <v>218.73</v>
      </c>
      <c r="L429" s="24">
        <f t="shared" ref="L429:L433" si="166">K429*E429</f>
        <v>41474707.68</v>
      </c>
      <c r="M429" s="26">
        <v>218.73</v>
      </c>
      <c r="N429" s="24">
        <f t="shared" si="160"/>
        <v>41474707.68</v>
      </c>
      <c r="O429" s="26">
        <v>274.36</v>
      </c>
      <c r="P429" s="24">
        <f t="shared" ref="P429:R433" si="167">O429*$E429</f>
        <v>52023045.760000005</v>
      </c>
      <c r="Q429" s="35">
        <f>+'[1]11.1'!AT206</f>
        <v>274.36</v>
      </c>
      <c r="R429" s="31">
        <f t="shared" si="167"/>
        <v>52023045.760000005</v>
      </c>
      <c r="S429" s="23">
        <f t="shared" si="154"/>
        <v>0</v>
      </c>
      <c r="T429" s="33">
        <f t="shared" si="155"/>
        <v>0</v>
      </c>
    </row>
    <row r="430" spans="1:20" ht="45" x14ac:dyDescent="0.2">
      <c r="A430" s="29">
        <v>11.2</v>
      </c>
      <c r="B430" s="22" t="s">
        <v>443</v>
      </c>
      <c r="C430" s="9" t="s">
        <v>19</v>
      </c>
      <c r="D430" s="30">
        <v>93.05</v>
      </c>
      <c r="E430" s="24">
        <v>234479</v>
      </c>
      <c r="F430" s="24">
        <f>D430*E430</f>
        <v>21818270.949999999</v>
      </c>
      <c r="G430" s="29">
        <v>93.05</v>
      </c>
      <c r="H430" s="24">
        <f t="shared" si="150"/>
        <v>21818270.949999999</v>
      </c>
      <c r="I430" s="29">
        <v>93.05</v>
      </c>
      <c r="J430" s="24">
        <f t="shared" si="165"/>
        <v>21818270.949999999</v>
      </c>
      <c r="K430" s="23">
        <v>93.05</v>
      </c>
      <c r="L430" s="24">
        <f t="shared" si="166"/>
        <v>21818270.949999999</v>
      </c>
      <c r="M430" s="26">
        <v>93.05</v>
      </c>
      <c r="N430" s="24">
        <f t="shared" si="160"/>
        <v>21818270.949999999</v>
      </c>
      <c r="O430" s="26">
        <v>93.05</v>
      </c>
      <c r="P430" s="24">
        <f t="shared" si="167"/>
        <v>21818270.949999999</v>
      </c>
      <c r="Q430" s="35">
        <f>+'[1]11,2'!$AT$44</f>
        <v>94.29</v>
      </c>
      <c r="R430" s="31">
        <f t="shared" si="167"/>
        <v>22109024.91</v>
      </c>
      <c r="S430" s="23">
        <f t="shared" si="154"/>
        <v>1.2400000000000091</v>
      </c>
      <c r="T430" s="33">
        <f t="shared" si="155"/>
        <v>0</v>
      </c>
    </row>
    <row r="431" spans="1:20" ht="56.25" x14ac:dyDescent="0.2">
      <c r="A431" s="29">
        <v>11.3</v>
      </c>
      <c r="B431" s="22" t="s">
        <v>836</v>
      </c>
      <c r="C431" s="9" t="s">
        <v>19</v>
      </c>
      <c r="D431" s="30">
        <v>324.62</v>
      </c>
      <c r="E431" s="24">
        <v>237838</v>
      </c>
      <c r="F431" s="24">
        <f>D431*E431</f>
        <v>77206971.560000002</v>
      </c>
      <c r="G431" s="29">
        <v>324.62</v>
      </c>
      <c r="H431" s="24">
        <f t="shared" si="150"/>
        <v>77206971.560000002</v>
      </c>
      <c r="I431" s="29">
        <v>324.62</v>
      </c>
      <c r="J431" s="24">
        <f t="shared" si="165"/>
        <v>77206971.560000002</v>
      </c>
      <c r="K431" s="23">
        <v>324.62</v>
      </c>
      <c r="L431" s="24">
        <f t="shared" si="166"/>
        <v>77206971.560000002</v>
      </c>
      <c r="M431" s="26">
        <v>324.62</v>
      </c>
      <c r="N431" s="24">
        <f t="shared" si="160"/>
        <v>77206971.560000002</v>
      </c>
      <c r="O431" s="26">
        <v>324.62</v>
      </c>
      <c r="P431" s="24">
        <f t="shared" si="167"/>
        <v>77206971.560000002</v>
      </c>
      <c r="Q431" s="35">
        <f>+'[1]11,3'!AT314</f>
        <v>570.44360000000006</v>
      </c>
      <c r="R431" s="31">
        <f t="shared" si="167"/>
        <v>135673164.9368</v>
      </c>
      <c r="S431" s="23">
        <f t="shared" si="154"/>
        <v>245.82360000000006</v>
      </c>
      <c r="T431" s="33">
        <f t="shared" si="155"/>
        <v>0</v>
      </c>
    </row>
    <row r="432" spans="1:20" ht="45" x14ac:dyDescent="0.2">
      <c r="A432" s="29">
        <v>11.4</v>
      </c>
      <c r="B432" s="10" t="s">
        <v>444</v>
      </c>
      <c r="C432" s="9" t="s">
        <v>407</v>
      </c>
      <c r="D432" s="30">
        <v>38.590000000000003</v>
      </c>
      <c r="E432" s="24">
        <v>44413</v>
      </c>
      <c r="F432" s="24">
        <f>D432*E432</f>
        <v>1713897.6700000002</v>
      </c>
      <c r="G432" s="29">
        <v>38.590000000000003</v>
      </c>
      <c r="H432" s="24">
        <f t="shared" si="150"/>
        <v>1713897.6700000002</v>
      </c>
      <c r="I432" s="29">
        <v>38.590000000000003</v>
      </c>
      <c r="J432" s="24">
        <f t="shared" si="165"/>
        <v>1713897.6700000002</v>
      </c>
      <c r="K432" s="23">
        <v>50.48</v>
      </c>
      <c r="L432" s="24">
        <f t="shared" si="166"/>
        <v>2241968.2399999998</v>
      </c>
      <c r="M432" s="26">
        <v>50.48</v>
      </c>
      <c r="N432" s="24">
        <f t="shared" si="160"/>
        <v>2241968.2399999998</v>
      </c>
      <c r="O432" s="26">
        <v>50.48</v>
      </c>
      <c r="P432" s="24">
        <f t="shared" si="167"/>
        <v>2241968.2399999998</v>
      </c>
      <c r="Q432" s="35">
        <f>+'[1]11,4'!AT44</f>
        <v>56.050000000000004</v>
      </c>
      <c r="R432" s="31">
        <f t="shared" si="167"/>
        <v>2489348.6500000004</v>
      </c>
      <c r="S432" s="23">
        <f t="shared" si="154"/>
        <v>5.5700000000000074</v>
      </c>
      <c r="T432" s="33">
        <f t="shared" si="155"/>
        <v>0</v>
      </c>
    </row>
    <row r="433" spans="1:20" ht="33.75" x14ac:dyDescent="0.2">
      <c r="A433" s="29">
        <v>11.5</v>
      </c>
      <c r="B433" s="22" t="s">
        <v>445</v>
      </c>
      <c r="C433" s="9" t="s">
        <v>407</v>
      </c>
      <c r="D433" s="30">
        <v>84.06</v>
      </c>
      <c r="E433" s="24">
        <v>43118</v>
      </c>
      <c r="F433" s="24">
        <f>D433*E433</f>
        <v>3624499.08</v>
      </c>
      <c r="G433" s="29">
        <v>84.06</v>
      </c>
      <c r="H433" s="24">
        <f t="shared" si="150"/>
        <v>3624499.08</v>
      </c>
      <c r="I433" s="29">
        <v>84.06</v>
      </c>
      <c r="J433" s="24">
        <f t="shared" si="165"/>
        <v>3624499.08</v>
      </c>
      <c r="K433" s="23">
        <v>84.06</v>
      </c>
      <c r="L433" s="24">
        <f t="shared" si="166"/>
        <v>3624499.08</v>
      </c>
      <c r="M433" s="26">
        <v>84.06</v>
      </c>
      <c r="N433" s="24">
        <f t="shared" si="160"/>
        <v>3624499.08</v>
      </c>
      <c r="O433" s="26">
        <v>84.06</v>
      </c>
      <c r="P433" s="24">
        <f t="shared" si="167"/>
        <v>3624499.08</v>
      </c>
      <c r="Q433" s="35">
        <f>+'[1]11,5'!AT484</f>
        <v>486.61199999999997</v>
      </c>
      <c r="R433" s="31">
        <f t="shared" si="167"/>
        <v>20981736.215999998</v>
      </c>
      <c r="S433" s="23">
        <f t="shared" si="154"/>
        <v>402.55199999999996</v>
      </c>
      <c r="T433" s="33">
        <f t="shared" si="155"/>
        <v>0</v>
      </c>
    </row>
    <row r="434" spans="1:20" x14ac:dyDescent="0.2">
      <c r="A434" s="17">
        <v>12</v>
      </c>
      <c r="B434" s="18" t="s">
        <v>446</v>
      </c>
      <c r="C434" s="17"/>
      <c r="D434" s="17"/>
      <c r="E434" s="17" t="s">
        <v>41</v>
      </c>
      <c r="F434" s="17">
        <f>SUM(F435:F441)</f>
        <v>204736415.09999999</v>
      </c>
      <c r="G434" s="17"/>
      <c r="H434" s="17">
        <f>SUM(H435:H441)</f>
        <v>204736415.09999999</v>
      </c>
      <c r="I434" s="17"/>
      <c r="J434" s="17">
        <f>SUM(J435:J441)</f>
        <v>204736415.09999999</v>
      </c>
      <c r="K434" s="17"/>
      <c r="L434" s="17">
        <f>SUM(L435:L441)</f>
        <v>153747565.84</v>
      </c>
      <c r="M434" s="17"/>
      <c r="N434" s="17">
        <f>SUM(N435:N441)</f>
        <v>153747565.84</v>
      </c>
      <c r="O434" s="17"/>
      <c r="P434" s="17">
        <f>SUM(P435:P441)</f>
        <v>57990444.329999998</v>
      </c>
      <c r="Q434" s="17"/>
      <c r="R434" s="19">
        <f>SUM(R435:R441)</f>
        <v>130120371.66500001</v>
      </c>
      <c r="S434" s="26"/>
      <c r="T434" s="28"/>
    </row>
    <row r="435" spans="1:20" ht="22.5" x14ac:dyDescent="0.2">
      <c r="A435" s="29">
        <v>12.1</v>
      </c>
      <c r="B435" s="22" t="s">
        <v>447</v>
      </c>
      <c r="C435" s="9" t="s">
        <v>19</v>
      </c>
      <c r="D435" s="30">
        <v>1097.8800000000001</v>
      </c>
      <c r="E435" s="24">
        <v>56266</v>
      </c>
      <c r="F435" s="24">
        <f t="shared" ref="F435:F441" si="168">D435*E435</f>
        <v>61773316.080000006</v>
      </c>
      <c r="G435" s="29">
        <v>1097.8800000000001</v>
      </c>
      <c r="H435" s="24">
        <f t="shared" si="150"/>
        <v>61773316.080000006</v>
      </c>
      <c r="I435" s="29">
        <v>1097.8800000000001</v>
      </c>
      <c r="J435" s="24">
        <f t="shared" ref="J435:J441" si="169">I435*$E435</f>
        <v>61773316.080000006</v>
      </c>
      <c r="K435" s="23">
        <v>0</v>
      </c>
      <c r="L435" s="24">
        <f>K435*E435</f>
        <v>0</v>
      </c>
      <c r="M435" s="26">
        <v>0</v>
      </c>
      <c r="N435" s="24">
        <f t="shared" si="160"/>
        <v>0</v>
      </c>
      <c r="O435" s="26">
        <v>0</v>
      </c>
      <c r="P435" s="24">
        <f t="shared" ref="P435:R441" si="170">O435*$E435</f>
        <v>0</v>
      </c>
      <c r="Q435" s="26">
        <v>0</v>
      </c>
      <c r="R435" s="24">
        <f t="shared" si="170"/>
        <v>0</v>
      </c>
      <c r="S435" s="26">
        <f t="shared" si="154"/>
        <v>0</v>
      </c>
      <c r="T435" s="28">
        <f t="shared" si="155"/>
        <v>0</v>
      </c>
    </row>
    <row r="436" spans="1:20" ht="22.5" x14ac:dyDescent="0.2">
      <c r="A436" s="29">
        <v>12.2</v>
      </c>
      <c r="B436" s="22" t="s">
        <v>448</v>
      </c>
      <c r="C436" s="9" t="s">
        <v>19</v>
      </c>
      <c r="D436" s="30">
        <v>58.46</v>
      </c>
      <c r="E436" s="24">
        <v>56266</v>
      </c>
      <c r="F436" s="24">
        <f t="shared" si="168"/>
        <v>3289310.36</v>
      </c>
      <c r="G436" s="29">
        <v>58.46</v>
      </c>
      <c r="H436" s="24">
        <f t="shared" si="150"/>
        <v>3289310.36</v>
      </c>
      <c r="I436" s="29">
        <v>58.46</v>
      </c>
      <c r="J436" s="24">
        <f t="shared" si="169"/>
        <v>3289310.36</v>
      </c>
      <c r="K436" s="23">
        <v>25.01</v>
      </c>
      <c r="L436" s="24">
        <f t="shared" ref="L436:L441" si="171">K436*E436</f>
        <v>1407212.6600000001</v>
      </c>
      <c r="M436" s="26">
        <v>25.01</v>
      </c>
      <c r="N436" s="24">
        <f t="shared" si="160"/>
        <v>1407212.6600000001</v>
      </c>
      <c r="O436" s="26">
        <v>25.01</v>
      </c>
      <c r="P436" s="24">
        <f t="shared" si="170"/>
        <v>1407212.6600000001</v>
      </c>
      <c r="Q436" s="35">
        <f>+'[1]12,2'!AT40</f>
        <v>25.01</v>
      </c>
      <c r="R436" s="31">
        <f t="shared" si="170"/>
        <v>1407212.6600000001</v>
      </c>
      <c r="S436" s="23">
        <f t="shared" si="154"/>
        <v>0</v>
      </c>
      <c r="T436" s="33">
        <f t="shared" si="155"/>
        <v>0</v>
      </c>
    </row>
    <row r="437" spans="1:20" ht="33.75" x14ac:dyDescent="0.2">
      <c r="A437" s="29">
        <v>12.3</v>
      </c>
      <c r="B437" s="22" t="s">
        <v>449</v>
      </c>
      <c r="C437" s="9" t="s">
        <v>19</v>
      </c>
      <c r="D437" s="30">
        <v>18.77</v>
      </c>
      <c r="E437" s="31">
        <v>56266</v>
      </c>
      <c r="F437" s="24">
        <f t="shared" si="168"/>
        <v>1056112.82</v>
      </c>
      <c r="G437" s="29">
        <v>18.77</v>
      </c>
      <c r="H437" s="24">
        <f t="shared" si="150"/>
        <v>1056112.82</v>
      </c>
      <c r="I437" s="29">
        <v>18.77</v>
      </c>
      <c r="J437" s="24">
        <f t="shared" si="169"/>
        <v>1056112.82</v>
      </c>
      <c r="K437" s="23">
        <v>124.08</v>
      </c>
      <c r="L437" s="24">
        <f t="shared" si="171"/>
        <v>6981485.2800000003</v>
      </c>
      <c r="M437" s="26">
        <v>124.08</v>
      </c>
      <c r="N437" s="24">
        <f t="shared" si="160"/>
        <v>6981485.2800000003</v>
      </c>
      <c r="O437" s="26">
        <v>124.08</v>
      </c>
      <c r="P437" s="24">
        <f t="shared" si="170"/>
        <v>6981485.2800000003</v>
      </c>
      <c r="Q437" s="23">
        <v>124.08</v>
      </c>
      <c r="R437" s="31">
        <f t="shared" si="170"/>
        <v>6981485.2800000003</v>
      </c>
      <c r="S437" s="23">
        <f t="shared" si="154"/>
        <v>0</v>
      </c>
      <c r="T437" s="33">
        <f t="shared" si="155"/>
        <v>0</v>
      </c>
    </row>
    <row r="438" spans="1:20" ht="22.5" x14ac:dyDescent="0.2">
      <c r="A438" s="29">
        <v>12.4</v>
      </c>
      <c r="B438" s="22" t="s">
        <v>450</v>
      </c>
      <c r="C438" s="9" t="s">
        <v>19</v>
      </c>
      <c r="D438" s="30">
        <v>28.56</v>
      </c>
      <c r="E438" s="31">
        <v>22226</v>
      </c>
      <c r="F438" s="24">
        <f t="shared" si="168"/>
        <v>634774.55999999994</v>
      </c>
      <c r="G438" s="29">
        <v>28.56</v>
      </c>
      <c r="H438" s="24">
        <f t="shared" si="150"/>
        <v>634774.55999999994</v>
      </c>
      <c r="I438" s="29">
        <v>28.56</v>
      </c>
      <c r="J438" s="24">
        <f t="shared" si="169"/>
        <v>634774.55999999994</v>
      </c>
      <c r="K438" s="23">
        <v>137.91999999999999</v>
      </c>
      <c r="L438" s="24">
        <f t="shared" si="171"/>
        <v>3065409.92</v>
      </c>
      <c r="M438" s="26">
        <v>137.91999999999999</v>
      </c>
      <c r="N438" s="24">
        <f t="shared" si="160"/>
        <v>3065409.92</v>
      </c>
      <c r="O438" s="26">
        <v>137.91999999999999</v>
      </c>
      <c r="P438" s="24">
        <f t="shared" si="170"/>
        <v>3065409.92</v>
      </c>
      <c r="Q438" s="23">
        <v>137.91999999999999</v>
      </c>
      <c r="R438" s="31">
        <f t="shared" si="170"/>
        <v>3065409.92</v>
      </c>
      <c r="S438" s="23">
        <f t="shared" si="154"/>
        <v>0</v>
      </c>
      <c r="T438" s="33">
        <f t="shared" si="155"/>
        <v>0</v>
      </c>
    </row>
    <row r="439" spans="1:20" ht="33.75" x14ac:dyDescent="0.2">
      <c r="A439" s="29">
        <v>12.5</v>
      </c>
      <c r="B439" s="22" t="s">
        <v>451</v>
      </c>
      <c r="C439" s="9" t="s">
        <v>19</v>
      </c>
      <c r="D439" s="30">
        <v>736.54</v>
      </c>
      <c r="E439" s="24">
        <v>148091</v>
      </c>
      <c r="F439" s="24">
        <f t="shared" si="168"/>
        <v>109074945.14</v>
      </c>
      <c r="G439" s="29">
        <v>736.54</v>
      </c>
      <c r="H439" s="24">
        <f t="shared" si="150"/>
        <v>109074945.14</v>
      </c>
      <c r="I439" s="29">
        <v>736.54</v>
      </c>
      <c r="J439" s="24">
        <f t="shared" si="169"/>
        <v>109074945.14</v>
      </c>
      <c r="K439" s="23">
        <v>736.54</v>
      </c>
      <c r="L439" s="24">
        <f t="shared" si="171"/>
        <v>109074945.14</v>
      </c>
      <c r="M439" s="26">
        <v>736.54</v>
      </c>
      <c r="N439" s="24">
        <f t="shared" si="160"/>
        <v>109074945.14</v>
      </c>
      <c r="O439" s="51">
        <v>89.93</v>
      </c>
      <c r="P439" s="24">
        <f t="shared" si="170"/>
        <v>13317823.630000001</v>
      </c>
      <c r="Q439" s="35">
        <f>+'[1]12,5'!$AT$206</f>
        <v>688.73</v>
      </c>
      <c r="R439" s="31">
        <f t="shared" si="170"/>
        <v>101994714.43000001</v>
      </c>
      <c r="S439" s="23">
        <f t="shared" si="154"/>
        <v>598.79999999999995</v>
      </c>
      <c r="T439" s="33">
        <f t="shared" si="155"/>
        <v>0</v>
      </c>
    </row>
    <row r="440" spans="1:20" ht="56.25" x14ac:dyDescent="0.2">
      <c r="A440" s="29">
        <v>12.6</v>
      </c>
      <c r="B440" s="22" t="s">
        <v>452</v>
      </c>
      <c r="C440" s="9" t="s">
        <v>19</v>
      </c>
      <c r="D440" s="30">
        <v>257.70999999999998</v>
      </c>
      <c r="E440" s="24">
        <v>101530</v>
      </c>
      <c r="F440" s="24">
        <f t="shared" si="168"/>
        <v>26165296.299999997</v>
      </c>
      <c r="G440" s="29">
        <v>257.70999999999998</v>
      </c>
      <c r="H440" s="24">
        <f t="shared" si="150"/>
        <v>26165296.299999997</v>
      </c>
      <c r="I440" s="29">
        <v>257.70999999999998</v>
      </c>
      <c r="J440" s="24">
        <f t="shared" si="169"/>
        <v>26165296.299999997</v>
      </c>
      <c r="K440" s="23">
        <v>190.58</v>
      </c>
      <c r="L440" s="24">
        <f t="shared" si="171"/>
        <v>19349587.400000002</v>
      </c>
      <c r="M440" s="26">
        <v>190.58</v>
      </c>
      <c r="N440" s="24">
        <f t="shared" si="160"/>
        <v>19349587.400000002</v>
      </c>
      <c r="O440" s="26">
        <v>190.58</v>
      </c>
      <c r="P440" s="24">
        <f t="shared" si="170"/>
        <v>19349587.400000002</v>
      </c>
      <c r="Q440" s="23">
        <f>+'[1]12,6'!AT44</f>
        <v>29.181500000000003</v>
      </c>
      <c r="R440" s="31">
        <f t="shared" si="170"/>
        <v>2962797.6950000003</v>
      </c>
      <c r="S440" s="23">
        <f t="shared" si="154"/>
        <v>0</v>
      </c>
      <c r="T440" s="33">
        <f t="shared" si="155"/>
        <v>-161.39850000000001</v>
      </c>
    </row>
    <row r="441" spans="1:20" ht="56.25" x14ac:dyDescent="0.2">
      <c r="A441" s="29">
        <v>12.7</v>
      </c>
      <c r="B441" s="22" t="s">
        <v>453</v>
      </c>
      <c r="C441" s="9" t="s">
        <v>407</v>
      </c>
      <c r="D441" s="30">
        <v>108.56</v>
      </c>
      <c r="E441" s="24">
        <v>25264</v>
      </c>
      <c r="F441" s="24">
        <f t="shared" si="168"/>
        <v>2742659.84</v>
      </c>
      <c r="G441" s="29">
        <v>108.56</v>
      </c>
      <c r="H441" s="24">
        <f t="shared" si="150"/>
        <v>2742659.84</v>
      </c>
      <c r="I441" s="29">
        <v>108.56</v>
      </c>
      <c r="J441" s="24">
        <f t="shared" si="169"/>
        <v>2742659.84</v>
      </c>
      <c r="K441" s="23">
        <v>548.96</v>
      </c>
      <c r="L441" s="24">
        <f t="shared" si="171"/>
        <v>13868925.440000001</v>
      </c>
      <c r="M441" s="26">
        <v>548.96</v>
      </c>
      <c r="N441" s="24">
        <f t="shared" si="160"/>
        <v>13868925.440000001</v>
      </c>
      <c r="O441" s="26">
        <v>548.96</v>
      </c>
      <c r="P441" s="24">
        <f t="shared" si="170"/>
        <v>13868925.440000001</v>
      </c>
      <c r="Q441" s="23">
        <f>+'[1]12,7'!AT208</f>
        <v>542.61999999999989</v>
      </c>
      <c r="R441" s="31">
        <f t="shared" si="170"/>
        <v>13708751.679999998</v>
      </c>
      <c r="S441" s="23">
        <f t="shared" si="154"/>
        <v>0</v>
      </c>
      <c r="T441" s="33">
        <f t="shared" si="155"/>
        <v>-6.3400000000001455</v>
      </c>
    </row>
    <row r="442" spans="1:20" x14ac:dyDescent="0.2">
      <c r="A442" s="17">
        <v>13</v>
      </c>
      <c r="B442" s="18" t="s">
        <v>454</v>
      </c>
      <c r="C442" s="17"/>
      <c r="D442" s="17"/>
      <c r="E442" s="17" t="s">
        <v>41</v>
      </c>
      <c r="F442" s="19">
        <f>SUM(F443:F449)</f>
        <v>57804106.99000001</v>
      </c>
      <c r="G442" s="15"/>
      <c r="H442" s="19">
        <f>SUM(H443:H449)</f>
        <v>57804106.99000001</v>
      </c>
      <c r="I442" s="15"/>
      <c r="J442" s="19">
        <f>SUM(J443:J449)</f>
        <v>57804106.99000001</v>
      </c>
      <c r="K442" s="23"/>
      <c r="L442" s="19">
        <f>SUM(L443:L449)</f>
        <v>71713791.829999998</v>
      </c>
      <c r="M442" s="20"/>
      <c r="N442" s="19">
        <f>SUM(N443:N449)</f>
        <v>71713791.829999998</v>
      </c>
      <c r="O442" s="17"/>
      <c r="P442" s="19">
        <f>SUM(P443:P449)</f>
        <v>71713791.829999998</v>
      </c>
      <c r="Q442" s="17"/>
      <c r="R442" s="19">
        <f>SUM(R443:R449)</f>
        <v>46170372.409599997</v>
      </c>
      <c r="S442" s="26">
        <f t="shared" si="154"/>
        <v>0</v>
      </c>
      <c r="T442" s="28">
        <f t="shared" si="155"/>
        <v>0</v>
      </c>
    </row>
    <row r="443" spans="1:20" ht="45" x14ac:dyDescent="0.2">
      <c r="A443" s="29">
        <v>13.1</v>
      </c>
      <c r="B443" s="10" t="s">
        <v>455</v>
      </c>
      <c r="C443" s="9" t="s">
        <v>19</v>
      </c>
      <c r="D443" s="23">
        <v>18.579999999999998</v>
      </c>
      <c r="E443" s="24">
        <v>115256</v>
      </c>
      <c r="F443" s="24">
        <f t="shared" ref="F443:F449" si="172">D443*E443</f>
        <v>2141456.48</v>
      </c>
      <c r="G443" s="25">
        <v>18.579999999999998</v>
      </c>
      <c r="H443" s="24">
        <f t="shared" si="150"/>
        <v>2141456.48</v>
      </c>
      <c r="I443" s="25">
        <v>18.579999999999998</v>
      </c>
      <c r="J443" s="24">
        <f t="shared" ref="J443:J449" si="173">I443*$E443</f>
        <v>2141456.48</v>
      </c>
      <c r="K443" s="23">
        <v>18.579999999999998</v>
      </c>
      <c r="L443" s="24">
        <f t="shared" ref="L443:L449" si="174">K443*E443</f>
        <v>2141456.48</v>
      </c>
      <c r="M443" s="26">
        <v>18.579999999999998</v>
      </c>
      <c r="N443" s="24">
        <f t="shared" si="160"/>
        <v>2141456.48</v>
      </c>
      <c r="O443" s="26">
        <v>18.579999999999998</v>
      </c>
      <c r="P443" s="24">
        <f t="shared" ref="P443:R449" si="175">O443*$E443</f>
        <v>2141456.48</v>
      </c>
      <c r="Q443" s="23">
        <v>18.579999999999998</v>
      </c>
      <c r="R443" s="31">
        <f t="shared" si="175"/>
        <v>2141456.48</v>
      </c>
      <c r="S443" s="23">
        <f t="shared" si="154"/>
        <v>0</v>
      </c>
      <c r="T443" s="33">
        <f t="shared" si="155"/>
        <v>0</v>
      </c>
    </row>
    <row r="444" spans="1:20" ht="45" x14ac:dyDescent="0.2">
      <c r="A444" s="29">
        <v>13.2</v>
      </c>
      <c r="B444" s="10" t="s">
        <v>456</v>
      </c>
      <c r="C444" s="9" t="s">
        <v>19</v>
      </c>
      <c r="D444" s="23">
        <v>120.05</v>
      </c>
      <c r="E444" s="24">
        <v>41652</v>
      </c>
      <c r="F444" s="24">
        <f t="shared" si="172"/>
        <v>5000322.5999999996</v>
      </c>
      <c r="G444" s="25">
        <v>120.05</v>
      </c>
      <c r="H444" s="24">
        <f t="shared" si="150"/>
        <v>5000322.5999999996</v>
      </c>
      <c r="I444" s="25">
        <v>120.05</v>
      </c>
      <c r="J444" s="24">
        <f t="shared" si="173"/>
        <v>5000322.5999999996</v>
      </c>
      <c r="K444" s="23">
        <v>288.62</v>
      </c>
      <c r="L444" s="24">
        <f t="shared" si="174"/>
        <v>12021600.24</v>
      </c>
      <c r="M444" s="26">
        <v>288.62</v>
      </c>
      <c r="N444" s="24">
        <f t="shared" si="160"/>
        <v>12021600.24</v>
      </c>
      <c r="O444" s="26">
        <v>288.62</v>
      </c>
      <c r="P444" s="24">
        <f t="shared" si="175"/>
        <v>12021600.24</v>
      </c>
      <c r="Q444" s="23"/>
      <c r="R444" s="31">
        <f t="shared" si="175"/>
        <v>0</v>
      </c>
      <c r="S444" s="23">
        <f t="shared" si="154"/>
        <v>0</v>
      </c>
      <c r="T444" s="33">
        <f t="shared" si="155"/>
        <v>-288.62</v>
      </c>
    </row>
    <row r="445" spans="1:20" ht="33.75" x14ac:dyDescent="0.2">
      <c r="A445" s="29">
        <v>13.3</v>
      </c>
      <c r="B445" s="22" t="s">
        <v>457</v>
      </c>
      <c r="C445" s="30" t="s">
        <v>19</v>
      </c>
      <c r="D445" s="23">
        <v>132</v>
      </c>
      <c r="E445" s="24">
        <v>151904</v>
      </c>
      <c r="F445" s="31">
        <f t="shared" si="172"/>
        <v>20051328</v>
      </c>
      <c r="G445" s="25">
        <v>132</v>
      </c>
      <c r="H445" s="24">
        <f t="shared" si="150"/>
        <v>20051328</v>
      </c>
      <c r="I445" s="25">
        <v>132</v>
      </c>
      <c r="J445" s="24">
        <f t="shared" si="173"/>
        <v>20051328</v>
      </c>
      <c r="K445" s="23">
        <v>148.94999999999999</v>
      </c>
      <c r="L445" s="24">
        <f t="shared" si="174"/>
        <v>22626100.799999997</v>
      </c>
      <c r="M445" s="26">
        <v>148.94999999999999</v>
      </c>
      <c r="N445" s="24">
        <f t="shared" si="160"/>
        <v>22626100.799999997</v>
      </c>
      <c r="O445" s="26">
        <v>148.94999999999999</v>
      </c>
      <c r="P445" s="24">
        <f t="shared" si="175"/>
        <v>22626100.799999997</v>
      </c>
      <c r="Q445" s="23">
        <f>+'[1]13,3'!AT45</f>
        <v>162.20679999999999</v>
      </c>
      <c r="R445" s="31">
        <f t="shared" si="175"/>
        <v>24639861.747199997</v>
      </c>
      <c r="S445" s="23">
        <f t="shared" si="154"/>
        <v>13.256799999999998</v>
      </c>
      <c r="T445" s="33">
        <f t="shared" si="155"/>
        <v>0</v>
      </c>
    </row>
    <row r="446" spans="1:20" ht="45" x14ac:dyDescent="0.2">
      <c r="A446" s="29">
        <v>13.4</v>
      </c>
      <c r="B446" s="22" t="s">
        <v>458</v>
      </c>
      <c r="C446" s="9" t="s">
        <v>19</v>
      </c>
      <c r="D446" s="23">
        <v>109.5</v>
      </c>
      <c r="E446" s="31">
        <v>138840</v>
      </c>
      <c r="F446" s="24">
        <f t="shared" si="172"/>
        <v>15202980</v>
      </c>
      <c r="G446" s="25">
        <v>109.5</v>
      </c>
      <c r="H446" s="24">
        <f t="shared" si="150"/>
        <v>15202980</v>
      </c>
      <c r="I446" s="25">
        <v>109.5</v>
      </c>
      <c r="J446" s="24">
        <f t="shared" si="173"/>
        <v>15202980</v>
      </c>
      <c r="K446" s="23">
        <v>133.22999999999999</v>
      </c>
      <c r="L446" s="24">
        <f t="shared" si="174"/>
        <v>18497653.199999999</v>
      </c>
      <c r="M446" s="26">
        <v>133.22999999999999</v>
      </c>
      <c r="N446" s="24">
        <f t="shared" si="160"/>
        <v>18497653.199999999</v>
      </c>
      <c r="O446" s="26">
        <v>133.22999999999999</v>
      </c>
      <c r="P446" s="24">
        <f t="shared" si="175"/>
        <v>18497653.199999999</v>
      </c>
      <c r="Q446" s="35">
        <f>+'[1]13,4'!AT40</f>
        <v>110.16539999999998</v>
      </c>
      <c r="R446" s="31">
        <f t="shared" si="175"/>
        <v>15295364.135999996</v>
      </c>
      <c r="S446" s="23">
        <f t="shared" si="154"/>
        <v>0</v>
      </c>
      <c r="T446" s="33">
        <f t="shared" si="155"/>
        <v>-23.064600000000013</v>
      </c>
    </row>
    <row r="447" spans="1:20" ht="45" x14ac:dyDescent="0.2">
      <c r="A447" s="29">
        <v>13.5</v>
      </c>
      <c r="B447" s="10" t="s">
        <v>459</v>
      </c>
      <c r="C447" s="9" t="s">
        <v>19</v>
      </c>
      <c r="D447" s="23">
        <v>51.04</v>
      </c>
      <c r="E447" s="24">
        <v>24146</v>
      </c>
      <c r="F447" s="24">
        <f t="shared" si="172"/>
        <v>1232411.8400000001</v>
      </c>
      <c r="G447" s="25">
        <v>51.04</v>
      </c>
      <c r="H447" s="24">
        <f t="shared" si="150"/>
        <v>1232411.8400000001</v>
      </c>
      <c r="I447" s="25">
        <v>51.04</v>
      </c>
      <c r="J447" s="24">
        <f t="shared" si="173"/>
        <v>1232411.8400000001</v>
      </c>
      <c r="K447" s="23">
        <v>93.24</v>
      </c>
      <c r="L447" s="24">
        <f t="shared" si="174"/>
        <v>2251373.04</v>
      </c>
      <c r="M447" s="26">
        <v>93.24</v>
      </c>
      <c r="N447" s="24">
        <f t="shared" si="160"/>
        <v>2251373.04</v>
      </c>
      <c r="O447" s="26">
        <v>93.24</v>
      </c>
      <c r="P447" s="24">
        <f t="shared" si="175"/>
        <v>2251373.04</v>
      </c>
      <c r="Q447" s="23">
        <v>0</v>
      </c>
      <c r="R447" s="31">
        <f t="shared" si="175"/>
        <v>0</v>
      </c>
      <c r="S447" s="23">
        <f t="shared" si="154"/>
        <v>0</v>
      </c>
      <c r="T447" s="33">
        <f t="shared" si="155"/>
        <v>-93.24</v>
      </c>
    </row>
    <row r="448" spans="1:20" ht="45" x14ac:dyDescent="0.2">
      <c r="A448" s="29">
        <v>13.6</v>
      </c>
      <c r="B448" s="22" t="s">
        <v>460</v>
      </c>
      <c r="C448" s="9" t="s">
        <v>19</v>
      </c>
      <c r="D448" s="23">
        <v>146.53</v>
      </c>
      <c r="E448" s="24">
        <v>19565</v>
      </c>
      <c r="F448" s="24">
        <f t="shared" si="172"/>
        <v>2866859.45</v>
      </c>
      <c r="G448" s="25">
        <v>146.53</v>
      </c>
      <c r="H448" s="24">
        <f t="shared" si="150"/>
        <v>2866859.45</v>
      </c>
      <c r="I448" s="25">
        <v>146.53</v>
      </c>
      <c r="J448" s="24">
        <f t="shared" si="173"/>
        <v>2866859.45</v>
      </c>
      <c r="K448" s="23">
        <v>146.53</v>
      </c>
      <c r="L448" s="24">
        <f t="shared" si="174"/>
        <v>2866859.45</v>
      </c>
      <c r="M448" s="26">
        <v>146.53</v>
      </c>
      <c r="N448" s="24">
        <f t="shared" si="160"/>
        <v>2866859.45</v>
      </c>
      <c r="O448" s="26">
        <v>146.53</v>
      </c>
      <c r="P448" s="24">
        <f t="shared" si="175"/>
        <v>2866859.45</v>
      </c>
      <c r="Q448" s="23">
        <f>+'[1]13,6'!AT45</f>
        <v>111.32640000000002</v>
      </c>
      <c r="R448" s="31">
        <f t="shared" si="175"/>
        <v>2178101.0160000003</v>
      </c>
      <c r="S448" s="23">
        <f t="shared" si="154"/>
        <v>0</v>
      </c>
      <c r="T448" s="33">
        <f t="shared" si="155"/>
        <v>-35.20359999999998</v>
      </c>
    </row>
    <row r="449" spans="1:20" ht="45" x14ac:dyDescent="0.2">
      <c r="A449" s="29">
        <v>13.7</v>
      </c>
      <c r="B449" s="10" t="s">
        <v>461</v>
      </c>
      <c r="C449" s="9" t="s">
        <v>19</v>
      </c>
      <c r="D449" s="23">
        <v>77.87</v>
      </c>
      <c r="E449" s="24">
        <v>145226</v>
      </c>
      <c r="F449" s="24">
        <f t="shared" si="172"/>
        <v>11308748.620000001</v>
      </c>
      <c r="G449" s="25">
        <v>77.87</v>
      </c>
      <c r="H449" s="24">
        <f t="shared" si="150"/>
        <v>11308748.620000001</v>
      </c>
      <c r="I449" s="25">
        <v>77.87</v>
      </c>
      <c r="J449" s="24">
        <f t="shared" si="173"/>
        <v>11308748.620000001</v>
      </c>
      <c r="K449" s="23">
        <v>77.87</v>
      </c>
      <c r="L449" s="24">
        <f t="shared" si="174"/>
        <v>11308748.620000001</v>
      </c>
      <c r="M449" s="26">
        <v>77.87</v>
      </c>
      <c r="N449" s="24">
        <f t="shared" si="160"/>
        <v>11308748.620000001</v>
      </c>
      <c r="O449" s="26">
        <v>77.87</v>
      </c>
      <c r="P449" s="24">
        <f t="shared" si="175"/>
        <v>11308748.620000001</v>
      </c>
      <c r="Q449" s="23">
        <f>+'[1]13,7'!AT45</f>
        <v>13.1904</v>
      </c>
      <c r="R449" s="31">
        <f t="shared" si="175"/>
        <v>1915589.0304</v>
      </c>
      <c r="S449" s="23">
        <f t="shared" si="154"/>
        <v>0</v>
      </c>
      <c r="T449" s="33">
        <f t="shared" si="155"/>
        <v>-64.679600000000008</v>
      </c>
    </row>
    <row r="450" spans="1:20" x14ac:dyDescent="0.2">
      <c r="A450" s="17">
        <v>14</v>
      </c>
      <c r="B450" s="18" t="s">
        <v>462</v>
      </c>
      <c r="C450" s="17"/>
      <c r="D450" s="17"/>
      <c r="E450" s="17" t="s">
        <v>41</v>
      </c>
      <c r="F450" s="17">
        <f>SUM(F451:F460)</f>
        <v>246349058.40000001</v>
      </c>
      <c r="G450" s="17"/>
      <c r="H450" s="17">
        <f>SUM(H451:H460)</f>
        <v>246349058.40000001</v>
      </c>
      <c r="I450" s="17"/>
      <c r="J450" s="17">
        <f>SUM(J451:J460)</f>
        <v>246349058.40000001</v>
      </c>
      <c r="K450" s="17"/>
      <c r="L450" s="17">
        <f>SUM(L451:L460)</f>
        <v>323047568</v>
      </c>
      <c r="M450" s="17"/>
      <c r="N450" s="17">
        <f>SUM(N451:N460)</f>
        <v>256329364.49000001</v>
      </c>
      <c r="O450" s="17"/>
      <c r="P450" s="19">
        <f>SUM(P451:P460)</f>
        <v>256329364.49000001</v>
      </c>
      <c r="Q450" s="17"/>
      <c r="R450" s="19">
        <f>SUM(R451:R460)</f>
        <v>242999315.5187</v>
      </c>
      <c r="S450" s="26"/>
      <c r="T450" s="28"/>
    </row>
    <row r="451" spans="1:20" ht="45" x14ac:dyDescent="0.2">
      <c r="A451" s="29">
        <v>14.1</v>
      </c>
      <c r="B451" s="10" t="s">
        <v>463</v>
      </c>
      <c r="C451" s="9" t="s">
        <v>19</v>
      </c>
      <c r="D451" s="23">
        <v>162.81</v>
      </c>
      <c r="E451" s="24">
        <v>134271</v>
      </c>
      <c r="F451" s="24">
        <f t="shared" ref="F451:F460" si="176">D451*E451</f>
        <v>21860661.510000002</v>
      </c>
      <c r="G451" s="25">
        <v>162.81</v>
      </c>
      <c r="H451" s="24">
        <f t="shared" si="150"/>
        <v>21860661.510000002</v>
      </c>
      <c r="I451" s="25">
        <v>162.81</v>
      </c>
      <c r="J451" s="24">
        <f t="shared" ref="J451:J460" si="177">I451*$E451</f>
        <v>21860661.510000002</v>
      </c>
      <c r="K451" s="23">
        <v>90.62</v>
      </c>
      <c r="L451" s="24">
        <f t="shared" ref="L451:L460" si="178">K451*E451</f>
        <v>12167638.020000001</v>
      </c>
      <c r="M451" s="26">
        <v>90.62</v>
      </c>
      <c r="N451" s="24">
        <f t="shared" si="160"/>
        <v>12167638.020000001</v>
      </c>
      <c r="O451" s="26">
        <v>90.62</v>
      </c>
      <c r="P451" s="24">
        <f t="shared" ref="P451:R460" si="179">O451*$E451</f>
        <v>12167638.020000001</v>
      </c>
      <c r="Q451" s="23">
        <f>+'[1]14,1'!AT227</f>
        <v>123.24000000000001</v>
      </c>
      <c r="R451" s="31">
        <f t="shared" si="179"/>
        <v>16547558.040000001</v>
      </c>
      <c r="S451" s="23">
        <f t="shared" si="154"/>
        <v>32.620000000000005</v>
      </c>
      <c r="T451" s="28">
        <f t="shared" si="155"/>
        <v>0</v>
      </c>
    </row>
    <row r="452" spans="1:20" ht="40.5" customHeight="1" x14ac:dyDescent="0.2">
      <c r="A452" s="29">
        <v>14.2</v>
      </c>
      <c r="B452" s="22" t="s">
        <v>464</v>
      </c>
      <c r="C452" s="9" t="s">
        <v>407</v>
      </c>
      <c r="D452" s="23">
        <v>378</v>
      </c>
      <c r="E452" s="24">
        <v>14324</v>
      </c>
      <c r="F452" s="24">
        <f t="shared" si="176"/>
        <v>5414472</v>
      </c>
      <c r="G452" s="25">
        <v>378</v>
      </c>
      <c r="H452" s="24">
        <f t="shared" si="150"/>
        <v>5414472</v>
      </c>
      <c r="I452" s="25">
        <v>378</v>
      </c>
      <c r="J452" s="24">
        <f t="shared" si="177"/>
        <v>5414472</v>
      </c>
      <c r="K452" s="23">
        <v>378</v>
      </c>
      <c r="L452" s="24">
        <f t="shared" si="178"/>
        <v>5414472</v>
      </c>
      <c r="M452" s="26">
        <v>378</v>
      </c>
      <c r="N452" s="24">
        <f t="shared" si="160"/>
        <v>5414472</v>
      </c>
      <c r="O452" s="26">
        <v>378</v>
      </c>
      <c r="P452" s="24">
        <f t="shared" si="179"/>
        <v>5414472</v>
      </c>
      <c r="Q452" s="23">
        <v>378</v>
      </c>
      <c r="R452" s="31">
        <f t="shared" si="179"/>
        <v>5414472</v>
      </c>
      <c r="S452" s="23">
        <f t="shared" si="154"/>
        <v>0</v>
      </c>
      <c r="T452" s="28">
        <f t="shared" si="155"/>
        <v>0</v>
      </c>
    </row>
    <row r="453" spans="1:20" ht="33.75" x14ac:dyDescent="0.2">
      <c r="A453" s="29">
        <v>14.3</v>
      </c>
      <c r="B453" s="22" t="s">
        <v>465</v>
      </c>
      <c r="C453" s="9" t="s">
        <v>19</v>
      </c>
      <c r="D453" s="23">
        <v>293.27</v>
      </c>
      <c r="E453" s="24">
        <v>106783</v>
      </c>
      <c r="F453" s="24">
        <f t="shared" si="176"/>
        <v>31316250.409999996</v>
      </c>
      <c r="G453" s="25">
        <v>293.27</v>
      </c>
      <c r="H453" s="24">
        <f t="shared" si="150"/>
        <v>31316250.409999996</v>
      </c>
      <c r="I453" s="25">
        <v>293.27</v>
      </c>
      <c r="J453" s="24">
        <f t="shared" si="177"/>
        <v>31316250.409999996</v>
      </c>
      <c r="K453" s="23">
        <f>824.26+162.81+167.22</f>
        <v>1154.29</v>
      </c>
      <c r="L453" s="24">
        <f t="shared" si="178"/>
        <v>123258549.06999999</v>
      </c>
      <c r="M453" s="26">
        <v>1154.29</v>
      </c>
      <c r="N453" s="24">
        <f t="shared" si="160"/>
        <v>123258549.06999999</v>
      </c>
      <c r="O453" s="26">
        <v>1154.29</v>
      </c>
      <c r="P453" s="24">
        <f t="shared" si="179"/>
        <v>123258549.06999999</v>
      </c>
      <c r="Q453" s="23">
        <f>+'[1]14,3'!AT227</f>
        <v>1620.145</v>
      </c>
      <c r="R453" s="31">
        <f t="shared" si="179"/>
        <v>173003943.535</v>
      </c>
      <c r="S453" s="23">
        <f t="shared" si="154"/>
        <v>465.85500000000002</v>
      </c>
      <c r="T453" s="33">
        <f t="shared" si="155"/>
        <v>0</v>
      </c>
    </row>
    <row r="454" spans="1:20" ht="45.75" customHeight="1" x14ac:dyDescent="0.2">
      <c r="A454" s="29">
        <v>14.4</v>
      </c>
      <c r="B454" s="10" t="s">
        <v>466</v>
      </c>
      <c r="C454" s="9" t="s">
        <v>27</v>
      </c>
      <c r="D454" s="23">
        <v>16</v>
      </c>
      <c r="E454" s="24">
        <v>229389</v>
      </c>
      <c r="F454" s="24">
        <f t="shared" si="176"/>
        <v>3670224</v>
      </c>
      <c r="G454" s="25">
        <v>16</v>
      </c>
      <c r="H454" s="24">
        <f t="shared" si="150"/>
        <v>3670224</v>
      </c>
      <c r="I454" s="25">
        <v>16</v>
      </c>
      <c r="J454" s="24">
        <f t="shared" si="177"/>
        <v>3670224</v>
      </c>
      <c r="K454" s="23">
        <v>16</v>
      </c>
      <c r="L454" s="24">
        <f t="shared" si="178"/>
        <v>3670224</v>
      </c>
      <c r="M454" s="26">
        <v>16</v>
      </c>
      <c r="N454" s="24">
        <f t="shared" si="160"/>
        <v>3670224</v>
      </c>
      <c r="O454" s="26">
        <v>16</v>
      </c>
      <c r="P454" s="24">
        <f t="shared" si="179"/>
        <v>3670224</v>
      </c>
      <c r="Q454" s="26">
        <v>16</v>
      </c>
      <c r="R454" s="24">
        <f t="shared" si="179"/>
        <v>3670224</v>
      </c>
      <c r="S454" s="26">
        <f t="shared" si="154"/>
        <v>0</v>
      </c>
      <c r="T454" s="28">
        <f t="shared" si="155"/>
        <v>0</v>
      </c>
    </row>
    <row r="455" spans="1:20" ht="33.75" x14ac:dyDescent="0.2">
      <c r="A455" s="29">
        <v>14.5</v>
      </c>
      <c r="B455" s="22" t="s">
        <v>467</v>
      </c>
      <c r="C455" s="9" t="s">
        <v>407</v>
      </c>
      <c r="D455" s="23">
        <v>85</v>
      </c>
      <c r="E455" s="24">
        <v>164224</v>
      </c>
      <c r="F455" s="24">
        <f t="shared" si="176"/>
        <v>13959040</v>
      </c>
      <c r="G455" s="25">
        <v>85</v>
      </c>
      <c r="H455" s="24">
        <f t="shared" ref="H455:H518" si="180">G455*E455</f>
        <v>13959040</v>
      </c>
      <c r="I455" s="25">
        <v>85</v>
      </c>
      <c r="J455" s="24">
        <f t="shared" si="177"/>
        <v>13959040</v>
      </c>
      <c r="K455" s="23">
        <v>85</v>
      </c>
      <c r="L455" s="24">
        <f t="shared" si="178"/>
        <v>13959040</v>
      </c>
      <c r="M455" s="26">
        <v>85</v>
      </c>
      <c r="N455" s="24">
        <f t="shared" si="160"/>
        <v>13959040</v>
      </c>
      <c r="O455" s="26">
        <v>85</v>
      </c>
      <c r="P455" s="24">
        <f t="shared" si="179"/>
        <v>13959040</v>
      </c>
      <c r="Q455" s="26">
        <v>85</v>
      </c>
      <c r="R455" s="24">
        <f t="shared" si="179"/>
        <v>13959040</v>
      </c>
      <c r="S455" s="26">
        <f t="shared" si="154"/>
        <v>0</v>
      </c>
      <c r="T455" s="28">
        <f t="shared" si="155"/>
        <v>0</v>
      </c>
    </row>
    <row r="456" spans="1:20" ht="43.5" customHeight="1" x14ac:dyDescent="0.2">
      <c r="A456" s="29">
        <v>14.6</v>
      </c>
      <c r="B456" s="22" t="s">
        <v>468</v>
      </c>
      <c r="C456" s="9" t="s">
        <v>407</v>
      </c>
      <c r="D456" s="23">
        <v>120</v>
      </c>
      <c r="E456" s="24">
        <v>36182</v>
      </c>
      <c r="F456" s="24">
        <f t="shared" si="176"/>
        <v>4341840</v>
      </c>
      <c r="G456" s="25">
        <v>120</v>
      </c>
      <c r="H456" s="24">
        <f t="shared" si="180"/>
        <v>4341840</v>
      </c>
      <c r="I456" s="25">
        <v>120</v>
      </c>
      <c r="J456" s="24">
        <f t="shared" si="177"/>
        <v>4341840</v>
      </c>
      <c r="K456" s="23">
        <v>120</v>
      </c>
      <c r="L456" s="24">
        <f t="shared" si="178"/>
        <v>4341840</v>
      </c>
      <c r="M456" s="26">
        <v>120</v>
      </c>
      <c r="N456" s="24">
        <f t="shared" si="160"/>
        <v>4341840</v>
      </c>
      <c r="O456" s="26">
        <v>120</v>
      </c>
      <c r="P456" s="24">
        <f t="shared" si="179"/>
        <v>4341840</v>
      </c>
      <c r="Q456" s="26">
        <v>120</v>
      </c>
      <c r="R456" s="24">
        <f t="shared" si="179"/>
        <v>4341840</v>
      </c>
      <c r="S456" s="26">
        <f t="shared" si="154"/>
        <v>0</v>
      </c>
      <c r="T456" s="28">
        <f t="shared" si="155"/>
        <v>0</v>
      </c>
    </row>
    <row r="457" spans="1:20" ht="51.75" customHeight="1" x14ac:dyDescent="0.2">
      <c r="A457" s="29">
        <v>14.7</v>
      </c>
      <c r="B457" s="22" t="s">
        <v>469</v>
      </c>
      <c r="C457" s="9" t="s">
        <v>19</v>
      </c>
      <c r="D457" s="23">
        <v>361.2</v>
      </c>
      <c r="E457" s="24">
        <v>157143</v>
      </c>
      <c r="F457" s="24">
        <f t="shared" si="176"/>
        <v>56760051.600000001</v>
      </c>
      <c r="G457" s="25">
        <v>361.2</v>
      </c>
      <c r="H457" s="24">
        <f t="shared" si="180"/>
        <v>56760051.600000001</v>
      </c>
      <c r="I457" s="25">
        <v>361.2</v>
      </c>
      <c r="J457" s="24">
        <f t="shared" si="177"/>
        <v>56760051.600000001</v>
      </c>
      <c r="K457" s="23">
        <v>424.57</v>
      </c>
      <c r="L457" s="24">
        <f t="shared" si="178"/>
        <v>66718203.509999998</v>
      </c>
      <c r="M457" s="23">
        <v>0</v>
      </c>
      <c r="N457" s="24">
        <f t="shared" si="160"/>
        <v>0</v>
      </c>
      <c r="O457" s="26">
        <v>0</v>
      </c>
      <c r="P457" s="24">
        <f t="shared" si="179"/>
        <v>0</v>
      </c>
      <c r="Q457" s="26">
        <v>0</v>
      </c>
      <c r="R457" s="24">
        <f t="shared" si="179"/>
        <v>0</v>
      </c>
      <c r="S457" s="26">
        <f t="shared" si="154"/>
        <v>0</v>
      </c>
      <c r="T457" s="28">
        <f t="shared" si="155"/>
        <v>0</v>
      </c>
    </row>
    <row r="458" spans="1:20" ht="51.75" customHeight="1" x14ac:dyDescent="0.2">
      <c r="A458" s="29">
        <v>14.8</v>
      </c>
      <c r="B458" s="10" t="s">
        <v>470</v>
      </c>
      <c r="C458" s="9" t="s">
        <v>19</v>
      </c>
      <c r="D458" s="23">
        <v>763.11</v>
      </c>
      <c r="E458" s="24">
        <v>112781</v>
      </c>
      <c r="F458" s="24">
        <f t="shared" si="176"/>
        <v>86064308.909999996</v>
      </c>
      <c r="G458" s="25">
        <v>763.11</v>
      </c>
      <c r="H458" s="24">
        <f t="shared" si="180"/>
        <v>86064308.909999996</v>
      </c>
      <c r="I458" s="25">
        <v>763.11</v>
      </c>
      <c r="J458" s="24">
        <f t="shared" si="177"/>
        <v>86064308.909999996</v>
      </c>
      <c r="K458" s="23">
        <v>763.11</v>
      </c>
      <c r="L458" s="24">
        <f t="shared" si="178"/>
        <v>86064308.909999996</v>
      </c>
      <c r="M458" s="26">
        <v>763.11</v>
      </c>
      <c r="N458" s="24">
        <f t="shared" si="160"/>
        <v>86064308.909999996</v>
      </c>
      <c r="O458" s="26">
        <v>763.11</v>
      </c>
      <c r="P458" s="24">
        <f t="shared" si="179"/>
        <v>86064308.909999996</v>
      </c>
      <c r="Q458" s="23">
        <f>+'[1]14,8'!AT227</f>
        <v>207.73199999999997</v>
      </c>
      <c r="R458" s="31">
        <f t="shared" si="179"/>
        <v>23428222.691999998</v>
      </c>
      <c r="S458" s="23">
        <f t="shared" si="154"/>
        <v>0</v>
      </c>
      <c r="T458" s="33">
        <f t="shared" si="155"/>
        <v>-555.37800000000004</v>
      </c>
    </row>
    <row r="459" spans="1:20" ht="45" x14ac:dyDescent="0.2">
      <c r="A459" s="29">
        <v>14.9</v>
      </c>
      <c r="B459" s="22" t="s">
        <v>471</v>
      </c>
      <c r="C459" s="9" t="s">
        <v>19</v>
      </c>
      <c r="D459" s="23">
        <v>83.91</v>
      </c>
      <c r="E459" s="24">
        <v>184828</v>
      </c>
      <c r="F459" s="24">
        <f t="shared" si="176"/>
        <v>15508917.479999999</v>
      </c>
      <c r="G459" s="25">
        <v>83.91</v>
      </c>
      <c r="H459" s="24">
        <f t="shared" si="180"/>
        <v>15508917.479999999</v>
      </c>
      <c r="I459" s="25">
        <v>83.91</v>
      </c>
      <c r="J459" s="24">
        <f t="shared" si="177"/>
        <v>15508917.479999999</v>
      </c>
      <c r="K459" s="23">
        <v>0</v>
      </c>
      <c r="L459" s="24">
        <f t="shared" si="178"/>
        <v>0</v>
      </c>
      <c r="M459" s="26">
        <v>0</v>
      </c>
      <c r="N459" s="24">
        <f t="shared" si="160"/>
        <v>0</v>
      </c>
      <c r="O459" s="26">
        <v>0</v>
      </c>
      <c r="P459" s="24">
        <f t="shared" si="179"/>
        <v>0</v>
      </c>
      <c r="Q459" s="23">
        <v>0</v>
      </c>
      <c r="R459" s="31">
        <f t="shared" si="179"/>
        <v>0</v>
      </c>
      <c r="S459" s="23">
        <f t="shared" si="154"/>
        <v>0</v>
      </c>
      <c r="T459" s="33">
        <f t="shared" si="155"/>
        <v>0</v>
      </c>
    </row>
    <row r="460" spans="1:20" ht="33.75" x14ac:dyDescent="0.2">
      <c r="A460" s="25">
        <v>14.1</v>
      </c>
      <c r="B460" s="10" t="s">
        <v>472</v>
      </c>
      <c r="C460" s="9" t="s">
        <v>19</v>
      </c>
      <c r="D460" s="23">
        <v>47.43</v>
      </c>
      <c r="E460" s="24">
        <v>157143</v>
      </c>
      <c r="F460" s="24">
        <f t="shared" si="176"/>
        <v>7453292.4900000002</v>
      </c>
      <c r="G460" s="25">
        <v>47.43</v>
      </c>
      <c r="H460" s="24">
        <f t="shared" si="180"/>
        <v>7453292.4900000002</v>
      </c>
      <c r="I460" s="25">
        <v>47.43</v>
      </c>
      <c r="J460" s="24">
        <f t="shared" si="177"/>
        <v>7453292.4900000002</v>
      </c>
      <c r="K460" s="23">
        <v>47.43</v>
      </c>
      <c r="L460" s="24">
        <f t="shared" si="178"/>
        <v>7453292.4900000002</v>
      </c>
      <c r="M460" s="26">
        <v>47.43</v>
      </c>
      <c r="N460" s="24">
        <f t="shared" si="160"/>
        <v>7453292.4900000002</v>
      </c>
      <c r="O460" s="26">
        <v>47.43</v>
      </c>
      <c r="P460" s="24">
        <f t="shared" si="179"/>
        <v>7453292.4900000002</v>
      </c>
      <c r="Q460" s="23">
        <f>+'[1]14,10'!AT45</f>
        <v>16.761900000000001</v>
      </c>
      <c r="R460" s="31">
        <f t="shared" si="179"/>
        <v>2634015.2516999999</v>
      </c>
      <c r="S460" s="23">
        <f t="shared" si="154"/>
        <v>0</v>
      </c>
      <c r="T460" s="33">
        <f t="shared" si="155"/>
        <v>-30.668099999999999</v>
      </c>
    </row>
    <row r="461" spans="1:20" x14ac:dyDescent="0.2">
      <c r="A461" s="17">
        <v>15</v>
      </c>
      <c r="B461" s="18" t="s">
        <v>473</v>
      </c>
      <c r="C461" s="17"/>
      <c r="D461" s="17"/>
      <c r="E461" s="17" t="s">
        <v>41</v>
      </c>
      <c r="F461" s="19">
        <f>SUM(F462:F466)</f>
        <v>519867712.69</v>
      </c>
      <c r="G461" s="15"/>
      <c r="H461" s="19">
        <f>SUM(H462:H466)</f>
        <v>519867712.69</v>
      </c>
      <c r="I461" s="15"/>
      <c r="J461" s="19">
        <f>SUM(J462:J466)</f>
        <v>519867712.69</v>
      </c>
      <c r="K461" s="23"/>
      <c r="L461" s="19">
        <f>SUM(L462:L466)</f>
        <v>519867712.69</v>
      </c>
      <c r="M461" s="20"/>
      <c r="N461" s="19">
        <f>SUM(N462:N466)</f>
        <v>519867712.69</v>
      </c>
      <c r="O461" s="17"/>
      <c r="P461" s="19">
        <f>SUM(P462:P466)</f>
        <v>519867712.69</v>
      </c>
      <c r="Q461" s="17"/>
      <c r="R461" s="19">
        <f>SUM(R462:R466)</f>
        <v>807898782.96810007</v>
      </c>
      <c r="S461" s="26"/>
      <c r="T461" s="28"/>
    </row>
    <row r="462" spans="1:20" ht="33.75" x14ac:dyDescent="0.2">
      <c r="A462" s="29">
        <v>15.1</v>
      </c>
      <c r="B462" s="10" t="s">
        <v>474</v>
      </c>
      <c r="C462" s="9" t="s">
        <v>19</v>
      </c>
      <c r="D462" s="23">
        <v>45</v>
      </c>
      <c r="E462" s="24">
        <v>498647</v>
      </c>
      <c r="F462" s="24">
        <f>D462*E462</f>
        <v>22439115</v>
      </c>
      <c r="G462" s="25">
        <v>45</v>
      </c>
      <c r="H462" s="24">
        <f t="shared" si="180"/>
        <v>22439115</v>
      </c>
      <c r="I462" s="25">
        <v>45</v>
      </c>
      <c r="J462" s="24">
        <f t="shared" ref="J462:J466" si="181">I462*$E462</f>
        <v>22439115</v>
      </c>
      <c r="K462" s="23">
        <v>45</v>
      </c>
      <c r="L462" s="24">
        <f t="shared" ref="L462:L466" si="182">K462*E462</f>
        <v>22439115</v>
      </c>
      <c r="M462" s="26">
        <v>45</v>
      </c>
      <c r="N462" s="24">
        <f t="shared" si="160"/>
        <v>22439115</v>
      </c>
      <c r="O462" s="26">
        <v>45</v>
      </c>
      <c r="P462" s="24">
        <f t="shared" ref="P462:R466" si="183">O462*$E462</f>
        <v>22439115</v>
      </c>
      <c r="Q462" s="23">
        <f>+'[1]15.1'!AT96</f>
        <v>33.882300000000001</v>
      </c>
      <c r="R462" s="31">
        <f t="shared" si="183"/>
        <v>16895307.248100001</v>
      </c>
      <c r="S462" s="23">
        <f t="shared" si="154"/>
        <v>0</v>
      </c>
      <c r="T462" s="33">
        <f t="shared" si="155"/>
        <v>-11.117699999999999</v>
      </c>
    </row>
    <row r="463" spans="1:20" ht="33.75" x14ac:dyDescent="0.2">
      <c r="A463" s="29">
        <v>15.2</v>
      </c>
      <c r="B463" s="10" t="s">
        <v>475</v>
      </c>
      <c r="C463" s="9" t="s">
        <v>19</v>
      </c>
      <c r="D463" s="23">
        <v>264.3</v>
      </c>
      <c r="E463" s="24">
        <v>855984</v>
      </c>
      <c r="F463" s="24">
        <f>D463*E463</f>
        <v>226236571.20000002</v>
      </c>
      <c r="G463" s="25">
        <v>264.3</v>
      </c>
      <c r="H463" s="24">
        <f t="shared" si="180"/>
        <v>226236571.20000002</v>
      </c>
      <c r="I463" s="25">
        <v>264.3</v>
      </c>
      <c r="J463" s="24">
        <f t="shared" si="181"/>
        <v>226236571.20000002</v>
      </c>
      <c r="K463" s="23">
        <v>264.3</v>
      </c>
      <c r="L463" s="24">
        <f t="shared" si="182"/>
        <v>226236571.20000002</v>
      </c>
      <c r="M463" s="26">
        <v>264.3</v>
      </c>
      <c r="N463" s="24">
        <f t="shared" si="160"/>
        <v>226236571.20000002</v>
      </c>
      <c r="O463" s="26">
        <v>264.3</v>
      </c>
      <c r="P463" s="24">
        <f t="shared" si="183"/>
        <v>226236571.20000002</v>
      </c>
      <c r="Q463" s="23">
        <f>+'[1]15.2'!AT255</f>
        <v>748.41</v>
      </c>
      <c r="R463" s="31">
        <f t="shared" si="183"/>
        <v>640626985.43999994</v>
      </c>
      <c r="S463" s="23">
        <f t="shared" si="154"/>
        <v>484.10999999999996</v>
      </c>
      <c r="T463" s="33">
        <f t="shared" si="155"/>
        <v>0</v>
      </c>
    </row>
    <row r="464" spans="1:20" ht="45" x14ac:dyDescent="0.2">
      <c r="A464" s="29">
        <v>15.3</v>
      </c>
      <c r="B464" s="22" t="s">
        <v>476</v>
      </c>
      <c r="C464" s="9" t="s">
        <v>19</v>
      </c>
      <c r="D464" s="23">
        <v>74.94</v>
      </c>
      <c r="E464" s="24">
        <v>966492</v>
      </c>
      <c r="F464" s="24">
        <f>D464*E464</f>
        <v>72428910.480000004</v>
      </c>
      <c r="G464" s="25">
        <v>74.94</v>
      </c>
      <c r="H464" s="24">
        <f t="shared" si="180"/>
        <v>72428910.480000004</v>
      </c>
      <c r="I464" s="25">
        <v>74.94</v>
      </c>
      <c r="J464" s="24">
        <f t="shared" si="181"/>
        <v>72428910.480000004</v>
      </c>
      <c r="K464" s="23">
        <v>74.94</v>
      </c>
      <c r="L464" s="24">
        <f t="shared" si="182"/>
        <v>72428910.480000004</v>
      </c>
      <c r="M464" s="26">
        <v>74.94</v>
      </c>
      <c r="N464" s="24">
        <f t="shared" si="160"/>
        <v>72428910.480000004</v>
      </c>
      <c r="O464" s="26">
        <v>74.94</v>
      </c>
      <c r="P464" s="24">
        <f t="shared" si="183"/>
        <v>72428910.480000004</v>
      </c>
      <c r="Q464" s="23">
        <f>+'[1]15.3'!AT43</f>
        <v>74.94</v>
      </c>
      <c r="R464" s="31">
        <f t="shared" si="183"/>
        <v>72428910.480000004</v>
      </c>
      <c r="S464" s="23">
        <f t="shared" si="154"/>
        <v>0</v>
      </c>
      <c r="T464" s="33">
        <f t="shared" si="155"/>
        <v>0</v>
      </c>
    </row>
    <row r="465" spans="1:20" ht="33.75" x14ac:dyDescent="0.2">
      <c r="A465" s="29">
        <v>15.4</v>
      </c>
      <c r="B465" s="10" t="s">
        <v>477</v>
      </c>
      <c r="C465" s="9" t="s">
        <v>19</v>
      </c>
      <c r="D465" s="23">
        <v>100.09</v>
      </c>
      <c r="E465" s="24">
        <v>1207069</v>
      </c>
      <c r="F465" s="24">
        <f>D465*E465</f>
        <v>120815536.21000001</v>
      </c>
      <c r="G465" s="25">
        <v>100.09</v>
      </c>
      <c r="H465" s="24">
        <f t="shared" si="180"/>
        <v>120815536.21000001</v>
      </c>
      <c r="I465" s="25">
        <v>100.09</v>
      </c>
      <c r="J465" s="24">
        <f t="shared" si="181"/>
        <v>120815536.21000001</v>
      </c>
      <c r="K465" s="23">
        <v>100.09</v>
      </c>
      <c r="L465" s="24">
        <f t="shared" si="182"/>
        <v>120815536.21000001</v>
      </c>
      <c r="M465" s="26">
        <v>100.09</v>
      </c>
      <c r="N465" s="24">
        <f t="shared" si="160"/>
        <v>120815536.21000001</v>
      </c>
      <c r="O465" s="26">
        <v>100.09</v>
      </c>
      <c r="P465" s="24">
        <f t="shared" si="183"/>
        <v>120815536.21000001</v>
      </c>
      <c r="Q465" s="23"/>
      <c r="R465" s="31">
        <f t="shared" si="183"/>
        <v>0</v>
      </c>
      <c r="S465" s="23">
        <f t="shared" si="154"/>
        <v>0</v>
      </c>
      <c r="T465" s="33">
        <f t="shared" si="155"/>
        <v>-100.09</v>
      </c>
    </row>
    <row r="466" spans="1:20" ht="33.75" x14ac:dyDescent="0.2">
      <c r="A466" s="29">
        <v>15.5</v>
      </c>
      <c r="B466" s="10" t="s">
        <v>478</v>
      </c>
      <c r="C466" s="9" t="s">
        <v>19</v>
      </c>
      <c r="D466" s="23">
        <v>80.650000000000006</v>
      </c>
      <c r="E466" s="24">
        <v>966492</v>
      </c>
      <c r="F466" s="24">
        <f>D466*E466</f>
        <v>77947579.800000012</v>
      </c>
      <c r="G466" s="25">
        <v>80.650000000000006</v>
      </c>
      <c r="H466" s="24">
        <f t="shared" si="180"/>
        <v>77947579.800000012</v>
      </c>
      <c r="I466" s="25">
        <v>80.650000000000006</v>
      </c>
      <c r="J466" s="24">
        <f t="shared" si="181"/>
        <v>77947579.800000012</v>
      </c>
      <c r="K466" s="23">
        <v>80.650000000000006</v>
      </c>
      <c r="L466" s="24">
        <f t="shared" si="182"/>
        <v>77947579.800000012</v>
      </c>
      <c r="M466" s="26">
        <v>80.650000000000006</v>
      </c>
      <c r="N466" s="24">
        <f t="shared" si="160"/>
        <v>77947579.800000012</v>
      </c>
      <c r="O466" s="26">
        <v>80.650000000000006</v>
      </c>
      <c r="P466" s="24">
        <f t="shared" si="183"/>
        <v>77947579.800000012</v>
      </c>
      <c r="Q466" s="23">
        <v>80.650000000000006</v>
      </c>
      <c r="R466" s="24">
        <f t="shared" si="183"/>
        <v>77947579.800000012</v>
      </c>
      <c r="S466" s="26">
        <f t="shared" si="154"/>
        <v>0</v>
      </c>
      <c r="T466" s="33">
        <f t="shared" si="155"/>
        <v>0</v>
      </c>
    </row>
    <row r="467" spans="1:20" x14ac:dyDescent="0.2">
      <c r="A467" s="17">
        <v>16</v>
      </c>
      <c r="B467" s="18" t="s">
        <v>479</v>
      </c>
      <c r="C467" s="17"/>
      <c r="D467" s="17"/>
      <c r="E467" s="17" t="s">
        <v>41</v>
      </c>
      <c r="F467" s="17">
        <f>SUM(F468:F479)</f>
        <v>130441622.34</v>
      </c>
      <c r="G467" s="17"/>
      <c r="H467" s="17">
        <f>SUM(H468:H479)</f>
        <v>130441622.34</v>
      </c>
      <c r="I467" s="17"/>
      <c r="J467" s="17">
        <f>SUM(J468:J479)</f>
        <v>130441622.34</v>
      </c>
      <c r="K467" s="17"/>
      <c r="L467" s="17">
        <f>SUM(L468:L479)</f>
        <v>130441622.34</v>
      </c>
      <c r="M467" s="17"/>
      <c r="N467" s="17">
        <f>SUM(N468:N479)</f>
        <v>130441622.34</v>
      </c>
      <c r="O467" s="17"/>
      <c r="P467" s="19">
        <f>SUM(P468:P479)</f>
        <v>130441622.34</v>
      </c>
      <c r="Q467" s="17"/>
      <c r="R467" s="19">
        <f>SUM(R468:R479)</f>
        <v>106038678.3373</v>
      </c>
      <c r="S467" s="26"/>
      <c r="T467" s="28"/>
    </row>
    <row r="468" spans="1:20" ht="33.75" x14ac:dyDescent="0.2">
      <c r="A468" s="29">
        <v>16.100000000000001</v>
      </c>
      <c r="B468" s="10" t="s">
        <v>480</v>
      </c>
      <c r="C468" s="9" t="s">
        <v>407</v>
      </c>
      <c r="D468" s="23">
        <v>51.62</v>
      </c>
      <c r="E468" s="24">
        <v>152266</v>
      </c>
      <c r="F468" s="24">
        <f t="shared" ref="F468:F479" si="184">D468*E468</f>
        <v>7859970.9199999999</v>
      </c>
      <c r="G468" s="25">
        <v>51.62</v>
      </c>
      <c r="H468" s="24">
        <f t="shared" si="180"/>
        <v>7859970.9199999999</v>
      </c>
      <c r="I468" s="25">
        <v>51.62</v>
      </c>
      <c r="J468" s="24">
        <f t="shared" ref="J468:J479" si="185">I468*$E468</f>
        <v>7859970.9199999999</v>
      </c>
      <c r="K468" s="23">
        <v>51.62</v>
      </c>
      <c r="L468" s="24">
        <f t="shared" ref="L468:L479" si="186">K468*E468</f>
        <v>7859970.9199999999</v>
      </c>
      <c r="M468" s="26">
        <v>51.62</v>
      </c>
      <c r="N468" s="24">
        <f t="shared" si="160"/>
        <v>7859970.9199999999</v>
      </c>
      <c r="O468" s="26">
        <v>51.62</v>
      </c>
      <c r="P468" s="24">
        <f t="shared" ref="P468:R479" si="187">O468*$E468</f>
        <v>7859970.9199999999</v>
      </c>
      <c r="Q468" s="23">
        <f>+'[1]16,1'!AT100</f>
        <v>63.46</v>
      </c>
      <c r="R468" s="31">
        <f t="shared" si="187"/>
        <v>9662800.3599999994</v>
      </c>
      <c r="S468" s="23">
        <f t="shared" si="154"/>
        <v>11.840000000000003</v>
      </c>
      <c r="T468" s="33">
        <f t="shared" si="155"/>
        <v>0</v>
      </c>
    </row>
    <row r="469" spans="1:20" ht="33.75" x14ac:dyDescent="0.2">
      <c r="A469" s="29">
        <v>16.2</v>
      </c>
      <c r="B469" s="10" t="s">
        <v>481</v>
      </c>
      <c r="C469" s="9" t="s">
        <v>407</v>
      </c>
      <c r="D469" s="23">
        <v>24.84</v>
      </c>
      <c r="E469" s="24">
        <v>327782</v>
      </c>
      <c r="F469" s="24">
        <f t="shared" si="184"/>
        <v>8142104.8799999999</v>
      </c>
      <c r="G469" s="25">
        <v>24.84</v>
      </c>
      <c r="H469" s="24">
        <f t="shared" si="180"/>
        <v>8142104.8799999999</v>
      </c>
      <c r="I469" s="25">
        <v>24.84</v>
      </c>
      <c r="J469" s="24">
        <f t="shared" si="185"/>
        <v>8142104.8799999999</v>
      </c>
      <c r="K469" s="23">
        <v>24.84</v>
      </c>
      <c r="L469" s="24">
        <f t="shared" si="186"/>
        <v>8142104.8799999999</v>
      </c>
      <c r="M469" s="26">
        <v>24.84</v>
      </c>
      <c r="N469" s="24">
        <f t="shared" si="160"/>
        <v>8142104.8799999999</v>
      </c>
      <c r="O469" s="26">
        <v>24.84</v>
      </c>
      <c r="P469" s="24">
        <f t="shared" si="187"/>
        <v>8142104.8799999999</v>
      </c>
      <c r="Q469" s="23">
        <f>+'[1]16,2'!AT45</f>
        <v>32.93</v>
      </c>
      <c r="R469" s="31">
        <f t="shared" si="187"/>
        <v>10793861.26</v>
      </c>
      <c r="S469" s="23">
        <f t="shared" ref="S469:S532" si="188">IF((Q469-O469)&gt;0,(Q469-O469),0)</f>
        <v>8.09</v>
      </c>
      <c r="T469" s="33">
        <f t="shared" ref="T469:T532" si="189">IF((Q469-O469)&lt;0,(Q469-O469),0)</f>
        <v>0</v>
      </c>
    </row>
    <row r="470" spans="1:20" ht="33.75" x14ac:dyDescent="0.2">
      <c r="A470" s="29">
        <v>16.3</v>
      </c>
      <c r="B470" s="10" t="s">
        <v>482</v>
      </c>
      <c r="C470" s="9" t="s">
        <v>483</v>
      </c>
      <c r="D470" s="23">
        <v>3</v>
      </c>
      <c r="E470" s="24">
        <v>370765</v>
      </c>
      <c r="F470" s="24">
        <f t="shared" si="184"/>
        <v>1112295</v>
      </c>
      <c r="G470" s="25">
        <v>3</v>
      </c>
      <c r="H470" s="24">
        <f t="shared" si="180"/>
        <v>1112295</v>
      </c>
      <c r="I470" s="25">
        <v>3</v>
      </c>
      <c r="J470" s="24">
        <f t="shared" si="185"/>
        <v>1112295</v>
      </c>
      <c r="K470" s="23">
        <v>3</v>
      </c>
      <c r="L470" s="24">
        <f t="shared" si="186"/>
        <v>1112295</v>
      </c>
      <c r="M470" s="26">
        <v>3</v>
      </c>
      <c r="N470" s="24">
        <f t="shared" si="160"/>
        <v>1112295</v>
      </c>
      <c r="O470" s="26">
        <v>3</v>
      </c>
      <c r="P470" s="24">
        <f t="shared" si="187"/>
        <v>1112295</v>
      </c>
      <c r="Q470" s="23">
        <f>+'[1]16,3'!AT45</f>
        <v>3</v>
      </c>
      <c r="R470" s="31">
        <f t="shared" si="187"/>
        <v>1112295</v>
      </c>
      <c r="S470" s="23">
        <f t="shared" si="188"/>
        <v>0</v>
      </c>
      <c r="T470" s="33">
        <f t="shared" si="189"/>
        <v>0</v>
      </c>
    </row>
    <row r="471" spans="1:20" ht="45" x14ac:dyDescent="0.2">
      <c r="A471" s="29">
        <v>16.399999999999999</v>
      </c>
      <c r="B471" s="22" t="s">
        <v>484</v>
      </c>
      <c r="C471" s="9" t="s">
        <v>483</v>
      </c>
      <c r="D471" s="23">
        <v>11</v>
      </c>
      <c r="E471" s="24">
        <v>2414625</v>
      </c>
      <c r="F471" s="24">
        <f t="shared" si="184"/>
        <v>26560875</v>
      </c>
      <c r="G471" s="25">
        <v>11</v>
      </c>
      <c r="H471" s="24">
        <f t="shared" si="180"/>
        <v>26560875</v>
      </c>
      <c r="I471" s="25">
        <v>11</v>
      </c>
      <c r="J471" s="24">
        <f t="shared" si="185"/>
        <v>26560875</v>
      </c>
      <c r="K471" s="23">
        <v>11</v>
      </c>
      <c r="L471" s="24">
        <f t="shared" si="186"/>
        <v>26560875</v>
      </c>
      <c r="M471" s="26">
        <v>11</v>
      </c>
      <c r="N471" s="24">
        <f t="shared" si="160"/>
        <v>26560875</v>
      </c>
      <c r="O471" s="26">
        <v>11</v>
      </c>
      <c r="P471" s="24">
        <f t="shared" si="187"/>
        <v>26560875</v>
      </c>
      <c r="Q471" s="23">
        <v>9</v>
      </c>
      <c r="R471" s="31">
        <f t="shared" si="187"/>
        <v>21731625</v>
      </c>
      <c r="S471" s="23">
        <f t="shared" si="188"/>
        <v>0</v>
      </c>
      <c r="T471" s="33">
        <f t="shared" si="189"/>
        <v>-2</v>
      </c>
    </row>
    <row r="472" spans="1:20" ht="33.75" x14ac:dyDescent="0.2">
      <c r="A472" s="29">
        <v>16.5</v>
      </c>
      <c r="B472" s="22" t="s">
        <v>485</v>
      </c>
      <c r="C472" s="9" t="s">
        <v>483</v>
      </c>
      <c r="D472" s="23">
        <v>22</v>
      </c>
      <c r="E472" s="24">
        <v>954688</v>
      </c>
      <c r="F472" s="24">
        <f t="shared" si="184"/>
        <v>21003136</v>
      </c>
      <c r="G472" s="25">
        <v>22</v>
      </c>
      <c r="H472" s="24">
        <f t="shared" si="180"/>
        <v>21003136</v>
      </c>
      <c r="I472" s="25">
        <v>22</v>
      </c>
      <c r="J472" s="24">
        <f t="shared" si="185"/>
        <v>21003136</v>
      </c>
      <c r="K472" s="23">
        <v>22</v>
      </c>
      <c r="L472" s="24">
        <f t="shared" si="186"/>
        <v>21003136</v>
      </c>
      <c r="M472" s="26">
        <v>22</v>
      </c>
      <c r="N472" s="24">
        <f t="shared" ref="N472:N527" si="190">M472*$E472</f>
        <v>21003136</v>
      </c>
      <c r="O472" s="26">
        <v>22</v>
      </c>
      <c r="P472" s="24">
        <f t="shared" si="187"/>
        <v>21003136</v>
      </c>
      <c r="Q472" s="23">
        <f>+'[1]16,5'!AT45</f>
        <v>21</v>
      </c>
      <c r="R472" s="31">
        <f t="shared" si="187"/>
        <v>20048448</v>
      </c>
      <c r="S472" s="23">
        <f t="shared" si="188"/>
        <v>0</v>
      </c>
      <c r="T472" s="33">
        <f t="shared" si="189"/>
        <v>-1</v>
      </c>
    </row>
    <row r="473" spans="1:20" ht="45" x14ac:dyDescent="0.2">
      <c r="A473" s="29">
        <v>16.600000000000001</v>
      </c>
      <c r="B473" s="10" t="s">
        <v>486</v>
      </c>
      <c r="C473" s="9" t="s">
        <v>483</v>
      </c>
      <c r="D473" s="23">
        <v>14</v>
      </c>
      <c r="E473" s="24">
        <v>1459140</v>
      </c>
      <c r="F473" s="24">
        <f t="shared" si="184"/>
        <v>20427960</v>
      </c>
      <c r="G473" s="25">
        <v>14</v>
      </c>
      <c r="H473" s="24">
        <f t="shared" si="180"/>
        <v>20427960</v>
      </c>
      <c r="I473" s="25">
        <v>14</v>
      </c>
      <c r="J473" s="24">
        <f t="shared" si="185"/>
        <v>20427960</v>
      </c>
      <c r="K473" s="23">
        <v>14</v>
      </c>
      <c r="L473" s="24">
        <f t="shared" si="186"/>
        <v>20427960</v>
      </c>
      <c r="M473" s="26">
        <v>14</v>
      </c>
      <c r="N473" s="24">
        <f t="shared" si="190"/>
        <v>20427960</v>
      </c>
      <c r="O473" s="26">
        <v>14</v>
      </c>
      <c r="P473" s="24">
        <f t="shared" si="187"/>
        <v>20427960</v>
      </c>
      <c r="Q473" s="23">
        <f>+'[1]16,6'!AT45</f>
        <v>13</v>
      </c>
      <c r="R473" s="31">
        <f t="shared" si="187"/>
        <v>18968820</v>
      </c>
      <c r="S473" s="23">
        <f t="shared" si="188"/>
        <v>0</v>
      </c>
      <c r="T473" s="33">
        <f t="shared" si="189"/>
        <v>-1</v>
      </c>
    </row>
    <row r="474" spans="1:20" ht="45" x14ac:dyDescent="0.2">
      <c r="A474" s="29">
        <v>16.7</v>
      </c>
      <c r="B474" s="10" t="s">
        <v>487</v>
      </c>
      <c r="C474" s="9" t="s">
        <v>27</v>
      </c>
      <c r="D474" s="23">
        <v>1</v>
      </c>
      <c r="E474" s="24">
        <v>5028457</v>
      </c>
      <c r="F474" s="24">
        <f t="shared" si="184"/>
        <v>5028457</v>
      </c>
      <c r="G474" s="25">
        <v>1</v>
      </c>
      <c r="H474" s="24">
        <f t="shared" si="180"/>
        <v>5028457</v>
      </c>
      <c r="I474" s="25">
        <v>1</v>
      </c>
      <c r="J474" s="24">
        <f t="shared" si="185"/>
        <v>5028457</v>
      </c>
      <c r="K474" s="23">
        <v>1</v>
      </c>
      <c r="L474" s="24">
        <f t="shared" si="186"/>
        <v>5028457</v>
      </c>
      <c r="M474" s="26">
        <v>1</v>
      </c>
      <c r="N474" s="24">
        <f t="shared" si="190"/>
        <v>5028457</v>
      </c>
      <c r="O474" s="26">
        <v>1</v>
      </c>
      <c r="P474" s="24">
        <f t="shared" si="187"/>
        <v>5028457</v>
      </c>
      <c r="Q474" s="23">
        <f>+'[1]16,7'!AT45</f>
        <v>1</v>
      </c>
      <c r="R474" s="31">
        <f t="shared" si="187"/>
        <v>5028457</v>
      </c>
      <c r="S474" s="23">
        <f t="shared" si="188"/>
        <v>0</v>
      </c>
      <c r="T474" s="33">
        <f t="shared" si="189"/>
        <v>0</v>
      </c>
    </row>
    <row r="475" spans="1:20" ht="33.75" x14ac:dyDescent="0.2">
      <c r="A475" s="29">
        <v>16.8</v>
      </c>
      <c r="B475" s="10" t="s">
        <v>488</v>
      </c>
      <c r="C475" s="9" t="s">
        <v>27</v>
      </c>
      <c r="D475" s="23">
        <v>4</v>
      </c>
      <c r="E475" s="24">
        <v>1134076</v>
      </c>
      <c r="F475" s="24">
        <f t="shared" si="184"/>
        <v>4536304</v>
      </c>
      <c r="G475" s="25">
        <v>4</v>
      </c>
      <c r="H475" s="24">
        <f t="shared" si="180"/>
        <v>4536304</v>
      </c>
      <c r="I475" s="25">
        <v>4</v>
      </c>
      <c r="J475" s="24">
        <f t="shared" si="185"/>
        <v>4536304</v>
      </c>
      <c r="K475" s="23">
        <v>4</v>
      </c>
      <c r="L475" s="24">
        <f t="shared" si="186"/>
        <v>4536304</v>
      </c>
      <c r="M475" s="26">
        <v>4</v>
      </c>
      <c r="N475" s="24">
        <f t="shared" si="190"/>
        <v>4536304</v>
      </c>
      <c r="O475" s="26">
        <v>4</v>
      </c>
      <c r="P475" s="24">
        <f t="shared" si="187"/>
        <v>4536304</v>
      </c>
      <c r="Q475" s="23">
        <f>+'[1]16,8'!AT45</f>
        <v>4</v>
      </c>
      <c r="R475" s="31">
        <f t="shared" si="187"/>
        <v>4536304</v>
      </c>
      <c r="S475" s="23">
        <f t="shared" si="188"/>
        <v>0</v>
      </c>
      <c r="T475" s="33">
        <f t="shared" si="189"/>
        <v>0</v>
      </c>
    </row>
    <row r="476" spans="1:20" ht="33.75" x14ac:dyDescent="0.2">
      <c r="A476" s="29">
        <v>16.899999999999999</v>
      </c>
      <c r="B476" s="10" t="s">
        <v>489</v>
      </c>
      <c r="C476" s="9" t="s">
        <v>27</v>
      </c>
      <c r="D476" s="23">
        <v>1</v>
      </c>
      <c r="E476" s="24">
        <v>3325247</v>
      </c>
      <c r="F476" s="24">
        <f t="shared" si="184"/>
        <v>3325247</v>
      </c>
      <c r="G476" s="25">
        <v>1</v>
      </c>
      <c r="H476" s="24">
        <f t="shared" si="180"/>
        <v>3325247</v>
      </c>
      <c r="I476" s="25">
        <v>1</v>
      </c>
      <c r="J476" s="24">
        <f t="shared" si="185"/>
        <v>3325247</v>
      </c>
      <c r="K476" s="23">
        <v>1</v>
      </c>
      <c r="L476" s="24">
        <f t="shared" si="186"/>
        <v>3325247</v>
      </c>
      <c r="M476" s="26">
        <v>1</v>
      </c>
      <c r="N476" s="24">
        <f t="shared" si="190"/>
        <v>3325247</v>
      </c>
      <c r="O476" s="26">
        <v>1</v>
      </c>
      <c r="P476" s="24">
        <f t="shared" si="187"/>
        <v>3325247</v>
      </c>
      <c r="Q476" s="23">
        <f>+'[1]16,9'!AT44</f>
        <v>2</v>
      </c>
      <c r="R476" s="31">
        <f t="shared" si="187"/>
        <v>6650494</v>
      </c>
      <c r="S476" s="23">
        <f t="shared" si="188"/>
        <v>1</v>
      </c>
      <c r="T476" s="33">
        <f t="shared" si="189"/>
        <v>0</v>
      </c>
    </row>
    <row r="477" spans="1:20" ht="33.75" x14ac:dyDescent="0.2">
      <c r="A477" s="25">
        <v>16.100000000000001</v>
      </c>
      <c r="B477" s="10" t="s">
        <v>490</v>
      </c>
      <c r="C477" s="9" t="s">
        <v>27</v>
      </c>
      <c r="D477" s="23">
        <v>2</v>
      </c>
      <c r="E477" s="24">
        <v>1430665</v>
      </c>
      <c r="F477" s="24">
        <f t="shared" si="184"/>
        <v>2861330</v>
      </c>
      <c r="G477" s="25">
        <v>2</v>
      </c>
      <c r="H477" s="24">
        <f t="shared" si="180"/>
        <v>2861330</v>
      </c>
      <c r="I477" s="25">
        <v>2</v>
      </c>
      <c r="J477" s="24">
        <f t="shared" si="185"/>
        <v>2861330</v>
      </c>
      <c r="K477" s="23">
        <v>2</v>
      </c>
      <c r="L477" s="24">
        <f t="shared" si="186"/>
        <v>2861330</v>
      </c>
      <c r="M477" s="26">
        <v>2</v>
      </c>
      <c r="N477" s="24">
        <f t="shared" si="190"/>
        <v>2861330</v>
      </c>
      <c r="O477" s="26">
        <v>2</v>
      </c>
      <c r="P477" s="24">
        <f t="shared" si="187"/>
        <v>2861330</v>
      </c>
      <c r="Q477" s="23">
        <f>+'[1]16,10'!AT45</f>
        <v>2</v>
      </c>
      <c r="R477" s="31">
        <f t="shared" si="187"/>
        <v>2861330</v>
      </c>
      <c r="S477" s="23">
        <f t="shared" si="188"/>
        <v>0</v>
      </c>
      <c r="T477" s="33">
        <f t="shared" si="189"/>
        <v>0</v>
      </c>
    </row>
    <row r="478" spans="1:20" ht="33.75" x14ac:dyDescent="0.2">
      <c r="A478" s="29">
        <v>16.11</v>
      </c>
      <c r="B478" s="10" t="s">
        <v>491</v>
      </c>
      <c r="C478" s="9" t="s">
        <v>407</v>
      </c>
      <c r="D478" s="23">
        <v>9.7799999999999994</v>
      </c>
      <c r="E478" s="24">
        <v>851155</v>
      </c>
      <c r="F478" s="24">
        <f t="shared" si="184"/>
        <v>8324295.8999999994</v>
      </c>
      <c r="G478" s="25">
        <v>9.7799999999999994</v>
      </c>
      <c r="H478" s="24">
        <f t="shared" si="180"/>
        <v>8324295.8999999994</v>
      </c>
      <c r="I478" s="25">
        <v>9.7799999999999994</v>
      </c>
      <c r="J478" s="24">
        <f t="shared" si="185"/>
        <v>8324295.8999999994</v>
      </c>
      <c r="K478" s="23">
        <v>9.7799999999999994</v>
      </c>
      <c r="L478" s="24">
        <f t="shared" si="186"/>
        <v>8324295.8999999994</v>
      </c>
      <c r="M478" s="26">
        <v>9.7799999999999994</v>
      </c>
      <c r="N478" s="24">
        <f t="shared" si="190"/>
        <v>8324295.8999999994</v>
      </c>
      <c r="O478" s="26">
        <v>9.7799999999999994</v>
      </c>
      <c r="P478" s="24">
        <f t="shared" si="187"/>
        <v>8324295.8999999994</v>
      </c>
      <c r="Q478" s="23"/>
      <c r="R478" s="31">
        <f t="shared" si="187"/>
        <v>0</v>
      </c>
      <c r="S478" s="23">
        <f t="shared" si="188"/>
        <v>0</v>
      </c>
      <c r="T478" s="33">
        <f t="shared" si="189"/>
        <v>-9.7799999999999994</v>
      </c>
    </row>
    <row r="479" spans="1:20" ht="33.75" x14ac:dyDescent="0.2">
      <c r="A479" s="29">
        <v>16.12</v>
      </c>
      <c r="B479" s="10" t="s">
        <v>492</v>
      </c>
      <c r="C479" s="9" t="s">
        <v>19</v>
      </c>
      <c r="D479" s="23">
        <v>39.119999999999997</v>
      </c>
      <c r="E479" s="24">
        <v>543447</v>
      </c>
      <c r="F479" s="24">
        <f t="shared" si="184"/>
        <v>21259646.639999997</v>
      </c>
      <c r="G479" s="25">
        <v>39.119999999999997</v>
      </c>
      <c r="H479" s="24">
        <f t="shared" si="180"/>
        <v>21259646.639999997</v>
      </c>
      <c r="I479" s="25">
        <v>39.119999999999997</v>
      </c>
      <c r="J479" s="24">
        <f t="shared" si="185"/>
        <v>21259646.639999997</v>
      </c>
      <c r="K479" s="23">
        <v>39.119999999999997</v>
      </c>
      <c r="L479" s="24">
        <f t="shared" si="186"/>
        <v>21259646.639999997</v>
      </c>
      <c r="M479" s="26">
        <v>39.119999999999997</v>
      </c>
      <c r="N479" s="24">
        <f t="shared" si="190"/>
        <v>21259646.639999997</v>
      </c>
      <c r="O479" s="26">
        <v>39.119999999999997</v>
      </c>
      <c r="P479" s="24">
        <f t="shared" si="187"/>
        <v>21259646.639999997</v>
      </c>
      <c r="Q479" s="23">
        <f>+'[1]16,12'!AT45</f>
        <v>8.5458999999999996</v>
      </c>
      <c r="R479" s="31">
        <f t="shared" si="187"/>
        <v>4644243.7172999997</v>
      </c>
      <c r="S479" s="23">
        <f t="shared" si="188"/>
        <v>0</v>
      </c>
      <c r="T479" s="33">
        <f t="shared" si="189"/>
        <v>-30.574099999999998</v>
      </c>
    </row>
    <row r="480" spans="1:20" x14ac:dyDescent="0.2">
      <c r="A480" s="17">
        <v>17</v>
      </c>
      <c r="B480" s="18" t="s">
        <v>493</v>
      </c>
      <c r="C480" s="17"/>
      <c r="D480" s="17"/>
      <c r="E480" s="17" t="s">
        <v>41</v>
      </c>
      <c r="F480" s="17">
        <f>SUM(F481)</f>
        <v>11866063</v>
      </c>
      <c r="G480" s="17"/>
      <c r="H480" s="17">
        <f>SUM(H481)</f>
        <v>11866063</v>
      </c>
      <c r="I480" s="17"/>
      <c r="J480" s="17">
        <f>SUM(J481)</f>
        <v>11866063</v>
      </c>
      <c r="K480" s="17"/>
      <c r="L480" s="17">
        <f>SUM(L481)</f>
        <v>11866063</v>
      </c>
      <c r="M480" s="17"/>
      <c r="N480" s="17">
        <f>SUM(N481)</f>
        <v>11866063</v>
      </c>
      <c r="O480" s="17"/>
      <c r="P480" s="19">
        <f>SUM(P481)</f>
        <v>11866063</v>
      </c>
      <c r="Q480" s="17"/>
      <c r="R480" s="19">
        <f>SUM(R481)</f>
        <v>10787330</v>
      </c>
      <c r="S480" s="26"/>
      <c r="T480" s="28"/>
    </row>
    <row r="481" spans="1:20" ht="33.75" x14ac:dyDescent="0.2">
      <c r="A481" s="29">
        <v>17.100000000000001</v>
      </c>
      <c r="B481" s="10" t="s">
        <v>494</v>
      </c>
      <c r="C481" s="9" t="s">
        <v>27</v>
      </c>
      <c r="D481" s="23">
        <v>11</v>
      </c>
      <c r="E481" s="24">
        <v>1078733</v>
      </c>
      <c r="F481" s="24">
        <f>D481*E481</f>
        <v>11866063</v>
      </c>
      <c r="G481" s="25">
        <v>11</v>
      </c>
      <c r="H481" s="24">
        <f t="shared" si="180"/>
        <v>11866063</v>
      </c>
      <c r="I481" s="25">
        <v>11</v>
      </c>
      <c r="J481" s="24">
        <f t="shared" ref="J481" si="191">I481*$E481</f>
        <v>11866063</v>
      </c>
      <c r="K481" s="23">
        <v>11</v>
      </c>
      <c r="L481" s="24">
        <f>K481*E481</f>
        <v>11866063</v>
      </c>
      <c r="M481" s="26">
        <v>11</v>
      </c>
      <c r="N481" s="24">
        <f t="shared" si="190"/>
        <v>11866063</v>
      </c>
      <c r="O481" s="26">
        <v>11</v>
      </c>
      <c r="P481" s="24">
        <f t="shared" ref="P481:R481" si="192">O481*$E481</f>
        <v>11866063</v>
      </c>
      <c r="Q481" s="23">
        <f>+'[1]17.1'!AT43</f>
        <v>10</v>
      </c>
      <c r="R481" s="31">
        <f t="shared" si="192"/>
        <v>10787330</v>
      </c>
      <c r="S481" s="23">
        <f t="shared" si="188"/>
        <v>0</v>
      </c>
      <c r="T481" s="33">
        <f t="shared" si="189"/>
        <v>-1</v>
      </c>
    </row>
    <row r="482" spans="1:20" x14ac:dyDescent="0.2">
      <c r="A482" s="17">
        <v>18</v>
      </c>
      <c r="B482" s="18" t="s">
        <v>495</v>
      </c>
      <c r="C482" s="17"/>
      <c r="D482" s="17"/>
      <c r="E482" s="17" t="s">
        <v>41</v>
      </c>
      <c r="F482" s="17">
        <f>SUM(F483:F498)</f>
        <v>96293982</v>
      </c>
      <c r="G482" s="17"/>
      <c r="H482" s="17">
        <f>SUM(H483:H498)</f>
        <v>96293982</v>
      </c>
      <c r="I482" s="17"/>
      <c r="J482" s="17">
        <f>SUM(J483:J498)</f>
        <v>96293982</v>
      </c>
      <c r="K482" s="17"/>
      <c r="L482" s="17">
        <f>SUM(L483:L498)</f>
        <v>81669637</v>
      </c>
      <c r="M482" s="17"/>
      <c r="N482" s="17">
        <f>SUM(N483:N498)</f>
        <v>77544033</v>
      </c>
      <c r="O482" s="17"/>
      <c r="P482" s="19">
        <f>SUM(P483:P498)</f>
        <v>77544033</v>
      </c>
      <c r="Q482" s="17"/>
      <c r="R482" s="19">
        <f>SUM(R483:R498)</f>
        <v>80136794</v>
      </c>
      <c r="S482" s="26"/>
      <c r="T482" s="28"/>
    </row>
    <row r="483" spans="1:20" ht="33.75" x14ac:dyDescent="0.2">
      <c r="A483" s="29">
        <v>18.100000000000001</v>
      </c>
      <c r="B483" s="10" t="s">
        <v>496</v>
      </c>
      <c r="C483" s="9" t="s">
        <v>483</v>
      </c>
      <c r="D483" s="23">
        <v>30</v>
      </c>
      <c r="E483" s="24">
        <v>15230</v>
      </c>
      <c r="F483" s="24">
        <f t="shared" ref="F483:F498" si="193">D483*E483</f>
        <v>456900</v>
      </c>
      <c r="G483" s="25">
        <v>30</v>
      </c>
      <c r="H483" s="24">
        <f t="shared" si="180"/>
        <v>456900</v>
      </c>
      <c r="I483" s="25">
        <v>30</v>
      </c>
      <c r="J483" s="24">
        <f t="shared" ref="J483:J498" si="194">I483*$E483</f>
        <v>456900</v>
      </c>
      <c r="K483" s="23">
        <v>30</v>
      </c>
      <c r="L483" s="24">
        <f t="shared" ref="L483:L498" si="195">K483*E483</f>
        <v>456900</v>
      </c>
      <c r="M483" s="26">
        <v>30</v>
      </c>
      <c r="N483" s="24">
        <f t="shared" si="190"/>
        <v>456900</v>
      </c>
      <c r="O483" s="26">
        <v>30</v>
      </c>
      <c r="P483" s="24">
        <f t="shared" ref="P483:R498" si="196">O483*$E483</f>
        <v>456900</v>
      </c>
      <c r="Q483" s="23">
        <f>+'[1]18,1'!AT46</f>
        <v>17</v>
      </c>
      <c r="R483" s="31">
        <f t="shared" si="196"/>
        <v>258910</v>
      </c>
      <c r="S483" s="23">
        <f t="shared" si="188"/>
        <v>0</v>
      </c>
      <c r="T483" s="33">
        <f t="shared" si="189"/>
        <v>-13</v>
      </c>
    </row>
    <row r="484" spans="1:20" ht="33.75" x14ac:dyDescent="0.2">
      <c r="A484" s="29">
        <v>18.2</v>
      </c>
      <c r="B484" s="10" t="s">
        <v>497</v>
      </c>
      <c r="C484" s="9" t="s">
        <v>483</v>
      </c>
      <c r="D484" s="23">
        <v>16</v>
      </c>
      <c r="E484" s="24">
        <v>995321</v>
      </c>
      <c r="F484" s="24">
        <f t="shared" si="193"/>
        <v>15925136</v>
      </c>
      <c r="G484" s="25">
        <v>16</v>
      </c>
      <c r="H484" s="24">
        <f t="shared" si="180"/>
        <v>15925136</v>
      </c>
      <c r="I484" s="25">
        <v>16</v>
      </c>
      <c r="J484" s="24">
        <f t="shared" si="194"/>
        <v>15925136</v>
      </c>
      <c r="K484" s="23">
        <v>16</v>
      </c>
      <c r="L484" s="24">
        <f t="shared" si="195"/>
        <v>15925136</v>
      </c>
      <c r="M484" s="26">
        <v>16</v>
      </c>
      <c r="N484" s="24">
        <f t="shared" si="190"/>
        <v>15925136</v>
      </c>
      <c r="O484" s="26">
        <v>16</v>
      </c>
      <c r="P484" s="24">
        <f t="shared" si="196"/>
        <v>15925136</v>
      </c>
      <c r="Q484" s="23">
        <f>+'[1]18,2'!AT45</f>
        <v>16</v>
      </c>
      <c r="R484" s="31">
        <f t="shared" si="196"/>
        <v>15925136</v>
      </c>
      <c r="S484" s="23">
        <f t="shared" si="188"/>
        <v>0</v>
      </c>
      <c r="T484" s="33">
        <f t="shared" si="189"/>
        <v>0</v>
      </c>
    </row>
    <row r="485" spans="1:20" ht="33.75" x14ac:dyDescent="0.2">
      <c r="A485" s="29">
        <v>18.3</v>
      </c>
      <c r="B485" s="22" t="s">
        <v>498</v>
      </c>
      <c r="C485" s="30" t="s">
        <v>483</v>
      </c>
      <c r="D485" s="23">
        <v>16</v>
      </c>
      <c r="E485" s="24">
        <v>735934</v>
      </c>
      <c r="F485" s="31">
        <f t="shared" si="193"/>
        <v>11774944</v>
      </c>
      <c r="G485" s="25">
        <v>16</v>
      </c>
      <c r="H485" s="24">
        <f t="shared" si="180"/>
        <v>11774944</v>
      </c>
      <c r="I485" s="25">
        <v>16</v>
      </c>
      <c r="J485" s="24">
        <f t="shared" si="194"/>
        <v>11774944</v>
      </c>
      <c r="K485" s="23">
        <v>16</v>
      </c>
      <c r="L485" s="24">
        <f t="shared" si="195"/>
        <v>11774944</v>
      </c>
      <c r="M485" s="26">
        <v>16</v>
      </c>
      <c r="N485" s="24">
        <f t="shared" si="190"/>
        <v>11774944</v>
      </c>
      <c r="O485" s="26">
        <v>16</v>
      </c>
      <c r="P485" s="24">
        <f t="shared" si="196"/>
        <v>11774944</v>
      </c>
      <c r="Q485" s="23">
        <f>+'[1]18,3'!AT45</f>
        <v>16</v>
      </c>
      <c r="R485" s="31">
        <f t="shared" si="196"/>
        <v>11774944</v>
      </c>
      <c r="S485" s="23">
        <f t="shared" si="188"/>
        <v>0</v>
      </c>
      <c r="T485" s="33">
        <f t="shared" si="189"/>
        <v>0</v>
      </c>
    </row>
    <row r="486" spans="1:20" ht="33.75" x14ac:dyDescent="0.2">
      <c r="A486" s="29">
        <v>18.399999999999999</v>
      </c>
      <c r="B486" s="22" t="s">
        <v>499</v>
      </c>
      <c r="C486" s="30" t="s">
        <v>483</v>
      </c>
      <c r="D486" s="23">
        <v>16</v>
      </c>
      <c r="E486" s="24">
        <v>332857</v>
      </c>
      <c r="F486" s="31">
        <f t="shared" si="193"/>
        <v>5325712</v>
      </c>
      <c r="G486" s="25">
        <v>16</v>
      </c>
      <c r="H486" s="24">
        <f t="shared" si="180"/>
        <v>5325712</v>
      </c>
      <c r="I486" s="25">
        <v>16</v>
      </c>
      <c r="J486" s="24">
        <f t="shared" si="194"/>
        <v>5325712</v>
      </c>
      <c r="K486" s="23">
        <v>16</v>
      </c>
      <c r="L486" s="24">
        <f t="shared" si="195"/>
        <v>5325712</v>
      </c>
      <c r="M486" s="26">
        <v>16</v>
      </c>
      <c r="N486" s="24">
        <f t="shared" si="190"/>
        <v>5325712</v>
      </c>
      <c r="O486" s="26">
        <v>16</v>
      </c>
      <c r="P486" s="24">
        <f t="shared" si="196"/>
        <v>5325712</v>
      </c>
      <c r="Q486" s="23">
        <f>+'[1]18,4'!AT46</f>
        <v>16</v>
      </c>
      <c r="R486" s="31">
        <f t="shared" si="196"/>
        <v>5325712</v>
      </c>
      <c r="S486" s="23">
        <f t="shared" si="188"/>
        <v>0</v>
      </c>
      <c r="T486" s="33">
        <f t="shared" si="189"/>
        <v>0</v>
      </c>
    </row>
    <row r="487" spans="1:20" ht="33.75" x14ac:dyDescent="0.2">
      <c r="A487" s="29">
        <v>18.5</v>
      </c>
      <c r="B487" s="10" t="s">
        <v>500</v>
      </c>
      <c r="C487" s="9" t="s">
        <v>407</v>
      </c>
      <c r="D487" s="23">
        <v>25</v>
      </c>
      <c r="E487" s="24">
        <v>803180</v>
      </c>
      <c r="F487" s="24">
        <f t="shared" si="193"/>
        <v>20079500</v>
      </c>
      <c r="G487" s="25">
        <v>25</v>
      </c>
      <c r="H487" s="24">
        <f t="shared" si="180"/>
        <v>20079500</v>
      </c>
      <c r="I487" s="25">
        <v>25</v>
      </c>
      <c r="J487" s="24">
        <f t="shared" si="194"/>
        <v>20079500</v>
      </c>
      <c r="K487" s="23">
        <v>25</v>
      </c>
      <c r="L487" s="24">
        <f t="shared" si="195"/>
        <v>20079500</v>
      </c>
      <c r="M487" s="26">
        <v>25</v>
      </c>
      <c r="N487" s="24">
        <f t="shared" si="190"/>
        <v>20079500</v>
      </c>
      <c r="O487" s="26">
        <v>25</v>
      </c>
      <c r="P487" s="24">
        <f t="shared" si="196"/>
        <v>20079500</v>
      </c>
      <c r="Q487" s="23">
        <v>25</v>
      </c>
      <c r="R487" s="31">
        <f t="shared" si="196"/>
        <v>20079500</v>
      </c>
      <c r="S487" s="23">
        <f t="shared" si="188"/>
        <v>0</v>
      </c>
      <c r="T487" s="33">
        <f t="shared" si="189"/>
        <v>0</v>
      </c>
    </row>
    <row r="488" spans="1:20" ht="33.75" x14ac:dyDescent="0.2">
      <c r="A488" s="29">
        <v>18.600000000000001</v>
      </c>
      <c r="B488" s="10" t="s">
        <v>501</v>
      </c>
      <c r="C488" s="9" t="s">
        <v>483</v>
      </c>
      <c r="D488" s="23">
        <v>6</v>
      </c>
      <c r="E488" s="24">
        <v>31318</v>
      </c>
      <c r="F488" s="24">
        <f t="shared" si="193"/>
        <v>187908</v>
      </c>
      <c r="G488" s="25">
        <v>6</v>
      </c>
      <c r="H488" s="24">
        <f t="shared" si="180"/>
        <v>187908</v>
      </c>
      <c r="I488" s="25">
        <v>6</v>
      </c>
      <c r="J488" s="24">
        <f t="shared" si="194"/>
        <v>187908</v>
      </c>
      <c r="K488" s="23">
        <v>6</v>
      </c>
      <c r="L488" s="24">
        <f t="shared" si="195"/>
        <v>187908</v>
      </c>
      <c r="M488" s="26">
        <v>6</v>
      </c>
      <c r="N488" s="24">
        <f t="shared" si="190"/>
        <v>187908</v>
      </c>
      <c r="O488" s="26">
        <v>6</v>
      </c>
      <c r="P488" s="24">
        <f t="shared" si="196"/>
        <v>187908</v>
      </c>
      <c r="Q488" s="23"/>
      <c r="R488" s="31">
        <f t="shared" si="196"/>
        <v>0</v>
      </c>
      <c r="S488" s="23">
        <f t="shared" si="188"/>
        <v>0</v>
      </c>
      <c r="T488" s="33">
        <f t="shared" si="189"/>
        <v>-6</v>
      </c>
    </row>
    <row r="489" spans="1:20" ht="33.75" x14ac:dyDescent="0.2">
      <c r="A489" s="29">
        <v>18.7</v>
      </c>
      <c r="B489" s="10" t="s">
        <v>502</v>
      </c>
      <c r="C489" s="9" t="s">
        <v>27</v>
      </c>
      <c r="D489" s="23">
        <v>32</v>
      </c>
      <c r="E489" s="24">
        <v>587755</v>
      </c>
      <c r="F489" s="24">
        <f t="shared" si="193"/>
        <v>18808160</v>
      </c>
      <c r="G489" s="25">
        <v>32</v>
      </c>
      <c r="H489" s="24">
        <f t="shared" si="180"/>
        <v>18808160</v>
      </c>
      <c r="I489" s="25">
        <v>32</v>
      </c>
      <c r="J489" s="24">
        <f t="shared" si="194"/>
        <v>18808160</v>
      </c>
      <c r="K489" s="23">
        <v>32</v>
      </c>
      <c r="L489" s="24">
        <f t="shared" si="195"/>
        <v>18808160</v>
      </c>
      <c r="M489" s="23">
        <v>35</v>
      </c>
      <c r="N489" s="24">
        <f t="shared" si="190"/>
        <v>20571425</v>
      </c>
      <c r="O489" s="26">
        <v>35</v>
      </c>
      <c r="P489" s="24">
        <f t="shared" si="196"/>
        <v>20571425</v>
      </c>
      <c r="Q489" s="23">
        <f>+'[1]18,7'!AT45</f>
        <v>32</v>
      </c>
      <c r="R489" s="31">
        <f t="shared" si="196"/>
        <v>18808160</v>
      </c>
      <c r="S489" s="23">
        <f t="shared" si="188"/>
        <v>0</v>
      </c>
      <c r="T489" s="33">
        <f t="shared" si="189"/>
        <v>-3</v>
      </c>
    </row>
    <row r="490" spans="1:20" ht="33.75" x14ac:dyDescent="0.2">
      <c r="A490" s="29">
        <v>18.8</v>
      </c>
      <c r="B490" s="10" t="s">
        <v>503</v>
      </c>
      <c r="C490" s="9" t="s">
        <v>483</v>
      </c>
      <c r="D490" s="23">
        <v>5</v>
      </c>
      <c r="E490" s="24">
        <v>229389</v>
      </c>
      <c r="F490" s="24">
        <f t="shared" si="193"/>
        <v>1146945</v>
      </c>
      <c r="G490" s="25">
        <v>5</v>
      </c>
      <c r="H490" s="24">
        <f t="shared" si="180"/>
        <v>1146945</v>
      </c>
      <c r="I490" s="25">
        <v>5</v>
      </c>
      <c r="J490" s="24">
        <f t="shared" si="194"/>
        <v>1146945</v>
      </c>
      <c r="K490" s="23">
        <v>5</v>
      </c>
      <c r="L490" s="24">
        <f t="shared" si="195"/>
        <v>1146945</v>
      </c>
      <c r="M490" s="23">
        <v>0</v>
      </c>
      <c r="N490" s="24">
        <f t="shared" si="190"/>
        <v>0</v>
      </c>
      <c r="O490" s="23">
        <v>0</v>
      </c>
      <c r="P490" s="24">
        <f t="shared" si="196"/>
        <v>0</v>
      </c>
      <c r="Q490" s="23"/>
      <c r="R490" s="31">
        <f t="shared" si="196"/>
        <v>0</v>
      </c>
      <c r="S490" s="23">
        <f t="shared" si="188"/>
        <v>0</v>
      </c>
      <c r="T490" s="33">
        <f t="shared" si="189"/>
        <v>0</v>
      </c>
    </row>
    <row r="491" spans="1:20" ht="33.75" x14ac:dyDescent="0.2">
      <c r="A491" s="29">
        <v>18.899999999999999</v>
      </c>
      <c r="B491" s="10" t="s">
        <v>504</v>
      </c>
      <c r="C491" s="9" t="s">
        <v>27</v>
      </c>
      <c r="D491" s="23">
        <v>4</v>
      </c>
      <c r="E491" s="24">
        <v>793811</v>
      </c>
      <c r="F491" s="24">
        <f t="shared" si="193"/>
        <v>3175244</v>
      </c>
      <c r="G491" s="25">
        <v>4</v>
      </c>
      <c r="H491" s="24">
        <f t="shared" si="180"/>
        <v>3175244</v>
      </c>
      <c r="I491" s="25">
        <v>4</v>
      </c>
      <c r="J491" s="24">
        <f t="shared" si="194"/>
        <v>3175244</v>
      </c>
      <c r="K491" s="23">
        <v>4</v>
      </c>
      <c r="L491" s="24">
        <f t="shared" si="195"/>
        <v>3175244</v>
      </c>
      <c r="M491" s="23">
        <v>0</v>
      </c>
      <c r="N491" s="24">
        <f t="shared" si="190"/>
        <v>0</v>
      </c>
      <c r="O491" s="23">
        <v>0</v>
      </c>
      <c r="P491" s="24">
        <f t="shared" si="196"/>
        <v>0</v>
      </c>
      <c r="Q491" s="23">
        <f>+'[1]18,9'!AT45</f>
        <v>4</v>
      </c>
      <c r="R491" s="31">
        <f t="shared" si="196"/>
        <v>3175244</v>
      </c>
      <c r="S491" s="23">
        <f t="shared" si="188"/>
        <v>4</v>
      </c>
      <c r="T491" s="33">
        <f t="shared" si="189"/>
        <v>0</v>
      </c>
    </row>
    <row r="492" spans="1:20" ht="33.75" x14ac:dyDescent="0.2">
      <c r="A492" s="53">
        <v>18.100000000000001</v>
      </c>
      <c r="B492" s="22" t="s">
        <v>505</v>
      </c>
      <c r="C492" s="30" t="s">
        <v>27</v>
      </c>
      <c r="D492" s="23">
        <v>13</v>
      </c>
      <c r="E492" s="31">
        <v>550512</v>
      </c>
      <c r="F492" s="31">
        <f t="shared" si="193"/>
        <v>7156656</v>
      </c>
      <c r="G492" s="23">
        <v>13</v>
      </c>
      <c r="H492" s="31">
        <f t="shared" si="180"/>
        <v>7156656</v>
      </c>
      <c r="I492" s="23">
        <v>13</v>
      </c>
      <c r="J492" s="31">
        <f t="shared" si="194"/>
        <v>7156656</v>
      </c>
      <c r="K492" s="23">
        <v>0</v>
      </c>
      <c r="L492" s="31">
        <f t="shared" si="195"/>
        <v>0</v>
      </c>
      <c r="M492" s="23">
        <v>0</v>
      </c>
      <c r="N492" s="31">
        <f t="shared" si="190"/>
        <v>0</v>
      </c>
      <c r="O492" s="23">
        <v>0</v>
      </c>
      <c r="P492" s="31">
        <f t="shared" si="196"/>
        <v>0</v>
      </c>
      <c r="Q492" s="23"/>
      <c r="R492" s="31">
        <f t="shared" si="196"/>
        <v>0</v>
      </c>
      <c r="S492" s="23">
        <f t="shared" si="188"/>
        <v>0</v>
      </c>
      <c r="T492" s="33">
        <f t="shared" si="189"/>
        <v>0</v>
      </c>
    </row>
    <row r="493" spans="1:20" ht="33.75" x14ac:dyDescent="0.2">
      <c r="A493" s="29">
        <v>18.11</v>
      </c>
      <c r="B493" s="10" t="s">
        <v>506</v>
      </c>
      <c r="C493" s="9" t="s">
        <v>27</v>
      </c>
      <c r="D493" s="23">
        <v>4</v>
      </c>
      <c r="E493" s="24">
        <v>391670</v>
      </c>
      <c r="F493" s="24">
        <f t="shared" si="193"/>
        <v>1566680</v>
      </c>
      <c r="G493" s="25">
        <v>4</v>
      </c>
      <c r="H493" s="24">
        <f t="shared" si="180"/>
        <v>1566680</v>
      </c>
      <c r="I493" s="25">
        <v>4</v>
      </c>
      <c r="J493" s="24">
        <f t="shared" si="194"/>
        <v>1566680</v>
      </c>
      <c r="K493" s="23">
        <v>4</v>
      </c>
      <c r="L493" s="24">
        <f t="shared" si="195"/>
        <v>1566680</v>
      </c>
      <c r="M493" s="23">
        <v>0</v>
      </c>
      <c r="N493" s="24">
        <f t="shared" si="190"/>
        <v>0</v>
      </c>
      <c r="O493" s="23">
        <v>0</v>
      </c>
      <c r="P493" s="24">
        <f t="shared" si="196"/>
        <v>0</v>
      </c>
      <c r="Q493" s="23">
        <f>+'[1]18,11'!AT45</f>
        <v>4</v>
      </c>
      <c r="R493" s="31">
        <f t="shared" si="196"/>
        <v>1566680</v>
      </c>
      <c r="S493" s="23">
        <f t="shared" si="188"/>
        <v>4</v>
      </c>
      <c r="T493" s="33">
        <f t="shared" si="189"/>
        <v>0</v>
      </c>
    </row>
    <row r="494" spans="1:20" ht="33.75" x14ac:dyDescent="0.2">
      <c r="A494" s="53">
        <v>18.12</v>
      </c>
      <c r="B494" s="22" t="s">
        <v>507</v>
      </c>
      <c r="C494" s="30" t="s">
        <v>27</v>
      </c>
      <c r="D494" s="23">
        <v>13</v>
      </c>
      <c r="E494" s="31">
        <v>164843</v>
      </c>
      <c r="F494" s="31">
        <f t="shared" si="193"/>
        <v>2142959</v>
      </c>
      <c r="G494" s="23">
        <v>13</v>
      </c>
      <c r="H494" s="31">
        <f t="shared" si="180"/>
        <v>2142959</v>
      </c>
      <c r="I494" s="23">
        <v>13</v>
      </c>
      <c r="J494" s="31">
        <f t="shared" si="194"/>
        <v>2142959</v>
      </c>
      <c r="K494" s="23">
        <v>0</v>
      </c>
      <c r="L494" s="31">
        <f t="shared" si="195"/>
        <v>0</v>
      </c>
      <c r="M494" s="23">
        <v>0</v>
      </c>
      <c r="N494" s="31">
        <f t="shared" si="190"/>
        <v>0</v>
      </c>
      <c r="O494" s="23">
        <v>0</v>
      </c>
      <c r="P494" s="31">
        <f t="shared" si="196"/>
        <v>0</v>
      </c>
      <c r="Q494" s="23"/>
      <c r="R494" s="31">
        <f t="shared" si="196"/>
        <v>0</v>
      </c>
      <c r="S494" s="23">
        <f t="shared" si="188"/>
        <v>0</v>
      </c>
      <c r="T494" s="33">
        <f t="shared" si="189"/>
        <v>0</v>
      </c>
    </row>
    <row r="495" spans="1:20" ht="33.75" x14ac:dyDescent="0.2">
      <c r="A495" s="29">
        <v>18.13</v>
      </c>
      <c r="B495" s="10" t="s">
        <v>508</v>
      </c>
      <c r="C495" s="9" t="s">
        <v>27</v>
      </c>
      <c r="D495" s="23">
        <v>15</v>
      </c>
      <c r="E495" s="24">
        <v>33515</v>
      </c>
      <c r="F495" s="24">
        <f t="shared" si="193"/>
        <v>502725</v>
      </c>
      <c r="G495" s="25">
        <v>15</v>
      </c>
      <c r="H495" s="24">
        <f t="shared" si="180"/>
        <v>502725</v>
      </c>
      <c r="I495" s="25">
        <v>15</v>
      </c>
      <c r="J495" s="24">
        <f t="shared" si="194"/>
        <v>502725</v>
      </c>
      <c r="K495" s="23">
        <v>0</v>
      </c>
      <c r="L495" s="24">
        <f t="shared" si="195"/>
        <v>0</v>
      </c>
      <c r="M495" s="26">
        <v>0</v>
      </c>
      <c r="N495" s="24">
        <f t="shared" si="190"/>
        <v>0</v>
      </c>
      <c r="O495" s="26">
        <v>0</v>
      </c>
      <c r="P495" s="24">
        <f t="shared" si="196"/>
        <v>0</v>
      </c>
      <c r="Q495" s="23"/>
      <c r="R495" s="31">
        <f t="shared" si="196"/>
        <v>0</v>
      </c>
      <c r="S495" s="23">
        <f t="shared" si="188"/>
        <v>0</v>
      </c>
      <c r="T495" s="33">
        <f t="shared" si="189"/>
        <v>0</v>
      </c>
    </row>
    <row r="496" spans="1:20" ht="33.75" x14ac:dyDescent="0.2">
      <c r="A496" s="53">
        <v>18.14</v>
      </c>
      <c r="B496" s="22" t="s">
        <v>509</v>
      </c>
      <c r="C496" s="30" t="s">
        <v>27</v>
      </c>
      <c r="D496" s="23">
        <v>14</v>
      </c>
      <c r="E496" s="31">
        <v>174843</v>
      </c>
      <c r="F496" s="31">
        <f t="shared" si="193"/>
        <v>2447802</v>
      </c>
      <c r="G496" s="23">
        <v>14</v>
      </c>
      <c r="H496" s="31">
        <f t="shared" si="180"/>
        <v>2447802</v>
      </c>
      <c r="I496" s="23">
        <v>14</v>
      </c>
      <c r="J496" s="31">
        <f t="shared" si="194"/>
        <v>2447802</v>
      </c>
      <c r="K496" s="23">
        <v>0</v>
      </c>
      <c r="L496" s="31">
        <f t="shared" si="195"/>
        <v>0</v>
      </c>
      <c r="M496" s="23">
        <v>0</v>
      </c>
      <c r="N496" s="31">
        <f t="shared" si="190"/>
        <v>0</v>
      </c>
      <c r="O496" s="23">
        <v>0</v>
      </c>
      <c r="P496" s="31">
        <f t="shared" si="196"/>
        <v>0</v>
      </c>
      <c r="Q496" s="23"/>
      <c r="R496" s="31">
        <f t="shared" si="196"/>
        <v>0</v>
      </c>
      <c r="S496" s="23">
        <f t="shared" si="188"/>
        <v>0</v>
      </c>
      <c r="T496" s="33">
        <f t="shared" si="189"/>
        <v>0</v>
      </c>
    </row>
    <row r="497" spans="1:38" ht="33.75" x14ac:dyDescent="0.2">
      <c r="A497" s="54">
        <v>18.149999999999999</v>
      </c>
      <c r="B497" s="22" t="s">
        <v>510</v>
      </c>
      <c r="C497" s="30" t="s">
        <v>27</v>
      </c>
      <c r="D497" s="23">
        <v>13</v>
      </c>
      <c r="E497" s="31">
        <v>182631</v>
      </c>
      <c r="F497" s="31">
        <f t="shared" si="193"/>
        <v>2374203</v>
      </c>
      <c r="G497" s="23">
        <v>13</v>
      </c>
      <c r="H497" s="31">
        <f t="shared" si="180"/>
        <v>2374203</v>
      </c>
      <c r="I497" s="23">
        <v>13</v>
      </c>
      <c r="J497" s="31">
        <f t="shared" si="194"/>
        <v>2374203</v>
      </c>
      <c r="K497" s="23">
        <v>0</v>
      </c>
      <c r="L497" s="31">
        <f t="shared" si="195"/>
        <v>0</v>
      </c>
      <c r="M497" s="23">
        <v>0</v>
      </c>
      <c r="N497" s="31">
        <f t="shared" si="190"/>
        <v>0</v>
      </c>
      <c r="O497" s="23">
        <v>0</v>
      </c>
      <c r="P497" s="31">
        <f t="shared" si="196"/>
        <v>0</v>
      </c>
      <c r="Q497" s="23"/>
      <c r="R497" s="31">
        <f t="shared" si="196"/>
        <v>0</v>
      </c>
      <c r="S497" s="23">
        <f t="shared" si="188"/>
        <v>0</v>
      </c>
      <c r="T497" s="33">
        <f t="shared" si="189"/>
        <v>0</v>
      </c>
    </row>
    <row r="498" spans="1:38" ht="33.75" x14ac:dyDescent="0.2">
      <c r="A498" s="25">
        <v>18.16</v>
      </c>
      <c r="B498" s="10" t="s">
        <v>511</v>
      </c>
      <c r="C498" s="9" t="s">
        <v>27</v>
      </c>
      <c r="D498" s="23">
        <v>4</v>
      </c>
      <c r="E498" s="24">
        <v>805627</v>
      </c>
      <c r="F498" s="24">
        <f t="shared" si="193"/>
        <v>3222508</v>
      </c>
      <c r="G498" s="25">
        <v>4</v>
      </c>
      <c r="H498" s="24">
        <f t="shared" si="180"/>
        <v>3222508</v>
      </c>
      <c r="I498" s="25">
        <v>4</v>
      </c>
      <c r="J498" s="24">
        <f t="shared" si="194"/>
        <v>3222508</v>
      </c>
      <c r="K498" s="23">
        <v>4</v>
      </c>
      <c r="L498" s="24">
        <f t="shared" si="195"/>
        <v>3222508</v>
      </c>
      <c r="M498" s="26">
        <v>4</v>
      </c>
      <c r="N498" s="24">
        <f t="shared" si="190"/>
        <v>3222508</v>
      </c>
      <c r="O498" s="26">
        <v>4</v>
      </c>
      <c r="P498" s="24">
        <f t="shared" si="196"/>
        <v>3222508</v>
      </c>
      <c r="Q498" s="26">
        <v>4</v>
      </c>
      <c r="R498" s="24">
        <f t="shared" si="196"/>
        <v>3222508</v>
      </c>
      <c r="S498" s="26">
        <f t="shared" si="188"/>
        <v>0</v>
      </c>
      <c r="T498" s="28">
        <f t="shared" si="189"/>
        <v>0</v>
      </c>
    </row>
    <row r="499" spans="1:38" x14ac:dyDescent="0.2">
      <c r="A499" s="17">
        <v>19</v>
      </c>
      <c r="B499" s="18" t="s">
        <v>512</v>
      </c>
      <c r="C499" s="17"/>
      <c r="D499" s="17"/>
      <c r="E499" s="17" t="s">
        <v>41</v>
      </c>
      <c r="F499" s="17">
        <f>SUM(F500:F503)</f>
        <v>5885880.5999999996</v>
      </c>
      <c r="G499" s="17"/>
      <c r="H499" s="17">
        <f>SUM(H500:H503)</f>
        <v>5885880.5999999996</v>
      </c>
      <c r="I499" s="17"/>
      <c r="J499" s="17">
        <f>SUM(J500:J503)</f>
        <v>5885880.5999999996</v>
      </c>
      <c r="K499" s="17"/>
      <c r="L499" s="17">
        <f>SUM(L500:L503)</f>
        <v>5885880.5999999996</v>
      </c>
      <c r="M499" s="17"/>
      <c r="N499" s="17">
        <f>SUM(N500:N503)</f>
        <v>2601185.2999999998</v>
      </c>
      <c r="O499" s="17"/>
      <c r="P499" s="19">
        <f>SUM(P500:P503)</f>
        <v>2601185.2999999998</v>
      </c>
      <c r="Q499" s="17"/>
      <c r="R499" s="19">
        <f>SUM(R500:R503)</f>
        <v>12023136.25</v>
      </c>
      <c r="S499" s="26"/>
      <c r="T499" s="28"/>
    </row>
    <row r="500" spans="1:38" ht="33.75" x14ac:dyDescent="0.2">
      <c r="A500" s="29">
        <v>19.100000000000001</v>
      </c>
      <c r="B500" s="10" t="s">
        <v>513</v>
      </c>
      <c r="C500" s="9" t="s">
        <v>407</v>
      </c>
      <c r="D500" s="23">
        <v>2.38</v>
      </c>
      <c r="E500" s="24">
        <v>1092935</v>
      </c>
      <c r="F500" s="24">
        <f>D500*E500</f>
        <v>2601185.2999999998</v>
      </c>
      <c r="G500" s="25">
        <v>2.38</v>
      </c>
      <c r="H500" s="24">
        <f t="shared" si="180"/>
        <v>2601185.2999999998</v>
      </c>
      <c r="I500" s="25">
        <v>2.38</v>
      </c>
      <c r="J500" s="24">
        <f t="shared" ref="J500:J503" si="197">I500*$E500</f>
        <v>2601185.2999999998</v>
      </c>
      <c r="K500" s="23">
        <v>2.38</v>
      </c>
      <c r="L500" s="24">
        <f t="shared" ref="L500:L503" si="198">K500*E500</f>
        <v>2601185.2999999998</v>
      </c>
      <c r="M500" s="23">
        <v>2.38</v>
      </c>
      <c r="N500" s="24">
        <f t="shared" si="190"/>
        <v>2601185.2999999998</v>
      </c>
      <c r="O500" s="26">
        <v>2.38</v>
      </c>
      <c r="P500" s="24">
        <f t="shared" ref="P500:R503" si="199">O500*$E500</f>
        <v>2601185.2999999998</v>
      </c>
      <c r="Q500" s="23">
        <f>+'[1]19.1'!AT45</f>
        <v>4</v>
      </c>
      <c r="R500" s="31">
        <f t="shared" si="199"/>
        <v>4371740</v>
      </c>
      <c r="S500" s="23">
        <f t="shared" si="188"/>
        <v>1.62</v>
      </c>
      <c r="T500" s="33">
        <f t="shared" si="189"/>
        <v>0</v>
      </c>
    </row>
    <row r="501" spans="1:38" ht="33.75" x14ac:dyDescent="0.2">
      <c r="A501" s="29">
        <v>19.2</v>
      </c>
      <c r="B501" s="10" t="s">
        <v>514</v>
      </c>
      <c r="C501" s="9" t="s">
        <v>407</v>
      </c>
      <c r="D501" s="23">
        <v>2.38</v>
      </c>
      <c r="E501" s="24">
        <v>1092935</v>
      </c>
      <c r="F501" s="24">
        <f>D501*E501</f>
        <v>2601185.2999999998</v>
      </c>
      <c r="G501" s="25">
        <v>2.38</v>
      </c>
      <c r="H501" s="24">
        <f t="shared" si="180"/>
        <v>2601185.2999999998</v>
      </c>
      <c r="I501" s="25">
        <v>2.38</v>
      </c>
      <c r="J501" s="24">
        <f t="shared" si="197"/>
        <v>2601185.2999999998</v>
      </c>
      <c r="K501" s="23">
        <v>2.38</v>
      </c>
      <c r="L501" s="24">
        <f t="shared" si="198"/>
        <v>2601185.2999999998</v>
      </c>
      <c r="M501" s="23">
        <v>0</v>
      </c>
      <c r="N501" s="24">
        <f t="shared" si="190"/>
        <v>0</v>
      </c>
      <c r="O501" s="23">
        <v>0</v>
      </c>
      <c r="P501" s="24">
        <f t="shared" si="199"/>
        <v>0</v>
      </c>
      <c r="Q501" s="23">
        <f>+'[1]19,2'!AT45</f>
        <v>5.75</v>
      </c>
      <c r="R501" s="31">
        <f t="shared" si="199"/>
        <v>6284376.25</v>
      </c>
      <c r="S501" s="23">
        <f t="shared" si="188"/>
        <v>5.75</v>
      </c>
      <c r="T501" s="28">
        <f t="shared" si="189"/>
        <v>0</v>
      </c>
    </row>
    <row r="502" spans="1:38" ht="33.75" x14ac:dyDescent="0.2">
      <c r="A502" s="29">
        <v>19.3</v>
      </c>
      <c r="B502" s="10" t="s">
        <v>515</v>
      </c>
      <c r="C502" s="9" t="s">
        <v>483</v>
      </c>
      <c r="D502" s="23">
        <v>1</v>
      </c>
      <c r="E502" s="24">
        <v>361065</v>
      </c>
      <c r="F502" s="24">
        <f>D502*E502</f>
        <v>361065</v>
      </c>
      <c r="G502" s="25">
        <v>1</v>
      </c>
      <c r="H502" s="24">
        <f t="shared" si="180"/>
        <v>361065</v>
      </c>
      <c r="I502" s="25">
        <v>1</v>
      </c>
      <c r="J502" s="24">
        <f t="shared" si="197"/>
        <v>361065</v>
      </c>
      <c r="K502" s="23">
        <v>1</v>
      </c>
      <c r="L502" s="24">
        <f t="shared" si="198"/>
        <v>361065</v>
      </c>
      <c r="M502" s="23">
        <v>0</v>
      </c>
      <c r="N502" s="24">
        <f t="shared" si="190"/>
        <v>0</v>
      </c>
      <c r="O502" s="23">
        <v>0</v>
      </c>
      <c r="P502" s="24">
        <f t="shared" si="199"/>
        <v>0</v>
      </c>
      <c r="Q502" s="23">
        <f>+'[1]19,3'!AT45</f>
        <v>2</v>
      </c>
      <c r="R502" s="31">
        <f t="shared" si="199"/>
        <v>722130</v>
      </c>
      <c r="S502" s="23">
        <f t="shared" si="188"/>
        <v>2</v>
      </c>
      <c r="T502" s="28">
        <f t="shared" si="189"/>
        <v>0</v>
      </c>
    </row>
    <row r="503" spans="1:38" ht="33.75" x14ac:dyDescent="0.2">
      <c r="A503" s="29">
        <v>19.399999999999999</v>
      </c>
      <c r="B503" s="10" t="s">
        <v>516</v>
      </c>
      <c r="C503" s="9" t="s">
        <v>483</v>
      </c>
      <c r="D503" s="23">
        <v>1</v>
      </c>
      <c r="E503" s="24">
        <v>322445</v>
      </c>
      <c r="F503" s="24">
        <f>D503*E503</f>
        <v>322445</v>
      </c>
      <c r="G503" s="25">
        <v>1</v>
      </c>
      <c r="H503" s="24">
        <f t="shared" si="180"/>
        <v>322445</v>
      </c>
      <c r="I503" s="25">
        <v>1</v>
      </c>
      <c r="J503" s="24">
        <f t="shared" si="197"/>
        <v>322445</v>
      </c>
      <c r="K503" s="23">
        <v>1</v>
      </c>
      <c r="L503" s="24">
        <f t="shared" si="198"/>
        <v>322445</v>
      </c>
      <c r="M503" s="23">
        <v>0</v>
      </c>
      <c r="N503" s="24">
        <f t="shared" si="190"/>
        <v>0</v>
      </c>
      <c r="O503" s="23">
        <v>0</v>
      </c>
      <c r="P503" s="24">
        <f t="shared" si="199"/>
        <v>0</v>
      </c>
      <c r="Q503" s="23">
        <f>+'[1]19,4'!AT45</f>
        <v>2</v>
      </c>
      <c r="R503" s="31">
        <f t="shared" si="199"/>
        <v>644890</v>
      </c>
      <c r="S503" s="23">
        <f t="shared" si="188"/>
        <v>2</v>
      </c>
      <c r="T503" s="28">
        <f t="shared" si="189"/>
        <v>0</v>
      </c>
    </row>
    <row r="504" spans="1:38" x14ac:dyDescent="0.2">
      <c r="A504" s="17">
        <v>20</v>
      </c>
      <c r="B504" s="18" t="s">
        <v>517</v>
      </c>
      <c r="C504" s="17"/>
      <c r="D504" s="17"/>
      <c r="E504" s="17" t="s">
        <v>41</v>
      </c>
      <c r="F504" s="17">
        <f>SUM(F505:F509)</f>
        <v>142537851</v>
      </c>
      <c r="G504" s="17"/>
      <c r="H504" s="17">
        <f>SUM(H505:H509)</f>
        <v>142537851</v>
      </c>
      <c r="I504" s="17"/>
      <c r="J504" s="17">
        <f>SUM(J505:J509)</f>
        <v>142537851</v>
      </c>
      <c r="K504" s="17"/>
      <c r="L504" s="17">
        <f>SUM(L505:L509)</f>
        <v>0</v>
      </c>
      <c r="M504" s="17"/>
      <c r="N504" s="17">
        <f>SUM(N505:N509)</f>
        <v>0</v>
      </c>
      <c r="O504" s="17"/>
      <c r="P504" s="19">
        <f>SUM(P505:P509)</f>
        <v>1858776.79</v>
      </c>
      <c r="Q504" s="17"/>
      <c r="R504" s="19">
        <f>SUM(R505:R509)</f>
        <v>124960895.3475</v>
      </c>
      <c r="S504" s="26"/>
      <c r="T504" s="28"/>
    </row>
    <row r="505" spans="1:38" s="32" customFormat="1" x14ac:dyDescent="0.2">
      <c r="A505" s="29">
        <v>20.100000000000001</v>
      </c>
      <c r="B505" s="22" t="s">
        <v>518</v>
      </c>
      <c r="C505" s="30" t="s">
        <v>27</v>
      </c>
      <c r="D505" s="23">
        <v>1</v>
      </c>
      <c r="E505" s="24">
        <v>64093890</v>
      </c>
      <c r="F505" s="31">
        <f>D505*E505</f>
        <v>64093890</v>
      </c>
      <c r="G505" s="25">
        <v>1</v>
      </c>
      <c r="H505" s="24">
        <f t="shared" si="180"/>
        <v>64093890</v>
      </c>
      <c r="I505" s="25">
        <v>1</v>
      </c>
      <c r="J505" s="24">
        <f t="shared" ref="J505:J509" si="200">I505*$E505</f>
        <v>64093890</v>
      </c>
      <c r="K505" s="23">
        <v>0</v>
      </c>
      <c r="L505" s="24">
        <f t="shared" ref="L505:L509" si="201">K505*E505</f>
        <v>0</v>
      </c>
      <c r="M505" s="26">
        <v>0</v>
      </c>
      <c r="N505" s="24">
        <f t="shared" si="190"/>
        <v>0</v>
      </c>
      <c r="O505" s="26">
        <v>0</v>
      </c>
      <c r="P505" s="24">
        <f t="shared" ref="P505:R509" si="202">O505*$E505</f>
        <v>0</v>
      </c>
      <c r="Q505" s="23">
        <v>1</v>
      </c>
      <c r="R505" s="31">
        <f t="shared" si="202"/>
        <v>64093890</v>
      </c>
      <c r="S505" s="23">
        <f t="shared" si="188"/>
        <v>1</v>
      </c>
      <c r="T505" s="33">
        <f t="shared" si="189"/>
        <v>0</v>
      </c>
      <c r="U505" s="6"/>
      <c r="V505" s="6"/>
      <c r="W505" s="6"/>
      <c r="X505" s="6"/>
      <c r="Y505" s="6"/>
      <c r="Z505" s="6"/>
      <c r="AA505" s="6"/>
      <c r="AB505" s="6"/>
      <c r="AC505" s="6"/>
      <c r="AD505" s="6"/>
      <c r="AE505" s="6"/>
      <c r="AF505" s="6"/>
      <c r="AG505" s="6"/>
      <c r="AH505" s="6"/>
      <c r="AI505" s="6"/>
      <c r="AJ505" s="6"/>
      <c r="AK505" s="6"/>
      <c r="AL505" s="6"/>
    </row>
    <row r="506" spans="1:38" s="32" customFormat="1" x14ac:dyDescent="0.2">
      <c r="A506" s="29">
        <v>20.2</v>
      </c>
      <c r="B506" s="22" t="s">
        <v>519</v>
      </c>
      <c r="C506" s="30" t="s">
        <v>27</v>
      </c>
      <c r="D506" s="23">
        <v>1</v>
      </c>
      <c r="E506" s="24">
        <v>48292509</v>
      </c>
      <c r="F506" s="31">
        <f>D506*E506</f>
        <v>48292509</v>
      </c>
      <c r="G506" s="25">
        <v>1</v>
      </c>
      <c r="H506" s="24">
        <f t="shared" si="180"/>
        <v>48292509</v>
      </c>
      <c r="I506" s="25">
        <v>1</v>
      </c>
      <c r="J506" s="24">
        <f t="shared" si="200"/>
        <v>48292509</v>
      </c>
      <c r="K506" s="23">
        <v>0</v>
      </c>
      <c r="L506" s="24">
        <f t="shared" si="201"/>
        <v>0</v>
      </c>
      <c r="M506" s="26">
        <v>0</v>
      </c>
      <c r="N506" s="24">
        <f t="shared" si="190"/>
        <v>0</v>
      </c>
      <c r="O506" s="26">
        <v>0</v>
      </c>
      <c r="P506" s="24">
        <f t="shared" si="202"/>
        <v>0</v>
      </c>
      <c r="Q506" s="23">
        <v>1</v>
      </c>
      <c r="R506" s="31">
        <f t="shared" si="202"/>
        <v>48292509</v>
      </c>
      <c r="S506" s="23">
        <f t="shared" si="188"/>
        <v>1</v>
      </c>
      <c r="T506" s="33">
        <f t="shared" si="189"/>
        <v>0</v>
      </c>
      <c r="U506" s="6"/>
      <c r="V506" s="6"/>
      <c r="W506" s="6"/>
      <c r="X506" s="6"/>
      <c r="Y506" s="6"/>
      <c r="Z506" s="6"/>
      <c r="AA506" s="6"/>
      <c r="AB506" s="6"/>
      <c r="AC506" s="6"/>
      <c r="AD506" s="6"/>
      <c r="AE506" s="6"/>
      <c r="AF506" s="6"/>
      <c r="AG506" s="6"/>
      <c r="AH506" s="6"/>
      <c r="AI506" s="6"/>
      <c r="AJ506" s="6"/>
      <c r="AK506" s="6"/>
      <c r="AL506" s="6"/>
    </row>
    <row r="507" spans="1:38" ht="33.75" x14ac:dyDescent="0.2">
      <c r="A507" s="29">
        <v>20.3</v>
      </c>
      <c r="B507" s="22" t="s">
        <v>520</v>
      </c>
      <c r="C507" s="9" t="s">
        <v>407</v>
      </c>
      <c r="D507" s="23">
        <v>97</v>
      </c>
      <c r="E507" s="24">
        <v>29398</v>
      </c>
      <c r="F507" s="24">
        <f>D507*E507</f>
        <v>2851606</v>
      </c>
      <c r="G507" s="25">
        <v>97</v>
      </c>
      <c r="H507" s="24">
        <f t="shared" si="180"/>
        <v>2851606</v>
      </c>
      <c r="I507" s="25">
        <v>97</v>
      </c>
      <c r="J507" s="24">
        <f t="shared" si="200"/>
        <v>2851606</v>
      </c>
      <c r="K507" s="23">
        <v>0</v>
      </c>
      <c r="L507" s="24">
        <f t="shared" si="201"/>
        <v>0</v>
      </c>
      <c r="M507" s="26">
        <v>0</v>
      </c>
      <c r="N507" s="24">
        <f t="shared" si="190"/>
        <v>0</v>
      </c>
      <c r="O507" s="26">
        <v>20.7</v>
      </c>
      <c r="P507" s="24">
        <f t="shared" si="202"/>
        <v>608538.6</v>
      </c>
      <c r="Q507" s="35">
        <f>+'[1]20,3'!$AT$46</f>
        <v>59.830000000000005</v>
      </c>
      <c r="R507" s="31">
        <f t="shared" si="202"/>
        <v>1758882.34</v>
      </c>
      <c r="S507" s="23">
        <f t="shared" si="188"/>
        <v>39.13000000000001</v>
      </c>
      <c r="T507" s="33">
        <f t="shared" si="189"/>
        <v>0</v>
      </c>
    </row>
    <row r="508" spans="1:38" ht="33.75" x14ac:dyDescent="0.2">
      <c r="A508" s="29">
        <v>20.399999999999999</v>
      </c>
      <c r="B508" s="10" t="s">
        <v>521</v>
      </c>
      <c r="C508" s="9" t="s">
        <v>179</v>
      </c>
      <c r="D508" s="23">
        <v>135</v>
      </c>
      <c r="E508" s="24">
        <v>150385</v>
      </c>
      <c r="F508" s="24">
        <f>D508*E508</f>
        <v>20301975</v>
      </c>
      <c r="G508" s="25">
        <v>135</v>
      </c>
      <c r="H508" s="24">
        <f t="shared" si="180"/>
        <v>20301975</v>
      </c>
      <c r="I508" s="25">
        <v>135</v>
      </c>
      <c r="J508" s="24">
        <f t="shared" si="200"/>
        <v>20301975</v>
      </c>
      <c r="K508" s="23">
        <v>0</v>
      </c>
      <c r="L508" s="24">
        <f t="shared" si="201"/>
        <v>0</v>
      </c>
      <c r="M508" s="26">
        <v>0</v>
      </c>
      <c r="N508" s="24">
        <f t="shared" si="190"/>
        <v>0</v>
      </c>
      <c r="O508" s="23">
        <v>0</v>
      </c>
      <c r="P508" s="24">
        <f t="shared" si="202"/>
        <v>0</v>
      </c>
      <c r="Q508" s="23">
        <f>+'[1]20,4'!AT46</f>
        <v>71.919499999999999</v>
      </c>
      <c r="R508" s="31">
        <f t="shared" si="202"/>
        <v>10815614.0075</v>
      </c>
      <c r="S508" s="23">
        <f t="shared" si="188"/>
        <v>71.919499999999999</v>
      </c>
      <c r="T508" s="33">
        <f t="shared" si="189"/>
        <v>0</v>
      </c>
    </row>
    <row r="509" spans="1:38" ht="33.75" x14ac:dyDescent="0.2">
      <c r="A509" s="29">
        <v>20.5</v>
      </c>
      <c r="B509" s="10" t="s">
        <v>522</v>
      </c>
      <c r="C509" s="9" t="s">
        <v>407</v>
      </c>
      <c r="D509" s="23">
        <v>97</v>
      </c>
      <c r="E509" s="24">
        <v>72143</v>
      </c>
      <c r="F509" s="24">
        <f>D509*E509</f>
        <v>6997871</v>
      </c>
      <c r="G509" s="25">
        <v>97</v>
      </c>
      <c r="H509" s="24">
        <f t="shared" si="180"/>
        <v>6997871</v>
      </c>
      <c r="I509" s="25">
        <v>97</v>
      </c>
      <c r="J509" s="24">
        <f t="shared" si="200"/>
        <v>6997871</v>
      </c>
      <c r="K509" s="23">
        <v>0</v>
      </c>
      <c r="L509" s="24">
        <f t="shared" si="201"/>
        <v>0</v>
      </c>
      <c r="M509" s="26">
        <v>0</v>
      </c>
      <c r="N509" s="24">
        <f t="shared" si="190"/>
        <v>0</v>
      </c>
      <c r="O509" s="26">
        <v>17.329999999999998</v>
      </c>
      <c r="P509" s="24">
        <f t="shared" si="202"/>
        <v>1250238.19</v>
      </c>
      <c r="Q509" s="23"/>
      <c r="R509" s="31">
        <f t="shared" si="202"/>
        <v>0</v>
      </c>
      <c r="S509" s="23">
        <f t="shared" si="188"/>
        <v>0</v>
      </c>
      <c r="T509" s="33">
        <f t="shared" si="189"/>
        <v>-17.329999999999998</v>
      </c>
    </row>
    <row r="510" spans="1:38" x14ac:dyDescent="0.2">
      <c r="A510" s="17">
        <v>21</v>
      </c>
      <c r="B510" s="18" t="s">
        <v>523</v>
      </c>
      <c r="C510" s="17"/>
      <c r="D510" s="17"/>
      <c r="E510" s="17" t="s">
        <v>41</v>
      </c>
      <c r="F510" s="19">
        <f>SUM(F511:F514)</f>
        <v>481589895</v>
      </c>
      <c r="G510" s="15"/>
      <c r="H510" s="19">
        <f>SUM(H511:H514)</f>
        <v>408995346</v>
      </c>
      <c r="I510" s="15"/>
      <c r="J510" s="19">
        <f>SUM(J511:J514)</f>
        <v>408995346</v>
      </c>
      <c r="K510" s="23"/>
      <c r="L510" s="19">
        <f>SUM(L511:L514)</f>
        <v>373290826</v>
      </c>
      <c r="M510" s="20"/>
      <c r="N510" s="19">
        <f>SUM(N511:N514)</f>
        <v>373290826</v>
      </c>
      <c r="O510" s="17"/>
      <c r="P510" s="19">
        <f>SUM(P511:P514)</f>
        <v>408995346</v>
      </c>
      <c r="Q510" s="17"/>
      <c r="R510" s="19">
        <f>SUM(R511:R514)</f>
        <v>408995346</v>
      </c>
      <c r="S510" s="26"/>
      <c r="T510" s="28"/>
    </row>
    <row r="511" spans="1:38" ht="33.75" x14ac:dyDescent="0.2">
      <c r="A511" s="29">
        <v>21.1</v>
      </c>
      <c r="B511" s="10" t="s">
        <v>524</v>
      </c>
      <c r="C511" s="9" t="s">
        <v>27</v>
      </c>
      <c r="D511" s="23">
        <v>1</v>
      </c>
      <c r="E511" s="24">
        <v>35704520</v>
      </c>
      <c r="F511" s="24">
        <f>D511*E511</f>
        <v>35704520</v>
      </c>
      <c r="G511" s="25">
        <v>1</v>
      </c>
      <c r="H511" s="24">
        <f t="shared" si="180"/>
        <v>35704520</v>
      </c>
      <c r="I511" s="25">
        <v>1</v>
      </c>
      <c r="J511" s="24">
        <f t="shared" ref="J511:J514" si="203">I511*$E511</f>
        <v>35704520</v>
      </c>
      <c r="K511" s="23">
        <v>0</v>
      </c>
      <c r="L511" s="24">
        <f t="shared" ref="L511:L514" si="204">K511*E511</f>
        <v>0</v>
      </c>
      <c r="M511" s="26">
        <v>0</v>
      </c>
      <c r="N511" s="24">
        <f t="shared" si="190"/>
        <v>0</v>
      </c>
      <c r="O511" s="26">
        <v>1</v>
      </c>
      <c r="P511" s="24">
        <f t="shared" ref="P511:R514" si="205">O511*$E511</f>
        <v>35704520</v>
      </c>
      <c r="Q511" s="23">
        <v>1</v>
      </c>
      <c r="R511" s="24">
        <f t="shared" si="205"/>
        <v>35704520</v>
      </c>
      <c r="S511" s="26">
        <f t="shared" si="188"/>
        <v>0</v>
      </c>
      <c r="T511" s="28">
        <f t="shared" si="189"/>
        <v>0</v>
      </c>
    </row>
    <row r="512" spans="1:38" ht="101.25" x14ac:dyDescent="0.2">
      <c r="A512" s="29">
        <v>21.2</v>
      </c>
      <c r="B512" s="22" t="s">
        <v>525</v>
      </c>
      <c r="C512" s="30" t="s">
        <v>27</v>
      </c>
      <c r="D512" s="23">
        <v>1</v>
      </c>
      <c r="E512" s="24">
        <v>22470021</v>
      </c>
      <c r="F512" s="31">
        <f>D512*E512</f>
        <v>22470021</v>
      </c>
      <c r="G512" s="25">
        <v>0</v>
      </c>
      <c r="H512" s="24">
        <f t="shared" si="180"/>
        <v>0</v>
      </c>
      <c r="I512" s="25">
        <v>0</v>
      </c>
      <c r="J512" s="24">
        <f t="shared" si="203"/>
        <v>0</v>
      </c>
      <c r="K512" s="23">
        <v>0</v>
      </c>
      <c r="L512" s="24">
        <f t="shared" si="204"/>
        <v>0</v>
      </c>
      <c r="M512" s="26">
        <v>0</v>
      </c>
      <c r="N512" s="24">
        <f t="shared" si="190"/>
        <v>0</v>
      </c>
      <c r="O512" s="26">
        <v>0</v>
      </c>
      <c r="P512" s="24">
        <f t="shared" si="205"/>
        <v>0</v>
      </c>
      <c r="Q512" s="26"/>
      <c r="R512" s="24">
        <f t="shared" si="205"/>
        <v>0</v>
      </c>
      <c r="S512" s="26">
        <f t="shared" si="188"/>
        <v>0</v>
      </c>
      <c r="T512" s="28">
        <f t="shared" si="189"/>
        <v>0</v>
      </c>
    </row>
    <row r="513" spans="1:38" ht="33.75" x14ac:dyDescent="0.2">
      <c r="A513" s="29">
        <v>21.3</v>
      </c>
      <c r="B513" s="10" t="s">
        <v>526</v>
      </c>
      <c r="C513" s="9" t="s">
        <v>27</v>
      </c>
      <c r="D513" s="23">
        <v>1</v>
      </c>
      <c r="E513" s="24">
        <v>373290826</v>
      </c>
      <c r="F513" s="24">
        <f>D513*E513</f>
        <v>373290826</v>
      </c>
      <c r="G513" s="25">
        <v>1</v>
      </c>
      <c r="H513" s="24">
        <f t="shared" si="180"/>
        <v>373290826</v>
      </c>
      <c r="I513" s="25">
        <v>1</v>
      </c>
      <c r="J513" s="24">
        <f t="shared" si="203"/>
        <v>373290826</v>
      </c>
      <c r="K513" s="23">
        <v>1</v>
      </c>
      <c r="L513" s="24">
        <f t="shared" si="204"/>
        <v>373290826</v>
      </c>
      <c r="M513" s="26">
        <v>1</v>
      </c>
      <c r="N513" s="24">
        <f t="shared" si="190"/>
        <v>373290826</v>
      </c>
      <c r="O513" s="26">
        <v>1</v>
      </c>
      <c r="P513" s="24">
        <f t="shared" si="205"/>
        <v>373290826</v>
      </c>
      <c r="Q513" s="26">
        <v>1</v>
      </c>
      <c r="R513" s="24">
        <f t="shared" si="205"/>
        <v>373290826</v>
      </c>
      <c r="S513" s="26">
        <f t="shared" si="188"/>
        <v>0</v>
      </c>
      <c r="T513" s="28">
        <f t="shared" si="189"/>
        <v>0</v>
      </c>
    </row>
    <row r="514" spans="1:38" ht="33.75" x14ac:dyDescent="0.2">
      <c r="A514" s="54">
        <v>21.4</v>
      </c>
      <c r="B514" s="22" t="s">
        <v>527</v>
      </c>
      <c r="C514" s="30" t="s">
        <v>27</v>
      </c>
      <c r="D514" s="23">
        <v>1</v>
      </c>
      <c r="E514" s="31">
        <v>50124528</v>
      </c>
      <c r="F514" s="31">
        <f>D514*E514</f>
        <v>50124528</v>
      </c>
      <c r="G514" s="23">
        <v>0</v>
      </c>
      <c r="H514" s="31">
        <f t="shared" si="180"/>
        <v>0</v>
      </c>
      <c r="I514" s="23">
        <v>0</v>
      </c>
      <c r="J514" s="31">
        <f t="shared" si="203"/>
        <v>0</v>
      </c>
      <c r="K514" s="23">
        <v>0</v>
      </c>
      <c r="L514" s="31">
        <f t="shared" si="204"/>
        <v>0</v>
      </c>
      <c r="M514" s="23">
        <v>0</v>
      </c>
      <c r="N514" s="31">
        <f t="shared" si="190"/>
        <v>0</v>
      </c>
      <c r="O514" s="23">
        <v>0</v>
      </c>
      <c r="P514" s="31">
        <f t="shared" si="205"/>
        <v>0</v>
      </c>
      <c r="Q514" s="23"/>
      <c r="R514" s="31">
        <f t="shared" si="205"/>
        <v>0</v>
      </c>
      <c r="S514" s="23">
        <f t="shared" si="188"/>
        <v>0</v>
      </c>
      <c r="T514" s="33">
        <f t="shared" si="189"/>
        <v>0</v>
      </c>
    </row>
    <row r="515" spans="1:38" x14ac:dyDescent="0.2">
      <c r="A515" s="17">
        <v>22</v>
      </c>
      <c r="B515" s="18" t="s">
        <v>528</v>
      </c>
      <c r="C515" s="17"/>
      <c r="D515" s="17"/>
      <c r="E515" s="17" t="s">
        <v>41</v>
      </c>
      <c r="F515" s="19">
        <f>SUM(F516:F527)</f>
        <v>70970829</v>
      </c>
      <c r="G515" s="15"/>
      <c r="H515" s="19">
        <f>SUM(H516:H527)</f>
        <v>70970829</v>
      </c>
      <c r="I515" s="15"/>
      <c r="J515" s="19">
        <f>SUM(J516:J527)</f>
        <v>70970829</v>
      </c>
      <c r="K515" s="38"/>
      <c r="L515" s="19">
        <f>SUM(L516:L527)</f>
        <v>45160179</v>
      </c>
      <c r="M515" s="20"/>
      <c r="N515" s="19">
        <f>SUM(N516:N527)</f>
        <v>26980269</v>
      </c>
      <c r="O515" s="17"/>
      <c r="P515" s="19">
        <f>SUM(P516:P527)</f>
        <v>20198874</v>
      </c>
      <c r="Q515" s="17"/>
      <c r="R515" s="19">
        <f>SUM(R516:R527)</f>
        <v>69688643</v>
      </c>
      <c r="S515" s="26"/>
      <c r="T515" s="28"/>
    </row>
    <row r="516" spans="1:38" s="32" customFormat="1" ht="45" x14ac:dyDescent="0.2">
      <c r="A516" s="29">
        <v>22.1</v>
      </c>
      <c r="B516" s="22" t="s">
        <v>529</v>
      </c>
      <c r="C516" s="30" t="s">
        <v>27</v>
      </c>
      <c r="D516" s="23">
        <v>173</v>
      </c>
      <c r="E516" s="24">
        <v>144285</v>
      </c>
      <c r="F516" s="31">
        <f t="shared" ref="F516:F527" si="206">D516*E516</f>
        <v>24961305</v>
      </c>
      <c r="G516" s="25">
        <v>173</v>
      </c>
      <c r="H516" s="24">
        <f t="shared" si="180"/>
        <v>24961305</v>
      </c>
      <c r="I516" s="25">
        <v>173</v>
      </c>
      <c r="J516" s="24">
        <f t="shared" ref="J516:J527" si="207">I516*$E516</f>
        <v>24961305</v>
      </c>
      <c r="K516" s="23">
        <v>173</v>
      </c>
      <c r="L516" s="24">
        <f t="shared" ref="L516:L527" si="208">K516*E516</f>
        <v>24961305</v>
      </c>
      <c r="M516" s="23">
        <v>47</v>
      </c>
      <c r="N516" s="24">
        <f t="shared" si="190"/>
        <v>6781395</v>
      </c>
      <c r="O516" s="23">
        <v>0</v>
      </c>
      <c r="P516" s="24">
        <f t="shared" ref="P516:R527" si="209">O516*$E516</f>
        <v>0</v>
      </c>
      <c r="Q516" s="23">
        <f>+'[1]22,1'!AT178</f>
        <v>166</v>
      </c>
      <c r="R516" s="24">
        <f t="shared" si="209"/>
        <v>23951310</v>
      </c>
      <c r="S516" s="23">
        <f t="shared" si="188"/>
        <v>166</v>
      </c>
      <c r="T516" s="28">
        <f t="shared" si="189"/>
        <v>0</v>
      </c>
      <c r="U516" s="6"/>
      <c r="V516" s="6"/>
      <c r="W516" s="6"/>
      <c r="X516" s="6"/>
      <c r="Y516" s="6"/>
      <c r="Z516" s="6"/>
      <c r="AA516" s="6"/>
      <c r="AB516" s="6"/>
      <c r="AC516" s="6"/>
      <c r="AD516" s="6"/>
      <c r="AE516" s="6"/>
      <c r="AF516" s="6"/>
      <c r="AG516" s="6"/>
      <c r="AH516" s="6"/>
      <c r="AI516" s="6"/>
      <c r="AJ516" s="6"/>
      <c r="AK516" s="6"/>
      <c r="AL516" s="6"/>
    </row>
    <row r="517" spans="1:38" s="32" customFormat="1" ht="66.75" customHeight="1" x14ac:dyDescent="0.2">
      <c r="A517" s="29">
        <v>22.2</v>
      </c>
      <c r="B517" s="22" t="s">
        <v>530</v>
      </c>
      <c r="C517" s="30" t="s">
        <v>27</v>
      </c>
      <c r="D517" s="23">
        <v>120</v>
      </c>
      <c r="E517" s="24">
        <v>25861</v>
      </c>
      <c r="F517" s="31">
        <f t="shared" si="206"/>
        <v>3103320</v>
      </c>
      <c r="G517" s="25">
        <v>120</v>
      </c>
      <c r="H517" s="24">
        <f t="shared" si="180"/>
        <v>3103320</v>
      </c>
      <c r="I517" s="25">
        <v>120</v>
      </c>
      <c r="J517" s="24">
        <f t="shared" si="207"/>
        <v>3103320</v>
      </c>
      <c r="K517" s="23">
        <v>0</v>
      </c>
      <c r="L517" s="24">
        <f t="shared" si="208"/>
        <v>0</v>
      </c>
      <c r="M517" s="26">
        <v>0</v>
      </c>
      <c r="N517" s="24">
        <f t="shared" si="190"/>
        <v>0</v>
      </c>
      <c r="O517" s="23">
        <v>0</v>
      </c>
      <c r="P517" s="24">
        <f t="shared" si="209"/>
        <v>0</v>
      </c>
      <c r="Q517" s="23">
        <f>+'[1]22,2'!AT177</f>
        <v>122</v>
      </c>
      <c r="R517" s="24">
        <f t="shared" si="209"/>
        <v>3155042</v>
      </c>
      <c r="S517" s="23">
        <f t="shared" si="188"/>
        <v>122</v>
      </c>
      <c r="T517" s="28">
        <f t="shared" si="189"/>
        <v>0</v>
      </c>
      <c r="U517" s="6"/>
      <c r="V517" s="6"/>
      <c r="W517" s="6"/>
      <c r="X517" s="6"/>
      <c r="Y517" s="6"/>
      <c r="Z517" s="6"/>
      <c r="AA517" s="6"/>
      <c r="AB517" s="6"/>
      <c r="AC517" s="6"/>
      <c r="AD517" s="6"/>
      <c r="AE517" s="6"/>
      <c r="AF517" s="6"/>
      <c r="AG517" s="6"/>
      <c r="AH517" s="6"/>
      <c r="AI517" s="6"/>
      <c r="AJ517" s="6"/>
      <c r="AK517" s="6"/>
      <c r="AL517" s="6"/>
    </row>
    <row r="518" spans="1:38" s="32" customFormat="1" ht="66.75" customHeight="1" x14ac:dyDescent="0.2">
      <c r="A518" s="29">
        <v>22.3</v>
      </c>
      <c r="B518" s="22" t="s">
        <v>531</v>
      </c>
      <c r="C518" s="30" t="s">
        <v>27</v>
      </c>
      <c r="D518" s="23">
        <v>43</v>
      </c>
      <c r="E518" s="24">
        <v>128463</v>
      </c>
      <c r="F518" s="31">
        <f t="shared" si="206"/>
        <v>5523909</v>
      </c>
      <c r="G518" s="25">
        <v>43</v>
      </c>
      <c r="H518" s="24">
        <f t="shared" si="180"/>
        <v>5523909</v>
      </c>
      <c r="I518" s="25">
        <v>43</v>
      </c>
      <c r="J518" s="24">
        <f t="shared" si="207"/>
        <v>5523909</v>
      </c>
      <c r="K518" s="23">
        <v>0</v>
      </c>
      <c r="L518" s="24">
        <f t="shared" si="208"/>
        <v>0</v>
      </c>
      <c r="M518" s="26">
        <v>0</v>
      </c>
      <c r="N518" s="24">
        <f t="shared" si="190"/>
        <v>0</v>
      </c>
      <c r="O518" s="23">
        <v>0</v>
      </c>
      <c r="P518" s="24">
        <f t="shared" si="209"/>
        <v>0</v>
      </c>
      <c r="Q518" s="23">
        <f>+'[1]22,3'!AT178</f>
        <v>57</v>
      </c>
      <c r="R518" s="24">
        <f t="shared" si="209"/>
        <v>7322391</v>
      </c>
      <c r="S518" s="23">
        <f t="shared" si="188"/>
        <v>57</v>
      </c>
      <c r="T518" s="28">
        <f t="shared" si="189"/>
        <v>0</v>
      </c>
      <c r="U518" s="6"/>
      <c r="V518" s="6"/>
      <c r="W518" s="6"/>
      <c r="X518" s="6"/>
      <c r="Y518" s="6"/>
      <c r="Z518" s="6"/>
      <c r="AA518" s="6"/>
      <c r="AB518" s="6"/>
      <c r="AC518" s="6"/>
      <c r="AD518" s="6"/>
      <c r="AE518" s="6"/>
      <c r="AF518" s="6"/>
      <c r="AG518" s="6"/>
      <c r="AH518" s="6"/>
      <c r="AI518" s="6"/>
      <c r="AJ518" s="6"/>
      <c r="AK518" s="6"/>
      <c r="AL518" s="6"/>
    </row>
    <row r="519" spans="1:38" s="32" customFormat="1" ht="66.75" customHeight="1" x14ac:dyDescent="0.2">
      <c r="A519" s="29">
        <v>22.4</v>
      </c>
      <c r="B519" s="22" t="s">
        <v>532</v>
      </c>
      <c r="C519" s="30" t="s">
        <v>27</v>
      </c>
      <c r="D519" s="23">
        <v>3</v>
      </c>
      <c r="E519" s="24">
        <v>214236</v>
      </c>
      <c r="F519" s="31">
        <f t="shared" si="206"/>
        <v>642708</v>
      </c>
      <c r="G519" s="25">
        <v>3</v>
      </c>
      <c r="H519" s="24">
        <f t="shared" ref="H519:H582" si="210">G519*E519</f>
        <v>642708</v>
      </c>
      <c r="I519" s="25">
        <v>3</v>
      </c>
      <c r="J519" s="24">
        <f t="shared" si="207"/>
        <v>642708</v>
      </c>
      <c r="K519" s="23">
        <v>0</v>
      </c>
      <c r="L519" s="24">
        <f t="shared" si="208"/>
        <v>0</v>
      </c>
      <c r="M519" s="26">
        <v>0</v>
      </c>
      <c r="N519" s="24">
        <f t="shared" si="190"/>
        <v>0</v>
      </c>
      <c r="O519" s="23">
        <v>0</v>
      </c>
      <c r="P519" s="24">
        <f t="shared" si="209"/>
        <v>0</v>
      </c>
      <c r="Q519" s="23">
        <v>3</v>
      </c>
      <c r="R519" s="24">
        <f t="shared" si="209"/>
        <v>642708</v>
      </c>
      <c r="S519" s="23">
        <f t="shared" si="188"/>
        <v>3</v>
      </c>
      <c r="T519" s="28">
        <f t="shared" si="189"/>
        <v>0</v>
      </c>
      <c r="U519" s="6"/>
      <c r="V519" s="6"/>
      <c r="W519" s="6"/>
      <c r="X519" s="6"/>
      <c r="Y519" s="6"/>
      <c r="Z519" s="6"/>
      <c r="AA519" s="6"/>
      <c r="AB519" s="6"/>
      <c r="AC519" s="6"/>
      <c r="AD519" s="6"/>
      <c r="AE519" s="6"/>
      <c r="AF519" s="6"/>
      <c r="AG519" s="6"/>
      <c r="AH519" s="6"/>
      <c r="AI519" s="6"/>
      <c r="AJ519" s="6"/>
      <c r="AK519" s="6"/>
      <c r="AL519" s="6"/>
    </row>
    <row r="520" spans="1:38" s="32" customFormat="1" ht="60" customHeight="1" x14ac:dyDescent="0.2">
      <c r="A520" s="29">
        <v>22.5</v>
      </c>
      <c r="B520" s="22" t="s">
        <v>533</v>
      </c>
      <c r="C520" s="30" t="s">
        <v>27</v>
      </c>
      <c r="D520" s="23">
        <v>4</v>
      </c>
      <c r="E520" s="24">
        <v>108527</v>
      </c>
      <c r="F520" s="31">
        <f t="shared" si="206"/>
        <v>434108</v>
      </c>
      <c r="G520" s="25">
        <v>4</v>
      </c>
      <c r="H520" s="24">
        <f t="shared" si="210"/>
        <v>434108</v>
      </c>
      <c r="I520" s="25">
        <v>4</v>
      </c>
      <c r="J520" s="24">
        <f t="shared" si="207"/>
        <v>434108</v>
      </c>
      <c r="K520" s="23">
        <v>0</v>
      </c>
      <c r="L520" s="24">
        <f t="shared" si="208"/>
        <v>0</v>
      </c>
      <c r="M520" s="26">
        <v>0</v>
      </c>
      <c r="N520" s="24">
        <f t="shared" si="190"/>
        <v>0</v>
      </c>
      <c r="O520" s="23">
        <v>0</v>
      </c>
      <c r="P520" s="24">
        <f t="shared" si="209"/>
        <v>0</v>
      </c>
      <c r="Q520" s="23">
        <v>4</v>
      </c>
      <c r="R520" s="24">
        <f t="shared" si="209"/>
        <v>434108</v>
      </c>
      <c r="S520" s="23">
        <f t="shared" si="188"/>
        <v>4</v>
      </c>
      <c r="T520" s="28">
        <f t="shared" si="189"/>
        <v>0</v>
      </c>
      <c r="U520" s="6"/>
      <c r="V520" s="6"/>
      <c r="W520" s="6"/>
      <c r="X520" s="6"/>
      <c r="Y520" s="6"/>
      <c r="Z520" s="6"/>
      <c r="AA520" s="6"/>
      <c r="AB520" s="6"/>
      <c r="AC520" s="6"/>
      <c r="AD520" s="6"/>
      <c r="AE520" s="6"/>
      <c r="AF520" s="6"/>
      <c r="AG520" s="6"/>
      <c r="AH520" s="6"/>
      <c r="AI520" s="6"/>
      <c r="AJ520" s="6"/>
      <c r="AK520" s="6"/>
      <c r="AL520" s="6"/>
    </row>
    <row r="521" spans="1:38" s="32" customFormat="1" ht="60" customHeight="1" x14ac:dyDescent="0.2">
      <c r="A521" s="29">
        <v>22.6</v>
      </c>
      <c r="B521" s="22" t="s">
        <v>534</v>
      </c>
      <c r="C521" s="30" t="s">
        <v>27</v>
      </c>
      <c r="D521" s="23">
        <v>4</v>
      </c>
      <c r="E521" s="24">
        <v>128146</v>
      </c>
      <c r="F521" s="31">
        <f t="shared" si="206"/>
        <v>512584</v>
      </c>
      <c r="G521" s="25">
        <v>4</v>
      </c>
      <c r="H521" s="24">
        <f t="shared" si="210"/>
        <v>512584</v>
      </c>
      <c r="I521" s="25">
        <v>4</v>
      </c>
      <c r="J521" s="24">
        <f t="shared" si="207"/>
        <v>512584</v>
      </c>
      <c r="K521" s="23">
        <v>0</v>
      </c>
      <c r="L521" s="24">
        <f t="shared" si="208"/>
        <v>0</v>
      </c>
      <c r="M521" s="26">
        <v>0</v>
      </c>
      <c r="N521" s="24">
        <f t="shared" si="190"/>
        <v>0</v>
      </c>
      <c r="O521" s="23">
        <v>0</v>
      </c>
      <c r="P521" s="24">
        <f t="shared" si="209"/>
        <v>0</v>
      </c>
      <c r="Q521" s="23">
        <v>4</v>
      </c>
      <c r="R521" s="24">
        <f t="shared" si="209"/>
        <v>512584</v>
      </c>
      <c r="S521" s="23">
        <f t="shared" si="188"/>
        <v>4</v>
      </c>
      <c r="T521" s="28">
        <f t="shared" si="189"/>
        <v>0</v>
      </c>
      <c r="U521" s="6"/>
      <c r="V521" s="6"/>
      <c r="W521" s="6"/>
      <c r="X521" s="6"/>
      <c r="Y521" s="6"/>
      <c r="Z521" s="6"/>
      <c r="AA521" s="6"/>
      <c r="AB521" s="6"/>
      <c r="AC521" s="6"/>
      <c r="AD521" s="6"/>
      <c r="AE521" s="6"/>
      <c r="AF521" s="6"/>
      <c r="AG521" s="6"/>
      <c r="AH521" s="6"/>
      <c r="AI521" s="6"/>
      <c r="AJ521" s="6"/>
      <c r="AK521" s="6"/>
      <c r="AL521" s="6"/>
    </row>
    <row r="522" spans="1:38" s="32" customFormat="1" ht="60" customHeight="1" x14ac:dyDescent="0.2">
      <c r="A522" s="29">
        <v>22.7</v>
      </c>
      <c r="B522" s="22" t="s">
        <v>535</v>
      </c>
      <c r="C522" s="30" t="s">
        <v>27</v>
      </c>
      <c r="D522" s="23">
        <v>109</v>
      </c>
      <c r="E522" s="24">
        <v>117444</v>
      </c>
      <c r="F522" s="31">
        <f t="shared" si="206"/>
        <v>12801396</v>
      </c>
      <c r="G522" s="25">
        <v>109</v>
      </c>
      <c r="H522" s="24">
        <f t="shared" si="210"/>
        <v>12801396</v>
      </c>
      <c r="I522" s="25">
        <v>109</v>
      </c>
      <c r="J522" s="24">
        <f t="shared" si="207"/>
        <v>12801396</v>
      </c>
      <c r="K522" s="23">
        <v>0</v>
      </c>
      <c r="L522" s="24">
        <f t="shared" si="208"/>
        <v>0</v>
      </c>
      <c r="M522" s="26">
        <v>0</v>
      </c>
      <c r="N522" s="24">
        <f t="shared" si="190"/>
        <v>0</v>
      </c>
      <c r="O522" s="23">
        <v>0</v>
      </c>
      <c r="P522" s="24">
        <f t="shared" si="209"/>
        <v>0</v>
      </c>
      <c r="Q522" s="23">
        <v>109</v>
      </c>
      <c r="R522" s="24">
        <f t="shared" si="209"/>
        <v>12801396</v>
      </c>
      <c r="S522" s="23">
        <f t="shared" si="188"/>
        <v>109</v>
      </c>
      <c r="T522" s="28">
        <f t="shared" si="189"/>
        <v>0</v>
      </c>
      <c r="U522" s="6"/>
      <c r="V522" s="6"/>
      <c r="W522" s="6"/>
      <c r="X522" s="6"/>
      <c r="Y522" s="6"/>
      <c r="Z522" s="6"/>
      <c r="AA522" s="6"/>
      <c r="AB522" s="6"/>
      <c r="AC522" s="6"/>
      <c r="AD522" s="6"/>
      <c r="AE522" s="6"/>
      <c r="AF522" s="6"/>
      <c r="AG522" s="6"/>
      <c r="AH522" s="6"/>
      <c r="AI522" s="6"/>
      <c r="AJ522" s="6"/>
      <c r="AK522" s="6"/>
      <c r="AL522" s="6"/>
    </row>
    <row r="523" spans="1:38" s="32" customFormat="1" ht="72.75" customHeight="1" x14ac:dyDescent="0.2">
      <c r="A523" s="29">
        <v>22.8</v>
      </c>
      <c r="B523" s="22" t="s">
        <v>536</v>
      </c>
      <c r="C523" s="30" t="s">
        <v>27</v>
      </c>
      <c r="D523" s="23">
        <v>25</v>
      </c>
      <c r="E523" s="24">
        <v>111705</v>
      </c>
      <c r="F523" s="31">
        <f t="shared" si="206"/>
        <v>2792625</v>
      </c>
      <c r="G523" s="25">
        <v>25</v>
      </c>
      <c r="H523" s="24">
        <f t="shared" si="210"/>
        <v>2792625</v>
      </c>
      <c r="I523" s="25">
        <v>25</v>
      </c>
      <c r="J523" s="24">
        <f t="shared" si="207"/>
        <v>2792625</v>
      </c>
      <c r="K523" s="23">
        <v>0</v>
      </c>
      <c r="L523" s="24">
        <f t="shared" si="208"/>
        <v>0</v>
      </c>
      <c r="M523" s="26">
        <v>0</v>
      </c>
      <c r="N523" s="24">
        <f t="shared" si="190"/>
        <v>0</v>
      </c>
      <c r="O523" s="26">
        <v>0</v>
      </c>
      <c r="P523" s="24">
        <f t="shared" si="209"/>
        <v>0</v>
      </c>
      <c r="Q523" s="23">
        <v>6</v>
      </c>
      <c r="R523" s="24">
        <f t="shared" si="209"/>
        <v>670230</v>
      </c>
      <c r="S523" s="23">
        <f t="shared" si="188"/>
        <v>6</v>
      </c>
      <c r="T523" s="28">
        <f t="shared" si="189"/>
        <v>0</v>
      </c>
      <c r="U523" s="6"/>
      <c r="V523" s="6"/>
      <c r="W523" s="6"/>
      <c r="X523" s="6"/>
      <c r="Y523" s="6"/>
      <c r="Z523" s="6"/>
      <c r="AA523" s="6"/>
      <c r="AB523" s="6"/>
      <c r="AC523" s="6"/>
      <c r="AD523" s="6"/>
      <c r="AE523" s="6"/>
      <c r="AF523" s="6"/>
      <c r="AG523" s="6"/>
      <c r="AH523" s="6"/>
      <c r="AI523" s="6"/>
      <c r="AJ523" s="6"/>
      <c r="AK523" s="6"/>
      <c r="AL523" s="6"/>
    </row>
    <row r="524" spans="1:38" s="32" customFormat="1" ht="101.25" customHeight="1" x14ac:dyDescent="0.2">
      <c r="A524" s="29">
        <v>22.9</v>
      </c>
      <c r="B524" s="22" t="s">
        <v>537</v>
      </c>
      <c r="C524" s="30" t="s">
        <v>27</v>
      </c>
      <c r="D524" s="23">
        <v>48</v>
      </c>
      <c r="E524" s="24">
        <v>113161</v>
      </c>
      <c r="F524" s="31">
        <f t="shared" si="206"/>
        <v>5431728</v>
      </c>
      <c r="G524" s="25">
        <v>48</v>
      </c>
      <c r="H524" s="24">
        <f t="shared" si="210"/>
        <v>5431728</v>
      </c>
      <c r="I524" s="25">
        <v>48</v>
      </c>
      <c r="J524" s="24">
        <f t="shared" si="207"/>
        <v>5431728</v>
      </c>
      <c r="K524" s="23">
        <v>48</v>
      </c>
      <c r="L524" s="24">
        <f t="shared" si="208"/>
        <v>5431728</v>
      </c>
      <c r="M524" s="26">
        <v>48</v>
      </c>
      <c r="N524" s="24">
        <f t="shared" si="190"/>
        <v>5431728</v>
      </c>
      <c r="O524" s="26">
        <v>48</v>
      </c>
      <c r="P524" s="24">
        <f t="shared" si="209"/>
        <v>5431728</v>
      </c>
      <c r="Q524" s="23">
        <v>48</v>
      </c>
      <c r="R524" s="24">
        <f t="shared" si="209"/>
        <v>5431728</v>
      </c>
      <c r="S524" s="26">
        <f t="shared" si="188"/>
        <v>0</v>
      </c>
      <c r="T524" s="28">
        <f t="shared" si="189"/>
        <v>0</v>
      </c>
      <c r="U524" s="6"/>
      <c r="V524" s="6"/>
      <c r="W524" s="6"/>
      <c r="X524" s="6"/>
      <c r="Y524" s="6"/>
      <c r="Z524" s="6"/>
      <c r="AA524" s="6"/>
      <c r="AB524" s="6"/>
      <c r="AC524" s="6"/>
      <c r="AD524" s="6"/>
      <c r="AE524" s="6"/>
      <c r="AF524" s="6"/>
      <c r="AG524" s="6"/>
      <c r="AH524" s="6"/>
      <c r="AI524" s="6"/>
      <c r="AJ524" s="6"/>
      <c r="AK524" s="6"/>
      <c r="AL524" s="6"/>
    </row>
    <row r="525" spans="1:38" s="32" customFormat="1" ht="101.25" customHeight="1" x14ac:dyDescent="0.2">
      <c r="A525" s="25">
        <v>22.1</v>
      </c>
      <c r="B525" s="22" t="s">
        <v>538</v>
      </c>
      <c r="C525" s="30" t="s">
        <v>27</v>
      </c>
      <c r="D525" s="23">
        <v>15</v>
      </c>
      <c r="E525" s="24">
        <v>116728</v>
      </c>
      <c r="F525" s="31">
        <f t="shared" si="206"/>
        <v>1750920</v>
      </c>
      <c r="G525" s="25">
        <v>15</v>
      </c>
      <c r="H525" s="24">
        <f t="shared" si="210"/>
        <v>1750920</v>
      </c>
      <c r="I525" s="25">
        <v>15</v>
      </c>
      <c r="J525" s="24">
        <f t="shared" si="207"/>
        <v>1750920</v>
      </c>
      <c r="K525" s="23">
        <v>15</v>
      </c>
      <c r="L525" s="24">
        <f t="shared" si="208"/>
        <v>1750920</v>
      </c>
      <c r="M525" s="26">
        <v>15</v>
      </c>
      <c r="N525" s="24">
        <f t="shared" si="190"/>
        <v>1750920</v>
      </c>
      <c r="O525" s="26">
        <v>15</v>
      </c>
      <c r="P525" s="24">
        <f t="shared" si="209"/>
        <v>1750920</v>
      </c>
      <c r="Q525" s="26">
        <v>15</v>
      </c>
      <c r="R525" s="24">
        <f t="shared" si="209"/>
        <v>1750920</v>
      </c>
      <c r="S525" s="26">
        <f t="shared" si="188"/>
        <v>0</v>
      </c>
      <c r="T525" s="28">
        <f t="shared" si="189"/>
        <v>0</v>
      </c>
      <c r="U525" s="6"/>
      <c r="V525" s="6"/>
      <c r="W525" s="6"/>
      <c r="X525" s="6"/>
      <c r="Y525" s="6"/>
      <c r="Z525" s="6"/>
      <c r="AA525" s="6"/>
      <c r="AB525" s="6"/>
      <c r="AC525" s="6"/>
      <c r="AD525" s="6"/>
      <c r="AE525" s="6"/>
      <c r="AF525" s="6"/>
      <c r="AG525" s="6"/>
      <c r="AH525" s="6"/>
      <c r="AI525" s="6"/>
      <c r="AJ525" s="6"/>
      <c r="AK525" s="6"/>
      <c r="AL525" s="6"/>
    </row>
    <row r="526" spans="1:38" s="32" customFormat="1" ht="101.25" customHeight="1" x14ac:dyDescent="0.2">
      <c r="A526" s="29">
        <v>22.11</v>
      </c>
      <c r="B526" s="22" t="s">
        <v>539</v>
      </c>
      <c r="C526" s="30" t="s">
        <v>27</v>
      </c>
      <c r="D526" s="23">
        <v>6</v>
      </c>
      <c r="E526" s="24">
        <v>118511</v>
      </c>
      <c r="F526" s="31">
        <f t="shared" si="206"/>
        <v>711066</v>
      </c>
      <c r="G526" s="25">
        <v>6</v>
      </c>
      <c r="H526" s="24">
        <f t="shared" si="210"/>
        <v>711066</v>
      </c>
      <c r="I526" s="25">
        <v>6</v>
      </c>
      <c r="J526" s="24">
        <f t="shared" si="207"/>
        <v>711066</v>
      </c>
      <c r="K526" s="23">
        <v>6</v>
      </c>
      <c r="L526" s="24">
        <f t="shared" si="208"/>
        <v>711066</v>
      </c>
      <c r="M526" s="26">
        <v>6</v>
      </c>
      <c r="N526" s="24">
        <f t="shared" si="190"/>
        <v>711066</v>
      </c>
      <c r="O526" s="26">
        <v>6</v>
      </c>
      <c r="P526" s="24">
        <f t="shared" si="209"/>
        <v>711066</v>
      </c>
      <c r="Q526" s="26">
        <v>6</v>
      </c>
      <c r="R526" s="24">
        <f t="shared" si="209"/>
        <v>711066</v>
      </c>
      <c r="S526" s="26">
        <f t="shared" si="188"/>
        <v>0</v>
      </c>
      <c r="T526" s="28">
        <f t="shared" si="189"/>
        <v>0</v>
      </c>
      <c r="U526" s="6"/>
      <c r="V526" s="6"/>
      <c r="W526" s="6"/>
      <c r="X526" s="6"/>
      <c r="Y526" s="6"/>
      <c r="Z526" s="6"/>
      <c r="AA526" s="6"/>
      <c r="AB526" s="6"/>
      <c r="AC526" s="6"/>
      <c r="AD526" s="6"/>
      <c r="AE526" s="6"/>
      <c r="AF526" s="6"/>
      <c r="AG526" s="6"/>
      <c r="AH526" s="6"/>
      <c r="AI526" s="6"/>
      <c r="AJ526" s="6"/>
      <c r="AK526" s="6"/>
      <c r="AL526" s="6"/>
    </row>
    <row r="527" spans="1:38" s="32" customFormat="1" ht="101.25" customHeight="1" x14ac:dyDescent="0.2">
      <c r="A527" s="29">
        <v>22.12</v>
      </c>
      <c r="B527" s="22" t="s">
        <v>540</v>
      </c>
      <c r="C527" s="30" t="s">
        <v>27</v>
      </c>
      <c r="D527" s="23">
        <v>56</v>
      </c>
      <c r="E527" s="24">
        <v>219735</v>
      </c>
      <c r="F527" s="31">
        <f t="shared" si="206"/>
        <v>12305160</v>
      </c>
      <c r="G527" s="25">
        <v>56</v>
      </c>
      <c r="H527" s="24">
        <f t="shared" si="210"/>
        <v>12305160</v>
      </c>
      <c r="I527" s="25">
        <v>56</v>
      </c>
      <c r="J527" s="24">
        <f t="shared" si="207"/>
        <v>12305160</v>
      </c>
      <c r="K527" s="23">
        <v>56</v>
      </c>
      <c r="L527" s="24">
        <f t="shared" si="208"/>
        <v>12305160</v>
      </c>
      <c r="M527" s="26">
        <v>56</v>
      </c>
      <c r="N527" s="24">
        <f t="shared" si="190"/>
        <v>12305160</v>
      </c>
      <c r="O527" s="26">
        <v>56</v>
      </c>
      <c r="P527" s="24">
        <f t="shared" si="209"/>
        <v>12305160</v>
      </c>
      <c r="Q527" s="26">
        <v>56</v>
      </c>
      <c r="R527" s="24">
        <f t="shared" si="209"/>
        <v>12305160</v>
      </c>
      <c r="S527" s="26">
        <f t="shared" si="188"/>
        <v>0</v>
      </c>
      <c r="T527" s="28">
        <f t="shared" si="189"/>
        <v>0</v>
      </c>
      <c r="U527" s="6"/>
      <c r="V527" s="6"/>
      <c r="W527" s="6"/>
      <c r="X527" s="6"/>
      <c r="Y527" s="6"/>
      <c r="Z527" s="6"/>
      <c r="AA527" s="6"/>
      <c r="AB527" s="6"/>
      <c r="AC527" s="6"/>
      <c r="AD527" s="6"/>
      <c r="AE527" s="6"/>
      <c r="AF527" s="6"/>
      <c r="AG527" s="6"/>
      <c r="AH527" s="6"/>
      <c r="AI527" s="6"/>
      <c r="AJ527" s="6"/>
      <c r="AK527" s="6"/>
      <c r="AL527" s="6"/>
    </row>
    <row r="528" spans="1:38" x14ac:dyDescent="0.2">
      <c r="A528" s="17">
        <v>23</v>
      </c>
      <c r="B528" s="18" t="s">
        <v>541</v>
      </c>
      <c r="C528" s="17"/>
      <c r="D528" s="17"/>
      <c r="E528" s="17" t="s">
        <v>41</v>
      </c>
      <c r="F528" s="19">
        <f>F529+F531+F544+F548+F550+F555+F560+F568</f>
        <v>278186373</v>
      </c>
      <c r="G528" s="15"/>
      <c r="H528" s="19">
        <f>H529+H531+H544+H548+H550+H555+H560+H568</f>
        <v>252151397</v>
      </c>
      <c r="I528" s="15"/>
      <c r="J528" s="19">
        <f>J529+J531+J544+J548+J550+J555+J560+J568</f>
        <v>216374703.03920281</v>
      </c>
      <c r="K528" s="23"/>
      <c r="L528" s="19">
        <f>L529+L531+L544+L548+L550+L555+L560+L568</f>
        <v>212051758</v>
      </c>
      <c r="M528" s="20"/>
      <c r="N528" s="19">
        <f>N529+N531+N544+N548+N550+N555+N560+N568</f>
        <v>212051758</v>
      </c>
      <c r="O528" s="17"/>
      <c r="P528" s="19">
        <f>P529+P531+P544+P548+P550+P555+P560+P568</f>
        <v>212051758</v>
      </c>
      <c r="Q528" s="50"/>
      <c r="R528" s="19">
        <f>R529+R531+R544+R548+R550+R555+R560+R568</f>
        <v>221161009</v>
      </c>
      <c r="S528" s="26"/>
      <c r="T528" s="28"/>
    </row>
    <row r="529" spans="1:20" x14ac:dyDescent="0.2">
      <c r="A529" s="42">
        <v>23.1</v>
      </c>
      <c r="B529" s="43" t="s">
        <v>542</v>
      </c>
      <c r="C529" s="44"/>
      <c r="D529" s="44"/>
      <c r="E529" s="44" t="s">
        <v>41</v>
      </c>
      <c r="F529" s="45">
        <f>SUM(F530:F530)</f>
        <v>30823171</v>
      </c>
      <c r="G529" s="25"/>
      <c r="H529" s="45">
        <f>SUM(H530:H530)</f>
        <v>30823171</v>
      </c>
      <c r="I529" s="25"/>
      <c r="J529" s="45">
        <f>SUM(J530:J530)</f>
        <v>30823171</v>
      </c>
      <c r="K529" s="23"/>
      <c r="L529" s="45">
        <f>SUM(L530:L530)</f>
        <v>30823171</v>
      </c>
      <c r="M529" s="46"/>
      <c r="N529" s="45">
        <f>SUM(N530:N530)</f>
        <v>30823171</v>
      </c>
      <c r="O529" s="50"/>
      <c r="P529" s="45">
        <f>SUM(P530:P530)</f>
        <v>30823171</v>
      </c>
      <c r="Q529" s="50"/>
      <c r="R529" s="45">
        <f>SUM(R530:R530)</f>
        <v>30823171</v>
      </c>
      <c r="S529" s="26"/>
      <c r="T529" s="28"/>
    </row>
    <row r="530" spans="1:20" x14ac:dyDescent="0.2">
      <c r="A530" s="29">
        <v>23.100999999999999</v>
      </c>
      <c r="B530" s="10" t="s">
        <v>543</v>
      </c>
      <c r="C530" s="9" t="s">
        <v>544</v>
      </c>
      <c r="D530" s="23">
        <v>281</v>
      </c>
      <c r="E530" s="24">
        <v>109691</v>
      </c>
      <c r="F530" s="24">
        <f>D530*E530</f>
        <v>30823171</v>
      </c>
      <c r="G530" s="25">
        <v>281</v>
      </c>
      <c r="H530" s="24">
        <f t="shared" si="210"/>
        <v>30823171</v>
      </c>
      <c r="I530" s="25">
        <v>281</v>
      </c>
      <c r="J530" s="24">
        <f t="shared" ref="J530" si="211">I530*$E530</f>
        <v>30823171</v>
      </c>
      <c r="K530" s="23">
        <v>281</v>
      </c>
      <c r="L530" s="24">
        <f>K530*E530</f>
        <v>30823171</v>
      </c>
      <c r="M530" s="26">
        <v>281</v>
      </c>
      <c r="N530" s="24">
        <f t="shared" ref="N530:N574" si="212">M530*$E530</f>
        <v>30823171</v>
      </c>
      <c r="O530" s="26">
        <v>281</v>
      </c>
      <c r="P530" s="24">
        <f t="shared" ref="P530:R530" si="213">O530*$E530</f>
        <v>30823171</v>
      </c>
      <c r="Q530" s="35">
        <v>281</v>
      </c>
      <c r="R530" s="24">
        <f t="shared" si="213"/>
        <v>30823171</v>
      </c>
      <c r="S530" s="26">
        <f t="shared" si="188"/>
        <v>0</v>
      </c>
      <c r="T530" s="28">
        <f t="shared" si="189"/>
        <v>0</v>
      </c>
    </row>
    <row r="531" spans="1:20" x14ac:dyDescent="0.2">
      <c r="A531" s="42">
        <v>23.2</v>
      </c>
      <c r="B531" s="43" t="s">
        <v>545</v>
      </c>
      <c r="C531" s="44"/>
      <c r="D531" s="44"/>
      <c r="E531" s="44" t="s">
        <v>41</v>
      </c>
      <c r="F531" s="45">
        <f>SUM(F532:F543)</f>
        <v>155325571</v>
      </c>
      <c r="G531" s="25"/>
      <c r="H531" s="45">
        <f>SUM(H532:H543)</f>
        <v>155325571</v>
      </c>
      <c r="I531" s="25"/>
      <c r="J531" s="45">
        <f>SUM(J532:J543)</f>
        <v>119548877.03920279</v>
      </c>
      <c r="K531" s="23"/>
      <c r="L531" s="45">
        <f>SUM(L532:L543)</f>
        <v>152345146</v>
      </c>
      <c r="M531" s="46"/>
      <c r="N531" s="45">
        <f>SUM(N532:N543)</f>
        <v>152345146</v>
      </c>
      <c r="O531" s="44"/>
      <c r="P531" s="45">
        <f>SUM(P532:P543)</f>
        <v>152345146</v>
      </c>
      <c r="Q531" s="44"/>
      <c r="R531" s="45">
        <f>SUM(R532:R543)</f>
        <v>152345146</v>
      </c>
      <c r="S531" s="26"/>
      <c r="T531" s="28"/>
    </row>
    <row r="532" spans="1:20" ht="33.75" x14ac:dyDescent="0.2">
      <c r="A532" s="29">
        <v>23.201000000000001</v>
      </c>
      <c r="B532" s="10" t="s">
        <v>546</v>
      </c>
      <c r="C532" s="9" t="s">
        <v>407</v>
      </c>
      <c r="D532" s="23">
        <v>9760</v>
      </c>
      <c r="E532" s="24">
        <v>10556</v>
      </c>
      <c r="F532" s="24">
        <f t="shared" ref="F532:F543" si="214">D532*E532</f>
        <v>103026560</v>
      </c>
      <c r="G532" s="25">
        <v>9760</v>
      </c>
      <c r="H532" s="24">
        <f t="shared" si="210"/>
        <v>103026560</v>
      </c>
      <c r="I532" s="25">
        <v>6370.7716975372105</v>
      </c>
      <c r="J532" s="24">
        <f t="shared" ref="J532:J543" si="215">I532*$E532</f>
        <v>67249866.039202794</v>
      </c>
      <c r="K532" s="23">
        <v>9760</v>
      </c>
      <c r="L532" s="24">
        <f t="shared" ref="L532:L543" si="216">K532*E532</f>
        <v>103026560</v>
      </c>
      <c r="M532" s="26">
        <v>9760</v>
      </c>
      <c r="N532" s="24">
        <f t="shared" si="212"/>
        <v>103026560</v>
      </c>
      <c r="O532" s="26">
        <v>9760</v>
      </c>
      <c r="P532" s="24">
        <f t="shared" ref="P532:R543" si="217">O532*$E532</f>
        <v>103026560</v>
      </c>
      <c r="Q532" s="26">
        <v>9760</v>
      </c>
      <c r="R532" s="24">
        <f t="shared" si="217"/>
        <v>103026560</v>
      </c>
      <c r="S532" s="26">
        <f t="shared" si="188"/>
        <v>0</v>
      </c>
      <c r="T532" s="28">
        <f t="shared" si="189"/>
        <v>0</v>
      </c>
    </row>
    <row r="533" spans="1:20" ht="33.75" x14ac:dyDescent="0.2">
      <c r="A533" s="29">
        <v>23.202000000000002</v>
      </c>
      <c r="B533" s="10" t="s">
        <v>547</v>
      </c>
      <c r="C533" s="9" t="s">
        <v>544</v>
      </c>
      <c r="D533" s="23">
        <v>281</v>
      </c>
      <c r="E533" s="24">
        <v>13984</v>
      </c>
      <c r="F533" s="24">
        <f t="shared" si="214"/>
        <v>3929504</v>
      </c>
      <c r="G533" s="25">
        <v>281</v>
      </c>
      <c r="H533" s="24">
        <f t="shared" si="210"/>
        <v>3929504</v>
      </c>
      <c r="I533" s="25">
        <v>281</v>
      </c>
      <c r="J533" s="24">
        <f t="shared" si="215"/>
        <v>3929504</v>
      </c>
      <c r="K533" s="23">
        <v>281</v>
      </c>
      <c r="L533" s="24">
        <f t="shared" si="216"/>
        <v>3929504</v>
      </c>
      <c r="M533" s="26">
        <v>281</v>
      </c>
      <c r="N533" s="24">
        <f t="shared" si="212"/>
        <v>3929504</v>
      </c>
      <c r="O533" s="26">
        <v>281</v>
      </c>
      <c r="P533" s="24">
        <f t="shared" si="217"/>
        <v>3929504</v>
      </c>
      <c r="Q533" s="26">
        <v>281</v>
      </c>
      <c r="R533" s="24">
        <f t="shared" si="217"/>
        <v>3929504</v>
      </c>
      <c r="S533" s="26">
        <f t="shared" ref="S533:S595" si="218">IF((Q533-O533)&gt;0,(Q533-O533),0)</f>
        <v>0</v>
      </c>
      <c r="T533" s="28">
        <f t="shared" ref="T533:T595" si="219">IF((Q533-O533)&lt;0,(Q533-O533),0)</f>
        <v>0</v>
      </c>
    </row>
    <row r="534" spans="1:20" ht="33.75" x14ac:dyDescent="0.2">
      <c r="A534" s="29">
        <v>23.202999999999999</v>
      </c>
      <c r="B534" s="10" t="s">
        <v>548</v>
      </c>
      <c r="C534" s="9" t="s">
        <v>544</v>
      </c>
      <c r="D534" s="23">
        <v>281</v>
      </c>
      <c r="E534" s="24">
        <v>13984</v>
      </c>
      <c r="F534" s="24">
        <f t="shared" si="214"/>
        <v>3929504</v>
      </c>
      <c r="G534" s="25">
        <v>281</v>
      </c>
      <c r="H534" s="24">
        <f t="shared" si="210"/>
        <v>3929504</v>
      </c>
      <c r="I534" s="25">
        <v>281</v>
      </c>
      <c r="J534" s="24">
        <f t="shared" si="215"/>
        <v>3929504</v>
      </c>
      <c r="K534" s="23">
        <v>281</v>
      </c>
      <c r="L534" s="24">
        <f t="shared" si="216"/>
        <v>3929504</v>
      </c>
      <c r="M534" s="26">
        <v>281</v>
      </c>
      <c r="N534" s="24">
        <f t="shared" si="212"/>
        <v>3929504</v>
      </c>
      <c r="O534" s="26">
        <v>281</v>
      </c>
      <c r="P534" s="24">
        <f t="shared" si="217"/>
        <v>3929504</v>
      </c>
      <c r="Q534" s="26">
        <v>281</v>
      </c>
      <c r="R534" s="24">
        <f t="shared" si="217"/>
        <v>3929504</v>
      </c>
      <c r="S534" s="26">
        <f t="shared" si="218"/>
        <v>0</v>
      </c>
      <c r="T534" s="28">
        <f t="shared" si="219"/>
        <v>0</v>
      </c>
    </row>
    <row r="535" spans="1:20" ht="33.75" x14ac:dyDescent="0.2">
      <c r="A535" s="29">
        <v>23.204000000000001</v>
      </c>
      <c r="B535" s="10" t="s">
        <v>549</v>
      </c>
      <c r="C535" s="9" t="s">
        <v>544</v>
      </c>
      <c r="D535" s="23">
        <v>175</v>
      </c>
      <c r="E535" s="24">
        <v>16731</v>
      </c>
      <c r="F535" s="24">
        <f t="shared" si="214"/>
        <v>2927925</v>
      </c>
      <c r="G535" s="25">
        <v>175</v>
      </c>
      <c r="H535" s="24">
        <f t="shared" si="210"/>
        <v>2927925</v>
      </c>
      <c r="I535" s="25">
        <v>175</v>
      </c>
      <c r="J535" s="24">
        <f t="shared" si="215"/>
        <v>2927925</v>
      </c>
      <c r="K535" s="23">
        <v>175</v>
      </c>
      <c r="L535" s="24">
        <f t="shared" si="216"/>
        <v>2927925</v>
      </c>
      <c r="M535" s="26">
        <v>175</v>
      </c>
      <c r="N535" s="24">
        <f t="shared" si="212"/>
        <v>2927925</v>
      </c>
      <c r="O535" s="26">
        <v>175</v>
      </c>
      <c r="P535" s="24">
        <f t="shared" si="217"/>
        <v>2927925</v>
      </c>
      <c r="Q535" s="26">
        <v>175</v>
      </c>
      <c r="R535" s="24">
        <f t="shared" si="217"/>
        <v>2927925</v>
      </c>
      <c r="S535" s="26">
        <f t="shared" si="218"/>
        <v>0</v>
      </c>
      <c r="T535" s="28">
        <f t="shared" si="219"/>
        <v>0</v>
      </c>
    </row>
    <row r="536" spans="1:20" ht="33.75" x14ac:dyDescent="0.2">
      <c r="A536" s="29">
        <v>23.204999999999998</v>
      </c>
      <c r="B536" s="10" t="s">
        <v>550</v>
      </c>
      <c r="C536" s="9" t="s">
        <v>544</v>
      </c>
      <c r="D536" s="23">
        <v>175</v>
      </c>
      <c r="E536" s="24">
        <v>7578</v>
      </c>
      <c r="F536" s="24">
        <f t="shared" si="214"/>
        <v>1326150</v>
      </c>
      <c r="G536" s="25">
        <v>175</v>
      </c>
      <c r="H536" s="24">
        <f t="shared" si="210"/>
        <v>1326150</v>
      </c>
      <c r="I536" s="25">
        <v>175</v>
      </c>
      <c r="J536" s="24">
        <f t="shared" si="215"/>
        <v>1326150</v>
      </c>
      <c r="K536" s="23">
        <v>175</v>
      </c>
      <c r="L536" s="24">
        <f t="shared" si="216"/>
        <v>1326150</v>
      </c>
      <c r="M536" s="26">
        <v>175</v>
      </c>
      <c r="N536" s="24">
        <f t="shared" si="212"/>
        <v>1326150</v>
      </c>
      <c r="O536" s="26">
        <v>175</v>
      </c>
      <c r="P536" s="24">
        <f t="shared" si="217"/>
        <v>1326150</v>
      </c>
      <c r="Q536" s="26">
        <v>175</v>
      </c>
      <c r="R536" s="24">
        <f t="shared" si="217"/>
        <v>1326150</v>
      </c>
      <c r="S536" s="26">
        <f t="shared" si="218"/>
        <v>0</v>
      </c>
      <c r="T536" s="28">
        <f t="shared" si="219"/>
        <v>0</v>
      </c>
    </row>
    <row r="537" spans="1:20" ht="33.75" x14ac:dyDescent="0.2">
      <c r="A537" s="29">
        <v>23.206</v>
      </c>
      <c r="B537" s="10" t="s">
        <v>551</v>
      </c>
      <c r="C537" s="9" t="s">
        <v>544</v>
      </c>
      <c r="D537" s="23">
        <v>14</v>
      </c>
      <c r="E537" s="24">
        <v>273448</v>
      </c>
      <c r="F537" s="24">
        <f t="shared" si="214"/>
        <v>3828272</v>
      </c>
      <c r="G537" s="25">
        <v>14</v>
      </c>
      <c r="H537" s="24">
        <f t="shared" si="210"/>
        <v>3828272</v>
      </c>
      <c r="I537" s="25">
        <v>14</v>
      </c>
      <c r="J537" s="24">
        <f t="shared" si="215"/>
        <v>3828272</v>
      </c>
      <c r="K537" s="23">
        <v>14</v>
      </c>
      <c r="L537" s="24">
        <f t="shared" si="216"/>
        <v>3828272</v>
      </c>
      <c r="M537" s="26">
        <v>14</v>
      </c>
      <c r="N537" s="24">
        <f t="shared" si="212"/>
        <v>3828272</v>
      </c>
      <c r="O537" s="26">
        <v>14</v>
      </c>
      <c r="P537" s="24">
        <f t="shared" si="217"/>
        <v>3828272</v>
      </c>
      <c r="Q537" s="26">
        <v>14</v>
      </c>
      <c r="R537" s="24">
        <f t="shared" si="217"/>
        <v>3828272</v>
      </c>
      <c r="S537" s="26">
        <f t="shared" si="218"/>
        <v>0</v>
      </c>
      <c r="T537" s="28">
        <f t="shared" si="219"/>
        <v>0</v>
      </c>
    </row>
    <row r="538" spans="1:20" ht="33.75" x14ac:dyDescent="0.2">
      <c r="A538" s="29">
        <v>23.207000000000001</v>
      </c>
      <c r="B538" s="10" t="s">
        <v>552</v>
      </c>
      <c r="C538" s="9" t="s">
        <v>544</v>
      </c>
      <c r="D538" s="23">
        <v>14</v>
      </c>
      <c r="E538" s="24">
        <v>129926</v>
      </c>
      <c r="F538" s="24">
        <f t="shared" si="214"/>
        <v>1818964</v>
      </c>
      <c r="G538" s="25">
        <v>14</v>
      </c>
      <c r="H538" s="24">
        <f t="shared" si="210"/>
        <v>1818964</v>
      </c>
      <c r="I538" s="25">
        <v>14</v>
      </c>
      <c r="J538" s="24">
        <f t="shared" si="215"/>
        <v>1818964</v>
      </c>
      <c r="K538" s="23">
        <v>14</v>
      </c>
      <c r="L538" s="24">
        <f t="shared" si="216"/>
        <v>1818964</v>
      </c>
      <c r="M538" s="26">
        <v>14</v>
      </c>
      <c r="N538" s="24">
        <f t="shared" si="212"/>
        <v>1818964</v>
      </c>
      <c r="O538" s="26">
        <v>14</v>
      </c>
      <c r="P538" s="24">
        <f t="shared" si="217"/>
        <v>1818964</v>
      </c>
      <c r="Q538" s="26">
        <v>14</v>
      </c>
      <c r="R538" s="24">
        <f t="shared" si="217"/>
        <v>1818964</v>
      </c>
      <c r="S538" s="26">
        <f t="shared" si="218"/>
        <v>0</v>
      </c>
      <c r="T538" s="28">
        <f t="shared" si="219"/>
        <v>0</v>
      </c>
    </row>
    <row r="539" spans="1:20" ht="33.75" x14ac:dyDescent="0.2">
      <c r="A539" s="29">
        <v>23.207999999999998</v>
      </c>
      <c r="B539" s="10" t="s">
        <v>553</v>
      </c>
      <c r="C539" s="9" t="s">
        <v>544</v>
      </c>
      <c r="D539" s="23">
        <v>281</v>
      </c>
      <c r="E539" s="24">
        <v>31173</v>
      </c>
      <c r="F539" s="24">
        <f t="shared" si="214"/>
        <v>8759613</v>
      </c>
      <c r="G539" s="25">
        <v>281</v>
      </c>
      <c r="H539" s="24">
        <f t="shared" si="210"/>
        <v>8759613</v>
      </c>
      <c r="I539" s="25">
        <v>281</v>
      </c>
      <c r="J539" s="24">
        <f t="shared" si="215"/>
        <v>8759613</v>
      </c>
      <c r="K539" s="23">
        <v>281</v>
      </c>
      <c r="L539" s="24">
        <f t="shared" si="216"/>
        <v>8759613</v>
      </c>
      <c r="M539" s="26">
        <v>281</v>
      </c>
      <c r="N539" s="24">
        <f t="shared" si="212"/>
        <v>8759613</v>
      </c>
      <c r="O539" s="26">
        <v>281</v>
      </c>
      <c r="P539" s="24">
        <f t="shared" si="217"/>
        <v>8759613</v>
      </c>
      <c r="Q539" s="26">
        <v>281</v>
      </c>
      <c r="R539" s="24">
        <f t="shared" si="217"/>
        <v>8759613</v>
      </c>
      <c r="S539" s="26">
        <f t="shared" si="218"/>
        <v>0</v>
      </c>
      <c r="T539" s="28">
        <f t="shared" si="219"/>
        <v>0</v>
      </c>
    </row>
    <row r="540" spans="1:20" ht="33.75" x14ac:dyDescent="0.2">
      <c r="A540" s="29">
        <v>23.209</v>
      </c>
      <c r="B540" s="10" t="s">
        <v>554</v>
      </c>
      <c r="C540" s="9" t="s">
        <v>544</v>
      </c>
      <c r="D540" s="23">
        <v>281</v>
      </c>
      <c r="E540" s="24">
        <v>39017</v>
      </c>
      <c r="F540" s="24">
        <f t="shared" si="214"/>
        <v>10963777</v>
      </c>
      <c r="G540" s="25">
        <v>281</v>
      </c>
      <c r="H540" s="24">
        <f t="shared" si="210"/>
        <v>10963777</v>
      </c>
      <c r="I540" s="25">
        <v>281</v>
      </c>
      <c r="J540" s="24">
        <f t="shared" si="215"/>
        <v>10963777</v>
      </c>
      <c r="K540" s="23">
        <v>281</v>
      </c>
      <c r="L540" s="24">
        <f t="shared" si="216"/>
        <v>10963777</v>
      </c>
      <c r="M540" s="26">
        <v>281</v>
      </c>
      <c r="N540" s="24">
        <f t="shared" si="212"/>
        <v>10963777</v>
      </c>
      <c r="O540" s="26">
        <v>281</v>
      </c>
      <c r="P540" s="24">
        <f t="shared" si="217"/>
        <v>10963777</v>
      </c>
      <c r="Q540" s="26">
        <v>281</v>
      </c>
      <c r="R540" s="24">
        <f t="shared" si="217"/>
        <v>10963777</v>
      </c>
      <c r="S540" s="26">
        <f t="shared" si="218"/>
        <v>0</v>
      </c>
      <c r="T540" s="28">
        <f t="shared" si="219"/>
        <v>0</v>
      </c>
    </row>
    <row r="541" spans="1:20" ht="45" x14ac:dyDescent="0.2">
      <c r="A541" s="47">
        <v>23.21</v>
      </c>
      <c r="B541" s="10" t="s">
        <v>555</v>
      </c>
      <c r="C541" s="9" t="s">
        <v>544</v>
      </c>
      <c r="D541" s="23">
        <v>281</v>
      </c>
      <c r="E541" s="24">
        <v>23532</v>
      </c>
      <c r="F541" s="24">
        <f t="shared" si="214"/>
        <v>6612492</v>
      </c>
      <c r="G541" s="25">
        <v>281</v>
      </c>
      <c r="H541" s="24">
        <f t="shared" si="210"/>
        <v>6612492</v>
      </c>
      <c r="I541" s="25">
        <v>281</v>
      </c>
      <c r="J541" s="24">
        <f t="shared" si="215"/>
        <v>6612492</v>
      </c>
      <c r="K541" s="23">
        <v>281</v>
      </c>
      <c r="L541" s="24">
        <f t="shared" si="216"/>
        <v>6612492</v>
      </c>
      <c r="M541" s="26">
        <v>281</v>
      </c>
      <c r="N541" s="24">
        <f t="shared" si="212"/>
        <v>6612492</v>
      </c>
      <c r="O541" s="26">
        <v>281</v>
      </c>
      <c r="P541" s="24">
        <f t="shared" si="217"/>
        <v>6612492</v>
      </c>
      <c r="Q541" s="26">
        <v>281</v>
      </c>
      <c r="R541" s="24">
        <f t="shared" si="217"/>
        <v>6612492</v>
      </c>
      <c r="S541" s="26">
        <f t="shared" si="218"/>
        <v>0</v>
      </c>
      <c r="T541" s="28">
        <f t="shared" si="219"/>
        <v>0</v>
      </c>
    </row>
    <row r="542" spans="1:20" x14ac:dyDescent="0.2">
      <c r="A542" s="29">
        <v>23.210999999999999</v>
      </c>
      <c r="B542" s="10" t="s">
        <v>556</v>
      </c>
      <c r="C542" s="9" t="s">
        <v>544</v>
      </c>
      <c r="D542" s="23">
        <v>281</v>
      </c>
      <c r="E542" s="24">
        <v>18585</v>
      </c>
      <c r="F542" s="24">
        <f t="shared" si="214"/>
        <v>5222385</v>
      </c>
      <c r="G542" s="25">
        <v>281</v>
      </c>
      <c r="H542" s="24">
        <f t="shared" si="210"/>
        <v>5222385</v>
      </c>
      <c r="I542" s="25">
        <v>281</v>
      </c>
      <c r="J542" s="24">
        <f t="shared" si="215"/>
        <v>5222385</v>
      </c>
      <c r="K542" s="23">
        <v>281</v>
      </c>
      <c r="L542" s="24">
        <f t="shared" si="216"/>
        <v>5222385</v>
      </c>
      <c r="M542" s="26">
        <v>281</v>
      </c>
      <c r="N542" s="24">
        <f t="shared" si="212"/>
        <v>5222385</v>
      </c>
      <c r="O542" s="26">
        <v>281</v>
      </c>
      <c r="P542" s="24">
        <f t="shared" si="217"/>
        <v>5222385</v>
      </c>
      <c r="Q542" s="26">
        <v>281</v>
      </c>
      <c r="R542" s="24">
        <f t="shared" si="217"/>
        <v>5222385</v>
      </c>
      <c r="S542" s="26">
        <f t="shared" si="218"/>
        <v>0</v>
      </c>
      <c r="T542" s="28">
        <f t="shared" si="219"/>
        <v>0</v>
      </c>
    </row>
    <row r="543" spans="1:20" ht="33.75" x14ac:dyDescent="0.2">
      <c r="A543" s="54">
        <v>23.212</v>
      </c>
      <c r="B543" s="22" t="s">
        <v>557</v>
      </c>
      <c r="C543" s="30" t="s">
        <v>544</v>
      </c>
      <c r="D543" s="23">
        <v>3</v>
      </c>
      <c r="E543" s="31">
        <v>993475</v>
      </c>
      <c r="F543" s="31">
        <f t="shared" si="214"/>
        <v>2980425</v>
      </c>
      <c r="G543" s="23">
        <v>3</v>
      </c>
      <c r="H543" s="31">
        <f t="shared" si="210"/>
        <v>2980425</v>
      </c>
      <c r="I543" s="23">
        <v>3</v>
      </c>
      <c r="J543" s="31">
        <f t="shared" si="215"/>
        <v>2980425</v>
      </c>
      <c r="K543" s="23">
        <v>0</v>
      </c>
      <c r="L543" s="31">
        <f t="shared" si="216"/>
        <v>0</v>
      </c>
      <c r="M543" s="23">
        <v>0</v>
      </c>
      <c r="N543" s="31">
        <f t="shared" si="212"/>
        <v>0</v>
      </c>
      <c r="O543" s="23">
        <v>0</v>
      </c>
      <c r="P543" s="31">
        <f t="shared" si="217"/>
        <v>0</v>
      </c>
      <c r="Q543" s="35"/>
      <c r="R543" s="31">
        <f t="shared" si="217"/>
        <v>0</v>
      </c>
      <c r="S543" s="23">
        <f t="shared" si="218"/>
        <v>0</v>
      </c>
      <c r="T543" s="33">
        <f t="shared" si="219"/>
        <v>0</v>
      </c>
    </row>
    <row r="544" spans="1:20" x14ac:dyDescent="0.2">
      <c r="A544" s="42">
        <v>23.3</v>
      </c>
      <c r="B544" s="43" t="s">
        <v>558</v>
      </c>
      <c r="C544" s="44"/>
      <c r="D544" s="44"/>
      <c r="E544" s="44" t="s">
        <v>41</v>
      </c>
      <c r="F544" s="45">
        <f>SUM(F545:F547)</f>
        <v>11339800</v>
      </c>
      <c r="G544" s="44"/>
      <c r="H544" s="45">
        <f>SUM(H545:H547)</f>
        <v>11339800</v>
      </c>
      <c r="I544" s="44"/>
      <c r="J544" s="45">
        <f>SUM(J545:J547)</f>
        <v>11339800</v>
      </c>
      <c r="K544" s="23"/>
      <c r="L544" s="45">
        <f>SUM(L545:L547)</f>
        <v>0</v>
      </c>
      <c r="M544" s="46"/>
      <c r="N544" s="45">
        <f>SUM(N545:N547)</f>
        <v>0</v>
      </c>
      <c r="O544" s="44"/>
      <c r="P544" s="45">
        <f>SUM(P545:P547)</f>
        <v>0</v>
      </c>
      <c r="Q544" s="44"/>
      <c r="R544" s="45">
        <f>SUM(R545:R547)</f>
        <v>0</v>
      </c>
      <c r="S544" s="26"/>
      <c r="T544" s="28"/>
    </row>
    <row r="545" spans="1:20" ht="33.75" x14ac:dyDescent="0.2">
      <c r="A545" s="29">
        <v>23.300999999999998</v>
      </c>
      <c r="B545" s="10" t="s">
        <v>559</v>
      </c>
      <c r="C545" s="9" t="s">
        <v>544</v>
      </c>
      <c r="D545" s="23">
        <v>6</v>
      </c>
      <c r="E545" s="24">
        <v>524707</v>
      </c>
      <c r="F545" s="24">
        <f>D545*E545</f>
        <v>3148242</v>
      </c>
      <c r="G545" s="25">
        <v>6</v>
      </c>
      <c r="H545" s="24">
        <f t="shared" si="210"/>
        <v>3148242</v>
      </c>
      <c r="I545" s="25">
        <v>6</v>
      </c>
      <c r="J545" s="24">
        <f t="shared" ref="J545:J547" si="220">I545*$E545</f>
        <v>3148242</v>
      </c>
      <c r="K545" s="23">
        <v>0</v>
      </c>
      <c r="L545" s="24">
        <f t="shared" ref="L545:L547" si="221">K545*E545</f>
        <v>0</v>
      </c>
      <c r="M545" s="26">
        <v>0</v>
      </c>
      <c r="N545" s="24">
        <f t="shared" si="212"/>
        <v>0</v>
      </c>
      <c r="O545" s="26">
        <v>0</v>
      </c>
      <c r="P545" s="24">
        <f t="shared" ref="P545:R547" si="222">O545*$E545</f>
        <v>0</v>
      </c>
      <c r="Q545" s="55"/>
      <c r="R545" s="24">
        <f t="shared" si="222"/>
        <v>0</v>
      </c>
      <c r="S545" s="26">
        <f t="shared" si="218"/>
        <v>0</v>
      </c>
      <c r="T545" s="28">
        <f t="shared" si="219"/>
        <v>0</v>
      </c>
    </row>
    <row r="546" spans="1:20" ht="33.75" x14ac:dyDescent="0.2">
      <c r="A546" s="29">
        <v>23.302</v>
      </c>
      <c r="B546" s="10" t="s">
        <v>560</v>
      </c>
      <c r="C546" s="9" t="s">
        <v>544</v>
      </c>
      <c r="D546" s="23">
        <v>6</v>
      </c>
      <c r="E546" s="24">
        <v>273760</v>
      </c>
      <c r="F546" s="24">
        <f>D546*E546</f>
        <v>1642560</v>
      </c>
      <c r="G546" s="25">
        <v>6</v>
      </c>
      <c r="H546" s="24">
        <f t="shared" si="210"/>
        <v>1642560</v>
      </c>
      <c r="I546" s="25">
        <v>6</v>
      </c>
      <c r="J546" s="24">
        <f t="shared" si="220"/>
        <v>1642560</v>
      </c>
      <c r="K546" s="23">
        <v>0</v>
      </c>
      <c r="L546" s="24">
        <f t="shared" si="221"/>
        <v>0</v>
      </c>
      <c r="M546" s="26">
        <v>0</v>
      </c>
      <c r="N546" s="24">
        <f t="shared" si="212"/>
        <v>0</v>
      </c>
      <c r="O546" s="26">
        <v>0</v>
      </c>
      <c r="P546" s="24">
        <f t="shared" si="222"/>
        <v>0</v>
      </c>
      <c r="Q546" s="55"/>
      <c r="R546" s="24">
        <f t="shared" si="222"/>
        <v>0</v>
      </c>
      <c r="S546" s="26">
        <f t="shared" si="218"/>
        <v>0</v>
      </c>
      <c r="T546" s="28">
        <f t="shared" si="219"/>
        <v>0</v>
      </c>
    </row>
    <row r="547" spans="1:20" ht="45.75" customHeight="1" x14ac:dyDescent="0.2">
      <c r="A547" s="29">
        <v>23.303000000000001</v>
      </c>
      <c r="B547" s="10" t="s">
        <v>561</v>
      </c>
      <c r="C547" s="9" t="s">
        <v>544</v>
      </c>
      <c r="D547" s="23">
        <v>31</v>
      </c>
      <c r="E547" s="24">
        <v>211258</v>
      </c>
      <c r="F547" s="24">
        <f>D547*E547</f>
        <v>6548998</v>
      </c>
      <c r="G547" s="25">
        <v>31</v>
      </c>
      <c r="H547" s="24">
        <f t="shared" si="210"/>
        <v>6548998</v>
      </c>
      <c r="I547" s="25">
        <v>31</v>
      </c>
      <c r="J547" s="24">
        <f t="shared" si="220"/>
        <v>6548998</v>
      </c>
      <c r="K547" s="23">
        <v>0</v>
      </c>
      <c r="L547" s="24">
        <f t="shared" si="221"/>
        <v>0</v>
      </c>
      <c r="M547" s="26">
        <v>0</v>
      </c>
      <c r="N547" s="24">
        <f t="shared" si="212"/>
        <v>0</v>
      </c>
      <c r="O547" s="26">
        <v>0</v>
      </c>
      <c r="P547" s="24">
        <f t="shared" si="222"/>
        <v>0</v>
      </c>
      <c r="Q547" s="55"/>
      <c r="R547" s="24">
        <f t="shared" si="222"/>
        <v>0</v>
      </c>
      <c r="S547" s="26">
        <f t="shared" si="218"/>
        <v>0</v>
      </c>
      <c r="T547" s="28">
        <f t="shared" si="219"/>
        <v>0</v>
      </c>
    </row>
    <row r="548" spans="1:20" x14ac:dyDescent="0.2">
      <c r="A548" s="42">
        <v>23.4</v>
      </c>
      <c r="B548" s="43" t="s">
        <v>562</v>
      </c>
      <c r="C548" s="44"/>
      <c r="D548" s="44"/>
      <c r="E548" s="44" t="s">
        <v>41</v>
      </c>
      <c r="F548" s="45">
        <f>SUM(F549:F549)</f>
        <v>19117917</v>
      </c>
      <c r="G548" s="44"/>
      <c r="H548" s="45">
        <f>SUM(H549:H549)</f>
        <v>19117917</v>
      </c>
      <c r="I548" s="44"/>
      <c r="J548" s="45">
        <f>SUM(J549:J549)</f>
        <v>19117917</v>
      </c>
      <c r="K548" s="23"/>
      <c r="L548" s="45">
        <f>SUM(L549:L549)</f>
        <v>0</v>
      </c>
      <c r="M548" s="46"/>
      <c r="N548" s="45">
        <f>SUM(N549:N549)</f>
        <v>0</v>
      </c>
      <c r="O548" s="44"/>
      <c r="P548" s="45">
        <f>SUM(P549:P549)</f>
        <v>0</v>
      </c>
      <c r="Q548" s="44"/>
      <c r="R548" s="45">
        <f>SUM(R549:R549)</f>
        <v>0</v>
      </c>
      <c r="S548" s="26"/>
      <c r="T548" s="28"/>
    </row>
    <row r="549" spans="1:20" ht="45" x14ac:dyDescent="0.2">
      <c r="A549" s="54">
        <v>23.401</v>
      </c>
      <c r="B549" s="22" t="s">
        <v>563</v>
      </c>
      <c r="C549" s="30" t="s">
        <v>544</v>
      </c>
      <c r="D549" s="23">
        <v>7</v>
      </c>
      <c r="E549" s="31">
        <v>2731131</v>
      </c>
      <c r="F549" s="31">
        <f>D549*E549</f>
        <v>19117917</v>
      </c>
      <c r="G549" s="23">
        <v>7</v>
      </c>
      <c r="H549" s="31">
        <f t="shared" si="210"/>
        <v>19117917</v>
      </c>
      <c r="I549" s="23">
        <v>7</v>
      </c>
      <c r="J549" s="31">
        <f t="shared" ref="J549" si="223">I549*$E549</f>
        <v>19117917</v>
      </c>
      <c r="K549" s="23">
        <v>0</v>
      </c>
      <c r="L549" s="31">
        <f>K549*E549</f>
        <v>0</v>
      </c>
      <c r="M549" s="23">
        <v>0</v>
      </c>
      <c r="N549" s="31">
        <f t="shared" si="212"/>
        <v>0</v>
      </c>
      <c r="O549" s="23">
        <v>0</v>
      </c>
      <c r="P549" s="31">
        <f t="shared" ref="P549:R549" si="224">O549*$E549</f>
        <v>0</v>
      </c>
      <c r="Q549" s="35"/>
      <c r="R549" s="31">
        <f t="shared" si="224"/>
        <v>0</v>
      </c>
      <c r="S549" s="23">
        <f t="shared" si="218"/>
        <v>0</v>
      </c>
      <c r="T549" s="33">
        <f t="shared" si="219"/>
        <v>0</v>
      </c>
    </row>
    <row r="550" spans="1:20" x14ac:dyDescent="0.2">
      <c r="A550" s="42">
        <v>23.5</v>
      </c>
      <c r="B550" s="43" t="s">
        <v>564</v>
      </c>
      <c r="C550" s="44"/>
      <c r="D550" s="44"/>
      <c r="E550" s="44" t="s">
        <v>41</v>
      </c>
      <c r="F550" s="45">
        <f>SUM(F551:F554)</f>
        <v>3040138</v>
      </c>
      <c r="G550" s="44"/>
      <c r="H550" s="45">
        <f>SUM(H551:H554)</f>
        <v>3040138</v>
      </c>
      <c r="I550" s="44"/>
      <c r="J550" s="45">
        <f>SUM(J551:J554)</f>
        <v>3040138</v>
      </c>
      <c r="K550" s="23"/>
      <c r="L550" s="45">
        <f>SUM(L551:L554)</f>
        <v>3040138</v>
      </c>
      <c r="M550" s="46"/>
      <c r="N550" s="45">
        <f>SUM(N551:N554)</f>
        <v>3040138</v>
      </c>
      <c r="O550" s="44"/>
      <c r="P550" s="45">
        <f>SUM(P551:P554)</f>
        <v>3040138</v>
      </c>
      <c r="Q550" s="44"/>
      <c r="R550" s="45">
        <f>SUM(R551:R554)</f>
        <v>1421628</v>
      </c>
      <c r="S550" s="26"/>
      <c r="T550" s="28"/>
    </row>
    <row r="551" spans="1:20" ht="45" x14ac:dyDescent="0.2">
      <c r="A551" s="29">
        <v>23.501000000000001</v>
      </c>
      <c r="B551" s="10" t="s">
        <v>565</v>
      </c>
      <c r="C551" s="9" t="s">
        <v>407</v>
      </c>
      <c r="D551" s="23">
        <v>30</v>
      </c>
      <c r="E551" s="24">
        <v>40470</v>
      </c>
      <c r="F551" s="24">
        <f>D551*E551</f>
        <v>1214100</v>
      </c>
      <c r="G551" s="25">
        <v>30</v>
      </c>
      <c r="H551" s="24">
        <f t="shared" si="210"/>
        <v>1214100</v>
      </c>
      <c r="I551" s="25">
        <v>30</v>
      </c>
      <c r="J551" s="24">
        <f t="shared" ref="J551:J554" si="225">I551*$E551</f>
        <v>1214100</v>
      </c>
      <c r="K551" s="23">
        <v>30</v>
      </c>
      <c r="L551" s="24">
        <f t="shared" ref="L551:L554" si="226">K551*E551</f>
        <v>1214100</v>
      </c>
      <c r="M551" s="26">
        <v>30</v>
      </c>
      <c r="N551" s="24">
        <f t="shared" si="212"/>
        <v>1214100</v>
      </c>
      <c r="O551" s="26">
        <v>30</v>
      </c>
      <c r="P551" s="24">
        <f t="shared" ref="P551:R554" si="227">O551*$E551</f>
        <v>1214100</v>
      </c>
      <c r="Q551" s="23">
        <v>30</v>
      </c>
      <c r="R551" s="24">
        <f t="shared" si="227"/>
        <v>1214100</v>
      </c>
      <c r="S551" s="26">
        <f t="shared" si="218"/>
        <v>0</v>
      </c>
      <c r="T551" s="28">
        <f t="shared" si="219"/>
        <v>0</v>
      </c>
    </row>
    <row r="552" spans="1:20" ht="33.75" x14ac:dyDescent="0.2">
      <c r="A552" s="29">
        <v>23.501999999999999</v>
      </c>
      <c r="B552" s="10" t="s">
        <v>566</v>
      </c>
      <c r="C552" s="9" t="s">
        <v>544</v>
      </c>
      <c r="D552" s="23">
        <v>24</v>
      </c>
      <c r="E552" s="24">
        <v>8647</v>
      </c>
      <c r="F552" s="24">
        <f>D552*E552</f>
        <v>207528</v>
      </c>
      <c r="G552" s="25">
        <v>24</v>
      </c>
      <c r="H552" s="24">
        <f t="shared" si="210"/>
        <v>207528</v>
      </c>
      <c r="I552" s="25">
        <v>24</v>
      </c>
      <c r="J552" s="24">
        <f t="shared" si="225"/>
        <v>207528</v>
      </c>
      <c r="K552" s="23">
        <v>24</v>
      </c>
      <c r="L552" s="24">
        <f t="shared" si="226"/>
        <v>207528</v>
      </c>
      <c r="M552" s="26">
        <v>24</v>
      </c>
      <c r="N552" s="24">
        <f t="shared" si="212"/>
        <v>207528</v>
      </c>
      <c r="O552" s="26">
        <v>24</v>
      </c>
      <c r="P552" s="24">
        <f t="shared" si="227"/>
        <v>207528</v>
      </c>
      <c r="Q552" s="23">
        <v>24</v>
      </c>
      <c r="R552" s="24">
        <f t="shared" si="227"/>
        <v>207528</v>
      </c>
      <c r="S552" s="26">
        <f t="shared" si="218"/>
        <v>0</v>
      </c>
      <c r="T552" s="28">
        <f t="shared" si="219"/>
        <v>0</v>
      </c>
    </row>
    <row r="553" spans="1:20" ht="45" x14ac:dyDescent="0.2">
      <c r="A553" s="54">
        <v>23.503</v>
      </c>
      <c r="B553" s="22" t="s">
        <v>567</v>
      </c>
      <c r="C553" s="30" t="s">
        <v>544</v>
      </c>
      <c r="D553" s="23">
        <v>3</v>
      </c>
      <c r="E553" s="31">
        <v>132822</v>
      </c>
      <c r="F553" s="31">
        <f>D553*E553</f>
        <v>398466</v>
      </c>
      <c r="G553" s="23">
        <v>3</v>
      </c>
      <c r="H553" s="31">
        <f t="shared" si="210"/>
        <v>398466</v>
      </c>
      <c r="I553" s="23">
        <v>3</v>
      </c>
      <c r="J553" s="31">
        <f t="shared" si="225"/>
        <v>398466</v>
      </c>
      <c r="K553" s="23">
        <v>3</v>
      </c>
      <c r="L553" s="31">
        <f t="shared" si="226"/>
        <v>398466</v>
      </c>
      <c r="M553" s="23">
        <v>3</v>
      </c>
      <c r="N553" s="31">
        <f t="shared" si="212"/>
        <v>398466</v>
      </c>
      <c r="O553" s="23">
        <v>3</v>
      </c>
      <c r="P553" s="31">
        <f t="shared" si="227"/>
        <v>398466</v>
      </c>
      <c r="Q553" s="23"/>
      <c r="R553" s="31">
        <f t="shared" si="227"/>
        <v>0</v>
      </c>
      <c r="S553" s="23">
        <f t="shared" si="218"/>
        <v>0</v>
      </c>
      <c r="T553" s="33">
        <f t="shared" si="219"/>
        <v>-3</v>
      </c>
    </row>
    <row r="554" spans="1:20" ht="33.75" x14ac:dyDescent="0.2">
      <c r="A554" s="54">
        <v>23.504000000000001</v>
      </c>
      <c r="B554" s="22" t="s">
        <v>568</v>
      </c>
      <c r="C554" s="30" t="s">
        <v>544</v>
      </c>
      <c r="D554" s="23">
        <v>4</v>
      </c>
      <c r="E554" s="31">
        <v>305011</v>
      </c>
      <c r="F554" s="31">
        <f>D554*E554</f>
        <v>1220044</v>
      </c>
      <c r="G554" s="23">
        <v>4</v>
      </c>
      <c r="H554" s="31">
        <f t="shared" si="210"/>
        <v>1220044</v>
      </c>
      <c r="I554" s="23">
        <v>4</v>
      </c>
      <c r="J554" s="31">
        <f t="shared" si="225"/>
        <v>1220044</v>
      </c>
      <c r="K554" s="23">
        <v>4</v>
      </c>
      <c r="L554" s="31">
        <f t="shared" si="226"/>
        <v>1220044</v>
      </c>
      <c r="M554" s="23">
        <v>4</v>
      </c>
      <c r="N554" s="31">
        <f t="shared" si="212"/>
        <v>1220044</v>
      </c>
      <c r="O554" s="23">
        <v>4</v>
      </c>
      <c r="P554" s="31">
        <f t="shared" si="227"/>
        <v>1220044</v>
      </c>
      <c r="Q554" s="23"/>
      <c r="R554" s="31">
        <f t="shared" si="227"/>
        <v>0</v>
      </c>
      <c r="S554" s="23">
        <f t="shared" si="218"/>
        <v>0</v>
      </c>
      <c r="T554" s="33">
        <f t="shared" si="219"/>
        <v>-4</v>
      </c>
    </row>
    <row r="555" spans="1:20" x14ac:dyDescent="0.2">
      <c r="A555" s="42">
        <v>23.6</v>
      </c>
      <c r="B555" s="43" t="s">
        <v>569</v>
      </c>
      <c r="C555" s="44"/>
      <c r="D555" s="44"/>
      <c r="E555" s="44" t="s">
        <v>41</v>
      </c>
      <c r="F555" s="45">
        <f>SUM(F556:F559)</f>
        <v>12136697</v>
      </c>
      <c r="G555" s="44"/>
      <c r="H555" s="45">
        <f>SUM(H556:H559)</f>
        <v>6661497</v>
      </c>
      <c r="I555" s="44"/>
      <c r="J555" s="45">
        <f>SUM(J556:J559)</f>
        <v>6661497</v>
      </c>
      <c r="K555" s="23"/>
      <c r="L555" s="45">
        <f>SUM(L556:L559)</f>
        <v>0</v>
      </c>
      <c r="M555" s="46"/>
      <c r="N555" s="45">
        <f>SUM(N556:N559)</f>
        <v>0</v>
      </c>
      <c r="O555" s="44"/>
      <c r="P555" s="45">
        <f>SUM(P556:P559)</f>
        <v>0</v>
      </c>
      <c r="Q555" s="44"/>
      <c r="R555" s="45">
        <f>SUM(R556:R559)</f>
        <v>1328176</v>
      </c>
      <c r="S555" s="26"/>
      <c r="T555" s="28"/>
    </row>
    <row r="556" spans="1:20" ht="33.75" x14ac:dyDescent="0.2">
      <c r="A556" s="29">
        <v>23.600999999999999</v>
      </c>
      <c r="B556" s="22" t="s">
        <v>570</v>
      </c>
      <c r="C556" s="9" t="s">
        <v>544</v>
      </c>
      <c r="D556" s="23">
        <v>36</v>
      </c>
      <c r="E556" s="24">
        <v>273760</v>
      </c>
      <c r="F556" s="24">
        <f>D556*E556</f>
        <v>9855360</v>
      </c>
      <c r="G556" s="23">
        <v>16</v>
      </c>
      <c r="H556" s="24">
        <f t="shared" si="210"/>
        <v>4380160</v>
      </c>
      <c r="I556" s="23">
        <v>16</v>
      </c>
      <c r="J556" s="24">
        <f t="shared" ref="J556:J559" si="228">I556*$E556</f>
        <v>4380160</v>
      </c>
      <c r="K556" s="23">
        <v>0</v>
      </c>
      <c r="L556" s="24">
        <f t="shared" ref="L556:L559" si="229">K556*E556</f>
        <v>0</v>
      </c>
      <c r="M556" s="26">
        <v>0</v>
      </c>
      <c r="N556" s="24">
        <f t="shared" si="212"/>
        <v>0</v>
      </c>
      <c r="O556" s="26">
        <v>0</v>
      </c>
      <c r="P556" s="24">
        <f t="shared" ref="P556:R559" si="230">O556*$E556</f>
        <v>0</v>
      </c>
      <c r="Q556" s="55"/>
      <c r="R556" s="24">
        <f t="shared" si="230"/>
        <v>0</v>
      </c>
      <c r="S556" s="26">
        <f t="shared" si="218"/>
        <v>0</v>
      </c>
      <c r="T556" s="28">
        <f t="shared" si="219"/>
        <v>0</v>
      </c>
    </row>
    <row r="557" spans="1:20" ht="33.75" x14ac:dyDescent="0.2">
      <c r="A557" s="29">
        <v>23.602</v>
      </c>
      <c r="B557" s="22" t="s">
        <v>571</v>
      </c>
      <c r="C557" s="9" t="s">
        <v>544</v>
      </c>
      <c r="D557" s="23">
        <v>1</v>
      </c>
      <c r="E557" s="24">
        <v>335950</v>
      </c>
      <c r="F557" s="24">
        <f>D557*E557</f>
        <v>335950</v>
      </c>
      <c r="G557" s="25">
        <v>1</v>
      </c>
      <c r="H557" s="24">
        <f t="shared" si="210"/>
        <v>335950</v>
      </c>
      <c r="I557" s="25">
        <v>1</v>
      </c>
      <c r="J557" s="24">
        <f t="shared" si="228"/>
        <v>335950</v>
      </c>
      <c r="K557" s="23">
        <v>0</v>
      </c>
      <c r="L557" s="24">
        <f t="shared" si="229"/>
        <v>0</v>
      </c>
      <c r="M557" s="26">
        <v>0</v>
      </c>
      <c r="N557" s="24">
        <f t="shared" si="212"/>
        <v>0</v>
      </c>
      <c r="O557" s="26">
        <v>0</v>
      </c>
      <c r="P557" s="24">
        <f t="shared" si="230"/>
        <v>0</v>
      </c>
      <c r="Q557" s="55"/>
      <c r="R557" s="24">
        <f t="shared" si="230"/>
        <v>0</v>
      </c>
      <c r="S557" s="26">
        <f t="shared" si="218"/>
        <v>0</v>
      </c>
      <c r="T557" s="28">
        <f t="shared" si="219"/>
        <v>0</v>
      </c>
    </row>
    <row r="558" spans="1:20" ht="45" x14ac:dyDescent="0.2">
      <c r="A558" s="29">
        <v>23.603000000000002</v>
      </c>
      <c r="B558" s="10" t="s">
        <v>572</v>
      </c>
      <c r="C558" s="9" t="s">
        <v>544</v>
      </c>
      <c r="D558" s="23">
        <v>1</v>
      </c>
      <c r="E558" s="24">
        <v>617211</v>
      </c>
      <c r="F558" s="24">
        <f>D558*E558</f>
        <v>617211</v>
      </c>
      <c r="G558" s="25">
        <v>1</v>
      </c>
      <c r="H558" s="24">
        <f t="shared" si="210"/>
        <v>617211</v>
      </c>
      <c r="I558" s="25">
        <v>1</v>
      </c>
      <c r="J558" s="24">
        <f t="shared" si="228"/>
        <v>617211</v>
      </c>
      <c r="K558" s="23">
        <v>0</v>
      </c>
      <c r="L558" s="24">
        <f t="shared" si="229"/>
        <v>0</v>
      </c>
      <c r="M558" s="26">
        <v>0</v>
      </c>
      <c r="N558" s="24">
        <f t="shared" si="212"/>
        <v>0</v>
      </c>
      <c r="O558" s="26">
        <v>0</v>
      </c>
      <c r="P558" s="24">
        <f t="shared" si="230"/>
        <v>0</v>
      </c>
      <c r="Q558" s="55"/>
      <c r="R558" s="24">
        <f t="shared" si="230"/>
        <v>0</v>
      </c>
      <c r="S558" s="26">
        <f t="shared" si="218"/>
        <v>0</v>
      </c>
      <c r="T558" s="28">
        <f t="shared" si="219"/>
        <v>0</v>
      </c>
    </row>
    <row r="559" spans="1:20" x14ac:dyDescent="0.2">
      <c r="A559" s="29">
        <v>23.603999999999999</v>
      </c>
      <c r="B559" s="10" t="s">
        <v>573</v>
      </c>
      <c r="C559" s="9" t="s">
        <v>544</v>
      </c>
      <c r="D559" s="23">
        <v>1</v>
      </c>
      <c r="E559" s="24">
        <v>1328176</v>
      </c>
      <c r="F559" s="24">
        <f>D559*E559</f>
        <v>1328176</v>
      </c>
      <c r="G559" s="25">
        <v>1</v>
      </c>
      <c r="H559" s="24">
        <f t="shared" si="210"/>
        <v>1328176</v>
      </c>
      <c r="I559" s="25">
        <v>1</v>
      </c>
      <c r="J559" s="24">
        <f t="shared" si="228"/>
        <v>1328176</v>
      </c>
      <c r="K559" s="23">
        <v>0</v>
      </c>
      <c r="L559" s="24">
        <f t="shared" si="229"/>
        <v>0</v>
      </c>
      <c r="M559" s="26">
        <v>0</v>
      </c>
      <c r="N559" s="24">
        <f t="shared" si="212"/>
        <v>0</v>
      </c>
      <c r="O559" s="26">
        <v>0</v>
      </c>
      <c r="P559" s="24">
        <f t="shared" si="230"/>
        <v>0</v>
      </c>
      <c r="Q559" s="35">
        <v>1</v>
      </c>
      <c r="R559" s="24">
        <f t="shared" si="230"/>
        <v>1328176</v>
      </c>
      <c r="S559" s="23">
        <f t="shared" si="218"/>
        <v>1</v>
      </c>
      <c r="T559" s="28">
        <f t="shared" si="219"/>
        <v>0</v>
      </c>
    </row>
    <row r="560" spans="1:20" x14ac:dyDescent="0.2">
      <c r="A560" s="42">
        <v>23.7</v>
      </c>
      <c r="B560" s="43" t="s">
        <v>574</v>
      </c>
      <c r="C560" s="44"/>
      <c r="D560" s="44"/>
      <c r="E560" s="44" t="s">
        <v>41</v>
      </c>
      <c r="F560" s="45">
        <f>SUM(F561:F567)</f>
        <v>20559776</v>
      </c>
      <c r="G560" s="44"/>
      <c r="H560" s="45">
        <f>SUM(H561:H567)</f>
        <v>0</v>
      </c>
      <c r="I560" s="44"/>
      <c r="J560" s="45">
        <f>SUM(J561:J567)</f>
        <v>0</v>
      </c>
      <c r="K560" s="23"/>
      <c r="L560" s="45">
        <f>SUM(L561:L567)</f>
        <v>0</v>
      </c>
      <c r="M560" s="46"/>
      <c r="N560" s="45">
        <f>SUM(N561:N567)</f>
        <v>0</v>
      </c>
      <c r="O560" s="44"/>
      <c r="P560" s="45">
        <f>SUM(P561:P567)</f>
        <v>0</v>
      </c>
      <c r="Q560" s="44"/>
      <c r="R560" s="45">
        <f>SUM(R561:R567)</f>
        <v>0</v>
      </c>
      <c r="S560" s="26"/>
      <c r="T560" s="28"/>
    </row>
    <row r="561" spans="1:20" ht="33.75" x14ac:dyDescent="0.2">
      <c r="A561" s="29">
        <v>23.701000000000001</v>
      </c>
      <c r="B561" s="10" t="s">
        <v>575</v>
      </c>
      <c r="C561" s="9" t="s">
        <v>544</v>
      </c>
      <c r="D561" s="23">
        <v>20</v>
      </c>
      <c r="E561" s="24">
        <v>202351</v>
      </c>
      <c r="F561" s="24">
        <f t="shared" ref="F561:F567" si="231">D561*E561</f>
        <v>4047020</v>
      </c>
      <c r="G561" s="23">
        <v>0</v>
      </c>
      <c r="H561" s="24">
        <f t="shared" si="210"/>
        <v>0</v>
      </c>
      <c r="I561" s="23">
        <v>0</v>
      </c>
      <c r="J561" s="24">
        <f t="shared" ref="J561:J567" si="232">I561*$E561</f>
        <v>0</v>
      </c>
      <c r="K561" s="23">
        <v>0</v>
      </c>
      <c r="L561" s="24">
        <f t="shared" ref="L561:L574" si="233">K561*E561</f>
        <v>0</v>
      </c>
      <c r="M561" s="26">
        <v>0</v>
      </c>
      <c r="N561" s="24">
        <f t="shared" si="212"/>
        <v>0</v>
      </c>
      <c r="O561" s="26">
        <v>0</v>
      </c>
      <c r="P561" s="24">
        <f t="shared" ref="P561:R567" si="234">O561*$E561</f>
        <v>0</v>
      </c>
      <c r="Q561" s="35"/>
      <c r="R561" s="24">
        <f t="shared" si="234"/>
        <v>0</v>
      </c>
      <c r="S561" s="26">
        <f t="shared" si="218"/>
        <v>0</v>
      </c>
      <c r="T561" s="28">
        <f t="shared" si="219"/>
        <v>0</v>
      </c>
    </row>
    <row r="562" spans="1:20" ht="33.75" x14ac:dyDescent="0.2">
      <c r="A562" s="29">
        <v>23.702000000000002</v>
      </c>
      <c r="B562" s="10" t="s">
        <v>576</v>
      </c>
      <c r="C562" s="9" t="s">
        <v>544</v>
      </c>
      <c r="D562" s="23">
        <v>10</v>
      </c>
      <c r="E562" s="24">
        <v>471893</v>
      </c>
      <c r="F562" s="24">
        <f t="shared" si="231"/>
        <v>4718930</v>
      </c>
      <c r="G562" s="23">
        <v>0</v>
      </c>
      <c r="H562" s="24">
        <f t="shared" si="210"/>
        <v>0</v>
      </c>
      <c r="I562" s="23">
        <v>0</v>
      </c>
      <c r="J562" s="24">
        <f t="shared" si="232"/>
        <v>0</v>
      </c>
      <c r="K562" s="23">
        <v>0</v>
      </c>
      <c r="L562" s="24">
        <f t="shared" si="233"/>
        <v>0</v>
      </c>
      <c r="M562" s="26">
        <v>0</v>
      </c>
      <c r="N562" s="24">
        <f t="shared" si="212"/>
        <v>0</v>
      </c>
      <c r="O562" s="26">
        <v>0</v>
      </c>
      <c r="P562" s="24">
        <f t="shared" si="234"/>
        <v>0</v>
      </c>
      <c r="Q562" s="35"/>
      <c r="R562" s="24">
        <f t="shared" si="234"/>
        <v>0</v>
      </c>
      <c r="S562" s="26">
        <f t="shared" si="218"/>
        <v>0</v>
      </c>
      <c r="T562" s="28">
        <f t="shared" si="219"/>
        <v>0</v>
      </c>
    </row>
    <row r="563" spans="1:20" ht="42.75" customHeight="1" x14ac:dyDescent="0.2">
      <c r="A563" s="29">
        <v>23.702999999999999</v>
      </c>
      <c r="B563" s="10" t="s">
        <v>577</v>
      </c>
      <c r="C563" s="9" t="s">
        <v>544</v>
      </c>
      <c r="D563" s="23">
        <v>10</v>
      </c>
      <c r="E563" s="24">
        <v>273760</v>
      </c>
      <c r="F563" s="24">
        <f t="shared" si="231"/>
        <v>2737600</v>
      </c>
      <c r="G563" s="23">
        <v>0</v>
      </c>
      <c r="H563" s="24">
        <f t="shared" si="210"/>
        <v>0</v>
      </c>
      <c r="I563" s="23">
        <v>0</v>
      </c>
      <c r="J563" s="24">
        <f t="shared" si="232"/>
        <v>0</v>
      </c>
      <c r="K563" s="23">
        <v>0</v>
      </c>
      <c r="L563" s="24">
        <f t="shared" si="233"/>
        <v>0</v>
      </c>
      <c r="M563" s="26">
        <v>0</v>
      </c>
      <c r="N563" s="24">
        <f t="shared" si="212"/>
        <v>0</v>
      </c>
      <c r="O563" s="26">
        <v>0</v>
      </c>
      <c r="P563" s="24">
        <f t="shared" si="234"/>
        <v>0</v>
      </c>
      <c r="Q563" s="35"/>
      <c r="R563" s="24">
        <f t="shared" si="234"/>
        <v>0</v>
      </c>
      <c r="S563" s="26">
        <f t="shared" si="218"/>
        <v>0</v>
      </c>
      <c r="T563" s="28">
        <f t="shared" si="219"/>
        <v>0</v>
      </c>
    </row>
    <row r="564" spans="1:20" ht="45" x14ac:dyDescent="0.2">
      <c r="A564" s="29">
        <v>23.704000000000001</v>
      </c>
      <c r="B564" s="10" t="s">
        <v>578</v>
      </c>
      <c r="C564" s="9" t="s">
        <v>544</v>
      </c>
      <c r="D564" s="23">
        <v>3</v>
      </c>
      <c r="E564" s="24">
        <v>648774</v>
      </c>
      <c r="F564" s="24">
        <f t="shared" si="231"/>
        <v>1946322</v>
      </c>
      <c r="G564" s="23">
        <v>0</v>
      </c>
      <c r="H564" s="24">
        <f t="shared" si="210"/>
        <v>0</v>
      </c>
      <c r="I564" s="23">
        <v>0</v>
      </c>
      <c r="J564" s="24">
        <f t="shared" si="232"/>
        <v>0</v>
      </c>
      <c r="K564" s="23">
        <v>0</v>
      </c>
      <c r="L564" s="24">
        <f t="shared" si="233"/>
        <v>0</v>
      </c>
      <c r="M564" s="26">
        <v>0</v>
      </c>
      <c r="N564" s="24">
        <f t="shared" si="212"/>
        <v>0</v>
      </c>
      <c r="O564" s="26">
        <v>0</v>
      </c>
      <c r="P564" s="24">
        <f t="shared" si="234"/>
        <v>0</v>
      </c>
      <c r="Q564" s="35"/>
      <c r="R564" s="24">
        <f t="shared" si="234"/>
        <v>0</v>
      </c>
      <c r="S564" s="26">
        <f t="shared" si="218"/>
        <v>0</v>
      </c>
      <c r="T564" s="28">
        <f t="shared" si="219"/>
        <v>0</v>
      </c>
    </row>
    <row r="565" spans="1:20" ht="33.75" x14ac:dyDescent="0.2">
      <c r="A565" s="29">
        <v>23.704999999999998</v>
      </c>
      <c r="B565" s="10" t="s">
        <v>579</v>
      </c>
      <c r="C565" s="9" t="s">
        <v>544</v>
      </c>
      <c r="D565" s="23">
        <v>100</v>
      </c>
      <c r="E565" s="24">
        <v>21094</v>
      </c>
      <c r="F565" s="24">
        <f t="shared" si="231"/>
        <v>2109400</v>
      </c>
      <c r="G565" s="23">
        <v>0</v>
      </c>
      <c r="H565" s="24">
        <f t="shared" si="210"/>
        <v>0</v>
      </c>
      <c r="I565" s="23">
        <v>0</v>
      </c>
      <c r="J565" s="24">
        <f t="shared" si="232"/>
        <v>0</v>
      </c>
      <c r="K565" s="23">
        <v>0</v>
      </c>
      <c r="L565" s="24">
        <f t="shared" si="233"/>
        <v>0</v>
      </c>
      <c r="M565" s="26">
        <v>0</v>
      </c>
      <c r="N565" s="24">
        <f t="shared" si="212"/>
        <v>0</v>
      </c>
      <c r="O565" s="26">
        <v>0</v>
      </c>
      <c r="P565" s="24">
        <f t="shared" si="234"/>
        <v>0</v>
      </c>
      <c r="Q565" s="35"/>
      <c r="R565" s="24">
        <f t="shared" si="234"/>
        <v>0</v>
      </c>
      <c r="S565" s="26">
        <f t="shared" si="218"/>
        <v>0</v>
      </c>
      <c r="T565" s="28">
        <f t="shared" si="219"/>
        <v>0</v>
      </c>
    </row>
    <row r="566" spans="1:20" ht="33.75" x14ac:dyDescent="0.2">
      <c r="A566" s="29">
        <v>23.706</v>
      </c>
      <c r="B566" s="10" t="s">
        <v>580</v>
      </c>
      <c r="C566" s="9" t="s">
        <v>544</v>
      </c>
      <c r="D566" s="23">
        <v>1</v>
      </c>
      <c r="E566" s="24">
        <v>1484744</v>
      </c>
      <c r="F566" s="24">
        <f t="shared" si="231"/>
        <v>1484744</v>
      </c>
      <c r="G566" s="23">
        <v>0</v>
      </c>
      <c r="H566" s="24">
        <f t="shared" si="210"/>
        <v>0</v>
      </c>
      <c r="I566" s="23">
        <v>0</v>
      </c>
      <c r="J566" s="24">
        <f t="shared" si="232"/>
        <v>0</v>
      </c>
      <c r="K566" s="23">
        <v>0</v>
      </c>
      <c r="L566" s="24">
        <f t="shared" si="233"/>
        <v>0</v>
      </c>
      <c r="M566" s="26">
        <v>0</v>
      </c>
      <c r="N566" s="24">
        <f t="shared" si="212"/>
        <v>0</v>
      </c>
      <c r="O566" s="26">
        <v>0</v>
      </c>
      <c r="P566" s="24">
        <f t="shared" si="234"/>
        <v>0</v>
      </c>
      <c r="Q566" s="35"/>
      <c r="R566" s="24">
        <f t="shared" si="234"/>
        <v>0</v>
      </c>
      <c r="S566" s="26">
        <f t="shared" si="218"/>
        <v>0</v>
      </c>
      <c r="T566" s="28">
        <f t="shared" si="219"/>
        <v>0</v>
      </c>
    </row>
    <row r="567" spans="1:20" x14ac:dyDescent="0.2">
      <c r="A567" s="29">
        <v>23.707000000000001</v>
      </c>
      <c r="B567" s="10" t="s">
        <v>573</v>
      </c>
      <c r="C567" s="9" t="s">
        <v>544</v>
      </c>
      <c r="D567" s="23">
        <v>1</v>
      </c>
      <c r="E567" s="24">
        <v>3515760</v>
      </c>
      <c r="F567" s="24">
        <f t="shared" si="231"/>
        <v>3515760</v>
      </c>
      <c r="G567" s="23">
        <v>0</v>
      </c>
      <c r="H567" s="24">
        <f t="shared" si="210"/>
        <v>0</v>
      </c>
      <c r="I567" s="23">
        <v>0</v>
      </c>
      <c r="J567" s="24">
        <f t="shared" si="232"/>
        <v>0</v>
      </c>
      <c r="K567" s="23">
        <v>0</v>
      </c>
      <c r="L567" s="24">
        <f t="shared" si="233"/>
        <v>0</v>
      </c>
      <c r="M567" s="26">
        <v>0</v>
      </c>
      <c r="N567" s="24">
        <f t="shared" si="212"/>
        <v>0</v>
      </c>
      <c r="O567" s="26">
        <v>0</v>
      </c>
      <c r="P567" s="24">
        <f t="shared" si="234"/>
        <v>0</v>
      </c>
      <c r="Q567" s="35"/>
      <c r="R567" s="24">
        <f t="shared" si="234"/>
        <v>0</v>
      </c>
      <c r="S567" s="26">
        <f t="shared" si="218"/>
        <v>0</v>
      </c>
      <c r="T567" s="28">
        <f t="shared" si="219"/>
        <v>0</v>
      </c>
    </row>
    <row r="568" spans="1:20" x14ac:dyDescent="0.2">
      <c r="A568" s="42">
        <v>23.8</v>
      </c>
      <c r="B568" s="43" t="s">
        <v>581</v>
      </c>
      <c r="C568" s="44"/>
      <c r="D568" s="44"/>
      <c r="E568" s="44" t="s">
        <v>41</v>
      </c>
      <c r="F568" s="45">
        <f>SUM(F569:F574)</f>
        <v>25843303</v>
      </c>
      <c r="G568" s="25"/>
      <c r="H568" s="45">
        <f>SUM(H569:H574)</f>
        <v>25843303</v>
      </c>
      <c r="I568" s="25"/>
      <c r="J568" s="45">
        <f>SUM(J569:J574)</f>
        <v>25843303</v>
      </c>
      <c r="K568" s="23"/>
      <c r="L568" s="45">
        <f>SUM(L569:L574)</f>
        <v>25843303</v>
      </c>
      <c r="M568" s="46"/>
      <c r="N568" s="45">
        <f>SUM(N569:N574)</f>
        <v>25843303</v>
      </c>
      <c r="O568" s="44"/>
      <c r="P568" s="45">
        <f>SUM(P569:P574)</f>
        <v>25843303</v>
      </c>
      <c r="Q568" s="44"/>
      <c r="R568" s="45">
        <f>SUM(R569:R574)</f>
        <v>35242888</v>
      </c>
      <c r="S568" s="26"/>
      <c r="T568" s="28"/>
    </row>
    <row r="569" spans="1:20" ht="45" x14ac:dyDescent="0.2">
      <c r="A569" s="29">
        <v>23.800999999999998</v>
      </c>
      <c r="B569" s="10" t="s">
        <v>582</v>
      </c>
      <c r="C569" s="9" t="s">
        <v>407</v>
      </c>
      <c r="D569" s="23">
        <v>719</v>
      </c>
      <c r="E569" s="24">
        <v>32488</v>
      </c>
      <c r="F569" s="24">
        <f t="shared" ref="F569:F574" si="235">D569*E569</f>
        <v>23358872</v>
      </c>
      <c r="G569" s="25">
        <v>719</v>
      </c>
      <c r="H569" s="24">
        <f t="shared" si="210"/>
        <v>23358872</v>
      </c>
      <c r="I569" s="25">
        <v>719</v>
      </c>
      <c r="J569" s="24">
        <f t="shared" ref="J569:J574" si="236">I569*$E569</f>
        <v>23358872</v>
      </c>
      <c r="K569" s="23">
        <v>719</v>
      </c>
      <c r="L569" s="24">
        <f t="shared" si="233"/>
        <v>23358872</v>
      </c>
      <c r="M569" s="26">
        <v>719</v>
      </c>
      <c r="N569" s="24">
        <f t="shared" si="212"/>
        <v>23358872</v>
      </c>
      <c r="O569" s="26">
        <v>719</v>
      </c>
      <c r="P569" s="24">
        <f t="shared" ref="P569:R574" si="237">O569*$E569</f>
        <v>23358872</v>
      </c>
      <c r="Q569" s="26">
        <v>719</v>
      </c>
      <c r="R569" s="24">
        <f t="shared" si="237"/>
        <v>23358872</v>
      </c>
      <c r="S569" s="26">
        <f t="shared" si="218"/>
        <v>0</v>
      </c>
      <c r="T569" s="28">
        <f t="shared" si="219"/>
        <v>0</v>
      </c>
    </row>
    <row r="570" spans="1:20" ht="33.75" x14ac:dyDescent="0.2">
      <c r="A570" s="29">
        <v>23.802</v>
      </c>
      <c r="B570" s="10" t="s">
        <v>583</v>
      </c>
      <c r="C570" s="9" t="s">
        <v>407</v>
      </c>
      <c r="D570" s="23">
        <v>25</v>
      </c>
      <c r="E570" s="24">
        <v>43719</v>
      </c>
      <c r="F570" s="24">
        <f t="shared" si="235"/>
        <v>1092975</v>
      </c>
      <c r="G570" s="25">
        <v>25</v>
      </c>
      <c r="H570" s="24">
        <f t="shared" si="210"/>
        <v>1092975</v>
      </c>
      <c r="I570" s="25">
        <v>25</v>
      </c>
      <c r="J570" s="24">
        <f t="shared" si="236"/>
        <v>1092975</v>
      </c>
      <c r="K570" s="23">
        <v>25</v>
      </c>
      <c r="L570" s="24">
        <f t="shared" si="233"/>
        <v>1092975</v>
      </c>
      <c r="M570" s="26">
        <v>25</v>
      </c>
      <c r="N570" s="24">
        <f t="shared" si="212"/>
        <v>1092975</v>
      </c>
      <c r="O570" s="26">
        <v>25</v>
      </c>
      <c r="P570" s="24">
        <f t="shared" si="237"/>
        <v>1092975</v>
      </c>
      <c r="Q570" s="23">
        <f>+'[1]23,802'!AT36</f>
        <v>240</v>
      </c>
      <c r="R570" s="24">
        <f t="shared" si="237"/>
        <v>10492560</v>
      </c>
      <c r="S570" s="26">
        <f t="shared" si="218"/>
        <v>215</v>
      </c>
      <c r="T570" s="28">
        <f t="shared" si="219"/>
        <v>0</v>
      </c>
    </row>
    <row r="571" spans="1:20" ht="33.75" x14ac:dyDescent="0.2">
      <c r="A571" s="29">
        <v>23.803000000000001</v>
      </c>
      <c r="B571" s="10" t="s">
        <v>584</v>
      </c>
      <c r="C571" s="9" t="s">
        <v>544</v>
      </c>
      <c r="D571" s="23">
        <v>5</v>
      </c>
      <c r="E571" s="24">
        <v>74221</v>
      </c>
      <c r="F571" s="24">
        <f t="shared" si="235"/>
        <v>371105</v>
      </c>
      <c r="G571" s="25">
        <v>5</v>
      </c>
      <c r="H571" s="24">
        <f t="shared" si="210"/>
        <v>371105</v>
      </c>
      <c r="I571" s="25">
        <v>5</v>
      </c>
      <c r="J571" s="24">
        <f t="shared" si="236"/>
        <v>371105</v>
      </c>
      <c r="K571" s="23">
        <v>5</v>
      </c>
      <c r="L571" s="24">
        <f t="shared" si="233"/>
        <v>371105</v>
      </c>
      <c r="M571" s="26">
        <v>5</v>
      </c>
      <c r="N571" s="24">
        <f t="shared" si="212"/>
        <v>371105</v>
      </c>
      <c r="O571" s="26">
        <v>5</v>
      </c>
      <c r="P571" s="24">
        <f t="shared" si="237"/>
        <v>371105</v>
      </c>
      <c r="Q571" s="26">
        <v>5</v>
      </c>
      <c r="R571" s="24">
        <f t="shared" si="237"/>
        <v>371105</v>
      </c>
      <c r="S571" s="26">
        <f t="shared" si="218"/>
        <v>0</v>
      </c>
      <c r="T571" s="28">
        <f t="shared" si="219"/>
        <v>0</v>
      </c>
    </row>
    <row r="572" spans="1:20" ht="33.75" x14ac:dyDescent="0.2">
      <c r="A572" s="29">
        <v>23.803999999999998</v>
      </c>
      <c r="B572" s="10" t="s">
        <v>585</v>
      </c>
      <c r="C572" s="9" t="s">
        <v>544</v>
      </c>
      <c r="D572" s="23">
        <v>1</v>
      </c>
      <c r="E572" s="24">
        <v>336419</v>
      </c>
      <c r="F572" s="24">
        <f t="shared" si="235"/>
        <v>336419</v>
      </c>
      <c r="G572" s="25">
        <v>1</v>
      </c>
      <c r="H572" s="24">
        <f t="shared" si="210"/>
        <v>336419</v>
      </c>
      <c r="I572" s="25">
        <v>1</v>
      </c>
      <c r="J572" s="24">
        <f t="shared" si="236"/>
        <v>336419</v>
      </c>
      <c r="K572" s="23">
        <v>1</v>
      </c>
      <c r="L572" s="24">
        <f t="shared" si="233"/>
        <v>336419</v>
      </c>
      <c r="M572" s="26">
        <v>1</v>
      </c>
      <c r="N572" s="24">
        <f t="shared" si="212"/>
        <v>336419</v>
      </c>
      <c r="O572" s="26">
        <v>1</v>
      </c>
      <c r="P572" s="24">
        <f t="shared" si="237"/>
        <v>336419</v>
      </c>
      <c r="Q572" s="26">
        <v>1</v>
      </c>
      <c r="R572" s="24">
        <f t="shared" si="237"/>
        <v>336419</v>
      </c>
      <c r="S572" s="26">
        <f t="shared" si="218"/>
        <v>0</v>
      </c>
      <c r="T572" s="28">
        <f t="shared" si="219"/>
        <v>0</v>
      </c>
    </row>
    <row r="573" spans="1:20" ht="45" x14ac:dyDescent="0.2">
      <c r="A573" s="29">
        <v>23.805</v>
      </c>
      <c r="B573" s="10" t="s">
        <v>586</v>
      </c>
      <c r="C573" s="9" t="s">
        <v>544</v>
      </c>
      <c r="D573" s="23">
        <v>1</v>
      </c>
      <c r="E573" s="24">
        <v>586272</v>
      </c>
      <c r="F573" s="24">
        <f t="shared" si="235"/>
        <v>586272</v>
      </c>
      <c r="G573" s="25">
        <v>1</v>
      </c>
      <c r="H573" s="24">
        <f t="shared" si="210"/>
        <v>586272</v>
      </c>
      <c r="I573" s="25">
        <v>1</v>
      </c>
      <c r="J573" s="24">
        <f t="shared" si="236"/>
        <v>586272</v>
      </c>
      <c r="K573" s="23">
        <v>1</v>
      </c>
      <c r="L573" s="24">
        <f t="shared" si="233"/>
        <v>586272</v>
      </c>
      <c r="M573" s="26">
        <v>1</v>
      </c>
      <c r="N573" s="24">
        <f t="shared" si="212"/>
        <v>586272</v>
      </c>
      <c r="O573" s="26">
        <v>1</v>
      </c>
      <c r="P573" s="24">
        <f t="shared" si="237"/>
        <v>586272</v>
      </c>
      <c r="Q573" s="26">
        <v>1</v>
      </c>
      <c r="R573" s="24">
        <f t="shared" si="237"/>
        <v>586272</v>
      </c>
      <c r="S573" s="26">
        <f t="shared" si="218"/>
        <v>0</v>
      </c>
      <c r="T573" s="28">
        <f t="shared" si="219"/>
        <v>0</v>
      </c>
    </row>
    <row r="574" spans="1:20" ht="45" x14ac:dyDescent="0.2">
      <c r="A574" s="29">
        <v>23.806000000000001</v>
      </c>
      <c r="B574" s="10" t="s">
        <v>587</v>
      </c>
      <c r="C574" s="9" t="s">
        <v>407</v>
      </c>
      <c r="D574" s="23">
        <v>5</v>
      </c>
      <c r="E574" s="24">
        <v>19532</v>
      </c>
      <c r="F574" s="24">
        <f t="shared" si="235"/>
        <v>97660</v>
      </c>
      <c r="G574" s="25">
        <v>5</v>
      </c>
      <c r="H574" s="24">
        <f t="shared" si="210"/>
        <v>97660</v>
      </c>
      <c r="I574" s="25">
        <v>5</v>
      </c>
      <c r="J574" s="24">
        <f t="shared" si="236"/>
        <v>97660</v>
      </c>
      <c r="K574" s="23">
        <v>5</v>
      </c>
      <c r="L574" s="24">
        <f t="shared" si="233"/>
        <v>97660</v>
      </c>
      <c r="M574" s="26">
        <v>5</v>
      </c>
      <c r="N574" s="24">
        <f t="shared" si="212"/>
        <v>97660</v>
      </c>
      <c r="O574" s="26">
        <v>5</v>
      </c>
      <c r="P574" s="24">
        <f t="shared" si="237"/>
        <v>97660</v>
      </c>
      <c r="Q574" s="26">
        <v>5</v>
      </c>
      <c r="R574" s="24">
        <f t="shared" si="237"/>
        <v>97660</v>
      </c>
      <c r="S574" s="26">
        <f t="shared" si="218"/>
        <v>0</v>
      </c>
      <c r="T574" s="28">
        <f t="shared" si="219"/>
        <v>0</v>
      </c>
    </row>
    <row r="575" spans="1:20" x14ac:dyDescent="0.2">
      <c r="A575" s="17">
        <v>24</v>
      </c>
      <c r="B575" s="18" t="s">
        <v>588</v>
      </c>
      <c r="C575" s="17"/>
      <c r="D575" s="17"/>
      <c r="E575" s="17" t="s">
        <v>41</v>
      </c>
      <c r="F575" s="19">
        <f>F576+F584</f>
        <v>110300139</v>
      </c>
      <c r="G575" s="15"/>
      <c r="H575" s="19">
        <f>H576+H584</f>
        <v>110300139</v>
      </c>
      <c r="I575" s="15"/>
      <c r="J575" s="19">
        <f>J576+J584</f>
        <v>110300139</v>
      </c>
      <c r="K575" s="38"/>
      <c r="L575" s="19">
        <f>L576+L584</f>
        <v>37884966</v>
      </c>
      <c r="M575" s="20"/>
      <c r="N575" s="19">
        <f>N576+N584</f>
        <v>37884966</v>
      </c>
      <c r="O575" s="50"/>
      <c r="P575" s="19">
        <f>P576+P584</f>
        <v>37884966</v>
      </c>
      <c r="Q575" s="17"/>
      <c r="R575" s="19">
        <f>R576+R584</f>
        <v>110300139</v>
      </c>
      <c r="S575" s="26"/>
      <c r="T575" s="28"/>
    </row>
    <row r="576" spans="1:20" x14ac:dyDescent="0.2">
      <c r="A576" s="42">
        <v>24.1</v>
      </c>
      <c r="B576" s="43" t="s">
        <v>589</v>
      </c>
      <c r="C576" s="44"/>
      <c r="D576" s="44"/>
      <c r="E576" s="44" t="s">
        <v>41</v>
      </c>
      <c r="F576" s="45">
        <f>SUM(F577:F583)</f>
        <v>72415173</v>
      </c>
      <c r="G576" s="24"/>
      <c r="H576" s="45">
        <f>SUM(H577:H583)</f>
        <v>72415173</v>
      </c>
      <c r="I576" s="24"/>
      <c r="J576" s="45">
        <f>SUM(J577:J583)</f>
        <v>72415173</v>
      </c>
      <c r="K576" s="23"/>
      <c r="L576" s="45">
        <f>SUM(L577:L583)</f>
        <v>0</v>
      </c>
      <c r="M576" s="46"/>
      <c r="N576" s="45">
        <f>SUM(N577:N583)</f>
        <v>0</v>
      </c>
      <c r="O576" s="50"/>
      <c r="P576" s="45">
        <f>SUM(P577:P583)</f>
        <v>0</v>
      </c>
      <c r="Q576" s="44"/>
      <c r="R576" s="45">
        <f>SUM(R577:R583)</f>
        <v>72415173</v>
      </c>
      <c r="S576" s="26"/>
      <c r="T576" s="28"/>
    </row>
    <row r="577" spans="1:20" ht="33.75" x14ac:dyDescent="0.2">
      <c r="A577" s="29">
        <v>24.100999999999999</v>
      </c>
      <c r="B577" s="10" t="s">
        <v>590</v>
      </c>
      <c r="C577" s="9" t="s">
        <v>544</v>
      </c>
      <c r="D577" s="23">
        <v>90</v>
      </c>
      <c r="E577" s="24">
        <v>316722</v>
      </c>
      <c r="F577" s="24">
        <f t="shared" ref="F577:F583" si="238">D577*E577</f>
        <v>28504980</v>
      </c>
      <c r="G577" s="25">
        <v>90</v>
      </c>
      <c r="H577" s="24">
        <f t="shared" si="210"/>
        <v>28504980</v>
      </c>
      <c r="I577" s="25">
        <v>90</v>
      </c>
      <c r="J577" s="24">
        <f t="shared" ref="J577:J583" si="239">I577*$E577</f>
        <v>28504980</v>
      </c>
      <c r="K577" s="23">
        <v>0</v>
      </c>
      <c r="L577" s="24">
        <f t="shared" ref="L577:L583" si="240">K577*E577</f>
        <v>0</v>
      </c>
      <c r="M577" s="26">
        <v>0</v>
      </c>
      <c r="N577" s="24">
        <f t="shared" ref="N577:N640" si="241">M577*$E577</f>
        <v>0</v>
      </c>
      <c r="O577" s="26">
        <v>0</v>
      </c>
      <c r="P577" s="24">
        <f t="shared" ref="P577:R583" si="242">O577*$E577</f>
        <v>0</v>
      </c>
      <c r="Q577" s="35">
        <v>90</v>
      </c>
      <c r="R577" s="24">
        <f t="shared" si="242"/>
        <v>28504980</v>
      </c>
      <c r="S577" s="23">
        <f t="shared" si="218"/>
        <v>90</v>
      </c>
      <c r="T577" s="28">
        <f t="shared" si="219"/>
        <v>0</v>
      </c>
    </row>
    <row r="578" spans="1:20" ht="33.75" x14ac:dyDescent="0.2">
      <c r="A578" s="29">
        <v>24.102</v>
      </c>
      <c r="B578" s="10" t="s">
        <v>591</v>
      </c>
      <c r="C578" s="9" t="s">
        <v>544</v>
      </c>
      <c r="D578" s="23">
        <v>2</v>
      </c>
      <c r="E578" s="24">
        <v>257621</v>
      </c>
      <c r="F578" s="24">
        <f t="shared" si="238"/>
        <v>515242</v>
      </c>
      <c r="G578" s="25">
        <v>2</v>
      </c>
      <c r="H578" s="24">
        <f t="shared" si="210"/>
        <v>515242</v>
      </c>
      <c r="I578" s="25">
        <v>2</v>
      </c>
      <c r="J578" s="24">
        <f t="shared" si="239"/>
        <v>515242</v>
      </c>
      <c r="K578" s="23">
        <v>0</v>
      </c>
      <c r="L578" s="24">
        <f t="shared" si="240"/>
        <v>0</v>
      </c>
      <c r="M578" s="26">
        <v>0</v>
      </c>
      <c r="N578" s="24">
        <f t="shared" si="241"/>
        <v>0</v>
      </c>
      <c r="O578" s="26">
        <v>0</v>
      </c>
      <c r="P578" s="24">
        <f t="shared" si="242"/>
        <v>0</v>
      </c>
      <c r="Q578" s="35">
        <v>2</v>
      </c>
      <c r="R578" s="24">
        <f t="shared" si="242"/>
        <v>515242</v>
      </c>
      <c r="S578" s="23">
        <f t="shared" si="218"/>
        <v>2</v>
      </c>
      <c r="T578" s="28">
        <f t="shared" si="219"/>
        <v>0</v>
      </c>
    </row>
    <row r="579" spans="1:20" ht="33.75" x14ac:dyDescent="0.2">
      <c r="A579" s="29">
        <v>24.103000000000002</v>
      </c>
      <c r="B579" s="10" t="s">
        <v>592</v>
      </c>
      <c r="C579" s="9" t="s">
        <v>544</v>
      </c>
      <c r="D579" s="23">
        <v>12</v>
      </c>
      <c r="E579" s="24">
        <v>666784</v>
      </c>
      <c r="F579" s="24">
        <f t="shared" si="238"/>
        <v>8001408</v>
      </c>
      <c r="G579" s="25">
        <v>12</v>
      </c>
      <c r="H579" s="24">
        <f t="shared" si="210"/>
        <v>8001408</v>
      </c>
      <c r="I579" s="25">
        <v>12</v>
      </c>
      <c r="J579" s="24">
        <f t="shared" si="239"/>
        <v>8001408</v>
      </c>
      <c r="K579" s="23">
        <v>0</v>
      </c>
      <c r="L579" s="24">
        <f t="shared" si="240"/>
        <v>0</v>
      </c>
      <c r="M579" s="26">
        <v>0</v>
      </c>
      <c r="N579" s="24">
        <f t="shared" si="241"/>
        <v>0</v>
      </c>
      <c r="O579" s="26">
        <v>0</v>
      </c>
      <c r="P579" s="24">
        <f t="shared" si="242"/>
        <v>0</v>
      </c>
      <c r="Q579" s="35">
        <v>12</v>
      </c>
      <c r="R579" s="24">
        <f t="shared" si="242"/>
        <v>8001408</v>
      </c>
      <c r="S579" s="23">
        <f t="shared" si="218"/>
        <v>12</v>
      </c>
      <c r="T579" s="28">
        <f t="shared" si="219"/>
        <v>0</v>
      </c>
    </row>
    <row r="580" spans="1:20" ht="33.75" x14ac:dyDescent="0.2">
      <c r="A580" s="29">
        <v>24.103999999999999</v>
      </c>
      <c r="B580" s="10" t="s">
        <v>593</v>
      </c>
      <c r="C580" s="9" t="s">
        <v>544</v>
      </c>
      <c r="D580" s="23">
        <v>19</v>
      </c>
      <c r="E580" s="24">
        <v>530397</v>
      </c>
      <c r="F580" s="24">
        <f t="shared" si="238"/>
        <v>10077543</v>
      </c>
      <c r="G580" s="25">
        <v>19</v>
      </c>
      <c r="H580" s="24">
        <f t="shared" si="210"/>
        <v>10077543</v>
      </c>
      <c r="I580" s="25">
        <v>19</v>
      </c>
      <c r="J580" s="24">
        <f t="shared" si="239"/>
        <v>10077543</v>
      </c>
      <c r="K580" s="23">
        <v>0</v>
      </c>
      <c r="L580" s="24">
        <f t="shared" si="240"/>
        <v>0</v>
      </c>
      <c r="M580" s="26">
        <v>0</v>
      </c>
      <c r="N580" s="24">
        <f t="shared" si="241"/>
        <v>0</v>
      </c>
      <c r="O580" s="26">
        <v>0</v>
      </c>
      <c r="P580" s="24">
        <f t="shared" si="242"/>
        <v>0</v>
      </c>
      <c r="Q580" s="35">
        <v>19</v>
      </c>
      <c r="R580" s="24">
        <f t="shared" si="242"/>
        <v>10077543</v>
      </c>
      <c r="S580" s="23">
        <f t="shared" si="218"/>
        <v>19</v>
      </c>
      <c r="T580" s="28">
        <f t="shared" si="219"/>
        <v>0</v>
      </c>
    </row>
    <row r="581" spans="1:20" ht="45" x14ac:dyDescent="0.2">
      <c r="A581" s="29">
        <v>24.105</v>
      </c>
      <c r="B581" s="10" t="s">
        <v>594</v>
      </c>
      <c r="C581" s="9" t="s">
        <v>544</v>
      </c>
      <c r="D581" s="23">
        <v>3</v>
      </c>
      <c r="E581" s="24">
        <v>507968</v>
      </c>
      <c r="F581" s="24">
        <f t="shared" si="238"/>
        <v>1523904</v>
      </c>
      <c r="G581" s="25">
        <v>3</v>
      </c>
      <c r="H581" s="24">
        <f t="shared" si="210"/>
        <v>1523904</v>
      </c>
      <c r="I581" s="25">
        <v>3</v>
      </c>
      <c r="J581" s="24">
        <f t="shared" si="239"/>
        <v>1523904</v>
      </c>
      <c r="K581" s="23">
        <v>0</v>
      </c>
      <c r="L581" s="24">
        <f t="shared" si="240"/>
        <v>0</v>
      </c>
      <c r="M581" s="26">
        <v>0</v>
      </c>
      <c r="N581" s="24">
        <f t="shared" si="241"/>
        <v>0</v>
      </c>
      <c r="O581" s="26">
        <v>0</v>
      </c>
      <c r="P581" s="24">
        <f t="shared" si="242"/>
        <v>0</v>
      </c>
      <c r="Q581" s="35">
        <v>3</v>
      </c>
      <c r="R581" s="24">
        <f t="shared" si="242"/>
        <v>1523904</v>
      </c>
      <c r="S581" s="23">
        <f t="shared" si="218"/>
        <v>3</v>
      </c>
      <c r="T581" s="28">
        <f t="shared" si="219"/>
        <v>0</v>
      </c>
    </row>
    <row r="582" spans="1:20" ht="56.25" x14ac:dyDescent="0.2">
      <c r="A582" s="29">
        <v>24.106000000000002</v>
      </c>
      <c r="B582" s="10" t="s">
        <v>595</v>
      </c>
      <c r="C582" s="9" t="s">
        <v>544</v>
      </c>
      <c r="D582" s="23">
        <v>1</v>
      </c>
      <c r="E582" s="24">
        <v>10911025</v>
      </c>
      <c r="F582" s="24">
        <f t="shared" si="238"/>
        <v>10911025</v>
      </c>
      <c r="G582" s="25">
        <v>1</v>
      </c>
      <c r="H582" s="24">
        <f t="shared" si="210"/>
        <v>10911025</v>
      </c>
      <c r="I582" s="25">
        <v>1</v>
      </c>
      <c r="J582" s="24">
        <f t="shared" si="239"/>
        <v>10911025</v>
      </c>
      <c r="K582" s="23">
        <v>0</v>
      </c>
      <c r="L582" s="24">
        <f t="shared" si="240"/>
        <v>0</v>
      </c>
      <c r="M582" s="26">
        <v>0</v>
      </c>
      <c r="N582" s="24">
        <f t="shared" si="241"/>
        <v>0</v>
      </c>
      <c r="O582" s="26">
        <v>0</v>
      </c>
      <c r="P582" s="24">
        <f t="shared" si="242"/>
        <v>0</v>
      </c>
      <c r="Q582" s="35">
        <v>1</v>
      </c>
      <c r="R582" s="24">
        <f t="shared" si="242"/>
        <v>10911025</v>
      </c>
      <c r="S582" s="23">
        <f t="shared" si="218"/>
        <v>1</v>
      </c>
      <c r="T582" s="28">
        <f t="shared" si="219"/>
        <v>0</v>
      </c>
    </row>
    <row r="583" spans="1:20" x14ac:dyDescent="0.2">
      <c r="A583" s="29">
        <v>24.106999999999999</v>
      </c>
      <c r="B583" s="22" t="s">
        <v>596</v>
      </c>
      <c r="C583" s="9" t="s">
        <v>213</v>
      </c>
      <c r="D583" s="23">
        <v>1</v>
      </c>
      <c r="E583" s="24">
        <v>12881071</v>
      </c>
      <c r="F583" s="24">
        <f t="shared" si="238"/>
        <v>12881071</v>
      </c>
      <c r="G583" s="25">
        <v>1</v>
      </c>
      <c r="H583" s="24">
        <f t="shared" ref="H583:H620" si="243">G583*E583</f>
        <v>12881071</v>
      </c>
      <c r="I583" s="25">
        <v>1</v>
      </c>
      <c r="J583" s="24">
        <f t="shared" si="239"/>
        <v>12881071</v>
      </c>
      <c r="K583" s="23">
        <v>0</v>
      </c>
      <c r="L583" s="24">
        <f t="shared" si="240"/>
        <v>0</v>
      </c>
      <c r="M583" s="26">
        <v>0</v>
      </c>
      <c r="N583" s="24">
        <f t="shared" si="241"/>
        <v>0</v>
      </c>
      <c r="O583" s="26">
        <v>0</v>
      </c>
      <c r="P583" s="24">
        <f t="shared" si="242"/>
        <v>0</v>
      </c>
      <c r="Q583" s="35">
        <v>1</v>
      </c>
      <c r="R583" s="24">
        <f t="shared" si="242"/>
        <v>12881071</v>
      </c>
      <c r="S583" s="23">
        <f t="shared" si="218"/>
        <v>1</v>
      </c>
      <c r="T583" s="28">
        <f t="shared" si="219"/>
        <v>0</v>
      </c>
    </row>
    <row r="584" spans="1:20" x14ac:dyDescent="0.2">
      <c r="A584" s="42">
        <v>24.2</v>
      </c>
      <c r="B584" s="43" t="s">
        <v>597</v>
      </c>
      <c r="C584" s="44"/>
      <c r="D584" s="44"/>
      <c r="E584" s="44" t="s">
        <v>41</v>
      </c>
      <c r="F584" s="45">
        <f>SUM(F585:F588)</f>
        <v>37884966</v>
      </c>
      <c r="G584" s="25"/>
      <c r="H584" s="45">
        <f>SUM(H585:H588)</f>
        <v>37884966</v>
      </c>
      <c r="I584" s="25"/>
      <c r="J584" s="45">
        <f>SUM(J585:J588)</f>
        <v>37884966</v>
      </c>
      <c r="K584" s="23"/>
      <c r="L584" s="45">
        <f>SUM(L585:L588)</f>
        <v>37884966</v>
      </c>
      <c r="M584" s="46"/>
      <c r="N584" s="45">
        <f>SUM(N585:N588)</f>
        <v>37884966</v>
      </c>
      <c r="O584" s="44"/>
      <c r="P584" s="45">
        <f>SUM(P585:P588)</f>
        <v>37884966</v>
      </c>
      <c r="Q584" s="44"/>
      <c r="R584" s="45">
        <f>SUM(R585:R588)</f>
        <v>37884966</v>
      </c>
      <c r="S584" s="26"/>
      <c r="T584" s="28"/>
    </row>
    <row r="585" spans="1:20" ht="33.75" x14ac:dyDescent="0.2">
      <c r="A585" s="29">
        <v>24.201000000000001</v>
      </c>
      <c r="B585" s="10" t="s">
        <v>598</v>
      </c>
      <c r="C585" s="9" t="s">
        <v>407</v>
      </c>
      <c r="D585" s="23">
        <v>920</v>
      </c>
      <c r="E585" s="24">
        <v>10238</v>
      </c>
      <c r="F585" s="24">
        <f>D585*E585</f>
        <v>9418960</v>
      </c>
      <c r="G585" s="25">
        <v>920</v>
      </c>
      <c r="H585" s="24">
        <f t="shared" si="243"/>
        <v>9418960</v>
      </c>
      <c r="I585" s="25">
        <v>920</v>
      </c>
      <c r="J585" s="24">
        <f t="shared" ref="J585:J588" si="244">I585*$E585</f>
        <v>9418960</v>
      </c>
      <c r="K585" s="23">
        <v>920</v>
      </c>
      <c r="L585" s="24">
        <f t="shared" ref="L585:L588" si="245">K585*E585</f>
        <v>9418960</v>
      </c>
      <c r="M585" s="26">
        <v>920</v>
      </c>
      <c r="N585" s="24">
        <f t="shared" si="241"/>
        <v>9418960</v>
      </c>
      <c r="O585" s="26">
        <v>920</v>
      </c>
      <c r="P585" s="24">
        <f t="shared" ref="P585:R588" si="246">O585*$E585</f>
        <v>9418960</v>
      </c>
      <c r="Q585" s="26">
        <v>920</v>
      </c>
      <c r="R585" s="24">
        <f t="shared" si="246"/>
        <v>9418960</v>
      </c>
      <c r="S585" s="26">
        <f t="shared" si="218"/>
        <v>0</v>
      </c>
      <c r="T585" s="28">
        <f t="shared" si="219"/>
        <v>0</v>
      </c>
    </row>
    <row r="586" spans="1:20" ht="33.75" x14ac:dyDescent="0.2">
      <c r="A586" s="29">
        <v>24.202000000000002</v>
      </c>
      <c r="B586" s="10" t="s">
        <v>599</v>
      </c>
      <c r="C586" s="9" t="s">
        <v>407</v>
      </c>
      <c r="D586" s="23">
        <v>580</v>
      </c>
      <c r="E586" s="24">
        <v>26519</v>
      </c>
      <c r="F586" s="24">
        <f>D586*E586</f>
        <v>15381020</v>
      </c>
      <c r="G586" s="25">
        <v>580</v>
      </c>
      <c r="H586" s="24">
        <f t="shared" si="243"/>
        <v>15381020</v>
      </c>
      <c r="I586" s="25">
        <v>580</v>
      </c>
      <c r="J586" s="24">
        <f t="shared" si="244"/>
        <v>15381020</v>
      </c>
      <c r="K586" s="23">
        <v>580</v>
      </c>
      <c r="L586" s="24">
        <f t="shared" si="245"/>
        <v>15381020</v>
      </c>
      <c r="M586" s="26">
        <v>580</v>
      </c>
      <c r="N586" s="24">
        <f t="shared" si="241"/>
        <v>15381020</v>
      </c>
      <c r="O586" s="26">
        <v>580</v>
      </c>
      <c r="P586" s="24">
        <f t="shared" si="246"/>
        <v>15381020</v>
      </c>
      <c r="Q586" s="26">
        <v>580</v>
      </c>
      <c r="R586" s="24">
        <f t="shared" si="246"/>
        <v>15381020</v>
      </c>
      <c r="S586" s="26">
        <f t="shared" si="218"/>
        <v>0</v>
      </c>
      <c r="T586" s="28">
        <f t="shared" si="219"/>
        <v>0</v>
      </c>
    </row>
    <row r="587" spans="1:20" ht="45" x14ac:dyDescent="0.2">
      <c r="A587" s="29">
        <v>24.202999999999999</v>
      </c>
      <c r="B587" s="10" t="s">
        <v>600</v>
      </c>
      <c r="C587" s="9" t="s">
        <v>544</v>
      </c>
      <c r="D587" s="23">
        <v>92</v>
      </c>
      <c r="E587" s="24">
        <v>106382</v>
      </c>
      <c r="F587" s="24">
        <f>D587*E587</f>
        <v>9787144</v>
      </c>
      <c r="G587" s="25">
        <v>92</v>
      </c>
      <c r="H587" s="24">
        <f t="shared" si="243"/>
        <v>9787144</v>
      </c>
      <c r="I587" s="25">
        <v>92</v>
      </c>
      <c r="J587" s="24">
        <f t="shared" si="244"/>
        <v>9787144</v>
      </c>
      <c r="K587" s="23">
        <v>92</v>
      </c>
      <c r="L587" s="24">
        <f t="shared" si="245"/>
        <v>9787144</v>
      </c>
      <c r="M587" s="26">
        <v>92</v>
      </c>
      <c r="N587" s="24">
        <f t="shared" si="241"/>
        <v>9787144</v>
      </c>
      <c r="O587" s="26">
        <v>92</v>
      </c>
      <c r="P587" s="24">
        <f t="shared" si="246"/>
        <v>9787144</v>
      </c>
      <c r="Q587" s="26">
        <v>92</v>
      </c>
      <c r="R587" s="24">
        <f t="shared" si="246"/>
        <v>9787144</v>
      </c>
      <c r="S587" s="26">
        <f t="shared" si="218"/>
        <v>0</v>
      </c>
      <c r="T587" s="28">
        <f t="shared" si="219"/>
        <v>0</v>
      </c>
    </row>
    <row r="588" spans="1:20" ht="22.5" x14ac:dyDescent="0.2">
      <c r="A588" s="29">
        <v>24.204000000000001</v>
      </c>
      <c r="B588" s="10" t="s">
        <v>601</v>
      </c>
      <c r="C588" s="9" t="s">
        <v>544</v>
      </c>
      <c r="D588" s="23">
        <v>31</v>
      </c>
      <c r="E588" s="24">
        <v>106382</v>
      </c>
      <c r="F588" s="24">
        <f>D588*E588</f>
        <v>3297842</v>
      </c>
      <c r="G588" s="25">
        <v>31</v>
      </c>
      <c r="H588" s="24">
        <f t="shared" si="243"/>
        <v>3297842</v>
      </c>
      <c r="I588" s="25">
        <v>31</v>
      </c>
      <c r="J588" s="24">
        <f t="shared" si="244"/>
        <v>3297842</v>
      </c>
      <c r="K588" s="23">
        <v>31</v>
      </c>
      <c r="L588" s="24">
        <f t="shared" si="245"/>
        <v>3297842</v>
      </c>
      <c r="M588" s="26">
        <v>31</v>
      </c>
      <c r="N588" s="24">
        <f t="shared" si="241"/>
        <v>3297842</v>
      </c>
      <c r="O588" s="26">
        <v>31</v>
      </c>
      <c r="P588" s="24">
        <f t="shared" si="246"/>
        <v>3297842</v>
      </c>
      <c r="Q588" s="26">
        <v>31</v>
      </c>
      <c r="R588" s="24">
        <f t="shared" si="246"/>
        <v>3297842</v>
      </c>
      <c r="S588" s="26">
        <f t="shared" si="218"/>
        <v>0</v>
      </c>
      <c r="T588" s="28">
        <f t="shared" si="219"/>
        <v>0</v>
      </c>
    </row>
    <row r="589" spans="1:20" x14ac:dyDescent="0.2">
      <c r="A589" s="17">
        <v>25</v>
      </c>
      <c r="B589" s="18" t="s">
        <v>602</v>
      </c>
      <c r="C589" s="17"/>
      <c r="D589" s="17"/>
      <c r="E589" s="17" t="s">
        <v>41</v>
      </c>
      <c r="F589" s="19">
        <f>SUM(F590)</f>
        <v>101065840</v>
      </c>
      <c r="G589" s="15"/>
      <c r="H589" s="19">
        <f>SUM(H590)</f>
        <v>0</v>
      </c>
      <c r="I589" s="15"/>
      <c r="J589" s="19">
        <f>SUM(J590)</f>
        <v>0</v>
      </c>
      <c r="K589" s="23"/>
      <c r="L589" s="19">
        <f>SUM(L590)</f>
        <v>0</v>
      </c>
      <c r="M589" s="20"/>
      <c r="N589" s="19">
        <f>SUM(N590)</f>
        <v>0</v>
      </c>
      <c r="O589" s="17"/>
      <c r="P589" s="19">
        <f>SUM(P590)</f>
        <v>0</v>
      </c>
      <c r="Q589" s="17"/>
      <c r="R589" s="19">
        <f>SUM(R590)</f>
        <v>0</v>
      </c>
      <c r="S589" s="26"/>
      <c r="T589" s="28"/>
    </row>
    <row r="590" spans="1:20" ht="33.75" x14ac:dyDescent="0.2">
      <c r="A590" s="29">
        <v>25.1</v>
      </c>
      <c r="B590" s="10" t="s">
        <v>603</v>
      </c>
      <c r="C590" s="9" t="s">
        <v>27</v>
      </c>
      <c r="D590" s="23">
        <v>20</v>
      </c>
      <c r="E590" s="24">
        <v>5053292</v>
      </c>
      <c r="F590" s="24">
        <f>D590*E590</f>
        <v>101065840</v>
      </c>
      <c r="G590" s="25">
        <v>0</v>
      </c>
      <c r="H590" s="24">
        <f t="shared" si="243"/>
        <v>0</v>
      </c>
      <c r="I590" s="25">
        <v>0</v>
      </c>
      <c r="J590" s="24">
        <f t="shared" ref="J590" si="247">I590*$E590</f>
        <v>0</v>
      </c>
      <c r="K590" s="23">
        <v>0</v>
      </c>
      <c r="L590" s="24">
        <f t="shared" ref="L590" si="248">K590*E590</f>
        <v>0</v>
      </c>
      <c r="M590" s="26">
        <v>0</v>
      </c>
      <c r="N590" s="24">
        <f t="shared" si="241"/>
        <v>0</v>
      </c>
      <c r="O590" s="26">
        <v>0</v>
      </c>
      <c r="P590" s="24">
        <f t="shared" ref="P590:R590" si="249">O590*$E590</f>
        <v>0</v>
      </c>
      <c r="Q590" s="26">
        <v>0</v>
      </c>
      <c r="R590" s="24">
        <f t="shared" si="249"/>
        <v>0</v>
      </c>
      <c r="S590" s="26">
        <f t="shared" si="218"/>
        <v>0</v>
      </c>
      <c r="T590" s="28">
        <f t="shared" si="219"/>
        <v>0</v>
      </c>
    </row>
    <row r="591" spans="1:20" x14ac:dyDescent="0.2">
      <c r="A591" s="17">
        <v>26</v>
      </c>
      <c r="B591" s="18" t="s">
        <v>604</v>
      </c>
      <c r="C591" s="17"/>
      <c r="D591" s="17"/>
      <c r="E591" s="17" t="s">
        <v>41</v>
      </c>
      <c r="F591" s="19">
        <f>SUM(F592:F593)</f>
        <v>4245669</v>
      </c>
      <c r="G591" s="15"/>
      <c r="H591" s="19">
        <f>SUM(H592:H593)</f>
        <v>4245669</v>
      </c>
      <c r="I591" s="15"/>
      <c r="J591" s="19">
        <f>SUM(J592:J593)</f>
        <v>4245669</v>
      </c>
      <c r="K591" s="23"/>
      <c r="L591" s="19">
        <f>SUM(L592:L593)</f>
        <v>1737747</v>
      </c>
      <c r="M591" s="20"/>
      <c r="N591" s="19">
        <f>SUM(N592:N593)</f>
        <v>1737747</v>
      </c>
      <c r="O591" s="50"/>
      <c r="P591" s="19">
        <f>SUM(P592:P593)</f>
        <v>1737747</v>
      </c>
      <c r="Q591" s="17"/>
      <c r="R591" s="19">
        <f>SUM(R592:R593)</f>
        <v>4245669</v>
      </c>
      <c r="S591" s="26"/>
      <c r="T591" s="28"/>
    </row>
    <row r="592" spans="1:20" ht="33.75" x14ac:dyDescent="0.2">
      <c r="A592" s="29">
        <v>26.1</v>
      </c>
      <c r="B592" s="10" t="s">
        <v>605</v>
      </c>
      <c r="C592" s="9" t="s">
        <v>27</v>
      </c>
      <c r="D592" s="23">
        <v>113</v>
      </c>
      <c r="E592" s="24">
        <v>22194</v>
      </c>
      <c r="F592" s="24">
        <f>D592*E592</f>
        <v>2507922</v>
      </c>
      <c r="G592" s="25">
        <v>113</v>
      </c>
      <c r="H592" s="24">
        <f t="shared" si="243"/>
        <v>2507922</v>
      </c>
      <c r="I592" s="25">
        <v>113</v>
      </c>
      <c r="J592" s="24">
        <f t="shared" ref="J592:J593" si="250">I592*$E592</f>
        <v>2507922</v>
      </c>
      <c r="K592" s="23">
        <v>0</v>
      </c>
      <c r="L592" s="24">
        <f t="shared" ref="L592:L593" si="251">K592*E592</f>
        <v>0</v>
      </c>
      <c r="M592" s="26">
        <v>0</v>
      </c>
      <c r="N592" s="24">
        <f t="shared" si="241"/>
        <v>0</v>
      </c>
      <c r="O592" s="26">
        <v>0</v>
      </c>
      <c r="P592" s="24">
        <f t="shared" ref="P592:R593" si="252">O592*$E592</f>
        <v>0</v>
      </c>
      <c r="Q592" s="35">
        <v>113</v>
      </c>
      <c r="R592" s="24">
        <f t="shared" si="252"/>
        <v>2507922</v>
      </c>
      <c r="S592" s="23">
        <f t="shared" si="218"/>
        <v>113</v>
      </c>
      <c r="T592" s="28">
        <f t="shared" si="219"/>
        <v>0</v>
      </c>
    </row>
    <row r="593" spans="1:20" ht="33.75" x14ac:dyDescent="0.2">
      <c r="A593" s="29">
        <v>26.2</v>
      </c>
      <c r="B593" s="10" t="s">
        <v>606</v>
      </c>
      <c r="C593" s="9" t="s">
        <v>544</v>
      </c>
      <c r="D593" s="23">
        <v>11</v>
      </c>
      <c r="E593" s="24">
        <v>157977</v>
      </c>
      <c r="F593" s="24">
        <f>D593*E593</f>
        <v>1737747</v>
      </c>
      <c r="G593" s="25">
        <v>11</v>
      </c>
      <c r="H593" s="24">
        <f t="shared" si="243"/>
        <v>1737747</v>
      </c>
      <c r="I593" s="25">
        <v>11</v>
      </c>
      <c r="J593" s="24">
        <f t="shared" si="250"/>
        <v>1737747</v>
      </c>
      <c r="K593" s="23">
        <v>11</v>
      </c>
      <c r="L593" s="24">
        <f t="shared" si="251"/>
        <v>1737747</v>
      </c>
      <c r="M593" s="23">
        <v>11</v>
      </c>
      <c r="N593" s="24">
        <f t="shared" si="241"/>
        <v>1737747</v>
      </c>
      <c r="O593" s="26">
        <v>11</v>
      </c>
      <c r="P593" s="24">
        <f t="shared" si="252"/>
        <v>1737747</v>
      </c>
      <c r="Q593" s="26">
        <v>11</v>
      </c>
      <c r="R593" s="24">
        <f t="shared" si="252"/>
        <v>1737747</v>
      </c>
      <c r="S593" s="26">
        <f t="shared" si="218"/>
        <v>0</v>
      </c>
      <c r="T593" s="28">
        <f t="shared" si="219"/>
        <v>0</v>
      </c>
    </row>
    <row r="594" spans="1:20" x14ac:dyDescent="0.2">
      <c r="A594" s="17">
        <v>27</v>
      </c>
      <c r="B594" s="18" t="s">
        <v>607</v>
      </c>
      <c r="C594" s="17"/>
      <c r="D594" s="17"/>
      <c r="E594" s="17" t="s">
        <v>41</v>
      </c>
      <c r="F594" s="19">
        <f>SUM(F595)</f>
        <v>12616418</v>
      </c>
      <c r="G594" s="15"/>
      <c r="H594" s="19">
        <f>SUM(H595)</f>
        <v>0</v>
      </c>
      <c r="I594" s="15"/>
      <c r="J594" s="19">
        <f>SUM(J595)</f>
        <v>0</v>
      </c>
      <c r="K594" s="23"/>
      <c r="L594" s="19">
        <f>SUM(L595)</f>
        <v>0</v>
      </c>
      <c r="M594" s="20"/>
      <c r="N594" s="19">
        <f>SUM(N595)</f>
        <v>0</v>
      </c>
      <c r="O594" s="17"/>
      <c r="P594" s="19">
        <f>SUM(P595)</f>
        <v>0</v>
      </c>
      <c r="Q594" s="17"/>
      <c r="R594" s="19">
        <f>SUM(R595)</f>
        <v>0</v>
      </c>
      <c r="S594" s="26"/>
      <c r="T594" s="28"/>
    </row>
    <row r="595" spans="1:20" ht="33.75" x14ac:dyDescent="0.2">
      <c r="A595" s="54">
        <v>27.1</v>
      </c>
      <c r="B595" s="22" t="s">
        <v>608</v>
      </c>
      <c r="C595" s="30" t="s">
        <v>19</v>
      </c>
      <c r="D595" s="23">
        <v>38</v>
      </c>
      <c r="E595" s="31">
        <v>332011</v>
      </c>
      <c r="F595" s="31">
        <f>D595*E595</f>
        <v>12616418</v>
      </c>
      <c r="G595" s="23">
        <v>0</v>
      </c>
      <c r="H595" s="31">
        <f t="shared" si="243"/>
        <v>0</v>
      </c>
      <c r="I595" s="23">
        <v>0</v>
      </c>
      <c r="J595" s="31">
        <f t="shared" ref="J595" si="253">I595*$E595</f>
        <v>0</v>
      </c>
      <c r="K595" s="23">
        <v>0</v>
      </c>
      <c r="L595" s="31">
        <f t="shared" ref="L595" si="254">K595*E595</f>
        <v>0</v>
      </c>
      <c r="M595" s="23">
        <v>0</v>
      </c>
      <c r="N595" s="31">
        <f t="shared" si="241"/>
        <v>0</v>
      </c>
      <c r="O595" s="23">
        <v>0</v>
      </c>
      <c r="P595" s="31">
        <f t="shared" ref="P595:R595" si="255">O595*$E595</f>
        <v>0</v>
      </c>
      <c r="Q595" s="35"/>
      <c r="R595" s="31">
        <f t="shared" si="255"/>
        <v>0</v>
      </c>
      <c r="S595" s="23">
        <f t="shared" si="218"/>
        <v>0</v>
      </c>
      <c r="T595" s="33">
        <f t="shared" si="219"/>
        <v>0</v>
      </c>
    </row>
    <row r="596" spans="1:20" x14ac:dyDescent="0.2">
      <c r="A596" s="17">
        <v>28</v>
      </c>
      <c r="B596" s="18" t="s">
        <v>609</v>
      </c>
      <c r="C596" s="17"/>
      <c r="D596" s="17"/>
      <c r="E596" s="17" t="s">
        <v>41</v>
      </c>
      <c r="F596" s="19">
        <f>SUM(F597:F605)</f>
        <v>173074001.22999999</v>
      </c>
      <c r="G596" s="15"/>
      <c r="H596" s="19">
        <f>SUM(H597:H605)</f>
        <v>172877528.63790005</v>
      </c>
      <c r="I596" s="15"/>
      <c r="J596" s="19">
        <f>SUM(J597:J605)</f>
        <v>172877528.63790005</v>
      </c>
      <c r="K596" s="23"/>
      <c r="L596" s="19">
        <f>SUM(L597:L605)</f>
        <v>167278496.38186967</v>
      </c>
      <c r="M596" s="20"/>
      <c r="N596" s="19">
        <f>SUM(N597:N605)</f>
        <v>167215650.58706835</v>
      </c>
      <c r="O596" s="17"/>
      <c r="P596" s="19">
        <f>SUM(P597:P605)</f>
        <v>163633355.88409823</v>
      </c>
      <c r="Q596" s="17"/>
      <c r="R596" s="19">
        <f>SUM(R597:R605)</f>
        <v>250069045.72</v>
      </c>
      <c r="S596" s="26"/>
      <c r="T596" s="28"/>
    </row>
    <row r="597" spans="1:20" ht="22.5" x14ac:dyDescent="0.2">
      <c r="A597" s="29">
        <v>28.1</v>
      </c>
      <c r="B597" s="10" t="s">
        <v>610</v>
      </c>
      <c r="C597" s="9" t="s">
        <v>19</v>
      </c>
      <c r="D597" s="23">
        <v>40.6</v>
      </c>
      <c r="E597" s="24">
        <v>11142</v>
      </c>
      <c r="F597" s="24">
        <f t="shared" ref="F597:F605" si="256">D597*E597</f>
        <v>452365.2</v>
      </c>
      <c r="G597" s="25">
        <v>40.6</v>
      </c>
      <c r="H597" s="24">
        <f t="shared" si="243"/>
        <v>452365.2</v>
      </c>
      <c r="I597" s="25">
        <v>40.6</v>
      </c>
      <c r="J597" s="24">
        <f t="shared" ref="J597:J605" si="257">I597*$E597</f>
        <v>452365.2</v>
      </c>
      <c r="K597" s="23">
        <v>40.6</v>
      </c>
      <c r="L597" s="24">
        <f t="shared" ref="L597:L605" si="258">K597*E597</f>
        <v>452365.2</v>
      </c>
      <c r="M597" s="26">
        <v>40.6</v>
      </c>
      <c r="N597" s="24">
        <f t="shared" si="241"/>
        <v>452365.2</v>
      </c>
      <c r="O597" s="26">
        <v>40.6</v>
      </c>
      <c r="P597" s="24">
        <f t="shared" ref="P597:R605" si="259">O597*$E597</f>
        <v>452365.2</v>
      </c>
      <c r="Q597" s="26">
        <v>40.6</v>
      </c>
      <c r="R597" s="24">
        <f t="shared" si="259"/>
        <v>452365.2</v>
      </c>
      <c r="S597" s="26">
        <f t="shared" ref="S597:S660" si="260">IF((Q597-O597)&gt;0,(Q597-O597),0)</f>
        <v>0</v>
      </c>
      <c r="T597" s="28">
        <f t="shared" ref="T597:T660" si="261">IF((Q597-O597)&lt;0,(Q597-O597),0)</f>
        <v>0</v>
      </c>
    </row>
    <row r="598" spans="1:20" ht="33.75" x14ac:dyDescent="0.2">
      <c r="A598" s="29">
        <v>28.2</v>
      </c>
      <c r="B598" s="10" t="s">
        <v>611</v>
      </c>
      <c r="C598" s="9" t="s">
        <v>407</v>
      </c>
      <c r="D598" s="23">
        <v>246.43</v>
      </c>
      <c r="E598" s="24">
        <v>9473</v>
      </c>
      <c r="F598" s="24">
        <f t="shared" si="256"/>
        <v>2334431.39</v>
      </c>
      <c r="G598" s="25">
        <v>246.43</v>
      </c>
      <c r="H598" s="24">
        <f t="shared" si="243"/>
        <v>2334431.39</v>
      </c>
      <c r="I598" s="25">
        <v>246.43</v>
      </c>
      <c r="J598" s="24">
        <f t="shared" si="257"/>
        <v>2334431.39</v>
      </c>
      <c r="K598" s="23">
        <v>246.43</v>
      </c>
      <c r="L598" s="24">
        <f t="shared" si="258"/>
        <v>2334431.39</v>
      </c>
      <c r="M598" s="26">
        <v>246.43</v>
      </c>
      <c r="N598" s="24">
        <f t="shared" si="241"/>
        <v>2334431.39</v>
      </c>
      <c r="O598" s="23">
        <v>246.43</v>
      </c>
      <c r="P598" s="24">
        <f t="shared" si="259"/>
        <v>2334431.39</v>
      </c>
      <c r="Q598" s="23">
        <v>246.43</v>
      </c>
      <c r="R598" s="31">
        <f t="shared" si="259"/>
        <v>2334431.39</v>
      </c>
      <c r="S598" s="23">
        <f t="shared" si="260"/>
        <v>0</v>
      </c>
      <c r="T598" s="28">
        <f t="shared" si="261"/>
        <v>0</v>
      </c>
    </row>
    <row r="599" spans="1:20" ht="33.75" x14ac:dyDescent="0.2">
      <c r="A599" s="29">
        <v>28.3</v>
      </c>
      <c r="B599" s="10" t="s">
        <v>612</v>
      </c>
      <c r="C599" s="9" t="s">
        <v>407</v>
      </c>
      <c r="D599" s="23">
        <v>1137.95</v>
      </c>
      <c r="E599" s="24">
        <v>8477</v>
      </c>
      <c r="F599" s="24">
        <f t="shared" si="256"/>
        <v>9646402.1500000004</v>
      </c>
      <c r="G599" s="23">
        <v>1114.77286279345</v>
      </c>
      <c r="H599" s="24">
        <f t="shared" si="243"/>
        <v>9449929.5579000767</v>
      </c>
      <c r="I599" s="23">
        <v>1114.77286279345</v>
      </c>
      <c r="J599" s="24">
        <f t="shared" si="257"/>
        <v>9449929.5579000767</v>
      </c>
      <c r="K599" s="23">
        <v>1114.77</v>
      </c>
      <c r="L599" s="24">
        <f t="shared" si="258"/>
        <v>9449905.2899999991</v>
      </c>
      <c r="M599" s="23">
        <v>1107.3563165269175</v>
      </c>
      <c r="N599" s="24">
        <f t="shared" si="241"/>
        <v>9387059.4951986801</v>
      </c>
      <c r="O599" s="51">
        <v>934.92470733729488</v>
      </c>
      <c r="P599" s="24">
        <f t="shared" si="259"/>
        <v>7925356.7440982489</v>
      </c>
      <c r="Q599" s="23">
        <v>1137.95</v>
      </c>
      <c r="R599" s="31">
        <f t="shared" si="259"/>
        <v>9646402.1500000004</v>
      </c>
      <c r="S599" s="23">
        <f t="shared" si="260"/>
        <v>203.02529266270517</v>
      </c>
      <c r="T599" s="28">
        <f t="shared" si="261"/>
        <v>0</v>
      </c>
    </row>
    <row r="600" spans="1:20" ht="33.75" x14ac:dyDescent="0.2">
      <c r="A600" s="29">
        <v>28.4</v>
      </c>
      <c r="B600" s="22" t="s">
        <v>613</v>
      </c>
      <c r="C600" s="9" t="s">
        <v>19</v>
      </c>
      <c r="D600" s="23">
        <v>2462.14</v>
      </c>
      <c r="E600" s="24">
        <v>38571</v>
      </c>
      <c r="F600" s="24">
        <f t="shared" si="256"/>
        <v>94967201.939999998</v>
      </c>
      <c r="G600" s="25">
        <v>2462.14</v>
      </c>
      <c r="H600" s="24">
        <f t="shared" si="243"/>
        <v>94967201.939999998</v>
      </c>
      <c r="I600" s="25">
        <v>2462.14</v>
      </c>
      <c r="J600" s="24">
        <f t="shared" si="257"/>
        <v>94967201.939999998</v>
      </c>
      <c r="K600" s="23">
        <v>2316.9789207401855</v>
      </c>
      <c r="L600" s="24">
        <f t="shared" si="258"/>
        <v>89368193.951869696</v>
      </c>
      <c r="M600" s="26">
        <v>2316.9789207401855</v>
      </c>
      <c r="N600" s="24">
        <f t="shared" si="241"/>
        <v>89368193.951869696</v>
      </c>
      <c r="O600" s="26">
        <v>2262</v>
      </c>
      <c r="P600" s="24">
        <f t="shared" si="259"/>
        <v>87247602</v>
      </c>
      <c r="Q600" s="56">
        <f>+'[1]28,4'!AT44</f>
        <v>4458.33</v>
      </c>
      <c r="R600" s="31">
        <f t="shared" si="259"/>
        <v>171962246.43000001</v>
      </c>
      <c r="S600" s="23">
        <f t="shared" si="260"/>
        <v>2196.33</v>
      </c>
      <c r="T600" s="28">
        <f t="shared" si="261"/>
        <v>0</v>
      </c>
    </row>
    <row r="601" spans="1:20" ht="33.75" x14ac:dyDescent="0.2">
      <c r="A601" s="29">
        <v>28.5</v>
      </c>
      <c r="B601" s="10" t="s">
        <v>614</v>
      </c>
      <c r="C601" s="9" t="s">
        <v>19</v>
      </c>
      <c r="D601" s="23">
        <v>1762</v>
      </c>
      <c r="E601" s="24">
        <v>23008</v>
      </c>
      <c r="F601" s="24">
        <f t="shared" si="256"/>
        <v>40540096</v>
      </c>
      <c r="G601" s="25">
        <v>1762</v>
      </c>
      <c r="H601" s="24">
        <f t="shared" si="243"/>
        <v>40540096</v>
      </c>
      <c r="I601" s="25">
        <v>1762</v>
      </c>
      <c r="J601" s="24">
        <f t="shared" si="257"/>
        <v>40540096</v>
      </c>
      <c r="K601" s="23">
        <v>1762</v>
      </c>
      <c r="L601" s="24">
        <f t="shared" si="258"/>
        <v>40540096</v>
      </c>
      <c r="M601" s="26">
        <v>1762</v>
      </c>
      <c r="N601" s="24">
        <f t="shared" si="241"/>
        <v>40540096</v>
      </c>
      <c r="O601" s="26">
        <v>1762</v>
      </c>
      <c r="P601" s="24">
        <f t="shared" si="259"/>
        <v>40540096</v>
      </c>
      <c r="Q601" s="26">
        <v>1762</v>
      </c>
      <c r="R601" s="24">
        <f t="shared" si="259"/>
        <v>40540096</v>
      </c>
      <c r="S601" s="26">
        <f t="shared" si="260"/>
        <v>0</v>
      </c>
      <c r="T601" s="28">
        <f t="shared" si="261"/>
        <v>0</v>
      </c>
    </row>
    <row r="602" spans="1:20" ht="33.75" x14ac:dyDescent="0.2">
      <c r="A602" s="29">
        <v>28.6</v>
      </c>
      <c r="B602" s="10" t="s">
        <v>615</v>
      </c>
      <c r="C602" s="9" t="s">
        <v>407</v>
      </c>
      <c r="D602" s="23">
        <v>436.21</v>
      </c>
      <c r="E602" s="24">
        <v>17053</v>
      </c>
      <c r="F602" s="24">
        <f t="shared" si="256"/>
        <v>7438689.1299999999</v>
      </c>
      <c r="G602" s="25">
        <v>436.21</v>
      </c>
      <c r="H602" s="24">
        <f t="shared" si="243"/>
        <v>7438689.1299999999</v>
      </c>
      <c r="I602" s="25">
        <v>436.21</v>
      </c>
      <c r="J602" s="24">
        <f t="shared" si="257"/>
        <v>7438689.1299999999</v>
      </c>
      <c r="K602" s="23">
        <v>436.21</v>
      </c>
      <c r="L602" s="24">
        <f t="shared" si="258"/>
        <v>7438689.1299999999</v>
      </c>
      <c r="M602" s="26">
        <v>436.21</v>
      </c>
      <c r="N602" s="24">
        <f t="shared" si="241"/>
        <v>7438689.1299999999</v>
      </c>
      <c r="O602" s="26">
        <v>436.21</v>
      </c>
      <c r="P602" s="24">
        <f t="shared" si="259"/>
        <v>7438689.1299999999</v>
      </c>
      <c r="Q602" s="26">
        <v>436.21</v>
      </c>
      <c r="R602" s="24">
        <f t="shared" si="259"/>
        <v>7438689.1299999999</v>
      </c>
      <c r="S602" s="26">
        <f t="shared" si="260"/>
        <v>0</v>
      </c>
      <c r="T602" s="28">
        <f t="shared" si="261"/>
        <v>0</v>
      </c>
    </row>
    <row r="603" spans="1:20" ht="33.75" x14ac:dyDescent="0.2">
      <c r="A603" s="29">
        <v>28.7</v>
      </c>
      <c r="B603" s="22" t="s">
        <v>616</v>
      </c>
      <c r="C603" s="9" t="s">
        <v>19</v>
      </c>
      <c r="D603" s="23">
        <v>283.25</v>
      </c>
      <c r="E603" s="24">
        <v>27068</v>
      </c>
      <c r="F603" s="24">
        <f t="shared" si="256"/>
        <v>7667011</v>
      </c>
      <c r="G603" s="25">
        <v>283.25</v>
      </c>
      <c r="H603" s="24">
        <f t="shared" si="243"/>
        <v>7667011</v>
      </c>
      <c r="I603" s="25">
        <v>283.25</v>
      </c>
      <c r="J603" s="24">
        <f t="shared" si="257"/>
        <v>7667011</v>
      </c>
      <c r="K603" s="23">
        <v>283.25</v>
      </c>
      <c r="L603" s="24">
        <f t="shared" si="258"/>
        <v>7667011</v>
      </c>
      <c r="M603" s="26">
        <v>283.25</v>
      </c>
      <c r="N603" s="24">
        <f t="shared" si="241"/>
        <v>7667011</v>
      </c>
      <c r="O603" s="26">
        <v>283.25</v>
      </c>
      <c r="P603" s="24">
        <f t="shared" si="259"/>
        <v>7667011</v>
      </c>
      <c r="Q603" s="26">
        <v>283.25</v>
      </c>
      <c r="R603" s="24">
        <f t="shared" si="259"/>
        <v>7667011</v>
      </c>
      <c r="S603" s="26">
        <f t="shared" si="260"/>
        <v>0</v>
      </c>
      <c r="T603" s="28">
        <f t="shared" si="261"/>
        <v>0</v>
      </c>
    </row>
    <row r="604" spans="1:20" ht="33.75" x14ac:dyDescent="0.2">
      <c r="A604" s="29">
        <v>28.8</v>
      </c>
      <c r="B604" s="10" t="s">
        <v>617</v>
      </c>
      <c r="C604" s="9" t="s">
        <v>27</v>
      </c>
      <c r="D604" s="23">
        <v>1</v>
      </c>
      <c r="E604" s="24">
        <v>7105633</v>
      </c>
      <c r="F604" s="24">
        <f t="shared" si="256"/>
        <v>7105633</v>
      </c>
      <c r="G604" s="25">
        <v>1</v>
      </c>
      <c r="H604" s="24">
        <f t="shared" si="243"/>
        <v>7105633</v>
      </c>
      <c r="I604" s="25">
        <v>1</v>
      </c>
      <c r="J604" s="24">
        <f t="shared" si="257"/>
        <v>7105633</v>
      </c>
      <c r="K604" s="23">
        <v>1</v>
      </c>
      <c r="L604" s="24">
        <f t="shared" si="258"/>
        <v>7105633</v>
      </c>
      <c r="M604" s="26">
        <v>1</v>
      </c>
      <c r="N604" s="24">
        <f t="shared" si="241"/>
        <v>7105633</v>
      </c>
      <c r="O604" s="26">
        <v>1</v>
      </c>
      <c r="P604" s="24">
        <f t="shared" si="259"/>
        <v>7105633</v>
      </c>
      <c r="Q604" s="26">
        <v>1</v>
      </c>
      <c r="R604" s="24">
        <f t="shared" si="259"/>
        <v>7105633</v>
      </c>
      <c r="S604" s="26">
        <f t="shared" si="260"/>
        <v>0</v>
      </c>
      <c r="T604" s="28">
        <f t="shared" si="261"/>
        <v>0</v>
      </c>
    </row>
    <row r="605" spans="1:20" ht="33.75" x14ac:dyDescent="0.2">
      <c r="A605" s="29">
        <v>28.9</v>
      </c>
      <c r="B605" s="10" t="s">
        <v>618</v>
      </c>
      <c r="C605" s="9" t="s">
        <v>19</v>
      </c>
      <c r="D605" s="23">
        <v>49.62</v>
      </c>
      <c r="E605" s="24">
        <v>58891</v>
      </c>
      <c r="F605" s="24">
        <f t="shared" si="256"/>
        <v>2922171.42</v>
      </c>
      <c r="G605" s="25">
        <v>49.62</v>
      </c>
      <c r="H605" s="24">
        <f t="shared" si="243"/>
        <v>2922171.42</v>
      </c>
      <c r="I605" s="25">
        <v>49.62</v>
      </c>
      <c r="J605" s="24">
        <f t="shared" si="257"/>
        <v>2922171.42</v>
      </c>
      <c r="K605" s="23">
        <v>49.62</v>
      </c>
      <c r="L605" s="24">
        <f t="shared" si="258"/>
        <v>2922171.42</v>
      </c>
      <c r="M605" s="26">
        <v>49.62</v>
      </c>
      <c r="N605" s="24">
        <f t="shared" si="241"/>
        <v>2922171.42</v>
      </c>
      <c r="O605" s="26">
        <v>49.62</v>
      </c>
      <c r="P605" s="24">
        <f t="shared" si="259"/>
        <v>2922171.42</v>
      </c>
      <c r="Q605" s="26">
        <v>49.62</v>
      </c>
      <c r="R605" s="24">
        <f t="shared" si="259"/>
        <v>2922171.42</v>
      </c>
      <c r="S605" s="26">
        <f t="shared" si="260"/>
        <v>0</v>
      </c>
      <c r="T605" s="28">
        <f t="shared" si="261"/>
        <v>0</v>
      </c>
    </row>
    <row r="606" spans="1:20" x14ac:dyDescent="0.2">
      <c r="A606" s="17">
        <v>29</v>
      </c>
      <c r="B606" s="18" t="s">
        <v>619</v>
      </c>
      <c r="C606" s="17"/>
      <c r="D606" s="17"/>
      <c r="E606" s="17" t="s">
        <v>41</v>
      </c>
      <c r="F606" s="19">
        <f>SUM(F607:F611)</f>
        <v>53441316.520000003</v>
      </c>
      <c r="G606" s="15"/>
      <c r="H606" s="17">
        <f>SUM(H607:H611)</f>
        <v>0</v>
      </c>
      <c r="I606" s="15"/>
      <c r="J606" s="17">
        <f>SUM(J607:J611)</f>
        <v>0</v>
      </c>
      <c r="K606" s="38"/>
      <c r="L606" s="19">
        <f>SUM(L607:L611)</f>
        <v>0</v>
      </c>
      <c r="M606" s="20"/>
      <c r="N606" s="19">
        <f>SUM(N607:N611)</f>
        <v>0</v>
      </c>
      <c r="O606" s="17"/>
      <c r="P606" s="19">
        <f>SUM(P607:P611)</f>
        <v>0</v>
      </c>
      <c r="Q606" s="17"/>
      <c r="R606" s="19">
        <f>SUM(R607:R611)</f>
        <v>53441316.520000003</v>
      </c>
      <c r="S606" s="26">
        <f t="shared" si="260"/>
        <v>0</v>
      </c>
      <c r="T606" s="28">
        <f t="shared" si="261"/>
        <v>0</v>
      </c>
    </row>
    <row r="607" spans="1:20" x14ac:dyDescent="0.2">
      <c r="A607" s="29">
        <v>29.1</v>
      </c>
      <c r="B607" s="10" t="s">
        <v>620</v>
      </c>
      <c r="C607" s="9" t="s">
        <v>621</v>
      </c>
      <c r="D607" s="23">
        <v>6</v>
      </c>
      <c r="E607" s="24">
        <v>978374</v>
      </c>
      <c r="F607" s="24">
        <f>D607*E607</f>
        <v>5870244</v>
      </c>
      <c r="G607" s="23">
        <v>0</v>
      </c>
      <c r="H607" s="24">
        <f t="shared" si="243"/>
        <v>0</v>
      </c>
      <c r="I607" s="23">
        <v>0</v>
      </c>
      <c r="J607" s="24">
        <f t="shared" ref="J607:J611" si="262">I607*$E607</f>
        <v>0</v>
      </c>
      <c r="K607" s="23">
        <v>0</v>
      </c>
      <c r="L607" s="24">
        <f>K607*E607</f>
        <v>0</v>
      </c>
      <c r="M607" s="26">
        <v>0</v>
      </c>
      <c r="N607" s="24">
        <f t="shared" si="241"/>
        <v>0</v>
      </c>
      <c r="O607" s="26">
        <v>0</v>
      </c>
      <c r="P607" s="24">
        <f t="shared" ref="P607:R611" si="263">O607*$E607</f>
        <v>0</v>
      </c>
      <c r="Q607" s="35">
        <v>6</v>
      </c>
      <c r="R607" s="24">
        <f t="shared" si="263"/>
        <v>5870244</v>
      </c>
      <c r="S607" s="23">
        <f t="shared" si="260"/>
        <v>6</v>
      </c>
      <c r="T607" s="28">
        <f t="shared" si="261"/>
        <v>0</v>
      </c>
    </row>
    <row r="608" spans="1:20" x14ac:dyDescent="0.2">
      <c r="A608" s="29">
        <v>29.2</v>
      </c>
      <c r="B608" s="10" t="s">
        <v>622</v>
      </c>
      <c r="C608" s="9" t="s">
        <v>19</v>
      </c>
      <c r="D608" s="30">
        <v>1762</v>
      </c>
      <c r="E608" s="24">
        <v>13546</v>
      </c>
      <c r="F608" s="24">
        <f>D608*E608</f>
        <v>23868052</v>
      </c>
      <c r="G608" s="30">
        <v>0</v>
      </c>
      <c r="H608" s="24">
        <f t="shared" si="243"/>
        <v>0</v>
      </c>
      <c r="I608" s="30">
        <v>0</v>
      </c>
      <c r="J608" s="24">
        <f t="shared" si="262"/>
        <v>0</v>
      </c>
      <c r="K608" s="23">
        <v>0</v>
      </c>
      <c r="L608" s="24">
        <f t="shared" ref="L608:L611" si="264">K608*E608</f>
        <v>0</v>
      </c>
      <c r="M608" s="26">
        <v>0</v>
      </c>
      <c r="N608" s="24">
        <f t="shared" si="241"/>
        <v>0</v>
      </c>
      <c r="O608" s="26">
        <v>0</v>
      </c>
      <c r="P608" s="24">
        <f t="shared" si="263"/>
        <v>0</v>
      </c>
      <c r="Q608" s="35">
        <v>1762</v>
      </c>
      <c r="R608" s="24">
        <f t="shared" si="263"/>
        <v>23868052</v>
      </c>
      <c r="S608" s="23">
        <f t="shared" si="260"/>
        <v>1762</v>
      </c>
      <c r="T608" s="28">
        <f t="shared" si="261"/>
        <v>0</v>
      </c>
    </row>
    <row r="609" spans="1:20" x14ac:dyDescent="0.2">
      <c r="A609" s="29">
        <v>29.3</v>
      </c>
      <c r="B609" s="10" t="s">
        <v>623</v>
      </c>
      <c r="C609" s="9" t="s">
        <v>19</v>
      </c>
      <c r="D609" s="30">
        <v>1415</v>
      </c>
      <c r="E609" s="24">
        <v>13095</v>
      </c>
      <c r="F609" s="24">
        <f>D609*E609</f>
        <v>18529425</v>
      </c>
      <c r="G609" s="30">
        <v>0</v>
      </c>
      <c r="H609" s="24">
        <f t="shared" si="243"/>
        <v>0</v>
      </c>
      <c r="I609" s="30">
        <v>0</v>
      </c>
      <c r="J609" s="24">
        <f t="shared" si="262"/>
        <v>0</v>
      </c>
      <c r="K609" s="23">
        <v>0</v>
      </c>
      <c r="L609" s="24">
        <f t="shared" si="264"/>
        <v>0</v>
      </c>
      <c r="M609" s="26">
        <v>0</v>
      </c>
      <c r="N609" s="24">
        <f t="shared" si="241"/>
        <v>0</v>
      </c>
      <c r="O609" s="26">
        <v>0</v>
      </c>
      <c r="P609" s="24">
        <f t="shared" si="263"/>
        <v>0</v>
      </c>
      <c r="Q609" s="35">
        <v>1415</v>
      </c>
      <c r="R609" s="24">
        <f t="shared" si="263"/>
        <v>18529425</v>
      </c>
      <c r="S609" s="23">
        <f t="shared" si="260"/>
        <v>1415</v>
      </c>
      <c r="T609" s="28">
        <f t="shared" si="261"/>
        <v>0</v>
      </c>
    </row>
    <row r="610" spans="1:20" x14ac:dyDescent="0.2">
      <c r="A610" s="29">
        <v>29.4</v>
      </c>
      <c r="B610" s="10" t="s">
        <v>624</v>
      </c>
      <c r="C610" s="9" t="s">
        <v>19</v>
      </c>
      <c r="D610" s="30">
        <v>410</v>
      </c>
      <c r="E610" s="24">
        <v>6906</v>
      </c>
      <c r="F610" s="24">
        <f>D610*E610</f>
        <v>2831460</v>
      </c>
      <c r="G610" s="30">
        <v>0</v>
      </c>
      <c r="H610" s="24">
        <f t="shared" si="243"/>
        <v>0</v>
      </c>
      <c r="I610" s="30">
        <v>0</v>
      </c>
      <c r="J610" s="24">
        <f t="shared" si="262"/>
        <v>0</v>
      </c>
      <c r="K610" s="23">
        <v>0</v>
      </c>
      <c r="L610" s="24">
        <f t="shared" si="264"/>
        <v>0</v>
      </c>
      <c r="M610" s="26">
        <v>0</v>
      </c>
      <c r="N610" s="24">
        <f t="shared" si="241"/>
        <v>0</v>
      </c>
      <c r="O610" s="26">
        <v>0</v>
      </c>
      <c r="P610" s="24">
        <f t="shared" si="263"/>
        <v>0</v>
      </c>
      <c r="Q610" s="35">
        <v>410</v>
      </c>
      <c r="R610" s="24">
        <f t="shared" si="263"/>
        <v>2831460</v>
      </c>
      <c r="S610" s="23">
        <f t="shared" si="260"/>
        <v>410</v>
      </c>
      <c r="T610" s="28">
        <f t="shared" si="261"/>
        <v>0</v>
      </c>
    </row>
    <row r="611" spans="1:20" x14ac:dyDescent="0.2">
      <c r="A611" s="29">
        <v>29.5</v>
      </c>
      <c r="B611" s="10" t="s">
        <v>625</v>
      </c>
      <c r="C611" s="9" t="s">
        <v>19</v>
      </c>
      <c r="D611" s="30">
        <v>146.53</v>
      </c>
      <c r="E611" s="24">
        <v>15984</v>
      </c>
      <c r="F611" s="24">
        <f>D611*E611</f>
        <v>2342135.52</v>
      </c>
      <c r="G611" s="30">
        <v>0</v>
      </c>
      <c r="H611" s="24">
        <f t="shared" si="243"/>
        <v>0</v>
      </c>
      <c r="I611" s="30">
        <v>0</v>
      </c>
      <c r="J611" s="24">
        <f t="shared" si="262"/>
        <v>0</v>
      </c>
      <c r="K611" s="23">
        <v>0</v>
      </c>
      <c r="L611" s="24">
        <f t="shared" si="264"/>
        <v>0</v>
      </c>
      <c r="M611" s="26">
        <v>0</v>
      </c>
      <c r="N611" s="24">
        <f t="shared" si="241"/>
        <v>0</v>
      </c>
      <c r="O611" s="26">
        <v>0</v>
      </c>
      <c r="P611" s="24">
        <f t="shared" si="263"/>
        <v>0</v>
      </c>
      <c r="Q611" s="35">
        <v>146.53</v>
      </c>
      <c r="R611" s="24">
        <f t="shared" si="263"/>
        <v>2342135.52</v>
      </c>
      <c r="S611" s="23">
        <f t="shared" si="260"/>
        <v>146.53</v>
      </c>
      <c r="T611" s="28">
        <f t="shared" si="261"/>
        <v>0</v>
      </c>
    </row>
    <row r="612" spans="1:20" x14ac:dyDescent="0.2">
      <c r="A612" s="17">
        <v>30</v>
      </c>
      <c r="B612" s="18" t="s">
        <v>626</v>
      </c>
      <c r="C612" s="17"/>
      <c r="D612" s="17"/>
      <c r="E612" s="17" t="s">
        <v>41</v>
      </c>
      <c r="F612" s="17"/>
      <c r="G612" s="17"/>
      <c r="H612" s="19">
        <f>SUM(H613:H668)</f>
        <v>316857845.67809999</v>
      </c>
      <c r="I612" s="17"/>
      <c r="J612" s="19">
        <f>SUM(J613:J668)</f>
        <v>352634539.63809997</v>
      </c>
      <c r="K612" s="38"/>
      <c r="L612" s="19">
        <f>SUM(L613:L668)</f>
        <v>746914848.84109998</v>
      </c>
      <c r="M612" s="20"/>
      <c r="N612" s="19">
        <f>SUM(N613:N668)</f>
        <v>832298437.66110003</v>
      </c>
      <c r="O612" s="17"/>
      <c r="P612" s="19">
        <f>SUM(P613:P668)</f>
        <v>1034847144.6611</v>
      </c>
      <c r="Q612" s="17"/>
      <c r="R612" s="19">
        <f>SUM(R613:R693)</f>
        <v>1733004885.0308645</v>
      </c>
      <c r="S612" s="26">
        <f t="shared" si="260"/>
        <v>0</v>
      </c>
      <c r="T612" s="28">
        <f t="shared" si="261"/>
        <v>0</v>
      </c>
    </row>
    <row r="613" spans="1:20" ht="45" x14ac:dyDescent="0.2">
      <c r="A613" s="25" t="s">
        <v>627</v>
      </c>
      <c r="B613" s="10" t="s">
        <v>628</v>
      </c>
      <c r="C613" s="9" t="s">
        <v>21</v>
      </c>
      <c r="D613" s="23"/>
      <c r="E613" s="31">
        <v>25069</v>
      </c>
      <c r="F613" s="24"/>
      <c r="G613" s="25">
        <v>54</v>
      </c>
      <c r="H613" s="24">
        <f t="shared" si="243"/>
        <v>1353726</v>
      </c>
      <c r="I613" s="25">
        <v>54</v>
      </c>
      <c r="J613" s="24">
        <f t="shared" ref="J613:J620" si="265">I613*$E613</f>
        <v>1353726</v>
      </c>
      <c r="K613" s="23">
        <v>54</v>
      </c>
      <c r="L613" s="24">
        <f t="shared" ref="L613:L644" si="266">K613*E613</f>
        <v>1353726</v>
      </c>
      <c r="M613" s="26">
        <v>54</v>
      </c>
      <c r="N613" s="24">
        <f t="shared" si="241"/>
        <v>1353726</v>
      </c>
      <c r="O613" s="26">
        <v>54</v>
      </c>
      <c r="P613" s="24">
        <f t="shared" ref="P613:R668" si="267">O613*$E613</f>
        <v>1353726</v>
      </c>
      <c r="Q613" s="26">
        <v>54</v>
      </c>
      <c r="R613" s="24">
        <f t="shared" si="267"/>
        <v>1353726</v>
      </c>
      <c r="S613" s="26">
        <f t="shared" si="260"/>
        <v>0</v>
      </c>
      <c r="T613" s="28">
        <f t="shared" si="261"/>
        <v>0</v>
      </c>
    </row>
    <row r="614" spans="1:20" ht="45" x14ac:dyDescent="0.2">
      <c r="A614" s="25" t="s">
        <v>629</v>
      </c>
      <c r="B614" s="10" t="s">
        <v>630</v>
      </c>
      <c r="C614" s="9" t="s">
        <v>179</v>
      </c>
      <c r="D614" s="23"/>
      <c r="E614" s="31">
        <v>27576</v>
      </c>
      <c r="F614" s="24"/>
      <c r="G614" s="25">
        <v>132.345</v>
      </c>
      <c r="H614" s="24">
        <f t="shared" si="243"/>
        <v>3649545.7199999997</v>
      </c>
      <c r="I614" s="25">
        <v>132.345</v>
      </c>
      <c r="J614" s="24">
        <f t="shared" si="265"/>
        <v>3649545.7199999997</v>
      </c>
      <c r="K614" s="23">
        <v>132.345</v>
      </c>
      <c r="L614" s="24">
        <f t="shared" si="266"/>
        <v>3649545.7199999997</v>
      </c>
      <c r="M614" s="26">
        <v>132.345</v>
      </c>
      <c r="N614" s="24">
        <f t="shared" si="241"/>
        <v>3649545.7199999997</v>
      </c>
      <c r="O614" s="26">
        <v>132.345</v>
      </c>
      <c r="P614" s="24">
        <f t="shared" si="267"/>
        <v>3649545.7199999997</v>
      </c>
      <c r="Q614" s="23">
        <v>132.345</v>
      </c>
      <c r="R614" s="31">
        <f t="shared" si="267"/>
        <v>3649545.7199999997</v>
      </c>
      <c r="S614" s="23">
        <f t="shared" si="260"/>
        <v>0</v>
      </c>
      <c r="T614" s="33">
        <f t="shared" si="261"/>
        <v>0</v>
      </c>
    </row>
    <row r="615" spans="1:20" s="61" customFormat="1" ht="56.25" x14ac:dyDescent="0.2">
      <c r="A615" s="57" t="s">
        <v>631</v>
      </c>
      <c r="B615" s="40" t="s">
        <v>632</v>
      </c>
      <c r="C615" s="58" t="s">
        <v>633</v>
      </c>
      <c r="D615" s="35"/>
      <c r="E615" s="59">
        <v>19070</v>
      </c>
      <c r="F615" s="60"/>
      <c r="G615" s="57">
        <v>1132.3699999999999</v>
      </c>
      <c r="H615" s="24">
        <f t="shared" si="243"/>
        <v>21594295.899999999</v>
      </c>
      <c r="I615" s="57">
        <v>1132.3699999999999</v>
      </c>
      <c r="J615" s="24">
        <f t="shared" si="265"/>
        <v>21594295.899999999</v>
      </c>
      <c r="K615" s="35">
        <v>1132.3699999999999</v>
      </c>
      <c r="L615" s="24">
        <f t="shared" si="266"/>
        <v>21594295.899999999</v>
      </c>
      <c r="M615" s="23">
        <v>1301.54</v>
      </c>
      <c r="N615" s="24">
        <f t="shared" si="241"/>
        <v>24820367.800000001</v>
      </c>
      <c r="O615" s="26">
        <v>1301.54</v>
      </c>
      <c r="P615" s="24">
        <f t="shared" si="267"/>
        <v>24820367.800000001</v>
      </c>
      <c r="Q615" s="23">
        <f>+[1]NP003!AT138</f>
        <v>1132.6100000000001</v>
      </c>
      <c r="R615" s="31">
        <f t="shared" si="267"/>
        <v>21598872.700000003</v>
      </c>
      <c r="S615" s="23">
        <f t="shared" si="260"/>
        <v>0</v>
      </c>
      <c r="T615" s="33">
        <f t="shared" si="261"/>
        <v>-168.92999999999984</v>
      </c>
    </row>
    <row r="616" spans="1:20" ht="202.5" x14ac:dyDescent="0.2">
      <c r="A616" s="29" t="s">
        <v>634</v>
      </c>
      <c r="B616" s="10" t="s">
        <v>635</v>
      </c>
      <c r="C616" s="9" t="s">
        <v>633</v>
      </c>
      <c r="D616" s="23"/>
      <c r="E616" s="31">
        <v>85513</v>
      </c>
      <c r="F616" s="24"/>
      <c r="G616" s="25">
        <v>1301.54</v>
      </c>
      <c r="H616" s="24">
        <f t="shared" si="243"/>
        <v>111298590.02</v>
      </c>
      <c r="I616" s="25">
        <v>1301.54</v>
      </c>
      <c r="J616" s="24">
        <f t="shared" si="265"/>
        <v>111298590.02</v>
      </c>
      <c r="K616" s="23">
        <v>1301.54</v>
      </c>
      <c r="L616" s="24">
        <f t="shared" si="266"/>
        <v>111298590.02</v>
      </c>
      <c r="M616" s="26">
        <v>1301.54</v>
      </c>
      <c r="N616" s="24">
        <f t="shared" si="241"/>
        <v>111298590.02</v>
      </c>
      <c r="O616" s="26">
        <v>1301.54</v>
      </c>
      <c r="P616" s="24">
        <f t="shared" si="267"/>
        <v>111298590.02</v>
      </c>
      <c r="Q616" s="23">
        <f>+[1]NP04!AT140</f>
        <v>1301.5400000000002</v>
      </c>
      <c r="R616" s="31">
        <f t="shared" si="267"/>
        <v>111298590.02000001</v>
      </c>
      <c r="S616" s="23">
        <f t="shared" si="260"/>
        <v>2.2737367544323206E-13</v>
      </c>
      <c r="T616" s="33">
        <f t="shared" si="261"/>
        <v>0</v>
      </c>
    </row>
    <row r="617" spans="1:20" ht="22.5" x14ac:dyDescent="0.2">
      <c r="A617" s="29" t="s">
        <v>636</v>
      </c>
      <c r="B617" s="10" t="s">
        <v>637</v>
      </c>
      <c r="C617" s="9" t="s">
        <v>213</v>
      </c>
      <c r="D617" s="23"/>
      <c r="E617" s="31">
        <v>1003080</v>
      </c>
      <c r="F617" s="24"/>
      <c r="G617" s="25">
        <v>1</v>
      </c>
      <c r="H617" s="24">
        <f t="shared" si="243"/>
        <v>1003080</v>
      </c>
      <c r="I617" s="25">
        <v>1</v>
      </c>
      <c r="J617" s="24">
        <f t="shared" si="265"/>
        <v>1003080</v>
      </c>
      <c r="K617" s="23">
        <v>1</v>
      </c>
      <c r="L617" s="24">
        <f t="shared" si="266"/>
        <v>1003080</v>
      </c>
      <c r="M617" s="26">
        <v>1</v>
      </c>
      <c r="N617" s="24">
        <f t="shared" si="241"/>
        <v>1003080</v>
      </c>
      <c r="O617" s="26">
        <v>1</v>
      </c>
      <c r="P617" s="24">
        <f t="shared" si="267"/>
        <v>1003080</v>
      </c>
      <c r="Q617" s="23">
        <v>1</v>
      </c>
      <c r="R617" s="31">
        <f t="shared" si="267"/>
        <v>1003080</v>
      </c>
      <c r="S617" s="23">
        <f t="shared" si="260"/>
        <v>0</v>
      </c>
      <c r="T617" s="33">
        <f t="shared" si="261"/>
        <v>0</v>
      </c>
    </row>
    <row r="618" spans="1:20" ht="67.5" x14ac:dyDescent="0.2">
      <c r="A618" s="29" t="s">
        <v>638</v>
      </c>
      <c r="B618" s="62" t="s">
        <v>639</v>
      </c>
      <c r="C618" s="63" t="s">
        <v>179</v>
      </c>
      <c r="D618" s="64"/>
      <c r="E618" s="65">
        <v>46105.53</v>
      </c>
      <c r="F618" s="66"/>
      <c r="G618" s="25">
        <v>1259.77</v>
      </c>
      <c r="H618" s="24">
        <f t="shared" si="243"/>
        <v>58082363.528099999</v>
      </c>
      <c r="I618" s="25">
        <v>1259.77</v>
      </c>
      <c r="J618" s="24">
        <f t="shared" si="265"/>
        <v>58082363.528099999</v>
      </c>
      <c r="K618" s="23">
        <v>1259.77</v>
      </c>
      <c r="L618" s="24">
        <f t="shared" si="266"/>
        <v>58082363.528099999</v>
      </c>
      <c r="M618" s="26">
        <v>1259.77</v>
      </c>
      <c r="N618" s="24">
        <f t="shared" si="241"/>
        <v>58082363.528099999</v>
      </c>
      <c r="O618" s="26">
        <v>1259.77</v>
      </c>
      <c r="P618" s="24">
        <f t="shared" si="267"/>
        <v>58082363.528099999</v>
      </c>
      <c r="Q618" s="23">
        <v>1259.77</v>
      </c>
      <c r="R618" s="31">
        <f t="shared" si="267"/>
        <v>58082363.528099999</v>
      </c>
      <c r="S618" s="23">
        <f t="shared" si="260"/>
        <v>0</v>
      </c>
      <c r="T618" s="33">
        <f t="shared" si="261"/>
        <v>0</v>
      </c>
    </row>
    <row r="619" spans="1:20" ht="90" x14ac:dyDescent="0.2">
      <c r="A619" s="29" t="s">
        <v>640</v>
      </c>
      <c r="B619" s="62" t="s">
        <v>641</v>
      </c>
      <c r="C619" s="63" t="s">
        <v>179</v>
      </c>
      <c r="D619" s="64"/>
      <c r="E619" s="65">
        <v>85749</v>
      </c>
      <c r="F619" s="66"/>
      <c r="G619" s="25">
        <v>1397.99</v>
      </c>
      <c r="H619" s="24">
        <f t="shared" si="243"/>
        <v>119876244.51000001</v>
      </c>
      <c r="I619" s="25">
        <v>1397.99</v>
      </c>
      <c r="J619" s="24">
        <f t="shared" si="265"/>
        <v>119876244.51000001</v>
      </c>
      <c r="K619" s="23">
        <v>1397.99</v>
      </c>
      <c r="L619" s="24">
        <f t="shared" si="266"/>
        <v>119876244.51000001</v>
      </c>
      <c r="M619" s="23">
        <v>1000</v>
      </c>
      <c r="N619" s="24">
        <f t="shared" si="241"/>
        <v>85749000</v>
      </c>
      <c r="O619" s="26">
        <v>883.16</v>
      </c>
      <c r="P619" s="31">
        <f t="shared" si="267"/>
        <v>75730086.840000004</v>
      </c>
      <c r="Q619" s="23">
        <v>883.16</v>
      </c>
      <c r="R619" s="24">
        <f t="shared" si="267"/>
        <v>75730086.840000004</v>
      </c>
      <c r="S619" s="26">
        <f t="shared" si="260"/>
        <v>0</v>
      </c>
      <c r="T619" s="28">
        <f t="shared" si="261"/>
        <v>0</v>
      </c>
    </row>
    <row r="620" spans="1:20" ht="45" x14ac:dyDescent="0.2">
      <c r="A620" s="29" t="s">
        <v>642</v>
      </c>
      <c r="B620" s="67" t="s">
        <v>643</v>
      </c>
      <c r="C620" s="63" t="s">
        <v>179</v>
      </c>
      <c r="D620" s="64"/>
      <c r="E620" s="65">
        <v>48574</v>
      </c>
      <c r="F620" s="66"/>
      <c r="G620" s="66"/>
      <c r="H620" s="66"/>
      <c r="I620" s="66">
        <v>736.54</v>
      </c>
      <c r="J620" s="24">
        <f t="shared" si="265"/>
        <v>35776693.960000001</v>
      </c>
      <c r="K620" s="23">
        <v>756.42</v>
      </c>
      <c r="L620" s="24">
        <f t="shared" si="266"/>
        <v>36742345.079999998</v>
      </c>
      <c r="M620" s="26">
        <v>756.42</v>
      </c>
      <c r="N620" s="24">
        <f t="shared" si="241"/>
        <v>36742345.079999998</v>
      </c>
      <c r="O620" s="23">
        <v>756.42</v>
      </c>
      <c r="P620" s="24">
        <f t="shared" si="267"/>
        <v>36742345.079999998</v>
      </c>
      <c r="Q620" s="23">
        <v>756.42</v>
      </c>
      <c r="R620" s="24">
        <f t="shared" si="267"/>
        <v>36742345.079999998</v>
      </c>
      <c r="S620" s="26">
        <f t="shared" si="260"/>
        <v>0</v>
      </c>
      <c r="T620" s="28">
        <f t="shared" si="261"/>
        <v>0</v>
      </c>
    </row>
    <row r="621" spans="1:20" ht="67.5" x14ac:dyDescent="0.2">
      <c r="A621" s="29" t="s">
        <v>644</v>
      </c>
      <c r="B621" s="62" t="s">
        <v>645</v>
      </c>
      <c r="C621" s="63" t="s">
        <v>76</v>
      </c>
      <c r="D621" s="64"/>
      <c r="E621" s="65">
        <v>344171</v>
      </c>
      <c r="F621" s="66"/>
      <c r="G621" s="66"/>
      <c r="H621" s="66"/>
      <c r="I621" s="66"/>
      <c r="J621" s="66"/>
      <c r="K621" s="68">
        <v>10.55</v>
      </c>
      <c r="L621" s="24">
        <f t="shared" si="266"/>
        <v>3631004.0500000003</v>
      </c>
      <c r="M621" s="26">
        <v>10.55</v>
      </c>
      <c r="N621" s="24">
        <f t="shared" si="241"/>
        <v>3631004.0500000003</v>
      </c>
      <c r="O621" s="26">
        <v>8.0500000000000007</v>
      </c>
      <c r="P621" s="24">
        <f t="shared" si="267"/>
        <v>2770576.5500000003</v>
      </c>
      <c r="Q621" s="23">
        <v>8.0500000000000007</v>
      </c>
      <c r="R621" s="24">
        <f t="shared" si="267"/>
        <v>2770576.5500000003</v>
      </c>
      <c r="S621" s="26">
        <f t="shared" si="260"/>
        <v>0</v>
      </c>
      <c r="T621" s="28">
        <f t="shared" si="261"/>
        <v>0</v>
      </c>
    </row>
    <row r="622" spans="1:20" ht="33.75" x14ac:dyDescent="0.2">
      <c r="A622" s="29" t="s">
        <v>646</v>
      </c>
      <c r="B622" s="69" t="s">
        <v>647</v>
      </c>
      <c r="C622" s="63" t="s">
        <v>177</v>
      </c>
      <c r="D622" s="64"/>
      <c r="E622" s="65">
        <v>4280157</v>
      </c>
      <c r="F622" s="66"/>
      <c r="G622" s="66"/>
      <c r="H622" s="66"/>
      <c r="I622" s="66"/>
      <c r="J622" s="66"/>
      <c r="K622" s="68">
        <v>3.25</v>
      </c>
      <c r="L622" s="24">
        <f t="shared" si="266"/>
        <v>13910510.25</v>
      </c>
      <c r="M622" s="26">
        <v>3.25</v>
      </c>
      <c r="N622" s="24">
        <f t="shared" si="241"/>
        <v>13910510.25</v>
      </c>
      <c r="O622" s="23">
        <v>3.25</v>
      </c>
      <c r="P622" s="24">
        <f t="shared" si="267"/>
        <v>13910510.25</v>
      </c>
      <c r="Q622" s="23">
        <v>3.25</v>
      </c>
      <c r="R622" s="24">
        <f t="shared" si="267"/>
        <v>13910510.25</v>
      </c>
      <c r="S622" s="26">
        <f t="shared" si="260"/>
        <v>0</v>
      </c>
      <c r="T622" s="28">
        <f t="shared" si="261"/>
        <v>0</v>
      </c>
    </row>
    <row r="623" spans="1:20" ht="22.5" x14ac:dyDescent="0.2">
      <c r="A623" s="29" t="s">
        <v>648</v>
      </c>
      <c r="B623" s="62" t="s">
        <v>649</v>
      </c>
      <c r="C623" s="63" t="s">
        <v>177</v>
      </c>
      <c r="D623" s="64"/>
      <c r="E623" s="65">
        <v>2171554</v>
      </c>
      <c r="F623" s="66"/>
      <c r="G623" s="66"/>
      <c r="H623" s="66"/>
      <c r="I623" s="66"/>
      <c r="J623" s="66"/>
      <c r="K623" s="68">
        <v>3.25</v>
      </c>
      <c r="L623" s="24">
        <f t="shared" si="266"/>
        <v>7057550.5</v>
      </c>
      <c r="M623" s="26">
        <v>3.25</v>
      </c>
      <c r="N623" s="24">
        <f t="shared" si="241"/>
        <v>7057550.5</v>
      </c>
      <c r="O623" s="51">
        <v>6.48</v>
      </c>
      <c r="P623" s="24">
        <f t="shared" si="267"/>
        <v>14071669.920000002</v>
      </c>
      <c r="Q623" s="23">
        <v>6.48</v>
      </c>
      <c r="R623" s="24">
        <f t="shared" si="267"/>
        <v>14071669.920000002</v>
      </c>
      <c r="S623" s="26">
        <f t="shared" si="260"/>
        <v>0</v>
      </c>
      <c r="T623" s="28">
        <f t="shared" si="261"/>
        <v>0</v>
      </c>
    </row>
    <row r="624" spans="1:20" ht="22.5" x14ac:dyDescent="0.2">
      <c r="A624" s="29" t="s">
        <v>650</v>
      </c>
      <c r="B624" s="69" t="s">
        <v>651</v>
      </c>
      <c r="C624" s="63" t="s">
        <v>76</v>
      </c>
      <c r="D624" s="64"/>
      <c r="E624" s="65">
        <v>75548</v>
      </c>
      <c r="F624" s="66"/>
      <c r="G624" s="66"/>
      <c r="H624" s="66"/>
      <c r="I624" s="66"/>
      <c r="J624" s="66"/>
      <c r="K624" s="68">
        <v>400</v>
      </c>
      <c r="L624" s="24">
        <f t="shared" si="266"/>
        <v>30219200</v>
      </c>
      <c r="M624" s="26">
        <v>400</v>
      </c>
      <c r="N624" s="24">
        <f t="shared" si="241"/>
        <v>30219200</v>
      </c>
      <c r="O624" s="51">
        <v>530</v>
      </c>
      <c r="P624" s="24">
        <f t="shared" si="267"/>
        <v>40040440</v>
      </c>
      <c r="Q624" s="23">
        <f>+[1]NP012!AT204</f>
        <v>640.25</v>
      </c>
      <c r="R624" s="24">
        <f t="shared" si="267"/>
        <v>48369607</v>
      </c>
      <c r="S624" s="23">
        <f t="shared" si="260"/>
        <v>110.25</v>
      </c>
      <c r="T624" s="28">
        <f t="shared" si="261"/>
        <v>0</v>
      </c>
    </row>
    <row r="625" spans="1:20" ht="33.75" x14ac:dyDescent="0.2">
      <c r="A625" s="29" t="s">
        <v>652</v>
      </c>
      <c r="B625" s="62" t="s">
        <v>653</v>
      </c>
      <c r="C625" s="63" t="s">
        <v>179</v>
      </c>
      <c r="D625" s="64"/>
      <c r="E625" s="65">
        <v>403984.73</v>
      </c>
      <c r="F625" s="66"/>
      <c r="G625" s="24"/>
      <c r="H625" s="66"/>
      <c r="I625" s="24"/>
      <c r="J625" s="66"/>
      <c r="K625" s="68">
        <v>156.1</v>
      </c>
      <c r="L625" s="24">
        <f t="shared" si="266"/>
        <v>63062016.352999993</v>
      </c>
      <c r="M625" s="26">
        <v>156.1</v>
      </c>
      <c r="N625" s="24">
        <f t="shared" si="241"/>
        <v>63062016.352999993</v>
      </c>
      <c r="O625" s="23">
        <v>156.1</v>
      </c>
      <c r="P625" s="24">
        <f t="shared" si="267"/>
        <v>63062016.352999993</v>
      </c>
      <c r="Q625" s="23">
        <v>156.1</v>
      </c>
      <c r="R625" s="24">
        <f t="shared" si="267"/>
        <v>63062016.352999993</v>
      </c>
      <c r="S625" s="26">
        <f t="shared" si="260"/>
        <v>0</v>
      </c>
      <c r="T625" s="28">
        <f t="shared" si="261"/>
        <v>0</v>
      </c>
    </row>
    <row r="626" spans="1:20" ht="22.5" x14ac:dyDescent="0.2">
      <c r="A626" s="29" t="s">
        <v>654</v>
      </c>
      <c r="B626" s="62" t="s">
        <v>655</v>
      </c>
      <c r="C626" s="63" t="s">
        <v>179</v>
      </c>
      <c r="D626" s="64"/>
      <c r="E626" s="65">
        <v>2625</v>
      </c>
      <c r="F626" s="66"/>
      <c r="G626" s="66"/>
      <c r="H626" s="66"/>
      <c r="I626" s="66"/>
      <c r="J626" s="66"/>
      <c r="K626" s="68">
        <v>388.1</v>
      </c>
      <c r="L626" s="24">
        <f t="shared" si="266"/>
        <v>1018762.5000000001</v>
      </c>
      <c r="M626" s="26">
        <v>388.1</v>
      </c>
      <c r="N626" s="24">
        <f t="shared" si="241"/>
        <v>1018762.5000000001</v>
      </c>
      <c r="O626" s="23">
        <v>388.1</v>
      </c>
      <c r="P626" s="24">
        <f t="shared" si="267"/>
        <v>1018762.5000000001</v>
      </c>
      <c r="Q626" s="23">
        <f>+[1]NP014!AT152</f>
        <v>486.30740000000003</v>
      </c>
      <c r="R626" s="24">
        <f t="shared" si="267"/>
        <v>1276556.925</v>
      </c>
      <c r="S626" s="23">
        <f t="shared" si="260"/>
        <v>98.207400000000007</v>
      </c>
      <c r="T626" s="28">
        <f t="shared" si="261"/>
        <v>0</v>
      </c>
    </row>
    <row r="627" spans="1:20" x14ac:dyDescent="0.2">
      <c r="A627" s="29" t="s">
        <v>656</v>
      </c>
      <c r="B627" s="62" t="s">
        <v>657</v>
      </c>
      <c r="C627" s="63" t="s">
        <v>179</v>
      </c>
      <c r="D627" s="64"/>
      <c r="E627" s="65">
        <v>132935</v>
      </c>
      <c r="F627" s="66"/>
      <c r="G627" s="66"/>
      <c r="H627" s="66"/>
      <c r="I627" s="66"/>
      <c r="J627" s="66"/>
      <c r="K627" s="68">
        <v>388.1</v>
      </c>
      <c r="L627" s="24">
        <f t="shared" si="266"/>
        <v>51592073.5</v>
      </c>
      <c r="M627" s="26">
        <v>388.1</v>
      </c>
      <c r="N627" s="24">
        <f t="shared" si="241"/>
        <v>51592073.5</v>
      </c>
      <c r="O627" s="26">
        <v>409.92</v>
      </c>
      <c r="P627" s="24">
        <f t="shared" si="267"/>
        <v>54492715.200000003</v>
      </c>
      <c r="Q627" s="23">
        <f>+[1]NP015!AT153</f>
        <v>486.30740000000003</v>
      </c>
      <c r="R627" s="24">
        <f t="shared" si="267"/>
        <v>64647274.219000004</v>
      </c>
      <c r="S627" s="23">
        <f t="shared" si="260"/>
        <v>76.387400000000014</v>
      </c>
      <c r="T627" s="28">
        <f t="shared" si="261"/>
        <v>0</v>
      </c>
    </row>
    <row r="628" spans="1:20" x14ac:dyDescent="0.2">
      <c r="A628" s="29" t="s">
        <v>658</v>
      </c>
      <c r="B628" s="62" t="s">
        <v>659</v>
      </c>
      <c r="C628" s="63" t="s">
        <v>660</v>
      </c>
      <c r="D628" s="64"/>
      <c r="E628" s="65">
        <f>2974255*1.19</f>
        <v>3539363.4499999997</v>
      </c>
      <c r="F628" s="66"/>
      <c r="G628" s="66"/>
      <c r="H628" s="66"/>
      <c r="I628" s="66"/>
      <c r="J628" s="66"/>
      <c r="K628" s="68">
        <v>1</v>
      </c>
      <c r="L628" s="24">
        <f t="shared" si="266"/>
        <v>3539363.4499999997</v>
      </c>
      <c r="M628" s="26">
        <v>1</v>
      </c>
      <c r="N628" s="24">
        <f t="shared" si="241"/>
        <v>3539363.4499999997</v>
      </c>
      <c r="O628" s="26">
        <v>1</v>
      </c>
      <c r="P628" s="24">
        <f t="shared" si="267"/>
        <v>3539363.4499999997</v>
      </c>
      <c r="Q628" s="26">
        <v>1</v>
      </c>
      <c r="R628" s="24">
        <f t="shared" si="267"/>
        <v>3539363.4499999997</v>
      </c>
      <c r="S628" s="26">
        <f t="shared" si="260"/>
        <v>0</v>
      </c>
      <c r="T628" s="28">
        <f t="shared" si="261"/>
        <v>0</v>
      </c>
    </row>
    <row r="629" spans="1:20" x14ac:dyDescent="0.2">
      <c r="A629" s="29" t="s">
        <v>661</v>
      </c>
      <c r="B629" s="62" t="s">
        <v>662</v>
      </c>
      <c r="C629" s="63" t="s">
        <v>660</v>
      </c>
      <c r="D629" s="64"/>
      <c r="E629" s="65">
        <f>2261192*1.19</f>
        <v>2690818.48</v>
      </c>
      <c r="F629" s="66"/>
      <c r="G629" s="66"/>
      <c r="H629" s="66"/>
      <c r="I629" s="66"/>
      <c r="J629" s="66"/>
      <c r="K629" s="68">
        <v>1</v>
      </c>
      <c r="L629" s="24">
        <f t="shared" si="266"/>
        <v>2690818.48</v>
      </c>
      <c r="M629" s="26">
        <v>1</v>
      </c>
      <c r="N629" s="24">
        <f t="shared" si="241"/>
        <v>2690818.48</v>
      </c>
      <c r="O629" s="26">
        <v>1</v>
      </c>
      <c r="P629" s="24">
        <f t="shared" si="267"/>
        <v>2690818.48</v>
      </c>
      <c r="Q629" s="26">
        <v>1</v>
      </c>
      <c r="R629" s="24">
        <f t="shared" si="267"/>
        <v>2690818.48</v>
      </c>
      <c r="S629" s="26">
        <f t="shared" si="260"/>
        <v>0</v>
      </c>
      <c r="T629" s="28">
        <f t="shared" si="261"/>
        <v>0</v>
      </c>
    </row>
    <row r="630" spans="1:20" ht="22.5" x14ac:dyDescent="0.2">
      <c r="A630" s="29" t="s">
        <v>663</v>
      </c>
      <c r="B630" s="62" t="s">
        <v>664</v>
      </c>
      <c r="C630" s="63" t="s">
        <v>78</v>
      </c>
      <c r="D630" s="64"/>
      <c r="E630" s="65">
        <v>5205000</v>
      </c>
      <c r="F630" s="66"/>
      <c r="G630" s="24"/>
      <c r="H630" s="66"/>
      <c r="I630" s="24"/>
      <c r="J630" s="66"/>
      <c r="K630" s="68">
        <v>1</v>
      </c>
      <c r="L630" s="66">
        <f t="shared" si="266"/>
        <v>5205000</v>
      </c>
      <c r="M630" s="70">
        <v>1</v>
      </c>
      <c r="N630" s="24">
        <f t="shared" si="241"/>
        <v>5205000</v>
      </c>
      <c r="O630" s="70">
        <v>1</v>
      </c>
      <c r="P630" s="24">
        <f t="shared" si="267"/>
        <v>5205000</v>
      </c>
      <c r="Q630" s="70">
        <v>1</v>
      </c>
      <c r="R630" s="24">
        <f t="shared" si="267"/>
        <v>5205000</v>
      </c>
      <c r="S630" s="26">
        <f t="shared" si="260"/>
        <v>0</v>
      </c>
      <c r="T630" s="28">
        <f t="shared" si="261"/>
        <v>0</v>
      </c>
    </row>
    <row r="631" spans="1:20" ht="22.5" x14ac:dyDescent="0.2">
      <c r="A631" s="29" t="s">
        <v>665</v>
      </c>
      <c r="B631" s="62" t="s">
        <v>666</v>
      </c>
      <c r="C631" s="63" t="s">
        <v>78</v>
      </c>
      <c r="D631" s="64"/>
      <c r="E631" s="65">
        <v>2902800</v>
      </c>
      <c r="F631" s="66"/>
      <c r="G631" s="24"/>
      <c r="H631" s="66"/>
      <c r="I631" s="24"/>
      <c r="J631" s="66"/>
      <c r="K631" s="68">
        <v>1</v>
      </c>
      <c r="L631" s="66">
        <f t="shared" si="266"/>
        <v>2902800</v>
      </c>
      <c r="M631" s="70">
        <v>1</v>
      </c>
      <c r="N631" s="24">
        <f t="shared" si="241"/>
        <v>2902800</v>
      </c>
      <c r="O631" s="70">
        <v>1</v>
      </c>
      <c r="P631" s="24">
        <f t="shared" si="267"/>
        <v>2902800</v>
      </c>
      <c r="Q631" s="70">
        <v>1</v>
      </c>
      <c r="R631" s="24">
        <f t="shared" si="267"/>
        <v>2902800</v>
      </c>
      <c r="S631" s="26">
        <f t="shared" si="260"/>
        <v>0</v>
      </c>
      <c r="T631" s="28">
        <f t="shared" si="261"/>
        <v>0</v>
      </c>
    </row>
    <row r="632" spans="1:20" ht="22.5" x14ac:dyDescent="0.2">
      <c r="A632" s="29" t="s">
        <v>667</v>
      </c>
      <c r="B632" s="62" t="s">
        <v>668</v>
      </c>
      <c r="C632" s="63" t="s">
        <v>78</v>
      </c>
      <c r="D632" s="64"/>
      <c r="E632" s="65">
        <v>3785000</v>
      </c>
      <c r="F632" s="66"/>
      <c r="G632" s="24"/>
      <c r="H632" s="66"/>
      <c r="I632" s="24"/>
      <c r="J632" s="66"/>
      <c r="K632" s="68">
        <v>1</v>
      </c>
      <c r="L632" s="66">
        <f t="shared" si="266"/>
        <v>3785000</v>
      </c>
      <c r="M632" s="70">
        <v>1</v>
      </c>
      <c r="N632" s="24">
        <f t="shared" si="241"/>
        <v>3785000</v>
      </c>
      <c r="O632" s="70">
        <v>1</v>
      </c>
      <c r="P632" s="24">
        <f t="shared" si="267"/>
        <v>3785000</v>
      </c>
      <c r="Q632" s="70">
        <v>1</v>
      </c>
      <c r="R632" s="24">
        <f t="shared" si="267"/>
        <v>3785000</v>
      </c>
      <c r="S632" s="26">
        <f t="shared" si="260"/>
        <v>0</v>
      </c>
      <c r="T632" s="28">
        <f t="shared" si="261"/>
        <v>0</v>
      </c>
    </row>
    <row r="633" spans="1:20" ht="22.5" x14ac:dyDescent="0.2">
      <c r="A633" s="29" t="s">
        <v>669</v>
      </c>
      <c r="B633" s="62" t="s">
        <v>670</v>
      </c>
      <c r="C633" s="63" t="s">
        <v>78</v>
      </c>
      <c r="D633" s="64"/>
      <c r="E633" s="65">
        <v>3415000</v>
      </c>
      <c r="F633" s="66"/>
      <c r="G633" s="24"/>
      <c r="H633" s="66"/>
      <c r="I633" s="24"/>
      <c r="J633" s="66"/>
      <c r="K633" s="68">
        <v>1</v>
      </c>
      <c r="L633" s="66">
        <f t="shared" si="266"/>
        <v>3415000</v>
      </c>
      <c r="M633" s="70">
        <v>1</v>
      </c>
      <c r="N633" s="24">
        <f t="shared" si="241"/>
        <v>3415000</v>
      </c>
      <c r="O633" s="70">
        <v>1</v>
      </c>
      <c r="P633" s="24">
        <f t="shared" si="267"/>
        <v>3415000</v>
      </c>
      <c r="Q633" s="70">
        <v>1</v>
      </c>
      <c r="R633" s="24">
        <f t="shared" si="267"/>
        <v>3415000</v>
      </c>
      <c r="S633" s="26">
        <f t="shared" si="260"/>
        <v>0</v>
      </c>
      <c r="T633" s="28">
        <f t="shared" si="261"/>
        <v>0</v>
      </c>
    </row>
    <row r="634" spans="1:20" x14ac:dyDescent="0.2">
      <c r="A634" s="29" t="s">
        <v>671</v>
      </c>
      <c r="B634" s="62" t="s">
        <v>672</v>
      </c>
      <c r="C634" s="63" t="s">
        <v>78</v>
      </c>
      <c r="D634" s="64"/>
      <c r="E634" s="65">
        <v>905000</v>
      </c>
      <c r="F634" s="66"/>
      <c r="G634" s="24"/>
      <c r="H634" s="66"/>
      <c r="I634" s="24"/>
      <c r="J634" s="66"/>
      <c r="K634" s="68">
        <v>3</v>
      </c>
      <c r="L634" s="66">
        <f t="shared" si="266"/>
        <v>2715000</v>
      </c>
      <c r="M634" s="70">
        <v>3</v>
      </c>
      <c r="N634" s="24">
        <f t="shared" si="241"/>
        <v>2715000</v>
      </c>
      <c r="O634" s="70">
        <v>3</v>
      </c>
      <c r="P634" s="24">
        <f t="shared" si="267"/>
        <v>2715000</v>
      </c>
      <c r="Q634" s="70">
        <v>3</v>
      </c>
      <c r="R634" s="24">
        <f t="shared" si="267"/>
        <v>2715000</v>
      </c>
      <c r="S634" s="26">
        <f t="shared" si="260"/>
        <v>0</v>
      </c>
      <c r="T634" s="28">
        <f t="shared" si="261"/>
        <v>0</v>
      </c>
    </row>
    <row r="635" spans="1:20" x14ac:dyDescent="0.2">
      <c r="A635" s="29" t="s">
        <v>673</v>
      </c>
      <c r="B635" s="62" t="s">
        <v>674</v>
      </c>
      <c r="C635" s="63" t="s">
        <v>78</v>
      </c>
      <c r="D635" s="64"/>
      <c r="E635" s="65">
        <v>186836</v>
      </c>
      <c r="F635" s="66"/>
      <c r="G635" s="24"/>
      <c r="H635" s="66"/>
      <c r="I635" s="24"/>
      <c r="J635" s="66"/>
      <c r="K635" s="68">
        <v>1</v>
      </c>
      <c r="L635" s="66">
        <f t="shared" si="266"/>
        <v>186836</v>
      </c>
      <c r="M635" s="70">
        <v>1</v>
      </c>
      <c r="N635" s="24">
        <f t="shared" si="241"/>
        <v>186836</v>
      </c>
      <c r="O635" s="70">
        <v>1</v>
      </c>
      <c r="P635" s="24">
        <f t="shared" si="267"/>
        <v>186836</v>
      </c>
      <c r="Q635" s="70">
        <v>1</v>
      </c>
      <c r="R635" s="24">
        <f t="shared" si="267"/>
        <v>186836</v>
      </c>
      <c r="S635" s="26">
        <f t="shared" si="260"/>
        <v>0</v>
      </c>
      <c r="T635" s="28">
        <f t="shared" si="261"/>
        <v>0</v>
      </c>
    </row>
    <row r="636" spans="1:20" ht="33.75" x14ac:dyDescent="0.2">
      <c r="A636" s="29" t="s">
        <v>675</v>
      </c>
      <c r="B636" s="67" t="s">
        <v>676</v>
      </c>
      <c r="C636" s="63" t="s">
        <v>78</v>
      </c>
      <c r="D636" s="64"/>
      <c r="E636" s="65">
        <v>27454400</v>
      </c>
      <c r="F636" s="66"/>
      <c r="G636" s="24"/>
      <c r="H636" s="66"/>
      <c r="I636" s="24"/>
      <c r="J636" s="66"/>
      <c r="K636" s="68">
        <v>1</v>
      </c>
      <c r="L636" s="66">
        <f t="shared" si="266"/>
        <v>27454400</v>
      </c>
      <c r="M636" s="70">
        <v>1</v>
      </c>
      <c r="N636" s="24">
        <f t="shared" si="241"/>
        <v>27454400</v>
      </c>
      <c r="O636" s="70">
        <v>1</v>
      </c>
      <c r="P636" s="24">
        <f t="shared" si="267"/>
        <v>27454400</v>
      </c>
      <c r="Q636" s="70">
        <v>1</v>
      </c>
      <c r="R636" s="24">
        <f t="shared" si="267"/>
        <v>27454400</v>
      </c>
      <c r="S636" s="26">
        <f t="shared" si="260"/>
        <v>0</v>
      </c>
      <c r="T636" s="28">
        <f t="shared" si="261"/>
        <v>0</v>
      </c>
    </row>
    <row r="637" spans="1:20" ht="33.75" x14ac:dyDescent="0.2">
      <c r="A637" s="29" t="s">
        <v>677</v>
      </c>
      <c r="B637" s="62" t="s">
        <v>678</v>
      </c>
      <c r="C637" s="63" t="s">
        <v>78</v>
      </c>
      <c r="D637" s="64"/>
      <c r="E637" s="65">
        <v>4750500</v>
      </c>
      <c r="F637" s="66"/>
      <c r="G637" s="24"/>
      <c r="H637" s="66"/>
      <c r="I637" s="24"/>
      <c r="J637" s="66"/>
      <c r="K637" s="68">
        <v>1</v>
      </c>
      <c r="L637" s="66">
        <f t="shared" si="266"/>
        <v>4750500</v>
      </c>
      <c r="M637" s="70">
        <v>1</v>
      </c>
      <c r="N637" s="24">
        <f t="shared" si="241"/>
        <v>4750500</v>
      </c>
      <c r="O637" s="70">
        <v>1</v>
      </c>
      <c r="P637" s="24">
        <f t="shared" si="267"/>
        <v>4750500</v>
      </c>
      <c r="Q637" s="70">
        <v>1</v>
      </c>
      <c r="R637" s="24">
        <f t="shared" si="267"/>
        <v>4750500</v>
      </c>
      <c r="S637" s="26">
        <f t="shared" si="260"/>
        <v>0</v>
      </c>
      <c r="T637" s="28">
        <f t="shared" si="261"/>
        <v>0</v>
      </c>
    </row>
    <row r="638" spans="1:20" ht="22.5" x14ac:dyDescent="0.2">
      <c r="A638" s="29" t="s">
        <v>679</v>
      </c>
      <c r="B638" s="62" t="s">
        <v>680</v>
      </c>
      <c r="C638" s="63" t="s">
        <v>76</v>
      </c>
      <c r="D638" s="64"/>
      <c r="E638" s="65">
        <v>610080</v>
      </c>
      <c r="F638" s="66"/>
      <c r="G638" s="24"/>
      <c r="H638" s="66"/>
      <c r="I638" s="24"/>
      <c r="J638" s="66"/>
      <c r="K638" s="68">
        <v>6</v>
      </c>
      <c r="L638" s="66">
        <f t="shared" si="266"/>
        <v>3660480</v>
      </c>
      <c r="M638" s="70">
        <v>6</v>
      </c>
      <c r="N638" s="24">
        <f t="shared" si="241"/>
        <v>3660480</v>
      </c>
      <c r="O638" s="70">
        <v>6</v>
      </c>
      <c r="P638" s="24">
        <f t="shared" si="267"/>
        <v>3660480</v>
      </c>
      <c r="Q638" s="70">
        <v>6</v>
      </c>
      <c r="R638" s="24">
        <f t="shared" si="267"/>
        <v>3660480</v>
      </c>
      <c r="S638" s="26">
        <f t="shared" si="260"/>
        <v>0</v>
      </c>
      <c r="T638" s="28">
        <f t="shared" si="261"/>
        <v>0</v>
      </c>
    </row>
    <row r="639" spans="1:20" ht="33.75" x14ac:dyDescent="0.2">
      <c r="A639" s="29" t="s">
        <v>681</v>
      </c>
      <c r="B639" s="62" t="s">
        <v>682</v>
      </c>
      <c r="C639" s="63" t="s">
        <v>76</v>
      </c>
      <c r="D639" s="64"/>
      <c r="E639" s="65">
        <v>106200</v>
      </c>
      <c r="F639" s="66"/>
      <c r="G639" s="24"/>
      <c r="H639" s="66"/>
      <c r="I639" s="24"/>
      <c r="J639" s="66"/>
      <c r="K639" s="68">
        <v>8</v>
      </c>
      <c r="L639" s="66">
        <f t="shared" si="266"/>
        <v>849600</v>
      </c>
      <c r="M639" s="70">
        <v>8</v>
      </c>
      <c r="N639" s="24">
        <f t="shared" si="241"/>
        <v>849600</v>
      </c>
      <c r="O639" s="70">
        <v>8</v>
      </c>
      <c r="P639" s="24">
        <f t="shared" si="267"/>
        <v>849600</v>
      </c>
      <c r="Q639" s="70">
        <v>8</v>
      </c>
      <c r="R639" s="24">
        <f t="shared" si="267"/>
        <v>849600</v>
      </c>
      <c r="S639" s="26">
        <f t="shared" si="260"/>
        <v>0</v>
      </c>
      <c r="T639" s="28">
        <f t="shared" si="261"/>
        <v>0</v>
      </c>
    </row>
    <row r="640" spans="1:20" ht="45" x14ac:dyDescent="0.2">
      <c r="A640" s="29" t="s">
        <v>683</v>
      </c>
      <c r="B640" s="62" t="s">
        <v>684</v>
      </c>
      <c r="C640" s="63" t="s">
        <v>76</v>
      </c>
      <c r="D640" s="64"/>
      <c r="E640" s="65">
        <v>1103600</v>
      </c>
      <c r="F640" s="66"/>
      <c r="G640" s="24"/>
      <c r="H640" s="66"/>
      <c r="I640" s="24"/>
      <c r="J640" s="66"/>
      <c r="K640" s="68">
        <v>20</v>
      </c>
      <c r="L640" s="66">
        <f t="shared" si="266"/>
        <v>22072000</v>
      </c>
      <c r="M640" s="70">
        <v>20</v>
      </c>
      <c r="N640" s="24">
        <f t="shared" si="241"/>
        <v>22072000</v>
      </c>
      <c r="O640" s="70">
        <v>20</v>
      </c>
      <c r="P640" s="24">
        <f t="shared" si="267"/>
        <v>22072000</v>
      </c>
      <c r="Q640" s="70">
        <v>20</v>
      </c>
      <c r="R640" s="24">
        <f t="shared" si="267"/>
        <v>22072000</v>
      </c>
      <c r="S640" s="26">
        <f t="shared" si="260"/>
        <v>0</v>
      </c>
      <c r="T640" s="28">
        <f t="shared" si="261"/>
        <v>0</v>
      </c>
    </row>
    <row r="641" spans="1:20" ht="22.5" x14ac:dyDescent="0.2">
      <c r="A641" s="29" t="s">
        <v>685</v>
      </c>
      <c r="B641" s="62" t="s">
        <v>686</v>
      </c>
      <c r="C641" s="63" t="s">
        <v>78</v>
      </c>
      <c r="D641" s="64"/>
      <c r="E641" s="65">
        <v>33131000</v>
      </c>
      <c r="F641" s="66"/>
      <c r="G641" s="24"/>
      <c r="H641" s="66"/>
      <c r="I641" s="24"/>
      <c r="J641" s="66"/>
      <c r="K641" s="68">
        <v>1</v>
      </c>
      <c r="L641" s="66">
        <f t="shared" si="266"/>
        <v>33131000</v>
      </c>
      <c r="M641" s="70">
        <v>1</v>
      </c>
      <c r="N641" s="24">
        <f t="shared" ref="N641:N651" si="268">M641*$E641</f>
        <v>33131000</v>
      </c>
      <c r="O641" s="70">
        <v>1</v>
      </c>
      <c r="P641" s="24">
        <f t="shared" si="267"/>
        <v>33131000</v>
      </c>
      <c r="Q641" s="70">
        <v>1</v>
      </c>
      <c r="R641" s="24">
        <f t="shared" si="267"/>
        <v>33131000</v>
      </c>
      <c r="S641" s="26">
        <f t="shared" si="260"/>
        <v>0</v>
      </c>
      <c r="T641" s="28">
        <f t="shared" si="261"/>
        <v>0</v>
      </c>
    </row>
    <row r="642" spans="1:20" ht="22.5" x14ac:dyDescent="0.2">
      <c r="A642" s="29" t="s">
        <v>687</v>
      </c>
      <c r="B642" s="62" t="s">
        <v>688</v>
      </c>
      <c r="C642" s="63" t="s">
        <v>78</v>
      </c>
      <c r="D642" s="64"/>
      <c r="E642" s="65">
        <v>7740000</v>
      </c>
      <c r="F642" s="66"/>
      <c r="G642" s="24"/>
      <c r="H642" s="66"/>
      <c r="I642" s="24"/>
      <c r="J642" s="66"/>
      <c r="K642" s="68">
        <v>1</v>
      </c>
      <c r="L642" s="66">
        <f t="shared" si="266"/>
        <v>7740000</v>
      </c>
      <c r="M642" s="70">
        <v>1</v>
      </c>
      <c r="N642" s="24">
        <f t="shared" si="268"/>
        <v>7740000</v>
      </c>
      <c r="O642" s="70">
        <v>1</v>
      </c>
      <c r="P642" s="24">
        <f t="shared" si="267"/>
        <v>7740000</v>
      </c>
      <c r="Q642" s="70">
        <v>1</v>
      </c>
      <c r="R642" s="24">
        <f t="shared" si="267"/>
        <v>7740000</v>
      </c>
      <c r="S642" s="26">
        <f t="shared" si="260"/>
        <v>0</v>
      </c>
      <c r="T642" s="28">
        <f t="shared" si="261"/>
        <v>0</v>
      </c>
    </row>
    <row r="643" spans="1:20" ht="33.75" x14ac:dyDescent="0.2">
      <c r="A643" s="29" t="s">
        <v>689</v>
      </c>
      <c r="B643" s="62" t="s">
        <v>690</v>
      </c>
      <c r="C643" s="63" t="s">
        <v>179</v>
      </c>
      <c r="D643" s="64"/>
      <c r="E643" s="65">
        <v>375000</v>
      </c>
      <c r="F643" s="66"/>
      <c r="G643" s="24"/>
      <c r="H643" s="66"/>
      <c r="I643" s="24"/>
      <c r="J643" s="66"/>
      <c r="K643" s="68">
        <v>180</v>
      </c>
      <c r="L643" s="66">
        <f t="shared" si="266"/>
        <v>67500000</v>
      </c>
      <c r="M643" s="70">
        <v>180</v>
      </c>
      <c r="N643" s="24">
        <f t="shared" si="268"/>
        <v>67500000</v>
      </c>
      <c r="O643" s="70">
        <v>87.57</v>
      </c>
      <c r="P643" s="24">
        <f t="shared" si="267"/>
        <v>32838749.999999996</v>
      </c>
      <c r="Q643" s="64">
        <v>87.57</v>
      </c>
      <c r="R643" s="24">
        <f t="shared" si="267"/>
        <v>32838749.999999996</v>
      </c>
      <c r="S643" s="26">
        <f t="shared" si="260"/>
        <v>0</v>
      </c>
      <c r="T643" s="28">
        <f t="shared" si="261"/>
        <v>0</v>
      </c>
    </row>
    <row r="644" spans="1:20" ht="15.75" x14ac:dyDescent="0.2">
      <c r="A644" s="29" t="s">
        <v>691</v>
      </c>
      <c r="B644" s="10" t="s">
        <v>692</v>
      </c>
      <c r="C644" s="63" t="s">
        <v>177</v>
      </c>
      <c r="D644" s="64"/>
      <c r="E644" s="65">
        <v>156285</v>
      </c>
      <c r="F644" s="66"/>
      <c r="G644" s="24"/>
      <c r="H644" s="66"/>
      <c r="I644" s="24"/>
      <c r="J644" s="66"/>
      <c r="K644" s="68">
        <v>199.8</v>
      </c>
      <c r="L644" s="66">
        <f t="shared" si="266"/>
        <v>31225743</v>
      </c>
      <c r="M644" s="70">
        <v>199.8</v>
      </c>
      <c r="N644" s="24">
        <f t="shared" si="268"/>
        <v>31225743</v>
      </c>
      <c r="O644" s="71">
        <v>215.43</v>
      </c>
      <c r="P644" s="24">
        <f t="shared" si="267"/>
        <v>33668477.550000004</v>
      </c>
      <c r="Q644" s="64">
        <v>215.43</v>
      </c>
      <c r="R644" s="24">
        <f t="shared" si="267"/>
        <v>33668477.550000004</v>
      </c>
      <c r="S644" s="26">
        <f t="shared" si="260"/>
        <v>0</v>
      </c>
      <c r="T644" s="28">
        <f t="shared" si="261"/>
        <v>0</v>
      </c>
    </row>
    <row r="645" spans="1:20" ht="22.5" x14ac:dyDescent="0.2">
      <c r="A645" s="29" t="s">
        <v>693</v>
      </c>
      <c r="B645" s="62" t="s">
        <v>694</v>
      </c>
      <c r="C645" s="63" t="s">
        <v>177</v>
      </c>
      <c r="D645" s="64"/>
      <c r="E645" s="65">
        <v>913101</v>
      </c>
      <c r="F645" s="66"/>
      <c r="G645" s="24"/>
      <c r="H645" s="66"/>
      <c r="I645" s="24"/>
      <c r="J645" s="66"/>
      <c r="K645" s="23"/>
      <c r="L645" s="66"/>
      <c r="M645" s="64">
        <v>27.15</v>
      </c>
      <c r="N645" s="24">
        <f t="shared" si="268"/>
        <v>24790692.149999999</v>
      </c>
      <c r="O645" s="70">
        <v>35</v>
      </c>
      <c r="P645" s="24">
        <f t="shared" si="267"/>
        <v>31958535</v>
      </c>
      <c r="Q645" s="64">
        <v>35</v>
      </c>
      <c r="R645" s="24">
        <f t="shared" si="267"/>
        <v>31958535</v>
      </c>
      <c r="S645" s="26">
        <f t="shared" si="260"/>
        <v>0</v>
      </c>
      <c r="T645" s="28">
        <f t="shared" si="261"/>
        <v>0</v>
      </c>
    </row>
    <row r="646" spans="1:20" ht="45" x14ac:dyDescent="0.2">
      <c r="A646" s="29" t="s">
        <v>695</v>
      </c>
      <c r="B646" s="67" t="s">
        <v>696</v>
      </c>
      <c r="C646" s="63" t="s">
        <v>179</v>
      </c>
      <c r="D646" s="64"/>
      <c r="E646" s="65">
        <v>154810</v>
      </c>
      <c r="F646" s="66"/>
      <c r="G646" s="24"/>
      <c r="H646" s="66"/>
      <c r="I646" s="24"/>
      <c r="J646" s="66"/>
      <c r="K646" s="23"/>
      <c r="L646" s="66"/>
      <c r="M646" s="64">
        <v>424.57</v>
      </c>
      <c r="N646" s="24">
        <f t="shared" si="268"/>
        <v>65727681.699999996</v>
      </c>
      <c r="O646" s="70">
        <v>424.57</v>
      </c>
      <c r="P646" s="24">
        <f t="shared" si="267"/>
        <v>65727681.699999996</v>
      </c>
      <c r="Q646" s="64">
        <f>+[1]NP034a!AT193</f>
        <v>644.56539999999995</v>
      </c>
      <c r="R646" s="31">
        <f t="shared" si="267"/>
        <v>99785169.573999986</v>
      </c>
      <c r="S646" s="23">
        <f t="shared" si="260"/>
        <v>219.99539999999996</v>
      </c>
      <c r="T646" s="28">
        <f t="shared" si="261"/>
        <v>0</v>
      </c>
    </row>
    <row r="647" spans="1:20" ht="22.5" x14ac:dyDescent="0.2">
      <c r="A647" s="29" t="s">
        <v>697</v>
      </c>
      <c r="B647" s="62" t="s">
        <v>698</v>
      </c>
      <c r="C647" s="63" t="s">
        <v>177</v>
      </c>
      <c r="D647" s="64"/>
      <c r="E647" s="65">
        <v>459448</v>
      </c>
      <c r="F647" s="66"/>
      <c r="G647" s="24"/>
      <c r="H647" s="66"/>
      <c r="I647" s="24"/>
      <c r="J647" s="66"/>
      <c r="K647" s="68"/>
      <c r="L647" s="66"/>
      <c r="M647" s="64">
        <v>9.2100000000000009</v>
      </c>
      <c r="N647" s="24">
        <f t="shared" si="268"/>
        <v>4231516.08</v>
      </c>
      <c r="O647" s="70">
        <v>11.76</v>
      </c>
      <c r="P647" s="24">
        <f t="shared" si="267"/>
        <v>5403108.4799999995</v>
      </c>
      <c r="Q647" s="64">
        <v>11.76</v>
      </c>
      <c r="R647" s="31">
        <f t="shared" si="267"/>
        <v>5403108.4799999995</v>
      </c>
      <c r="S647" s="23">
        <f t="shared" si="260"/>
        <v>0</v>
      </c>
      <c r="T647" s="28">
        <f t="shared" si="261"/>
        <v>0</v>
      </c>
    </row>
    <row r="648" spans="1:20" ht="78.75" x14ac:dyDescent="0.2">
      <c r="A648" s="29" t="s">
        <v>699</v>
      </c>
      <c r="B648" s="62" t="s">
        <v>700</v>
      </c>
      <c r="C648" s="63" t="s">
        <v>78</v>
      </c>
      <c r="D648" s="64"/>
      <c r="E648" s="66">
        <v>9579500</v>
      </c>
      <c r="F648" s="66"/>
      <c r="G648" s="24"/>
      <c r="H648" s="66"/>
      <c r="I648" s="24"/>
      <c r="J648" s="66"/>
      <c r="K648" s="68"/>
      <c r="L648" s="66"/>
      <c r="M648" s="64">
        <v>1</v>
      </c>
      <c r="N648" s="24">
        <f t="shared" si="268"/>
        <v>9579500</v>
      </c>
      <c r="O648" s="70">
        <v>1</v>
      </c>
      <c r="P648" s="24">
        <f t="shared" si="267"/>
        <v>9579500</v>
      </c>
      <c r="Q648" s="64">
        <v>1</v>
      </c>
      <c r="R648" s="31">
        <f t="shared" si="267"/>
        <v>9579500</v>
      </c>
      <c r="S648" s="23">
        <f t="shared" si="260"/>
        <v>0</v>
      </c>
      <c r="T648" s="28">
        <f t="shared" si="261"/>
        <v>0</v>
      </c>
    </row>
    <row r="649" spans="1:20" ht="33.75" x14ac:dyDescent="0.2">
      <c r="A649" s="29" t="s">
        <v>701</v>
      </c>
      <c r="B649" s="62" t="s">
        <v>702</v>
      </c>
      <c r="C649" s="63" t="s">
        <v>177</v>
      </c>
      <c r="D649" s="64"/>
      <c r="E649" s="66">
        <v>1210150</v>
      </c>
      <c r="F649" s="66"/>
      <c r="G649" s="24"/>
      <c r="H649" s="66"/>
      <c r="I649" s="24"/>
      <c r="J649" s="66"/>
      <c r="K649" s="68"/>
      <c r="L649" s="66"/>
      <c r="M649" s="64">
        <v>3.05</v>
      </c>
      <c r="N649" s="24">
        <f t="shared" si="268"/>
        <v>3690957.5</v>
      </c>
      <c r="O649" s="70">
        <v>2.84</v>
      </c>
      <c r="P649" s="24">
        <f t="shared" si="267"/>
        <v>3436826</v>
      </c>
      <c r="Q649" s="64">
        <v>2.8414999999999999</v>
      </c>
      <c r="R649" s="31">
        <f t="shared" si="267"/>
        <v>3438641.2250000001</v>
      </c>
      <c r="S649" s="23">
        <f t="shared" si="260"/>
        <v>1.5000000000000568E-3</v>
      </c>
      <c r="T649" s="28">
        <f t="shared" si="261"/>
        <v>0</v>
      </c>
    </row>
    <row r="650" spans="1:20" ht="33.75" x14ac:dyDescent="0.2">
      <c r="A650" s="29" t="s">
        <v>703</v>
      </c>
      <c r="B650" s="62" t="s">
        <v>704</v>
      </c>
      <c r="C650" s="63" t="s">
        <v>177</v>
      </c>
      <c r="D650" s="64"/>
      <c r="E650" s="66">
        <v>1433053</v>
      </c>
      <c r="F650" s="66"/>
      <c r="G650" s="24"/>
      <c r="H650" s="66"/>
      <c r="I650" s="24"/>
      <c r="J650" s="66"/>
      <c r="K650" s="68"/>
      <c r="L650" s="66"/>
      <c r="M650" s="64">
        <v>3</v>
      </c>
      <c r="N650" s="24">
        <f t="shared" si="268"/>
        <v>4299159</v>
      </c>
      <c r="O650" s="70">
        <v>2.48</v>
      </c>
      <c r="P650" s="24">
        <f t="shared" si="267"/>
        <v>3553971.44</v>
      </c>
      <c r="Q650" s="72">
        <f>+'[1]NP038 '!AT100</f>
        <v>4.2234999999999996</v>
      </c>
      <c r="R650" s="31">
        <f t="shared" si="267"/>
        <v>6052499.3454999998</v>
      </c>
      <c r="S650" s="23">
        <f t="shared" si="260"/>
        <v>1.7434999999999996</v>
      </c>
      <c r="T650" s="28">
        <f t="shared" si="261"/>
        <v>0</v>
      </c>
    </row>
    <row r="651" spans="1:20" ht="16.5" thickBot="1" x14ac:dyDescent="0.25">
      <c r="A651" s="29" t="s">
        <v>705</v>
      </c>
      <c r="B651" s="73" t="s">
        <v>706</v>
      </c>
      <c r="C651" s="63" t="s">
        <v>76</v>
      </c>
      <c r="D651" s="64"/>
      <c r="E651" s="66">
        <v>113293</v>
      </c>
      <c r="F651" s="66"/>
      <c r="G651" s="24"/>
      <c r="H651" s="66"/>
      <c r="I651" s="24"/>
      <c r="J651" s="66"/>
      <c r="K651" s="68"/>
      <c r="L651" s="66"/>
      <c r="M651" s="64">
        <v>35</v>
      </c>
      <c r="N651" s="66">
        <f t="shared" si="268"/>
        <v>3965255</v>
      </c>
      <c r="O651" s="71">
        <v>35</v>
      </c>
      <c r="P651" s="24">
        <f t="shared" si="267"/>
        <v>3965255</v>
      </c>
      <c r="Q651" s="64">
        <v>35</v>
      </c>
      <c r="R651" s="24">
        <f t="shared" si="267"/>
        <v>3965255</v>
      </c>
      <c r="S651" s="26">
        <f t="shared" si="260"/>
        <v>0</v>
      </c>
      <c r="T651" s="28">
        <f t="shared" si="261"/>
        <v>0</v>
      </c>
    </row>
    <row r="652" spans="1:20" ht="45" x14ac:dyDescent="0.2">
      <c r="A652" s="29" t="s">
        <v>707</v>
      </c>
      <c r="B652" s="67" t="s">
        <v>708</v>
      </c>
      <c r="C652" s="9" t="s">
        <v>78</v>
      </c>
      <c r="D652" s="64"/>
      <c r="E652" s="66">
        <v>785600</v>
      </c>
      <c r="F652" s="66"/>
      <c r="G652" s="24"/>
      <c r="H652" s="66"/>
      <c r="I652" s="24"/>
      <c r="J652" s="66"/>
      <c r="K652" s="68"/>
      <c r="L652" s="66"/>
      <c r="M652" s="64"/>
      <c r="N652" s="66"/>
      <c r="O652" s="71">
        <v>2</v>
      </c>
      <c r="P652" s="24">
        <f t="shared" si="267"/>
        <v>1571200</v>
      </c>
      <c r="Q652" s="64">
        <v>2</v>
      </c>
      <c r="R652" s="24">
        <f t="shared" si="267"/>
        <v>1571200</v>
      </c>
      <c r="S652" s="26">
        <f t="shared" si="260"/>
        <v>0</v>
      </c>
      <c r="T652" s="28">
        <f t="shared" si="261"/>
        <v>0</v>
      </c>
    </row>
    <row r="653" spans="1:20" ht="33.75" x14ac:dyDescent="0.2">
      <c r="A653" s="29" t="s">
        <v>709</v>
      </c>
      <c r="B653" s="67" t="s">
        <v>710</v>
      </c>
      <c r="C653" s="63" t="s">
        <v>177</v>
      </c>
      <c r="D653" s="64"/>
      <c r="E653" s="31">
        <v>1283791</v>
      </c>
      <c r="F653" s="66"/>
      <c r="G653" s="24"/>
      <c r="H653" s="66"/>
      <c r="I653" s="24"/>
      <c r="J653" s="66"/>
      <c r="K653" s="68"/>
      <c r="L653" s="66"/>
      <c r="M653" s="64"/>
      <c r="N653" s="66"/>
      <c r="O653" s="70">
        <v>58.8</v>
      </c>
      <c r="P653" s="24">
        <f t="shared" si="267"/>
        <v>75486910.799999997</v>
      </c>
      <c r="Q653" s="64">
        <v>58.8</v>
      </c>
      <c r="R653" s="24">
        <f t="shared" si="267"/>
        <v>75486910.799999997</v>
      </c>
      <c r="S653" s="26">
        <f t="shared" si="260"/>
        <v>0</v>
      </c>
      <c r="T653" s="28">
        <f t="shared" si="261"/>
        <v>0</v>
      </c>
    </row>
    <row r="654" spans="1:20" ht="33.75" x14ac:dyDescent="0.2">
      <c r="A654" s="29" t="s">
        <v>711</v>
      </c>
      <c r="B654" s="67" t="s">
        <v>712</v>
      </c>
      <c r="C654" s="63" t="s">
        <v>78</v>
      </c>
      <c r="D654" s="64"/>
      <c r="E654" s="66">
        <v>1634217</v>
      </c>
      <c r="F654" s="66"/>
      <c r="G654" s="24"/>
      <c r="H654" s="66"/>
      <c r="I654" s="24"/>
      <c r="J654" s="66"/>
      <c r="K654" s="68"/>
      <c r="L654" s="66"/>
      <c r="M654" s="64"/>
      <c r="N654" s="66"/>
      <c r="O654" s="70">
        <v>10</v>
      </c>
      <c r="P654" s="24">
        <f t="shared" si="267"/>
        <v>16342170</v>
      </c>
      <c r="Q654" s="64">
        <v>10</v>
      </c>
      <c r="R654" s="24">
        <f t="shared" si="267"/>
        <v>16342170</v>
      </c>
      <c r="S654" s="26">
        <f t="shared" si="260"/>
        <v>0</v>
      </c>
      <c r="T654" s="28">
        <f t="shared" si="261"/>
        <v>0</v>
      </c>
    </row>
    <row r="655" spans="1:20" ht="22.5" x14ac:dyDescent="0.2">
      <c r="A655" s="29" t="s">
        <v>713</v>
      </c>
      <c r="B655" s="67" t="s">
        <v>714</v>
      </c>
      <c r="C655" s="63" t="s">
        <v>78</v>
      </c>
      <c r="D655" s="64"/>
      <c r="E655" s="66">
        <v>246297</v>
      </c>
      <c r="F655" s="66"/>
      <c r="G655" s="24"/>
      <c r="H655" s="66"/>
      <c r="I655" s="24"/>
      <c r="J655" s="66"/>
      <c r="K655" s="68"/>
      <c r="L655" s="66"/>
      <c r="M655" s="64"/>
      <c r="N655" s="66"/>
      <c r="O655" s="70">
        <v>4</v>
      </c>
      <c r="P655" s="24">
        <f t="shared" si="267"/>
        <v>985188</v>
      </c>
      <c r="Q655" s="64">
        <v>4</v>
      </c>
      <c r="R655" s="24">
        <f t="shared" si="267"/>
        <v>985188</v>
      </c>
      <c r="S655" s="26">
        <f t="shared" si="260"/>
        <v>0</v>
      </c>
      <c r="T655" s="28">
        <f t="shared" si="261"/>
        <v>0</v>
      </c>
    </row>
    <row r="656" spans="1:20" ht="22.5" x14ac:dyDescent="0.2">
      <c r="A656" s="29" t="s">
        <v>715</v>
      </c>
      <c r="B656" s="67" t="s">
        <v>716</v>
      </c>
      <c r="C656" s="63" t="s">
        <v>78</v>
      </c>
      <c r="D656" s="64"/>
      <c r="E656" s="66">
        <v>454967</v>
      </c>
      <c r="F656" s="66"/>
      <c r="G656" s="24"/>
      <c r="H656" s="66"/>
      <c r="I656" s="24"/>
      <c r="J656" s="66"/>
      <c r="K656" s="68"/>
      <c r="L656" s="66"/>
      <c r="M656" s="64"/>
      <c r="N656" s="66"/>
      <c r="O656" s="70">
        <v>17</v>
      </c>
      <c r="P656" s="24">
        <f t="shared" si="267"/>
        <v>7734439</v>
      </c>
      <c r="Q656" s="70">
        <v>17</v>
      </c>
      <c r="R656" s="24">
        <f t="shared" si="267"/>
        <v>7734439</v>
      </c>
      <c r="S656" s="26">
        <f t="shared" si="260"/>
        <v>0</v>
      </c>
      <c r="T656" s="28">
        <f t="shared" si="261"/>
        <v>0</v>
      </c>
    </row>
    <row r="657" spans="1:20" ht="22.5" x14ac:dyDescent="0.2">
      <c r="A657" s="29" t="s">
        <v>717</v>
      </c>
      <c r="B657" s="67" t="s">
        <v>718</v>
      </c>
      <c r="C657" s="63" t="s">
        <v>78</v>
      </c>
      <c r="D657" s="64"/>
      <c r="E657" s="66">
        <v>454967</v>
      </c>
      <c r="F657" s="66"/>
      <c r="G657" s="24"/>
      <c r="H657" s="66"/>
      <c r="I657" s="24"/>
      <c r="J657" s="66"/>
      <c r="K657" s="68"/>
      <c r="L657" s="66"/>
      <c r="M657" s="64"/>
      <c r="N657" s="66"/>
      <c r="O657" s="70">
        <v>9</v>
      </c>
      <c r="P657" s="24">
        <f t="shared" si="267"/>
        <v>4094703</v>
      </c>
      <c r="Q657" s="70">
        <v>9</v>
      </c>
      <c r="R657" s="24">
        <f t="shared" si="267"/>
        <v>4094703</v>
      </c>
      <c r="S657" s="26">
        <f t="shared" si="260"/>
        <v>0</v>
      </c>
      <c r="T657" s="28">
        <f t="shared" si="261"/>
        <v>0</v>
      </c>
    </row>
    <row r="658" spans="1:20" ht="33.75" x14ac:dyDescent="0.2">
      <c r="A658" s="29" t="s">
        <v>719</v>
      </c>
      <c r="B658" s="67" t="s">
        <v>720</v>
      </c>
      <c r="C658" s="63" t="s">
        <v>78</v>
      </c>
      <c r="D658" s="64"/>
      <c r="E658" s="66">
        <v>615800</v>
      </c>
      <c r="F658" s="66"/>
      <c r="G658" s="24"/>
      <c r="H658" s="66"/>
      <c r="I658" s="24"/>
      <c r="J658" s="66"/>
      <c r="K658" s="68"/>
      <c r="L658" s="66"/>
      <c r="M658" s="64"/>
      <c r="N658" s="66"/>
      <c r="O658" s="70">
        <v>1</v>
      </c>
      <c r="P658" s="24">
        <f t="shared" si="267"/>
        <v>615800</v>
      </c>
      <c r="Q658" s="70">
        <v>1</v>
      </c>
      <c r="R658" s="24">
        <f t="shared" si="267"/>
        <v>615800</v>
      </c>
      <c r="S658" s="26">
        <f t="shared" si="260"/>
        <v>0</v>
      </c>
      <c r="T658" s="28">
        <f t="shared" si="261"/>
        <v>0</v>
      </c>
    </row>
    <row r="659" spans="1:20" ht="22.5" x14ac:dyDescent="0.2">
      <c r="A659" s="34" t="s">
        <v>721</v>
      </c>
      <c r="B659" s="67" t="s">
        <v>722</v>
      </c>
      <c r="C659" s="63" t="s">
        <v>78</v>
      </c>
      <c r="D659" s="64"/>
      <c r="E659" s="66">
        <v>445000</v>
      </c>
      <c r="F659" s="66"/>
      <c r="G659" s="24"/>
      <c r="H659" s="66"/>
      <c r="I659" s="24"/>
      <c r="J659" s="66"/>
      <c r="K659" s="68"/>
      <c r="L659" s="66"/>
      <c r="M659" s="64"/>
      <c r="N659" s="66"/>
      <c r="O659" s="70">
        <v>4</v>
      </c>
      <c r="P659" s="24">
        <f t="shared" si="267"/>
        <v>1780000</v>
      </c>
      <c r="Q659" s="70">
        <v>4</v>
      </c>
      <c r="R659" s="24">
        <f t="shared" si="267"/>
        <v>1780000</v>
      </c>
      <c r="S659" s="26">
        <f t="shared" si="260"/>
        <v>0</v>
      </c>
      <c r="T659" s="28">
        <f t="shared" si="261"/>
        <v>0</v>
      </c>
    </row>
    <row r="660" spans="1:20" ht="45" x14ac:dyDescent="0.2">
      <c r="A660" s="29" t="s">
        <v>723</v>
      </c>
      <c r="B660" s="67" t="s">
        <v>724</v>
      </c>
      <c r="C660" s="63" t="s">
        <v>78</v>
      </c>
      <c r="D660" s="64"/>
      <c r="E660" s="66">
        <v>1673550</v>
      </c>
      <c r="F660" s="66"/>
      <c r="G660" s="24"/>
      <c r="H660" s="66"/>
      <c r="I660" s="24"/>
      <c r="J660" s="66"/>
      <c r="K660" s="68"/>
      <c r="L660" s="66"/>
      <c r="M660" s="64"/>
      <c r="N660" s="66"/>
      <c r="O660" s="70">
        <v>2</v>
      </c>
      <c r="P660" s="24">
        <f t="shared" si="267"/>
        <v>3347100</v>
      </c>
      <c r="Q660" s="70">
        <v>2</v>
      </c>
      <c r="R660" s="24">
        <f t="shared" si="267"/>
        <v>3347100</v>
      </c>
      <c r="S660" s="26">
        <f t="shared" si="260"/>
        <v>0</v>
      </c>
      <c r="T660" s="28">
        <f t="shared" si="261"/>
        <v>0</v>
      </c>
    </row>
    <row r="661" spans="1:20" x14ac:dyDescent="0.2">
      <c r="A661" s="29" t="s">
        <v>725</v>
      </c>
      <c r="B661" s="67" t="s">
        <v>726</v>
      </c>
      <c r="C661" s="63" t="s">
        <v>78</v>
      </c>
      <c r="D661" s="64"/>
      <c r="E661" s="66">
        <v>465500</v>
      </c>
      <c r="F661" s="66"/>
      <c r="G661" s="24"/>
      <c r="H661" s="66"/>
      <c r="I661" s="24"/>
      <c r="J661" s="66"/>
      <c r="K661" s="68"/>
      <c r="L661" s="66"/>
      <c r="M661" s="64"/>
      <c r="N661" s="66"/>
      <c r="O661" s="70">
        <v>4</v>
      </c>
      <c r="P661" s="24">
        <f t="shared" si="267"/>
        <v>1862000</v>
      </c>
      <c r="Q661" s="70">
        <v>4</v>
      </c>
      <c r="R661" s="24">
        <f t="shared" si="267"/>
        <v>1862000</v>
      </c>
      <c r="S661" s="26">
        <f t="shared" ref="S661:S694" si="269">IF((Q661-O661)&gt;0,(Q661-O661),0)</f>
        <v>0</v>
      </c>
      <c r="T661" s="28">
        <f t="shared" ref="T661:T694" si="270">IF((Q661-O661)&lt;0,(Q661-O661),0)</f>
        <v>0</v>
      </c>
    </row>
    <row r="662" spans="1:20" x14ac:dyDescent="0.2">
      <c r="A662" s="29" t="s">
        <v>727</v>
      </c>
      <c r="B662" s="67" t="s">
        <v>728</v>
      </c>
      <c r="C662" s="63" t="s">
        <v>78</v>
      </c>
      <c r="D662" s="64"/>
      <c r="E662" s="66">
        <v>479967</v>
      </c>
      <c r="F662" s="66"/>
      <c r="G662" s="24"/>
      <c r="H662" s="66"/>
      <c r="I662" s="24"/>
      <c r="J662" s="66"/>
      <c r="K662" s="68"/>
      <c r="L662" s="66"/>
      <c r="M662" s="64"/>
      <c r="N662" s="66"/>
      <c r="O662" s="70">
        <v>1</v>
      </c>
      <c r="P662" s="24">
        <f t="shared" si="267"/>
        <v>479967</v>
      </c>
      <c r="Q662" s="70">
        <v>1</v>
      </c>
      <c r="R662" s="24">
        <f t="shared" si="267"/>
        <v>479967</v>
      </c>
      <c r="S662" s="26">
        <f t="shared" si="269"/>
        <v>0</v>
      </c>
      <c r="T662" s="28">
        <f t="shared" si="270"/>
        <v>0</v>
      </c>
    </row>
    <row r="663" spans="1:20" ht="22.5" x14ac:dyDescent="0.2">
      <c r="A663" s="29" t="s">
        <v>729</v>
      </c>
      <c r="B663" s="22" t="s">
        <v>730</v>
      </c>
      <c r="C663" s="9" t="s">
        <v>78</v>
      </c>
      <c r="D663" s="23"/>
      <c r="E663" s="66">
        <v>423000</v>
      </c>
      <c r="F663" s="66"/>
      <c r="G663" s="24"/>
      <c r="H663" s="66"/>
      <c r="I663" s="24"/>
      <c r="J663" s="66"/>
      <c r="K663" s="68"/>
      <c r="L663" s="66"/>
      <c r="M663" s="64"/>
      <c r="N663" s="66"/>
      <c r="O663" s="70">
        <v>9</v>
      </c>
      <c r="P663" s="24">
        <f t="shared" si="267"/>
        <v>3807000</v>
      </c>
      <c r="Q663" s="70">
        <v>9</v>
      </c>
      <c r="R663" s="24">
        <f t="shared" si="267"/>
        <v>3807000</v>
      </c>
      <c r="S663" s="26">
        <f t="shared" si="269"/>
        <v>0</v>
      </c>
      <c r="T663" s="28">
        <f t="shared" si="270"/>
        <v>0</v>
      </c>
    </row>
    <row r="664" spans="1:20" ht="191.25" x14ac:dyDescent="0.2">
      <c r="A664" s="29" t="s">
        <v>731</v>
      </c>
      <c r="B664" s="74" t="s">
        <v>837</v>
      </c>
      <c r="C664" s="10" t="s">
        <v>78</v>
      </c>
      <c r="D664" s="23"/>
      <c r="E664" s="24">
        <v>25655155</v>
      </c>
      <c r="F664" s="66"/>
      <c r="G664" s="24"/>
      <c r="H664" s="66"/>
      <c r="I664" s="24"/>
      <c r="J664" s="66"/>
      <c r="K664" s="68"/>
      <c r="L664" s="66"/>
      <c r="M664" s="64"/>
      <c r="N664" s="66"/>
      <c r="O664" s="70">
        <v>1</v>
      </c>
      <c r="P664" s="24">
        <f>+O664*E664</f>
        <v>25655155</v>
      </c>
      <c r="Q664" s="70">
        <v>1</v>
      </c>
      <c r="R664" s="24">
        <f t="shared" si="267"/>
        <v>25655155</v>
      </c>
      <c r="S664" s="26">
        <f t="shared" si="269"/>
        <v>0</v>
      </c>
      <c r="T664" s="28">
        <f t="shared" si="270"/>
        <v>0</v>
      </c>
    </row>
    <row r="665" spans="1:20" ht="112.5" x14ac:dyDescent="0.2">
      <c r="A665" s="29" t="s">
        <v>732</v>
      </c>
      <c r="B665" s="74" t="s">
        <v>838</v>
      </c>
      <c r="C665" s="10" t="s">
        <v>78</v>
      </c>
      <c r="D665" s="23"/>
      <c r="E665" s="65">
        <v>41904466</v>
      </c>
      <c r="F665" s="66"/>
      <c r="G665" s="24"/>
      <c r="H665" s="66"/>
      <c r="I665" s="24"/>
      <c r="J665" s="66"/>
      <c r="K665" s="68"/>
      <c r="L665" s="66"/>
      <c r="M665" s="64"/>
      <c r="N665" s="66"/>
      <c r="O665" s="70">
        <v>1</v>
      </c>
      <c r="P665" s="24">
        <f t="shared" si="267"/>
        <v>41904466</v>
      </c>
      <c r="Q665" s="64">
        <v>1</v>
      </c>
      <c r="R665" s="24">
        <f t="shared" si="267"/>
        <v>41904466</v>
      </c>
      <c r="S665" s="26">
        <f t="shared" si="269"/>
        <v>0</v>
      </c>
      <c r="T665" s="28">
        <f t="shared" si="270"/>
        <v>0</v>
      </c>
    </row>
    <row r="666" spans="1:20" ht="67.5" x14ac:dyDescent="0.2">
      <c r="A666" s="29" t="s">
        <v>733</v>
      </c>
      <c r="B666" s="74" t="s">
        <v>839</v>
      </c>
      <c r="C666" s="10" t="s">
        <v>78</v>
      </c>
      <c r="D666" s="23"/>
      <c r="E666" s="65">
        <v>7969621</v>
      </c>
      <c r="F666" s="66"/>
      <c r="G666" s="24"/>
      <c r="H666" s="66"/>
      <c r="I666" s="24"/>
      <c r="J666" s="66"/>
      <c r="K666" s="68"/>
      <c r="L666" s="66"/>
      <c r="M666" s="64"/>
      <c r="N666" s="66"/>
      <c r="O666" s="70">
        <v>1</v>
      </c>
      <c r="P666" s="24">
        <f t="shared" si="267"/>
        <v>7969621</v>
      </c>
      <c r="Q666" s="64">
        <v>1</v>
      </c>
      <c r="R666" s="24">
        <f t="shared" si="267"/>
        <v>7969621</v>
      </c>
      <c r="S666" s="26">
        <f t="shared" si="269"/>
        <v>0</v>
      </c>
      <c r="T666" s="28">
        <f t="shared" si="270"/>
        <v>0</v>
      </c>
    </row>
    <row r="667" spans="1:20" ht="143.25" customHeight="1" x14ac:dyDescent="0.2">
      <c r="A667" s="29" t="s">
        <v>734</v>
      </c>
      <c r="B667" s="74" t="s">
        <v>840</v>
      </c>
      <c r="C667" s="10" t="s">
        <v>78</v>
      </c>
      <c r="D667" s="23"/>
      <c r="E667" s="65">
        <v>13311452</v>
      </c>
      <c r="F667" s="66"/>
      <c r="G667" s="24"/>
      <c r="H667" s="66"/>
      <c r="I667" s="24"/>
      <c r="J667" s="66"/>
      <c r="K667" s="68"/>
      <c r="L667" s="66"/>
      <c r="M667" s="64"/>
      <c r="N667" s="66"/>
      <c r="O667" s="70">
        <v>1</v>
      </c>
      <c r="P667" s="24">
        <f t="shared" si="267"/>
        <v>13311452</v>
      </c>
      <c r="Q667" s="70">
        <v>1</v>
      </c>
      <c r="R667" s="24">
        <f t="shared" si="267"/>
        <v>13311452</v>
      </c>
      <c r="S667" s="26">
        <f t="shared" si="269"/>
        <v>0</v>
      </c>
      <c r="T667" s="28">
        <f t="shared" si="270"/>
        <v>0</v>
      </c>
    </row>
    <row r="668" spans="1:20" ht="46.5" customHeight="1" thickBot="1" x14ac:dyDescent="0.25">
      <c r="A668" s="29" t="s">
        <v>735</v>
      </c>
      <c r="B668" s="75" t="s">
        <v>736</v>
      </c>
      <c r="C668" s="9" t="s">
        <v>78</v>
      </c>
      <c r="D668" s="23"/>
      <c r="E668" s="66">
        <v>26297</v>
      </c>
      <c r="F668" s="66"/>
      <c r="G668" s="24"/>
      <c r="H668" s="66"/>
      <c r="I668" s="24"/>
      <c r="J668" s="66"/>
      <c r="K668" s="68"/>
      <c r="L668" s="66"/>
      <c r="M668" s="70"/>
      <c r="N668" s="66"/>
      <c r="O668" s="70">
        <v>442</v>
      </c>
      <c r="P668" s="24">
        <f t="shared" si="267"/>
        <v>11623274</v>
      </c>
      <c r="Q668" s="64">
        <f>+[1]NP056!AT44</f>
        <v>625.13811199999986</v>
      </c>
      <c r="R668" s="31">
        <f t="shared" si="267"/>
        <v>16439256.931263996</v>
      </c>
      <c r="S668" s="23">
        <f t="shared" si="269"/>
        <v>183.13811199999986</v>
      </c>
      <c r="T668" s="28">
        <f t="shared" si="270"/>
        <v>0</v>
      </c>
    </row>
    <row r="669" spans="1:20" ht="16.5" customHeight="1" thickTop="1" x14ac:dyDescent="0.2">
      <c r="A669" s="29" t="s">
        <v>737</v>
      </c>
      <c r="B669" s="62" t="s">
        <v>738</v>
      </c>
      <c r="C669" s="63" t="s">
        <v>27</v>
      </c>
      <c r="D669" s="64"/>
      <c r="E669" s="65">
        <v>79000</v>
      </c>
      <c r="F669" s="66"/>
      <c r="G669" s="24"/>
      <c r="H669" s="66"/>
      <c r="I669" s="24"/>
      <c r="J669" s="66"/>
      <c r="K669" s="68"/>
      <c r="L669" s="66"/>
      <c r="M669" s="70"/>
      <c r="N669" s="66"/>
      <c r="O669" s="70"/>
      <c r="P669" s="66"/>
      <c r="Q669" s="64">
        <f>+[1]NP072!AT47</f>
        <v>21</v>
      </c>
      <c r="R669" s="31">
        <f t="shared" ref="R669:R694" si="271">Q669*$E669</f>
        <v>1659000</v>
      </c>
      <c r="S669" s="23">
        <f t="shared" si="269"/>
        <v>21</v>
      </c>
      <c r="T669" s="28">
        <f t="shared" si="270"/>
        <v>0</v>
      </c>
    </row>
    <row r="670" spans="1:20" ht="33.75" x14ac:dyDescent="0.2">
      <c r="A670" s="29" t="s">
        <v>739</v>
      </c>
      <c r="B670" s="67" t="s">
        <v>740</v>
      </c>
      <c r="C670" s="9" t="s">
        <v>78</v>
      </c>
      <c r="D670" s="23"/>
      <c r="E670" s="31">
        <v>64400</v>
      </c>
      <c r="F670" s="24"/>
      <c r="G670" s="24"/>
      <c r="H670" s="24"/>
      <c r="I670" s="24"/>
      <c r="J670" s="24"/>
      <c r="K670" s="68"/>
      <c r="L670" s="24"/>
      <c r="M670" s="26"/>
      <c r="N670" s="24"/>
      <c r="O670" s="70"/>
      <c r="P670" s="66"/>
      <c r="Q670" s="64">
        <f>+[1]NP073!AT51</f>
        <v>5</v>
      </c>
      <c r="R670" s="31">
        <f t="shared" si="271"/>
        <v>322000</v>
      </c>
      <c r="S670" s="23">
        <f t="shared" si="269"/>
        <v>5</v>
      </c>
      <c r="T670" s="28">
        <f t="shared" si="270"/>
        <v>0</v>
      </c>
    </row>
    <row r="671" spans="1:20" x14ac:dyDescent="0.2">
      <c r="A671" s="29" t="s">
        <v>741</v>
      </c>
      <c r="B671" s="67" t="s">
        <v>742</v>
      </c>
      <c r="C671" s="63" t="s">
        <v>78</v>
      </c>
      <c r="D671" s="23"/>
      <c r="E671" s="31">
        <v>87900</v>
      </c>
      <c r="F671" s="24"/>
      <c r="G671" s="24"/>
      <c r="H671" s="24"/>
      <c r="I671" s="24"/>
      <c r="J671" s="24"/>
      <c r="K671" s="68"/>
      <c r="L671" s="24"/>
      <c r="M671" s="26"/>
      <c r="N671" s="24"/>
      <c r="O671" s="70"/>
      <c r="P671" s="66"/>
      <c r="Q671" s="64">
        <f>+[1]NP074!AT37</f>
        <v>11</v>
      </c>
      <c r="R671" s="31">
        <f t="shared" si="271"/>
        <v>966900</v>
      </c>
      <c r="S671" s="23">
        <f t="shared" si="269"/>
        <v>11</v>
      </c>
      <c r="T671" s="28">
        <f t="shared" si="270"/>
        <v>0</v>
      </c>
    </row>
    <row r="672" spans="1:20" x14ac:dyDescent="0.2">
      <c r="A672" s="29" t="s">
        <v>743</v>
      </c>
      <c r="B672" s="67" t="s">
        <v>744</v>
      </c>
      <c r="C672" s="63" t="s">
        <v>78</v>
      </c>
      <c r="D672" s="23"/>
      <c r="E672" s="31">
        <v>61283</v>
      </c>
      <c r="F672" s="24"/>
      <c r="G672" s="24"/>
      <c r="H672" s="24"/>
      <c r="I672" s="24"/>
      <c r="J672" s="24"/>
      <c r="K672" s="68"/>
      <c r="L672" s="24"/>
      <c r="M672" s="26"/>
      <c r="N672" s="24"/>
      <c r="O672" s="70"/>
      <c r="P672" s="66"/>
      <c r="Q672" s="64">
        <v>2</v>
      </c>
      <c r="R672" s="31">
        <f t="shared" si="271"/>
        <v>122566</v>
      </c>
      <c r="S672" s="23">
        <f t="shared" si="269"/>
        <v>2</v>
      </c>
      <c r="T672" s="28">
        <f t="shared" si="270"/>
        <v>0</v>
      </c>
    </row>
    <row r="673" spans="1:20" ht="22.5" customHeight="1" x14ac:dyDescent="0.2">
      <c r="A673" s="29" t="s">
        <v>745</v>
      </c>
      <c r="B673" s="67" t="s">
        <v>746</v>
      </c>
      <c r="C673" s="63" t="s">
        <v>78</v>
      </c>
      <c r="D673" s="23"/>
      <c r="E673" s="31">
        <v>1304019.1200000001</v>
      </c>
      <c r="F673" s="24"/>
      <c r="G673" s="24"/>
      <c r="H673" s="24"/>
      <c r="I673" s="24"/>
      <c r="J673" s="24"/>
      <c r="K673" s="68"/>
      <c r="L673" s="24"/>
      <c r="M673" s="26"/>
      <c r="N673" s="24"/>
      <c r="O673" s="70"/>
      <c r="P673" s="66"/>
      <c r="Q673" s="64">
        <v>1</v>
      </c>
      <c r="R673" s="31">
        <f t="shared" si="271"/>
        <v>1304019.1200000001</v>
      </c>
      <c r="S673" s="23">
        <f t="shared" si="269"/>
        <v>1</v>
      </c>
      <c r="T673" s="28">
        <f t="shared" si="270"/>
        <v>0</v>
      </c>
    </row>
    <row r="674" spans="1:20" ht="22.5" x14ac:dyDescent="0.2">
      <c r="A674" s="29" t="s">
        <v>747</v>
      </c>
      <c r="B674" s="67" t="s">
        <v>748</v>
      </c>
      <c r="C674" s="63" t="s">
        <v>78</v>
      </c>
      <c r="D674" s="23"/>
      <c r="E674" s="31">
        <v>3891341.96</v>
      </c>
      <c r="F674" s="24"/>
      <c r="G674" s="24"/>
      <c r="H674" s="24"/>
      <c r="I674" s="24"/>
      <c r="J674" s="24"/>
      <c r="K674" s="68"/>
      <c r="L674" s="24"/>
      <c r="M674" s="26"/>
      <c r="N674" s="24"/>
      <c r="O674" s="70"/>
      <c r="P674" s="66"/>
      <c r="Q674" s="64">
        <v>1</v>
      </c>
      <c r="R674" s="31">
        <f t="shared" si="271"/>
        <v>3891341.96</v>
      </c>
      <c r="S674" s="23">
        <f t="shared" si="269"/>
        <v>1</v>
      </c>
      <c r="T674" s="28">
        <f t="shared" si="270"/>
        <v>0</v>
      </c>
    </row>
    <row r="675" spans="1:20" x14ac:dyDescent="0.2">
      <c r="A675" s="29" t="s">
        <v>749</v>
      </c>
      <c r="B675" s="67" t="s">
        <v>750</v>
      </c>
      <c r="C675" s="63" t="s">
        <v>78</v>
      </c>
      <c r="D675" s="23"/>
      <c r="E675" s="24">
        <v>575000</v>
      </c>
      <c r="F675" s="24"/>
      <c r="G675" s="24"/>
      <c r="H675" s="24"/>
      <c r="I675" s="24"/>
      <c r="J675" s="24"/>
      <c r="K675" s="68"/>
      <c r="L675" s="24"/>
      <c r="M675" s="26"/>
      <c r="N675" s="24"/>
      <c r="O675" s="70"/>
      <c r="P675" s="66"/>
      <c r="Q675" s="64">
        <v>4</v>
      </c>
      <c r="R675" s="31">
        <f t="shared" si="271"/>
        <v>2300000</v>
      </c>
      <c r="S675" s="23">
        <f t="shared" si="269"/>
        <v>4</v>
      </c>
      <c r="T675" s="28">
        <f t="shared" si="270"/>
        <v>0</v>
      </c>
    </row>
    <row r="676" spans="1:20" x14ac:dyDescent="0.2">
      <c r="A676" s="29" t="s">
        <v>751</v>
      </c>
      <c r="B676" s="67" t="s">
        <v>752</v>
      </c>
      <c r="C676" s="63" t="s">
        <v>78</v>
      </c>
      <c r="D676" s="23"/>
      <c r="E676" s="31">
        <v>130252</v>
      </c>
      <c r="F676" s="24"/>
      <c r="G676" s="24"/>
      <c r="H676" s="24"/>
      <c r="I676" s="24"/>
      <c r="J676" s="24"/>
      <c r="K676" s="68"/>
      <c r="L676" s="24"/>
      <c r="M676" s="26"/>
      <c r="N676" s="24"/>
      <c r="O676" s="70"/>
      <c r="P676" s="66"/>
      <c r="Q676" s="64">
        <v>4</v>
      </c>
      <c r="R676" s="31">
        <f t="shared" si="271"/>
        <v>521008</v>
      </c>
      <c r="S676" s="23">
        <f t="shared" si="269"/>
        <v>4</v>
      </c>
      <c r="T676" s="28">
        <f t="shared" si="270"/>
        <v>0</v>
      </c>
    </row>
    <row r="677" spans="1:20" x14ac:dyDescent="0.2">
      <c r="A677" s="29" t="s">
        <v>753</v>
      </c>
      <c r="B677" s="67" t="s">
        <v>754</v>
      </c>
      <c r="C677" s="76" t="s">
        <v>78</v>
      </c>
      <c r="D677" s="23"/>
      <c r="E677" s="31">
        <v>1352285</v>
      </c>
      <c r="F677" s="24"/>
      <c r="G677" s="24"/>
      <c r="H677" s="24"/>
      <c r="I677" s="24"/>
      <c r="J677" s="24"/>
      <c r="K677" s="68"/>
      <c r="L677" s="24"/>
      <c r="M677" s="26"/>
      <c r="N677" s="24"/>
      <c r="O677" s="70"/>
      <c r="P677" s="66"/>
      <c r="Q677" s="64">
        <v>1</v>
      </c>
      <c r="R677" s="31">
        <f t="shared" si="271"/>
        <v>1352285</v>
      </c>
      <c r="S677" s="23">
        <f t="shared" si="269"/>
        <v>1</v>
      </c>
      <c r="T677" s="28">
        <f t="shared" si="270"/>
        <v>0</v>
      </c>
    </row>
    <row r="678" spans="1:20" ht="12" thickBot="1" x14ac:dyDescent="0.25">
      <c r="A678" s="77" t="s">
        <v>755</v>
      </c>
      <c r="B678" s="78" t="s">
        <v>756</v>
      </c>
      <c r="C678" s="79" t="s">
        <v>78</v>
      </c>
      <c r="D678" s="80"/>
      <c r="E678" s="81">
        <v>1275956</v>
      </c>
      <c r="F678" s="82"/>
      <c r="G678" s="82"/>
      <c r="H678" s="82"/>
      <c r="I678" s="82"/>
      <c r="J678" s="82"/>
      <c r="K678" s="83"/>
      <c r="L678" s="82"/>
      <c r="M678" s="84"/>
      <c r="N678" s="82"/>
      <c r="O678" s="84"/>
      <c r="P678" s="82"/>
      <c r="Q678" s="80">
        <v>1</v>
      </c>
      <c r="R678" s="81">
        <f t="shared" si="271"/>
        <v>1275956</v>
      </c>
      <c r="S678" s="80">
        <f t="shared" si="269"/>
        <v>1</v>
      </c>
      <c r="T678" s="85">
        <f t="shared" si="270"/>
        <v>0</v>
      </c>
    </row>
    <row r="679" spans="1:20" ht="100.5" thickTop="1" x14ac:dyDescent="0.2">
      <c r="A679" s="77" t="s">
        <v>757</v>
      </c>
      <c r="B679" s="86" t="s">
        <v>758</v>
      </c>
      <c r="C679" s="87" t="s">
        <v>544</v>
      </c>
      <c r="D679" s="87"/>
      <c r="E679" s="31">
        <v>50284484.810000002</v>
      </c>
      <c r="F679" s="31"/>
      <c r="G679" s="31"/>
      <c r="H679" s="31"/>
      <c r="I679" s="31"/>
      <c r="J679" s="31"/>
      <c r="K679" s="23"/>
      <c r="L679" s="31"/>
      <c r="M679" s="23"/>
      <c r="N679" s="31"/>
      <c r="O679" s="23"/>
      <c r="P679" s="31"/>
      <c r="Q679" s="88">
        <v>4</v>
      </c>
      <c r="R679" s="31">
        <f t="shared" si="271"/>
        <v>201137939.24000001</v>
      </c>
      <c r="S679" s="23">
        <f t="shared" si="269"/>
        <v>4</v>
      </c>
      <c r="T679" s="28">
        <f t="shared" si="270"/>
        <v>0</v>
      </c>
    </row>
    <row r="680" spans="1:20" ht="85.5" x14ac:dyDescent="0.2">
      <c r="A680" s="77" t="s">
        <v>759</v>
      </c>
      <c r="B680" s="89" t="s">
        <v>760</v>
      </c>
      <c r="C680" s="87" t="s">
        <v>544</v>
      </c>
      <c r="D680" s="87"/>
      <c r="E680" s="31">
        <v>5989307.3399999999</v>
      </c>
      <c r="F680" s="31"/>
      <c r="G680" s="31"/>
      <c r="H680" s="31"/>
      <c r="I680" s="31"/>
      <c r="J680" s="31"/>
      <c r="K680" s="23"/>
      <c r="L680" s="31"/>
      <c r="M680" s="23"/>
      <c r="N680" s="31"/>
      <c r="O680" s="23"/>
      <c r="P680" s="31"/>
      <c r="Q680" s="88">
        <v>7</v>
      </c>
      <c r="R680" s="31">
        <f t="shared" si="271"/>
        <v>41925151.379999995</v>
      </c>
      <c r="S680" s="23">
        <f t="shared" si="269"/>
        <v>7</v>
      </c>
      <c r="T680" s="28">
        <f t="shared" si="270"/>
        <v>0</v>
      </c>
    </row>
    <row r="681" spans="1:20" ht="85.5" x14ac:dyDescent="0.2">
      <c r="A681" s="77" t="s">
        <v>761</v>
      </c>
      <c r="B681" s="89" t="s">
        <v>762</v>
      </c>
      <c r="C681" s="87" t="s">
        <v>544</v>
      </c>
      <c r="D681" s="87"/>
      <c r="E681" s="31">
        <v>5447539.4400000004</v>
      </c>
      <c r="F681" s="31"/>
      <c r="G681" s="31"/>
      <c r="H681" s="31"/>
      <c r="I681" s="31"/>
      <c r="J681" s="31"/>
      <c r="K681" s="23"/>
      <c r="L681" s="31"/>
      <c r="M681" s="23"/>
      <c r="N681" s="31"/>
      <c r="O681" s="23"/>
      <c r="P681" s="31"/>
      <c r="Q681" s="88">
        <v>14</v>
      </c>
      <c r="R681" s="31">
        <f t="shared" si="271"/>
        <v>76265552.160000011</v>
      </c>
      <c r="S681" s="23">
        <f t="shared" si="269"/>
        <v>14</v>
      </c>
      <c r="T681" s="28">
        <f t="shared" si="270"/>
        <v>0</v>
      </c>
    </row>
    <row r="682" spans="1:20" ht="85.5" x14ac:dyDescent="0.2">
      <c r="A682" s="77" t="s">
        <v>763</v>
      </c>
      <c r="B682" s="89" t="s">
        <v>764</v>
      </c>
      <c r="C682" s="87" t="s">
        <v>544</v>
      </c>
      <c r="D682" s="87"/>
      <c r="E682" s="31">
        <v>5278288.08</v>
      </c>
      <c r="F682" s="31"/>
      <c r="G682" s="31"/>
      <c r="H682" s="31"/>
      <c r="I682" s="31"/>
      <c r="J682" s="31"/>
      <c r="K682" s="23"/>
      <c r="L682" s="31"/>
      <c r="M682" s="23"/>
      <c r="N682" s="31"/>
      <c r="O682" s="23"/>
      <c r="P682" s="31"/>
      <c r="Q682" s="88">
        <v>2</v>
      </c>
      <c r="R682" s="31">
        <f t="shared" si="271"/>
        <v>10556576.16</v>
      </c>
      <c r="S682" s="23">
        <f t="shared" si="269"/>
        <v>2</v>
      </c>
      <c r="T682" s="28">
        <f t="shared" si="270"/>
        <v>0</v>
      </c>
    </row>
    <row r="683" spans="1:20" ht="85.5" x14ac:dyDescent="0.2">
      <c r="A683" s="77" t="s">
        <v>765</v>
      </c>
      <c r="B683" s="89" t="s">
        <v>766</v>
      </c>
      <c r="C683" s="87" t="s">
        <v>544</v>
      </c>
      <c r="D683" s="87"/>
      <c r="E683" s="31">
        <v>4934349.1900000004</v>
      </c>
      <c r="F683" s="31"/>
      <c r="G683" s="31"/>
      <c r="H683" s="31"/>
      <c r="I683" s="31"/>
      <c r="J683" s="31"/>
      <c r="K683" s="23"/>
      <c r="L683" s="31"/>
      <c r="M683" s="23"/>
      <c r="N683" s="31"/>
      <c r="O683" s="23"/>
      <c r="P683" s="31"/>
      <c r="Q683" s="88">
        <v>1</v>
      </c>
      <c r="R683" s="31">
        <f t="shared" si="271"/>
        <v>4934349.1900000004</v>
      </c>
      <c r="S683" s="23">
        <f t="shared" si="269"/>
        <v>1</v>
      </c>
      <c r="T683" s="28">
        <f t="shared" si="270"/>
        <v>0</v>
      </c>
    </row>
    <row r="684" spans="1:20" ht="85.5" x14ac:dyDescent="0.2">
      <c r="A684" s="77" t="s">
        <v>767</v>
      </c>
      <c r="B684" s="89" t="s">
        <v>768</v>
      </c>
      <c r="C684" s="87" t="s">
        <v>544</v>
      </c>
      <c r="D684" s="87"/>
      <c r="E684" s="31">
        <v>4342337.34</v>
      </c>
      <c r="F684" s="31"/>
      <c r="G684" s="31"/>
      <c r="H684" s="31"/>
      <c r="I684" s="31"/>
      <c r="J684" s="31"/>
      <c r="K684" s="23"/>
      <c r="L684" s="31"/>
      <c r="M684" s="23"/>
      <c r="N684" s="31"/>
      <c r="O684" s="23"/>
      <c r="P684" s="31"/>
      <c r="Q684" s="88">
        <v>18</v>
      </c>
      <c r="R684" s="31">
        <f t="shared" si="271"/>
        <v>78162072.120000005</v>
      </c>
      <c r="S684" s="23">
        <f t="shared" si="269"/>
        <v>18</v>
      </c>
      <c r="T684" s="28">
        <f t="shared" si="270"/>
        <v>0</v>
      </c>
    </row>
    <row r="685" spans="1:20" ht="71.25" x14ac:dyDescent="0.2">
      <c r="A685" s="77" t="s">
        <v>769</v>
      </c>
      <c r="B685" s="89" t="s">
        <v>770</v>
      </c>
      <c r="C685" s="87" t="s">
        <v>544</v>
      </c>
      <c r="D685" s="87"/>
      <c r="E685" s="31">
        <v>3995861.46</v>
      </c>
      <c r="F685" s="31"/>
      <c r="G685" s="31"/>
      <c r="H685" s="31"/>
      <c r="I685" s="31"/>
      <c r="J685" s="31"/>
      <c r="K685" s="23"/>
      <c r="L685" s="31"/>
      <c r="M685" s="23"/>
      <c r="N685" s="31"/>
      <c r="O685" s="23"/>
      <c r="P685" s="31"/>
      <c r="Q685" s="88">
        <v>3</v>
      </c>
      <c r="R685" s="31">
        <f t="shared" si="271"/>
        <v>11987584.379999999</v>
      </c>
      <c r="S685" s="23">
        <f t="shared" si="269"/>
        <v>3</v>
      </c>
      <c r="T685" s="28">
        <f t="shared" si="270"/>
        <v>0</v>
      </c>
    </row>
    <row r="686" spans="1:20" ht="85.5" x14ac:dyDescent="0.2">
      <c r="A686" s="77" t="s">
        <v>771</v>
      </c>
      <c r="B686" s="89" t="s">
        <v>772</v>
      </c>
      <c r="C686" s="87" t="s">
        <v>544</v>
      </c>
      <c r="D686" s="87"/>
      <c r="E686" s="31">
        <v>3806031.13</v>
      </c>
      <c r="F686" s="31"/>
      <c r="G686" s="31"/>
      <c r="H686" s="31"/>
      <c r="I686" s="31"/>
      <c r="J686" s="31"/>
      <c r="K686" s="23"/>
      <c r="L686" s="31"/>
      <c r="M686" s="23"/>
      <c r="N686" s="31"/>
      <c r="O686" s="23"/>
      <c r="P686" s="31"/>
      <c r="Q686" s="88">
        <v>3</v>
      </c>
      <c r="R686" s="31">
        <f t="shared" si="271"/>
        <v>11418093.390000001</v>
      </c>
      <c r="S686" s="23">
        <f t="shared" si="269"/>
        <v>3</v>
      </c>
      <c r="T686" s="28">
        <f t="shared" si="270"/>
        <v>0</v>
      </c>
    </row>
    <row r="687" spans="1:20" ht="28.5" x14ac:dyDescent="0.2">
      <c r="A687" s="77" t="s">
        <v>773</v>
      </c>
      <c r="B687" s="89" t="s">
        <v>774</v>
      </c>
      <c r="C687" s="87" t="s">
        <v>775</v>
      </c>
      <c r="D687" s="87"/>
      <c r="E687" s="31">
        <v>142912.72</v>
      </c>
      <c r="F687" s="31"/>
      <c r="G687" s="31"/>
      <c r="H687" s="31"/>
      <c r="I687" s="31"/>
      <c r="J687" s="31"/>
      <c r="K687" s="23"/>
      <c r="L687" s="31"/>
      <c r="M687" s="23"/>
      <c r="N687" s="31"/>
      <c r="O687" s="23"/>
      <c r="P687" s="31"/>
      <c r="Q687" s="88">
        <v>261</v>
      </c>
      <c r="R687" s="31">
        <f t="shared" si="271"/>
        <v>37300219.920000002</v>
      </c>
      <c r="S687" s="23">
        <f t="shared" si="269"/>
        <v>261</v>
      </c>
      <c r="T687" s="28">
        <f t="shared" si="270"/>
        <v>0</v>
      </c>
    </row>
    <row r="688" spans="1:20" ht="28.5" x14ac:dyDescent="0.2">
      <c r="A688" s="77" t="s">
        <v>776</v>
      </c>
      <c r="B688" s="89" t="s">
        <v>777</v>
      </c>
      <c r="C688" s="87" t="s">
        <v>775</v>
      </c>
      <c r="D688" s="87"/>
      <c r="E688" s="31">
        <v>131990.54999999999</v>
      </c>
      <c r="F688" s="31"/>
      <c r="G688" s="31"/>
      <c r="H688" s="31"/>
      <c r="I688" s="31"/>
      <c r="J688" s="31"/>
      <c r="K688" s="23"/>
      <c r="L688" s="31"/>
      <c r="M688" s="23"/>
      <c r="N688" s="31"/>
      <c r="O688" s="23"/>
      <c r="P688" s="31"/>
      <c r="Q688" s="88">
        <v>328</v>
      </c>
      <c r="R688" s="31">
        <f t="shared" si="271"/>
        <v>43292900.399999999</v>
      </c>
      <c r="S688" s="23">
        <f t="shared" si="269"/>
        <v>328</v>
      </c>
      <c r="T688" s="28">
        <f t="shared" si="270"/>
        <v>0</v>
      </c>
    </row>
    <row r="689" spans="1:20" ht="42.75" x14ac:dyDescent="0.2">
      <c r="A689" s="77" t="s">
        <v>778</v>
      </c>
      <c r="B689" s="89" t="s">
        <v>779</v>
      </c>
      <c r="C689" s="87" t="s">
        <v>775</v>
      </c>
      <c r="D689" s="87"/>
      <c r="E689" s="31">
        <v>206227.6</v>
      </c>
      <c r="F689" s="31"/>
      <c r="G689" s="31"/>
      <c r="H689" s="31"/>
      <c r="I689" s="31"/>
      <c r="J689" s="31"/>
      <c r="K689" s="23"/>
      <c r="L689" s="31"/>
      <c r="M689" s="23"/>
      <c r="N689" s="31"/>
      <c r="O689" s="23"/>
      <c r="P689" s="31"/>
      <c r="Q689" s="88">
        <v>99</v>
      </c>
      <c r="R689" s="31">
        <f t="shared" si="271"/>
        <v>20416532.400000002</v>
      </c>
      <c r="S689" s="23">
        <f t="shared" si="269"/>
        <v>99</v>
      </c>
      <c r="T689" s="28">
        <f t="shared" si="270"/>
        <v>0</v>
      </c>
    </row>
    <row r="690" spans="1:20" ht="14.25" x14ac:dyDescent="0.2">
      <c r="A690" s="77" t="s">
        <v>780</v>
      </c>
      <c r="B690" s="89" t="s">
        <v>781</v>
      </c>
      <c r="C690" s="87" t="s">
        <v>76</v>
      </c>
      <c r="D690" s="87"/>
      <c r="E690" s="31">
        <v>35050</v>
      </c>
      <c r="F690" s="31"/>
      <c r="G690" s="31"/>
      <c r="H690" s="31"/>
      <c r="I690" s="31"/>
      <c r="J690" s="31"/>
      <c r="K690" s="23"/>
      <c r="L690" s="31"/>
      <c r="M690" s="23"/>
      <c r="N690" s="31"/>
      <c r="O690" s="23"/>
      <c r="P690" s="31"/>
      <c r="Q690" s="88">
        <v>245</v>
      </c>
      <c r="R690" s="31">
        <f t="shared" si="271"/>
        <v>8587250</v>
      </c>
      <c r="S690" s="23">
        <f t="shared" si="269"/>
        <v>245</v>
      </c>
      <c r="T690" s="28">
        <f t="shared" si="270"/>
        <v>0</v>
      </c>
    </row>
    <row r="691" spans="1:20" ht="72" customHeight="1" x14ac:dyDescent="0.2">
      <c r="A691" s="77" t="s">
        <v>782</v>
      </c>
      <c r="B691" s="89" t="s">
        <v>783</v>
      </c>
      <c r="C691" s="87" t="s">
        <v>76</v>
      </c>
      <c r="D691" s="87"/>
      <c r="E691" s="31">
        <v>76754.579999999987</v>
      </c>
      <c r="F691" s="31"/>
      <c r="G691" s="31"/>
      <c r="H691" s="31"/>
      <c r="I691" s="31"/>
      <c r="J691" s="31"/>
      <c r="K691" s="23"/>
      <c r="L691" s="31"/>
      <c r="M691" s="23"/>
      <c r="N691" s="31"/>
      <c r="O691" s="23"/>
      <c r="P691" s="31"/>
      <c r="Q691" s="88">
        <v>720</v>
      </c>
      <c r="R691" s="31">
        <f t="shared" si="271"/>
        <v>55263297.599999994</v>
      </c>
      <c r="S691" s="23">
        <f t="shared" si="269"/>
        <v>720</v>
      </c>
      <c r="T691" s="28">
        <f t="shared" si="270"/>
        <v>0</v>
      </c>
    </row>
    <row r="692" spans="1:20" ht="71.25" x14ac:dyDescent="0.2">
      <c r="A692" s="29" t="s">
        <v>784</v>
      </c>
      <c r="B692" s="89" t="s">
        <v>785</v>
      </c>
      <c r="C692" s="63" t="s">
        <v>76</v>
      </c>
      <c r="D692" s="23"/>
      <c r="E692" s="31">
        <v>23508</v>
      </c>
      <c r="F692" s="24"/>
      <c r="G692" s="24"/>
      <c r="H692" s="24"/>
      <c r="I692" s="24"/>
      <c r="J692" s="24"/>
      <c r="K692" s="68"/>
      <c r="L692" s="24"/>
      <c r="M692" s="26"/>
      <c r="N692" s="24"/>
      <c r="O692" s="70"/>
      <c r="P692" s="66"/>
      <c r="Q692" s="64">
        <v>580</v>
      </c>
      <c r="R692" s="66">
        <f t="shared" si="271"/>
        <v>13634640</v>
      </c>
      <c r="S692" s="26">
        <f t="shared" si="269"/>
        <v>580</v>
      </c>
      <c r="T692" s="28">
        <f t="shared" si="270"/>
        <v>0</v>
      </c>
    </row>
    <row r="693" spans="1:20" ht="129.75" customHeight="1" x14ac:dyDescent="0.2">
      <c r="A693" s="29" t="s">
        <v>786</v>
      </c>
      <c r="B693" s="89" t="s">
        <v>787</v>
      </c>
      <c r="C693" s="63" t="s">
        <v>78</v>
      </c>
      <c r="D693" s="23"/>
      <c r="E693" s="31">
        <v>12666666.67</v>
      </c>
      <c r="F693" s="24"/>
      <c r="G693" s="24"/>
      <c r="H693" s="24"/>
      <c r="I693" s="24"/>
      <c r="J693" s="24"/>
      <c r="K693" s="68"/>
      <c r="L693" s="24"/>
      <c r="M693" s="26"/>
      <c r="N693" s="24"/>
      <c r="O693" s="70"/>
      <c r="P693" s="66"/>
      <c r="Q693" s="64">
        <v>1</v>
      </c>
      <c r="R693" s="66">
        <f t="shared" si="271"/>
        <v>12666666.67</v>
      </c>
      <c r="S693" s="26">
        <f t="shared" si="269"/>
        <v>1</v>
      </c>
      <c r="T693" s="28">
        <f t="shared" si="270"/>
        <v>0</v>
      </c>
    </row>
    <row r="694" spans="1:20" ht="36.75" customHeight="1" x14ac:dyDescent="0.2">
      <c r="A694" s="29" t="s">
        <v>788</v>
      </c>
      <c r="B694" s="86" t="s">
        <v>789</v>
      </c>
      <c r="C694" s="63" t="s">
        <v>76</v>
      </c>
      <c r="D694" s="23"/>
      <c r="E694" s="31">
        <v>40466</v>
      </c>
      <c r="F694" s="24"/>
      <c r="G694" s="24"/>
      <c r="H694" s="24"/>
      <c r="I694" s="24"/>
      <c r="J694" s="24"/>
      <c r="K694" s="68"/>
      <c r="L694" s="24"/>
      <c r="M694" s="26"/>
      <c r="N694" s="24"/>
      <c r="O694" s="70"/>
      <c r="P694" s="66"/>
      <c r="Q694" s="64">
        <f>+[1]NP097!AT84</f>
        <v>146.14000000000001</v>
      </c>
      <c r="R694" s="66">
        <f t="shared" si="271"/>
        <v>5913701.2400000002</v>
      </c>
      <c r="S694" s="26">
        <f t="shared" si="269"/>
        <v>146.14000000000001</v>
      </c>
      <c r="T694" s="28">
        <f t="shared" si="270"/>
        <v>0</v>
      </c>
    </row>
    <row r="695" spans="1:20" x14ac:dyDescent="0.2">
      <c r="A695" s="29"/>
      <c r="B695" s="62"/>
      <c r="C695" s="63"/>
      <c r="D695" s="23"/>
      <c r="E695" s="24"/>
      <c r="F695" s="24"/>
      <c r="G695" s="24"/>
      <c r="H695" s="24"/>
      <c r="I695" s="24"/>
      <c r="J695" s="24"/>
      <c r="K695" s="68"/>
      <c r="L695" s="24"/>
      <c r="M695" s="26"/>
      <c r="N695" s="24"/>
      <c r="O695" s="70"/>
      <c r="P695" s="66"/>
      <c r="Q695" s="70"/>
      <c r="R695" s="66"/>
      <c r="S695" s="26"/>
      <c r="T695" s="28"/>
    </row>
    <row r="696" spans="1:20" x14ac:dyDescent="0.2">
      <c r="A696" s="90" t="s">
        <v>790</v>
      </c>
      <c r="B696" s="90"/>
      <c r="C696" s="90"/>
      <c r="D696" s="90"/>
      <c r="E696" s="91"/>
      <c r="F696" s="92">
        <f>F4+F21+F25+F34+F53+F201+F278+F390+F406+F416+F428+F434+F442+F450+F461+F467+F480+F482+F499+F504+F510+F515+F528+F575+F589+F591+F594+F596+F606</f>
        <v>5445033534.1592007</v>
      </c>
      <c r="G696" s="93"/>
      <c r="H696" s="92">
        <f>H4+H21+H25+H34+H53+H201+H278+H390+H406+H416+H428+H434+H442+H450+H461+H467+H480+H482+H499+H504+H510+H515+H528+H575+H589+H591+H594+H596+H606+H612</f>
        <v>5445033534.1599998</v>
      </c>
      <c r="I696" s="93"/>
      <c r="J696" s="92">
        <f>J4+J21+J25+J34+J53+J201+J278+J390+J406+J416+J428+J434+J442+J450+J461+J467+J480+J482+J499+J504+J510+J515+J528+J575+J589+J591+J594+J596+J606+J612</f>
        <v>5445033534.1592026</v>
      </c>
      <c r="K696" s="5"/>
      <c r="L696" s="92">
        <f>L4+L21+L25+L34+L53+L201+L278+L390+L406+L416+L428+L434+L442+L450+L461+L467+L480+L482+L499+L504+L510+L515+L528+L575+L589+L591+L594+L596+L606+L612</f>
        <v>5445033534.1621695</v>
      </c>
      <c r="M696" s="94"/>
      <c r="N696" s="92">
        <f>N4+N21+N25+N34+N53+N201+N278+N390+N406+N416+N428+N434+N442+N450+N461+N467+N480+N482+N499+N504+N510+N515+N528+N575+N589+N591+N594+N596+N606+N612</f>
        <v>5445033534.1621704</v>
      </c>
      <c r="O696" s="94"/>
      <c r="P696" s="92">
        <f>P4+P21+P25+P34+P53+P201+P278+P390+P406+P416+P428+P434+P442+P450+P461+P467+P480+P482+P499+P504+P510+P515+P528+P575+P589+P591+P594+P596+P606+P612</f>
        <v>5445033534.1591997</v>
      </c>
      <c r="Q696" s="92"/>
      <c r="R696" s="92">
        <f>R4+R21+R25+R34+R53+R201+R278+R390+R406+R416+R428+R434+R442+R450+R461+R467+R480+R482+R499+R504+R510+R515+R528+R575+R589+R591+R594+R596+R606+R612</f>
        <v>7028450988.1271276</v>
      </c>
      <c r="S696" s="9"/>
      <c r="T696" s="21"/>
    </row>
    <row r="697" spans="1:20" x14ac:dyDescent="0.2">
      <c r="A697" s="95" t="s">
        <v>791</v>
      </c>
      <c r="B697" s="95"/>
      <c r="C697" s="95"/>
      <c r="D697" s="95"/>
      <c r="E697" s="96">
        <v>0.26</v>
      </c>
      <c r="F697" s="24">
        <f>F696*E697</f>
        <v>1415708718.8813922</v>
      </c>
      <c r="G697" s="96"/>
      <c r="H697" s="24">
        <f>H696*$E697</f>
        <v>1415708718.8815999</v>
      </c>
      <c r="I697" s="96"/>
      <c r="J697" s="24">
        <f>J696*$E697</f>
        <v>1415708718.8813927</v>
      </c>
      <c r="K697" s="96"/>
      <c r="L697" s="24">
        <f>L696*E697</f>
        <v>1415708718.882164</v>
      </c>
      <c r="M697" s="26"/>
      <c r="N697" s="24">
        <f>N696*E697</f>
        <v>1415708718.8821642</v>
      </c>
      <c r="O697" s="26"/>
      <c r="P697" s="24">
        <f>P696*$E697</f>
        <v>1415708718.881392</v>
      </c>
      <c r="Q697" s="24"/>
      <c r="R697" s="24">
        <f>R696*$E697</f>
        <v>1827397256.9130533</v>
      </c>
      <c r="S697" s="9"/>
      <c r="T697" s="21"/>
    </row>
    <row r="698" spans="1:20" x14ac:dyDescent="0.2">
      <c r="A698" s="95" t="s">
        <v>792</v>
      </c>
      <c r="B698" s="95"/>
      <c r="C698" s="95"/>
      <c r="D698" s="95"/>
      <c r="E698" s="96">
        <v>0.04</v>
      </c>
      <c r="F698" s="24">
        <f>F696*E698</f>
        <v>217801341.36636803</v>
      </c>
      <c r="G698" s="96"/>
      <c r="H698" s="24">
        <f>H696*$E698</f>
        <v>217801341.3664</v>
      </c>
      <c r="I698" s="96"/>
      <c r="J698" s="24">
        <f>J696*$E698</f>
        <v>217801341.36636811</v>
      </c>
      <c r="K698" s="96"/>
      <c r="L698" s="24">
        <f>L696*E698</f>
        <v>217801341.36648679</v>
      </c>
      <c r="M698" s="26"/>
      <c r="N698" s="24">
        <f>N696*E698</f>
        <v>217801341.36648682</v>
      </c>
      <c r="O698" s="26"/>
      <c r="P698" s="24">
        <f>P696*$E698</f>
        <v>217801341.366368</v>
      </c>
      <c r="Q698" s="24"/>
      <c r="R698" s="24">
        <f>R696*$E698</f>
        <v>281138039.52508509</v>
      </c>
      <c r="S698" s="9"/>
      <c r="T698" s="21"/>
    </row>
    <row r="699" spans="1:20" x14ac:dyDescent="0.2">
      <c r="A699" s="95" t="s">
        <v>793</v>
      </c>
      <c r="B699" s="95"/>
      <c r="C699" s="95"/>
      <c r="D699" s="95"/>
      <c r="E699" s="96">
        <v>0.06</v>
      </c>
      <c r="F699" s="24">
        <f>F696*E699</f>
        <v>326702012.04955202</v>
      </c>
      <c r="G699" s="96"/>
      <c r="H699" s="24">
        <f>H696*$E699</f>
        <v>326702012.04960001</v>
      </c>
      <c r="I699" s="96"/>
      <c r="J699" s="24">
        <f>J696*$E699</f>
        <v>326702012.04955214</v>
      </c>
      <c r="K699" s="96"/>
      <c r="L699" s="24">
        <f>L696*E699</f>
        <v>326702012.04973018</v>
      </c>
      <c r="M699" s="26"/>
      <c r="N699" s="24">
        <f>N696*E699</f>
        <v>326702012.04973024</v>
      </c>
      <c r="O699" s="26"/>
      <c r="P699" s="24">
        <f>P696*$E699</f>
        <v>326702012.04955196</v>
      </c>
      <c r="Q699" s="24"/>
      <c r="R699" s="24">
        <f>R696*$E699</f>
        <v>421707059.28762764</v>
      </c>
      <c r="S699" s="9"/>
      <c r="T699" s="21"/>
    </row>
    <row r="700" spans="1:20" x14ac:dyDescent="0.2">
      <c r="A700" s="95" t="s">
        <v>794</v>
      </c>
      <c r="B700" s="95"/>
      <c r="C700" s="95"/>
      <c r="D700" s="95"/>
      <c r="E700" s="96">
        <v>0.19</v>
      </c>
      <c r="F700" s="24">
        <f>F699*E700</f>
        <v>62073382.289414883</v>
      </c>
      <c r="G700" s="96"/>
      <c r="H700" s="24">
        <f>H699*$E700</f>
        <v>62073382.289424002</v>
      </c>
      <c r="I700" s="96"/>
      <c r="J700" s="24">
        <f>J699*$E700</f>
        <v>62073382.289414905</v>
      </c>
      <c r="K700" s="96"/>
      <c r="L700" s="24">
        <f>L699*E700</f>
        <v>62073382.289448738</v>
      </c>
      <c r="M700" s="26"/>
      <c r="N700" s="24">
        <f>N699*E700</f>
        <v>62073382.289448746</v>
      </c>
      <c r="O700" s="26"/>
      <c r="P700" s="24">
        <f>P699*$E700</f>
        <v>62073382.289414875</v>
      </c>
      <c r="Q700" s="24"/>
      <c r="R700" s="24">
        <f>R699*$E700</f>
        <v>80124341.264649257</v>
      </c>
      <c r="S700" s="9"/>
      <c r="T700" s="21"/>
    </row>
    <row r="701" spans="1:20" x14ac:dyDescent="0.2">
      <c r="A701" s="97" t="s">
        <v>790</v>
      </c>
      <c r="B701" s="97"/>
      <c r="C701" s="97"/>
      <c r="D701" s="97"/>
      <c r="E701" s="98"/>
      <c r="F701" s="19">
        <f>SUM(F697:F700)</f>
        <v>2022285454.5867271</v>
      </c>
      <c r="G701" s="19"/>
      <c r="H701" s="19">
        <f>SUM(H697:H700)</f>
        <v>2022285454.5870237</v>
      </c>
      <c r="I701" s="19"/>
      <c r="J701" s="19">
        <f>SUM(J697:J700)</f>
        <v>2022285454.5867279</v>
      </c>
      <c r="K701" s="99"/>
      <c r="L701" s="19">
        <f>SUM(L697:L700)</f>
        <v>2022285454.5878296</v>
      </c>
      <c r="M701" s="20"/>
      <c r="N701" s="19">
        <f>SUM(N697:N700)</f>
        <v>2022285454.5878301</v>
      </c>
      <c r="O701" s="20"/>
      <c r="P701" s="19">
        <f>SUM(P697:P700)</f>
        <v>2022285454.5867269</v>
      </c>
      <c r="Q701" s="19"/>
      <c r="R701" s="19">
        <f>SUM(R697:R700)</f>
        <v>2610366696.9904156</v>
      </c>
      <c r="S701" s="9"/>
      <c r="T701" s="21"/>
    </row>
    <row r="702" spans="1:20" x14ac:dyDescent="0.2">
      <c r="A702" s="100" t="s">
        <v>795</v>
      </c>
      <c r="B702" s="100"/>
      <c r="C702" s="100"/>
      <c r="D702" s="100"/>
      <c r="E702" s="101"/>
      <c r="F702" s="102">
        <f>F696+F701</f>
        <v>7467318988.7459278</v>
      </c>
      <c r="G702" s="102"/>
      <c r="H702" s="102">
        <f>H696+H701</f>
        <v>7467318988.7470236</v>
      </c>
      <c r="I702" s="102"/>
      <c r="J702" s="102">
        <f>J696+J701</f>
        <v>7467318988.7459307</v>
      </c>
      <c r="K702" s="102"/>
      <c r="L702" s="102">
        <f>L696+L701</f>
        <v>7467318988.749999</v>
      </c>
      <c r="M702" s="103"/>
      <c r="N702" s="102">
        <f>N696+N701</f>
        <v>7467318988.75</v>
      </c>
      <c r="O702" s="103"/>
      <c r="P702" s="102">
        <f>P696+P701</f>
        <v>7467318988.7459269</v>
      </c>
      <c r="Q702" s="102"/>
      <c r="R702" s="102">
        <f>R696+R701</f>
        <v>9638817685.1175423</v>
      </c>
      <c r="S702" s="102"/>
      <c r="T702" s="102"/>
    </row>
    <row r="703" spans="1:20" x14ac:dyDescent="0.2">
      <c r="N703" s="108"/>
    </row>
    <row r="704" spans="1:20" ht="15" customHeight="1" x14ac:dyDescent="0.2">
      <c r="A704" s="109" t="s">
        <v>796</v>
      </c>
      <c r="B704" s="109"/>
      <c r="C704" s="109"/>
      <c r="D704" s="109"/>
      <c r="E704" s="109"/>
      <c r="F704" s="109"/>
      <c r="G704" s="109"/>
      <c r="H704" s="109"/>
      <c r="I704" s="109"/>
      <c r="J704" s="109"/>
      <c r="K704" s="109"/>
      <c r="L704" s="109"/>
      <c r="M704" s="109"/>
      <c r="N704" s="109"/>
      <c r="O704" s="109"/>
      <c r="P704" s="109"/>
      <c r="Q704" s="109"/>
      <c r="R704" s="109"/>
      <c r="S704" s="109"/>
      <c r="T704" s="109"/>
    </row>
    <row r="705" spans="1:20" ht="22.5" x14ac:dyDescent="0.2">
      <c r="A705" s="12" t="s">
        <v>9</v>
      </c>
      <c r="B705" s="12" t="s">
        <v>10</v>
      </c>
      <c r="C705" s="12" t="s">
        <v>11</v>
      </c>
      <c r="D705" s="12"/>
      <c r="E705" s="13" t="s">
        <v>797</v>
      </c>
      <c r="F705" s="12"/>
      <c r="G705" s="14"/>
      <c r="H705" s="12"/>
      <c r="I705" s="14"/>
      <c r="J705" s="12"/>
      <c r="K705" s="14"/>
      <c r="L705" s="12"/>
      <c r="M705" s="15"/>
      <c r="N705" s="12"/>
      <c r="O705" s="15"/>
      <c r="P705" s="12"/>
      <c r="Q705" s="15" t="s">
        <v>12</v>
      </c>
      <c r="R705" s="12" t="s">
        <v>14</v>
      </c>
      <c r="S705" s="16" t="s">
        <v>15</v>
      </c>
      <c r="T705" s="16" t="s">
        <v>16</v>
      </c>
    </row>
    <row r="706" spans="1:20" ht="15.75" x14ac:dyDescent="0.2">
      <c r="A706" s="110"/>
      <c r="B706" s="111" t="s">
        <v>798</v>
      </c>
      <c r="C706" s="112"/>
      <c r="D706" s="112"/>
      <c r="E706" s="113"/>
      <c r="F706" s="112"/>
      <c r="G706" s="112"/>
      <c r="H706" s="112"/>
      <c r="I706" s="112"/>
      <c r="J706" s="112"/>
      <c r="K706" s="112"/>
      <c r="L706" s="112"/>
      <c r="M706" s="114"/>
      <c r="N706" s="115"/>
      <c r="O706" s="114"/>
      <c r="P706" s="112"/>
      <c r="Q706" s="112"/>
      <c r="R706" s="116">
        <f>SUM(R707:R716)</f>
        <v>131238612.61494789</v>
      </c>
      <c r="S706" s="112"/>
      <c r="T706" s="117"/>
    </row>
    <row r="707" spans="1:20" ht="33.75" x14ac:dyDescent="0.2">
      <c r="A707" s="53">
        <v>18.100000000000001</v>
      </c>
      <c r="B707" s="22" t="s">
        <v>505</v>
      </c>
      <c r="C707" s="30" t="s">
        <v>27</v>
      </c>
      <c r="D707" s="23"/>
      <c r="E707" s="118">
        <v>698454.47</v>
      </c>
      <c r="F707" s="31"/>
      <c r="G707" s="23"/>
      <c r="H707" s="31"/>
      <c r="I707" s="23"/>
      <c r="J707" s="31"/>
      <c r="K707" s="23"/>
      <c r="L707" s="31"/>
      <c r="M707" s="23"/>
      <c r="N707" s="31"/>
      <c r="O707" s="23"/>
      <c r="P707" s="31"/>
      <c r="Q707" s="23">
        <f>+'[1]18,10'!AT45</f>
        <v>16</v>
      </c>
      <c r="R707" s="31">
        <f t="shared" ref="R707:R716" si="272">Q707*$E707</f>
        <v>11175271.52</v>
      </c>
      <c r="S707" s="23">
        <f t="shared" ref="S707:S716" si="273">IF((Q707-O707)&gt;0,(Q707-O707),0)</f>
        <v>16</v>
      </c>
      <c r="T707" s="33">
        <f t="shared" ref="T707:T716" si="274">IF((Q707-O707)&lt;0,(Q707-O707),0)</f>
        <v>0</v>
      </c>
    </row>
    <row r="708" spans="1:20" ht="33.75" x14ac:dyDescent="0.2">
      <c r="A708" s="53">
        <v>18.12</v>
      </c>
      <c r="B708" s="22" t="s">
        <v>507</v>
      </c>
      <c r="C708" s="30" t="s">
        <v>27</v>
      </c>
      <c r="D708" s="23"/>
      <c r="E708" s="31">
        <v>209142.27</v>
      </c>
      <c r="F708" s="31"/>
      <c r="G708" s="23"/>
      <c r="H708" s="31"/>
      <c r="I708" s="23"/>
      <c r="J708" s="31"/>
      <c r="K708" s="23"/>
      <c r="L708" s="31"/>
      <c r="M708" s="23"/>
      <c r="N708" s="31"/>
      <c r="O708" s="23"/>
      <c r="P708" s="31"/>
      <c r="Q708" s="23">
        <f>+'[1]18,12'!AT45</f>
        <v>16</v>
      </c>
      <c r="R708" s="31">
        <f t="shared" si="272"/>
        <v>3346276.32</v>
      </c>
      <c r="S708" s="23">
        <f t="shared" si="273"/>
        <v>16</v>
      </c>
      <c r="T708" s="33">
        <f t="shared" si="274"/>
        <v>0</v>
      </c>
    </row>
    <row r="709" spans="1:20" ht="33.75" x14ac:dyDescent="0.2">
      <c r="A709" s="53">
        <v>18.14</v>
      </c>
      <c r="B709" s="22" t="s">
        <v>509</v>
      </c>
      <c r="C709" s="30" t="s">
        <v>27</v>
      </c>
      <c r="D709" s="23"/>
      <c r="E709" s="31">
        <v>221829.63</v>
      </c>
      <c r="F709" s="31"/>
      <c r="G709" s="23"/>
      <c r="H709" s="31"/>
      <c r="I709" s="23"/>
      <c r="J709" s="31"/>
      <c r="K709" s="23"/>
      <c r="L709" s="31"/>
      <c r="M709" s="23"/>
      <c r="N709" s="31"/>
      <c r="O709" s="23"/>
      <c r="P709" s="31"/>
      <c r="Q709" s="23">
        <f>+'[1]18,14'!AT45</f>
        <v>16</v>
      </c>
      <c r="R709" s="31">
        <f t="shared" si="272"/>
        <v>3549274.08</v>
      </c>
      <c r="S709" s="23">
        <f t="shared" si="273"/>
        <v>16</v>
      </c>
      <c r="T709" s="33">
        <f t="shared" si="274"/>
        <v>0</v>
      </c>
    </row>
    <row r="710" spans="1:20" ht="33.75" x14ac:dyDescent="0.2">
      <c r="A710" s="54">
        <v>18.149999999999999</v>
      </c>
      <c r="B710" s="22" t="s">
        <v>510</v>
      </c>
      <c r="C710" s="30" t="s">
        <v>27</v>
      </c>
      <c r="D710" s="23"/>
      <c r="E710" s="31">
        <v>231710.55</v>
      </c>
      <c r="F710" s="31"/>
      <c r="G710" s="23"/>
      <c r="H710" s="31"/>
      <c r="I710" s="23"/>
      <c r="J710" s="31"/>
      <c r="K710" s="23"/>
      <c r="L710" s="31"/>
      <c r="M710" s="23"/>
      <c r="N710" s="31"/>
      <c r="O710" s="23"/>
      <c r="P710" s="31"/>
      <c r="Q710" s="23">
        <v>15</v>
      </c>
      <c r="R710" s="31">
        <f t="shared" si="272"/>
        <v>3475658.25</v>
      </c>
      <c r="S710" s="23">
        <f t="shared" si="273"/>
        <v>15</v>
      </c>
      <c r="T710" s="33">
        <f t="shared" si="274"/>
        <v>0</v>
      </c>
    </row>
    <row r="711" spans="1:20" ht="33.75" x14ac:dyDescent="0.2">
      <c r="A711" s="54">
        <v>21.4</v>
      </c>
      <c r="B711" s="22" t="s">
        <v>527</v>
      </c>
      <c r="C711" s="30" t="s">
        <v>27</v>
      </c>
      <c r="D711" s="23"/>
      <c r="E711" s="31">
        <v>63594799.899999999</v>
      </c>
      <c r="F711" s="31"/>
      <c r="G711" s="23"/>
      <c r="H711" s="31"/>
      <c r="I711" s="23"/>
      <c r="J711" s="31"/>
      <c r="K711" s="23"/>
      <c r="L711" s="31"/>
      <c r="M711" s="23"/>
      <c r="N711" s="31"/>
      <c r="O711" s="23"/>
      <c r="P711" s="31"/>
      <c r="Q711" s="23">
        <v>1</v>
      </c>
      <c r="R711" s="31">
        <f t="shared" si="272"/>
        <v>63594799.899999999</v>
      </c>
      <c r="S711" s="23">
        <f t="shared" si="273"/>
        <v>1</v>
      </c>
      <c r="T711" s="33">
        <f t="shared" si="274"/>
        <v>0</v>
      </c>
    </row>
    <row r="712" spans="1:20" ht="33.75" x14ac:dyDescent="0.2">
      <c r="A712" s="54">
        <v>23.212</v>
      </c>
      <c r="B712" s="22" t="s">
        <v>557</v>
      </c>
      <c r="C712" s="30" t="s">
        <v>544</v>
      </c>
      <c r="D712" s="23"/>
      <c r="E712" s="31">
        <v>1260457.6299999999</v>
      </c>
      <c r="F712" s="31"/>
      <c r="G712" s="23"/>
      <c r="H712" s="31"/>
      <c r="I712" s="23"/>
      <c r="J712" s="31"/>
      <c r="K712" s="23"/>
      <c r="L712" s="31"/>
      <c r="M712" s="23"/>
      <c r="N712" s="31"/>
      <c r="O712" s="23"/>
      <c r="P712" s="31"/>
      <c r="Q712" s="35">
        <v>3</v>
      </c>
      <c r="R712" s="31">
        <f t="shared" si="272"/>
        <v>3781372.8899999997</v>
      </c>
      <c r="S712" s="23">
        <f t="shared" si="273"/>
        <v>3</v>
      </c>
      <c r="T712" s="33">
        <f t="shared" si="274"/>
        <v>0</v>
      </c>
    </row>
    <row r="713" spans="1:20" ht="45" x14ac:dyDescent="0.2">
      <c r="A713" s="54">
        <v>23.401</v>
      </c>
      <c r="B713" s="22" t="s">
        <v>563</v>
      </c>
      <c r="C713" s="30" t="s">
        <v>544</v>
      </c>
      <c r="D713" s="23"/>
      <c r="E713" s="31">
        <v>3465084.59</v>
      </c>
      <c r="F713" s="31"/>
      <c r="G713" s="23"/>
      <c r="H713" s="31"/>
      <c r="I713" s="23"/>
      <c r="J713" s="31"/>
      <c r="K713" s="23"/>
      <c r="L713" s="31"/>
      <c r="M713" s="23"/>
      <c r="N713" s="31"/>
      <c r="O713" s="23"/>
      <c r="P713" s="31"/>
      <c r="Q713" s="35">
        <v>7</v>
      </c>
      <c r="R713" s="31">
        <f t="shared" si="272"/>
        <v>24255592.129999999</v>
      </c>
      <c r="S713" s="23">
        <f t="shared" si="273"/>
        <v>7</v>
      </c>
      <c r="T713" s="33">
        <f t="shared" si="274"/>
        <v>0</v>
      </c>
    </row>
    <row r="714" spans="1:20" ht="45" x14ac:dyDescent="0.2">
      <c r="A714" s="54">
        <v>23.503</v>
      </c>
      <c r="B714" s="22" t="s">
        <v>567</v>
      </c>
      <c r="C714" s="30" t="s">
        <v>544</v>
      </c>
      <c r="D714" s="23"/>
      <c r="E714" s="31">
        <v>168516.07085042019</v>
      </c>
      <c r="F714" s="31"/>
      <c r="G714" s="23"/>
      <c r="H714" s="31"/>
      <c r="I714" s="23"/>
      <c r="J714" s="31"/>
      <c r="K714" s="23"/>
      <c r="L714" s="31"/>
      <c r="M714" s="23"/>
      <c r="N714" s="31"/>
      <c r="O714" s="23"/>
      <c r="P714" s="31"/>
      <c r="Q714" s="23">
        <v>3</v>
      </c>
      <c r="R714" s="31">
        <f t="shared" si="272"/>
        <v>505548.2125512606</v>
      </c>
      <c r="S714" s="23">
        <f t="shared" si="273"/>
        <v>3</v>
      </c>
      <c r="T714" s="33">
        <f t="shared" si="274"/>
        <v>0</v>
      </c>
    </row>
    <row r="715" spans="1:20" ht="33.75" x14ac:dyDescent="0.2">
      <c r="A715" s="54">
        <v>23.504000000000001</v>
      </c>
      <c r="B715" s="22" t="s">
        <v>568</v>
      </c>
      <c r="C715" s="30" t="s">
        <v>544</v>
      </c>
      <c r="D715" s="23"/>
      <c r="E715" s="31">
        <v>386978.47710588237</v>
      </c>
      <c r="F715" s="31"/>
      <c r="G715" s="23"/>
      <c r="H715" s="31"/>
      <c r="I715" s="23"/>
      <c r="J715" s="31"/>
      <c r="K715" s="23"/>
      <c r="L715" s="31"/>
      <c r="M715" s="23"/>
      <c r="N715" s="31"/>
      <c r="O715" s="23"/>
      <c r="P715" s="31"/>
      <c r="Q715" s="23">
        <v>4</v>
      </c>
      <c r="R715" s="31">
        <f t="shared" si="272"/>
        <v>1547913.9084235295</v>
      </c>
      <c r="S715" s="23">
        <f t="shared" si="273"/>
        <v>4</v>
      </c>
      <c r="T715" s="33">
        <f t="shared" si="274"/>
        <v>0</v>
      </c>
    </row>
    <row r="716" spans="1:20" ht="33.75" x14ac:dyDescent="0.2">
      <c r="A716" s="54">
        <v>27.1</v>
      </c>
      <c r="B716" s="22" t="s">
        <v>608</v>
      </c>
      <c r="C716" s="30" t="s">
        <v>19</v>
      </c>
      <c r="D716" s="23"/>
      <c r="E716" s="31">
        <v>421234.35273613449</v>
      </c>
      <c r="F716" s="31"/>
      <c r="G716" s="23"/>
      <c r="H716" s="31"/>
      <c r="I716" s="23"/>
      <c r="J716" s="31"/>
      <c r="K716" s="23"/>
      <c r="L716" s="31"/>
      <c r="M716" s="23"/>
      <c r="N716" s="31"/>
      <c r="O716" s="23"/>
      <c r="P716" s="31"/>
      <c r="Q716" s="35">
        <v>38</v>
      </c>
      <c r="R716" s="31">
        <f t="shared" si="272"/>
        <v>16006905.40397311</v>
      </c>
      <c r="S716" s="23">
        <f t="shared" si="273"/>
        <v>38</v>
      </c>
      <c r="T716" s="33">
        <f t="shared" si="274"/>
        <v>0</v>
      </c>
    </row>
    <row r="717" spans="1:20" x14ac:dyDescent="0.2">
      <c r="A717" s="110"/>
      <c r="B717" s="119" t="s">
        <v>799</v>
      </c>
      <c r="C717" s="110"/>
      <c r="D717" s="110"/>
      <c r="E717" s="120"/>
      <c r="F717" s="121"/>
      <c r="G717" s="121"/>
      <c r="H717" s="121"/>
      <c r="I717" s="121"/>
      <c r="J717" s="121"/>
      <c r="K717" s="121"/>
      <c r="L717" s="121"/>
      <c r="M717" s="122"/>
      <c r="N717" s="123"/>
      <c r="O717" s="122"/>
      <c r="P717" s="121"/>
      <c r="Q717" s="110"/>
      <c r="R717" s="124">
        <f>SUM(R718:R729)</f>
        <v>1020830447.848</v>
      </c>
      <c r="S717" s="110"/>
      <c r="T717" s="125"/>
    </row>
    <row r="718" spans="1:20" ht="33.75" x14ac:dyDescent="0.2">
      <c r="A718" s="54" t="s">
        <v>800</v>
      </c>
      <c r="B718" s="67" t="s">
        <v>801</v>
      </c>
      <c r="C718" s="76" t="s">
        <v>78</v>
      </c>
      <c r="D718" s="23"/>
      <c r="E718" s="31">
        <v>6422672.1839999994</v>
      </c>
      <c r="F718" s="31"/>
      <c r="G718" s="31"/>
      <c r="H718" s="31"/>
      <c r="I718" s="31"/>
      <c r="J718" s="31"/>
      <c r="K718" s="23"/>
      <c r="L718" s="31"/>
      <c r="M718" s="23"/>
      <c r="N718" s="31"/>
      <c r="O718" s="64"/>
      <c r="P718" s="65"/>
      <c r="Q718" s="23">
        <v>35</v>
      </c>
      <c r="R718" s="31">
        <f t="shared" ref="R718:R729" si="275">Q718*$E718</f>
        <v>224793526.43999997</v>
      </c>
      <c r="S718" s="23">
        <f t="shared" ref="S718:S729" si="276">IF((Q718-O718)&gt;0,(Q718-O718),0)</f>
        <v>35</v>
      </c>
      <c r="T718" s="33">
        <f t="shared" ref="T718:T729" si="277">IF((Q718-O718)&lt;0,(Q718-O718),0)</f>
        <v>0</v>
      </c>
    </row>
    <row r="719" spans="1:20" ht="33.75" x14ac:dyDescent="0.2">
      <c r="A719" s="54" t="s">
        <v>802</v>
      </c>
      <c r="B719" s="67" t="s">
        <v>803</v>
      </c>
      <c r="C719" s="76" t="s">
        <v>78</v>
      </c>
      <c r="D719" s="23"/>
      <c r="E719" s="31">
        <v>28426439.088</v>
      </c>
      <c r="F719" s="31"/>
      <c r="G719" s="31"/>
      <c r="H719" s="31"/>
      <c r="I719" s="31"/>
      <c r="J719" s="31"/>
      <c r="K719" s="23"/>
      <c r="L719" s="31"/>
      <c r="M719" s="23"/>
      <c r="N719" s="31"/>
      <c r="O719" s="64"/>
      <c r="P719" s="65"/>
      <c r="Q719" s="23">
        <v>3</v>
      </c>
      <c r="R719" s="31">
        <f t="shared" si="275"/>
        <v>85279317.263999999</v>
      </c>
      <c r="S719" s="23">
        <f t="shared" si="276"/>
        <v>3</v>
      </c>
      <c r="T719" s="33">
        <f t="shared" si="277"/>
        <v>0</v>
      </c>
    </row>
    <row r="720" spans="1:20" ht="33.75" x14ac:dyDescent="0.2">
      <c r="A720" s="54" t="s">
        <v>804</v>
      </c>
      <c r="B720" s="67" t="s">
        <v>805</v>
      </c>
      <c r="C720" s="30" t="s">
        <v>78</v>
      </c>
      <c r="D720" s="23"/>
      <c r="E720" s="31">
        <v>12082897.388</v>
      </c>
      <c r="F720" s="31"/>
      <c r="G720" s="23"/>
      <c r="H720" s="31"/>
      <c r="I720" s="23"/>
      <c r="J720" s="31"/>
      <c r="K720" s="23"/>
      <c r="L720" s="31"/>
      <c r="M720" s="23"/>
      <c r="N720" s="31"/>
      <c r="O720" s="23"/>
      <c r="P720" s="31"/>
      <c r="Q720" s="23">
        <v>1</v>
      </c>
      <c r="R720" s="31">
        <f t="shared" si="275"/>
        <v>12082897.388</v>
      </c>
      <c r="S720" s="23">
        <f t="shared" si="276"/>
        <v>1</v>
      </c>
      <c r="T720" s="33">
        <f t="shared" si="277"/>
        <v>0</v>
      </c>
    </row>
    <row r="721" spans="1:20" ht="45" x14ac:dyDescent="0.2">
      <c r="A721" s="54" t="s">
        <v>806</v>
      </c>
      <c r="B721" s="67" t="s">
        <v>807</v>
      </c>
      <c r="C721" s="30" t="s">
        <v>78</v>
      </c>
      <c r="D721" s="23"/>
      <c r="E721" s="31">
        <v>18313825.48</v>
      </c>
      <c r="F721" s="31"/>
      <c r="G721" s="23"/>
      <c r="H721" s="31"/>
      <c r="I721" s="23"/>
      <c r="J721" s="31"/>
      <c r="K721" s="23"/>
      <c r="L721" s="31"/>
      <c r="M721" s="23"/>
      <c r="N721" s="31"/>
      <c r="O721" s="64"/>
      <c r="P721" s="65"/>
      <c r="Q721" s="23">
        <v>6</v>
      </c>
      <c r="R721" s="31">
        <f t="shared" si="275"/>
        <v>109882952.88</v>
      </c>
      <c r="S721" s="23">
        <f t="shared" si="276"/>
        <v>6</v>
      </c>
      <c r="T721" s="33">
        <f t="shared" si="277"/>
        <v>0</v>
      </c>
    </row>
    <row r="722" spans="1:20" ht="33.75" x14ac:dyDescent="0.2">
      <c r="A722" s="54" t="s">
        <v>808</v>
      </c>
      <c r="B722" s="126" t="s">
        <v>809</v>
      </c>
      <c r="C722" s="127" t="s">
        <v>78</v>
      </c>
      <c r="D722" s="23"/>
      <c r="E722" s="31">
        <v>13260538.267999999</v>
      </c>
      <c r="F722" s="31"/>
      <c r="G722" s="31"/>
      <c r="H722" s="31"/>
      <c r="I722" s="31"/>
      <c r="J722" s="31"/>
      <c r="K722" s="23"/>
      <c r="L722" s="31"/>
      <c r="M722" s="23"/>
      <c r="N722" s="31"/>
      <c r="O722" s="64"/>
      <c r="P722" s="65"/>
      <c r="Q722" s="23">
        <v>1</v>
      </c>
      <c r="R722" s="31">
        <f t="shared" si="275"/>
        <v>13260538.267999999</v>
      </c>
      <c r="S722" s="23">
        <f t="shared" si="276"/>
        <v>1</v>
      </c>
      <c r="T722" s="33">
        <f t="shared" si="277"/>
        <v>0</v>
      </c>
    </row>
    <row r="723" spans="1:20" ht="33.75" x14ac:dyDescent="0.2">
      <c r="A723" s="54" t="s">
        <v>810</v>
      </c>
      <c r="B723" s="128" t="s">
        <v>811</v>
      </c>
      <c r="C723" s="127" t="s">
        <v>78</v>
      </c>
      <c r="D723" s="23"/>
      <c r="E723" s="31">
        <v>35898419.491999999</v>
      </c>
      <c r="F723" s="31"/>
      <c r="G723" s="31"/>
      <c r="H723" s="31"/>
      <c r="I723" s="31"/>
      <c r="J723" s="31"/>
      <c r="K723" s="23"/>
      <c r="L723" s="31"/>
      <c r="M723" s="23"/>
      <c r="N723" s="31"/>
      <c r="O723" s="64"/>
      <c r="P723" s="65"/>
      <c r="Q723" s="23">
        <v>1</v>
      </c>
      <c r="R723" s="31">
        <f t="shared" si="275"/>
        <v>35898419.491999999</v>
      </c>
      <c r="S723" s="23">
        <f t="shared" si="276"/>
        <v>1</v>
      </c>
      <c r="T723" s="33">
        <f t="shared" si="277"/>
        <v>0</v>
      </c>
    </row>
    <row r="724" spans="1:20" ht="33.75" x14ac:dyDescent="0.2">
      <c r="A724" s="54" t="s">
        <v>812</v>
      </c>
      <c r="B724" s="128" t="s">
        <v>813</v>
      </c>
      <c r="C724" s="127" t="s">
        <v>78</v>
      </c>
      <c r="D724" s="23"/>
      <c r="E724" s="31">
        <v>72353953.708000004</v>
      </c>
      <c r="F724" s="31"/>
      <c r="G724" s="31"/>
      <c r="H724" s="31"/>
      <c r="I724" s="31"/>
      <c r="J724" s="31"/>
      <c r="K724" s="23"/>
      <c r="L724" s="31"/>
      <c r="M724" s="23"/>
      <c r="N724" s="31"/>
      <c r="O724" s="64"/>
      <c r="P724" s="65"/>
      <c r="Q724" s="23">
        <v>1</v>
      </c>
      <c r="R724" s="31">
        <f t="shared" si="275"/>
        <v>72353953.708000004</v>
      </c>
      <c r="S724" s="23">
        <f t="shared" si="276"/>
        <v>1</v>
      </c>
      <c r="T724" s="33">
        <f t="shared" si="277"/>
        <v>0</v>
      </c>
    </row>
    <row r="725" spans="1:20" ht="33.75" x14ac:dyDescent="0.2">
      <c r="A725" s="54" t="s">
        <v>814</v>
      </c>
      <c r="B725" s="128" t="s">
        <v>815</v>
      </c>
      <c r="C725" s="127" t="s">
        <v>78</v>
      </c>
      <c r="D725" s="23"/>
      <c r="E725" s="31">
        <v>13028029.684</v>
      </c>
      <c r="F725" s="31"/>
      <c r="G725" s="31"/>
      <c r="H725" s="31"/>
      <c r="I725" s="31"/>
      <c r="J725" s="31"/>
      <c r="K725" s="23"/>
      <c r="L725" s="31"/>
      <c r="M725" s="23"/>
      <c r="N725" s="31"/>
      <c r="O725" s="64"/>
      <c r="P725" s="65"/>
      <c r="Q725" s="23">
        <v>1</v>
      </c>
      <c r="R725" s="31">
        <f t="shared" si="275"/>
        <v>13028029.684</v>
      </c>
      <c r="S725" s="23">
        <f t="shared" si="276"/>
        <v>1</v>
      </c>
      <c r="T725" s="33">
        <f t="shared" si="277"/>
        <v>0</v>
      </c>
    </row>
    <row r="726" spans="1:20" ht="33.75" x14ac:dyDescent="0.2">
      <c r="A726" s="54" t="s">
        <v>816</v>
      </c>
      <c r="B726" s="128" t="s">
        <v>817</v>
      </c>
      <c r="C726" s="127" t="s">
        <v>78</v>
      </c>
      <c r="D726" s="23"/>
      <c r="E726" s="31">
        <v>88132831.703999996</v>
      </c>
      <c r="F726" s="31"/>
      <c r="G726" s="31"/>
      <c r="H726" s="31"/>
      <c r="I726" s="31"/>
      <c r="J726" s="31"/>
      <c r="K726" s="23"/>
      <c r="L726" s="31"/>
      <c r="M726" s="23"/>
      <c r="N726" s="31"/>
      <c r="O726" s="64"/>
      <c r="P726" s="65"/>
      <c r="Q726" s="23">
        <v>1</v>
      </c>
      <c r="R726" s="31">
        <f t="shared" si="275"/>
        <v>88132831.703999996</v>
      </c>
      <c r="S726" s="23">
        <f t="shared" si="276"/>
        <v>1</v>
      </c>
      <c r="T726" s="33">
        <f t="shared" si="277"/>
        <v>0</v>
      </c>
    </row>
    <row r="727" spans="1:20" ht="33.75" x14ac:dyDescent="0.2">
      <c r="A727" s="54" t="s">
        <v>818</v>
      </c>
      <c r="B727" s="128" t="s">
        <v>819</v>
      </c>
      <c r="C727" s="127" t="s">
        <v>78</v>
      </c>
      <c r="D727" s="23"/>
      <c r="E727" s="31">
        <v>40223985.031999998</v>
      </c>
      <c r="F727" s="31"/>
      <c r="G727" s="31"/>
      <c r="H727" s="31"/>
      <c r="I727" s="31"/>
      <c r="J727" s="31"/>
      <c r="K727" s="23"/>
      <c r="L727" s="31"/>
      <c r="M727" s="23"/>
      <c r="N727" s="31"/>
      <c r="O727" s="64"/>
      <c r="P727" s="65"/>
      <c r="Q727" s="23">
        <v>1</v>
      </c>
      <c r="R727" s="31">
        <f t="shared" si="275"/>
        <v>40223985.031999998</v>
      </c>
      <c r="S727" s="23">
        <f t="shared" si="276"/>
        <v>1</v>
      </c>
      <c r="T727" s="33">
        <f t="shared" si="277"/>
        <v>0</v>
      </c>
    </row>
    <row r="728" spans="1:20" ht="33.75" x14ac:dyDescent="0.2">
      <c r="A728" s="54" t="s">
        <v>820</v>
      </c>
      <c r="B728" s="128" t="s">
        <v>821</v>
      </c>
      <c r="C728" s="127" t="s">
        <v>78</v>
      </c>
      <c r="D728" s="23"/>
      <c r="E728" s="31">
        <v>27864794.975999996</v>
      </c>
      <c r="F728" s="31"/>
      <c r="G728" s="31"/>
      <c r="H728" s="31"/>
      <c r="I728" s="31"/>
      <c r="J728" s="31"/>
      <c r="K728" s="23"/>
      <c r="L728" s="31"/>
      <c r="M728" s="23"/>
      <c r="N728" s="31"/>
      <c r="O728" s="64"/>
      <c r="P728" s="65"/>
      <c r="Q728" s="23">
        <v>3</v>
      </c>
      <c r="R728" s="31">
        <f t="shared" si="275"/>
        <v>83594384.927999988</v>
      </c>
      <c r="S728" s="23">
        <f t="shared" si="276"/>
        <v>3</v>
      </c>
      <c r="T728" s="33">
        <f t="shared" si="277"/>
        <v>0</v>
      </c>
    </row>
    <row r="729" spans="1:20" ht="22.5" x14ac:dyDescent="0.2">
      <c r="A729" s="54" t="s">
        <v>822</v>
      </c>
      <c r="B729" s="128" t="s">
        <v>823</v>
      </c>
      <c r="C729" s="127" t="s">
        <v>78</v>
      </c>
      <c r="D729" s="23"/>
      <c r="E729" s="31">
        <v>242299611.06</v>
      </c>
      <c r="F729" s="31"/>
      <c r="G729" s="31"/>
      <c r="H729" s="31"/>
      <c r="I729" s="31"/>
      <c r="J729" s="31"/>
      <c r="K729" s="23"/>
      <c r="L729" s="31"/>
      <c r="M729" s="23"/>
      <c r="N729" s="31"/>
      <c r="O729" s="64"/>
      <c r="P729" s="65"/>
      <c r="Q729" s="23">
        <v>1</v>
      </c>
      <c r="R729" s="31">
        <f t="shared" si="275"/>
        <v>242299611.06</v>
      </c>
      <c r="S729" s="23">
        <f t="shared" si="276"/>
        <v>1</v>
      </c>
      <c r="T729" s="33">
        <f t="shared" si="277"/>
        <v>0</v>
      </c>
    </row>
    <row r="730" spans="1:20" x14ac:dyDescent="0.2">
      <c r="N730" s="108"/>
    </row>
    <row r="731" spans="1:20" x14ac:dyDescent="0.2">
      <c r="A731" s="129" t="s">
        <v>824</v>
      </c>
      <c r="B731" s="129"/>
      <c r="C731" s="129"/>
      <c r="D731" s="129"/>
      <c r="E731" s="113"/>
      <c r="F731" s="112"/>
      <c r="G731" s="112"/>
      <c r="H731" s="112"/>
      <c r="I731" s="112"/>
      <c r="J731" s="112"/>
      <c r="K731" s="112"/>
      <c r="L731" s="112"/>
      <c r="M731" s="114"/>
      <c r="N731" s="115"/>
      <c r="O731" s="114"/>
      <c r="P731" s="112"/>
      <c r="Q731" s="112"/>
      <c r="R731" s="116">
        <f>+R717+R706</f>
        <v>1152069060.4629478</v>
      </c>
      <c r="S731" s="112"/>
      <c r="T731" s="117"/>
    </row>
    <row r="732" spans="1:20" ht="15" customHeight="1" x14ac:dyDescent="0.2">
      <c r="A732" s="130" t="s">
        <v>825</v>
      </c>
      <c r="B732" s="131"/>
      <c r="C732" s="131"/>
      <c r="D732" s="132"/>
      <c r="E732" s="133">
        <v>0.19</v>
      </c>
      <c r="F732" s="9"/>
      <c r="G732" s="9"/>
      <c r="H732" s="9"/>
      <c r="I732" s="9"/>
      <c r="J732" s="9"/>
      <c r="K732" s="29"/>
      <c r="L732" s="9"/>
      <c r="M732" s="26"/>
      <c r="N732" s="134"/>
      <c r="O732" s="26"/>
      <c r="P732" s="9"/>
      <c r="Q732" s="9"/>
      <c r="R732" s="135">
        <f>+R731*E732</f>
        <v>218893121.4879601</v>
      </c>
      <c r="S732" s="9"/>
      <c r="T732" s="21"/>
    </row>
    <row r="733" spans="1:20" x14ac:dyDescent="0.2">
      <c r="A733" s="136" t="s">
        <v>826</v>
      </c>
      <c r="B733" s="136"/>
      <c r="C733" s="136"/>
      <c r="D733" s="136"/>
      <c r="E733" s="137"/>
      <c r="F733" s="138"/>
      <c r="G733" s="138"/>
      <c r="H733" s="138"/>
      <c r="I733" s="138"/>
      <c r="J733" s="138"/>
      <c r="K733" s="138"/>
      <c r="L733" s="138"/>
      <c r="M733" s="139"/>
      <c r="N733" s="140"/>
      <c r="O733" s="139"/>
      <c r="P733" s="138"/>
      <c r="Q733" s="138"/>
      <c r="R733" s="141">
        <f>+R732+R731</f>
        <v>1370962181.9509079</v>
      </c>
      <c r="S733" s="138"/>
      <c r="T733" s="142"/>
    </row>
    <row r="734" spans="1:20" x14ac:dyDescent="0.2">
      <c r="N734" s="108"/>
    </row>
    <row r="735" spans="1:20" x14ac:dyDescent="0.2">
      <c r="A735" s="136" t="s">
        <v>827</v>
      </c>
      <c r="B735" s="136"/>
      <c r="C735" s="136"/>
      <c r="D735" s="136"/>
      <c r="E735" s="137"/>
      <c r="F735" s="138"/>
      <c r="G735" s="138"/>
      <c r="H735" s="138"/>
      <c r="I735" s="138"/>
      <c r="J735" s="138"/>
      <c r="K735" s="138"/>
      <c r="L735" s="138"/>
      <c r="M735" s="139"/>
      <c r="N735" s="140"/>
      <c r="O735" s="139"/>
      <c r="P735" s="138"/>
      <c r="Q735" s="138"/>
      <c r="R735" s="141">
        <f>+R733+R702</f>
        <v>11009779867.068451</v>
      </c>
      <c r="S735" s="138"/>
      <c r="T735" s="142"/>
    </row>
    <row r="736" spans="1:20" x14ac:dyDescent="0.2">
      <c r="N736" s="108"/>
    </row>
    <row r="737" spans="2:26" x14ac:dyDescent="0.2">
      <c r="N737" s="108"/>
      <c r="O737" s="143" t="s">
        <v>828</v>
      </c>
      <c r="P737" s="143"/>
      <c r="Q737" s="143"/>
      <c r="R737" s="144">
        <f>+R735-P702</f>
        <v>3542460878.3225241</v>
      </c>
    </row>
    <row r="738" spans="2:26" x14ac:dyDescent="0.2">
      <c r="N738" s="108"/>
      <c r="O738" s="143" t="s">
        <v>829</v>
      </c>
      <c r="P738" s="143"/>
      <c r="Q738" s="143"/>
      <c r="R738" s="145">
        <f>+R737/P702</f>
        <v>0.47439527943849769</v>
      </c>
    </row>
    <row r="739" spans="2:26" x14ac:dyDescent="0.2">
      <c r="N739" s="108"/>
    </row>
    <row r="740" spans="2:26" s="146" customFormat="1" ht="25.5" customHeight="1" x14ac:dyDescent="0.2">
      <c r="B740" s="6" t="s">
        <v>830</v>
      </c>
      <c r="D740" s="147" t="s">
        <v>831</v>
      </c>
      <c r="E740" s="147"/>
      <c r="F740" s="147"/>
    </row>
    <row r="741" spans="2:26" ht="13.5" x14ac:dyDescent="0.2">
      <c r="B741" s="148" t="s">
        <v>832</v>
      </c>
      <c r="C741" s="148"/>
      <c r="D741" s="149" t="s">
        <v>833</v>
      </c>
      <c r="E741" s="149"/>
      <c r="F741" s="149"/>
      <c r="G741" s="148"/>
      <c r="H741" s="148"/>
      <c r="I741" s="148"/>
      <c r="J741" s="148"/>
      <c r="K741" s="148"/>
      <c r="L741" s="148"/>
      <c r="M741" s="148"/>
      <c r="N741" s="148"/>
      <c r="O741" s="148"/>
      <c r="P741" s="148"/>
      <c r="Q741" s="148"/>
      <c r="R741" s="148"/>
      <c r="S741" s="148"/>
      <c r="T741" s="148"/>
      <c r="U741" s="148"/>
      <c r="V741" s="148"/>
      <c r="W741" s="148"/>
      <c r="X741" s="148"/>
      <c r="Y741" s="148"/>
      <c r="Z741" s="148"/>
    </row>
    <row r="742" spans="2:26" ht="13.5" x14ac:dyDescent="0.2">
      <c r="B742" s="148" t="s">
        <v>834</v>
      </c>
      <c r="C742" s="148"/>
      <c r="D742" s="149" t="s">
        <v>834</v>
      </c>
      <c r="E742" s="149"/>
      <c r="F742" s="149"/>
      <c r="G742" s="148"/>
      <c r="H742" s="148"/>
      <c r="I742" s="148"/>
      <c r="J742" s="148"/>
      <c r="K742" s="148"/>
      <c r="L742" s="148"/>
      <c r="M742" s="148"/>
      <c r="N742" s="148"/>
      <c r="O742" s="148"/>
      <c r="P742" s="148"/>
      <c r="Q742" s="148"/>
      <c r="R742" s="148"/>
      <c r="S742" s="148"/>
      <c r="T742" s="148"/>
      <c r="U742" s="148"/>
      <c r="V742" s="148"/>
      <c r="W742" s="148"/>
      <c r="X742" s="148"/>
      <c r="Y742" s="148"/>
      <c r="Z742" s="148"/>
    </row>
    <row r="743" spans="2:26" ht="13.5" x14ac:dyDescent="0.2">
      <c r="B743" s="150" t="s">
        <v>835</v>
      </c>
      <c r="D743" s="151" t="s">
        <v>833</v>
      </c>
      <c r="E743" s="151"/>
      <c r="F743" s="151"/>
    </row>
    <row r="744" spans="2:26" x14ac:dyDescent="0.2">
      <c r="R744" s="108"/>
    </row>
    <row r="747" spans="2:26" x14ac:dyDescent="0.2">
      <c r="R747" s="152"/>
    </row>
  </sheetData>
  <mergeCells count="27">
    <mergeCell ref="D741:F741"/>
    <mergeCell ref="D742:F742"/>
    <mergeCell ref="D743:F743"/>
    <mergeCell ref="A732:D732"/>
    <mergeCell ref="A733:D733"/>
    <mergeCell ref="A735:D735"/>
    <mergeCell ref="O737:Q737"/>
    <mergeCell ref="O738:Q738"/>
    <mergeCell ref="D740:F740"/>
    <mergeCell ref="A699:D699"/>
    <mergeCell ref="A700:D700"/>
    <mergeCell ref="A701:D701"/>
    <mergeCell ref="A702:D702"/>
    <mergeCell ref="A704:T704"/>
    <mergeCell ref="A731:D731"/>
    <mergeCell ref="O2:P2"/>
    <mergeCell ref="Q2:R2"/>
    <mergeCell ref="S2:T2"/>
    <mergeCell ref="A696:D696"/>
    <mergeCell ref="A697:D697"/>
    <mergeCell ref="A698:D698"/>
    <mergeCell ref="A1:F1"/>
    <mergeCell ref="D2:F2"/>
    <mergeCell ref="G2:H2"/>
    <mergeCell ref="I2:J2"/>
    <mergeCell ref="K2:L2"/>
    <mergeCell ref="M2:N2"/>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Alexandra Espinosa Braga</dc:creator>
  <cp:lastModifiedBy>Jessica Alexandra Espinosa Braga</cp:lastModifiedBy>
  <dcterms:created xsi:type="dcterms:W3CDTF">2026-07-24T00:43:37Z</dcterms:created>
  <dcterms:modified xsi:type="dcterms:W3CDTF">2026-07-24T00:45:28Z</dcterms:modified>
</cp:coreProperties>
</file>