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lisa/Library/Mobile Documents/com~apple~CloudDocs/2026/INFRAESTRUCTURA SABANETA/CANCHAS PLIEGO TIPO/PUBLICAR SECOP/"/>
    </mc:Choice>
  </mc:AlternateContent>
  <xr:revisionPtr revIDLastSave="0" documentId="13_ncr:1_{18F51313-07BA-CF46-AC45-2070A30B0C1E}" xr6:coauthVersionLast="47" xr6:coauthVersionMax="47" xr10:uidLastSave="{00000000-0000-0000-0000-000000000000}"/>
  <bookViews>
    <workbookView xWindow="0" yWindow="500" windowWidth="20500" windowHeight="7540" xr2:uid="{00000000-000D-0000-FFFF-FFFF00000000}"/>
  </bookViews>
  <sheets>
    <sheet name="PRESUPUESTO" sheetId="1" r:id="rId1"/>
  </sheets>
  <externalReferences>
    <externalReference r:id="rId2"/>
  </externalReferences>
  <definedNames>
    <definedName name="_________key2" hidden="1">#REF!</definedName>
    <definedName name="________key2" hidden="1">#REF!</definedName>
    <definedName name="________key3" hidden="1">#REF!</definedName>
    <definedName name="___key2" hidden="1">#REF!</definedName>
    <definedName name="___key3" hidden="1">#REF!</definedName>
    <definedName name="___key31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Dist_Bin" hidden="1">#REF!</definedName>
    <definedName name="_Dist_Values" hidden="1">#REF!</definedName>
    <definedName name="_Fill" hidden="1">#REF!</definedName>
    <definedName name="_xlnm._FilterDatabase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" hidden="1">#REF!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hidden="1">#REF!</definedName>
    <definedName name="ABCDE" hidden="1">#REF!</definedName>
    <definedName name="AccessDatabase" hidden="1">"C:\C-314\VOLUMENES\volfin4.mdb"</definedName>
    <definedName name="ACwvu.TAB1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lv" hidden="1">#REF!</definedName>
    <definedName name="aqaq" hidden="1">{"TAB1",#N/A,TRUE,"GENERAL";"TAB2",#N/A,TRUE,"GENERAL";"TAB3",#N/A,TRUE,"GENERAL";"TAB4",#N/A,TRUE,"GENERAL";"TAB5",#N/A,TRUE,"GENERAL"}</definedName>
    <definedName name="_xlnm.Print_Area" localSheetId="0">PRESUPUESTO!$A$2:$G$42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jsa" hidden="1">#REF!</definedName>
    <definedName name="costo2" hidden="1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factor3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P_1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hidden="1">#REF!</definedName>
    <definedName name="INGENIERIA11" hidden="1">#REF!</definedName>
    <definedName name="irng" hidden="1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dhdh" hidden="1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p0p0" hidden="1">{"via1",#N/A,TRUE,"general";"via2",#N/A,TRUE,"general";"via3",#N/A,TRUE,"general"}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LIZAS" hidden="1">{"TAB1",#N/A,TRUE,"GENERAL";"TAB2",#N/A,TRUE,"GENERAL";"TAB3",#N/A,TRUE,"GENERAL";"TAB4",#N/A,TRUE,"GENERAL";"TAB5",#N/A,TRUE,"GENERAL"}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0" hidden="1">PRESUPUESTO!$F$8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PRESUPUESTO!$I$36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0</definedName>
    <definedName name="solver_ver" localSheetId="0" hidden="1">3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5t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K_1" hidden="1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tems." hidden="1">{#N/A,#N/A,FALSE,"Items"}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rn1.items" hidden="1">{#N/A,#N/A,FALSE,"Items"}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7428D23_BC6F_4C63_A7F3_A8D8A61BF433_.wvu.Cols" localSheetId="0" hidden="1">PRESUPUESTO!$A:$A,PRESUPUESTO!#REF!,PRESUPUESTO!#REF!,PRESUPUESTO!#REF!,PRESUPUESTO!#REF!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80ACB9_FA83_4338_89FE_BB26875C8195_.wvu.Cols" localSheetId="0" hidden="1">PRESUPUESTO!$A:$A,PRESUPUESTO!#REF!,PRESUPUESTO!#REF!,PRESUPUESTO!#REF!,PRESUPUESTO!#REF!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2" i="1" l="1"/>
  <c r="G31" i="1"/>
  <c r="G30" i="1"/>
  <c r="G29" i="1"/>
  <c r="G33" i="1" s="1"/>
  <c r="G8" i="1" l="1"/>
  <c r="G19" i="1"/>
  <c r="G9" i="1"/>
  <c r="G20" i="1"/>
  <c r="G16" i="1"/>
  <c r="G13" i="1"/>
  <c r="G15" i="1"/>
  <c r="G12" i="1"/>
  <c r="G18" i="1"/>
  <c r="G10" i="1"/>
  <c r="G21" i="1"/>
  <c r="G22" i="1" l="1"/>
  <c r="G24" i="1" s="1"/>
  <c r="F23" i="1" l="1"/>
  <c r="G23" i="1" s="1"/>
  <c r="G25" i="1" s="1"/>
  <c r="G26" i="1" s="1"/>
  <c r="F31" i="1" l="1"/>
  <c r="G35" i="1"/>
  <c r="F32" i="1"/>
  <c r="F30" i="1"/>
  <c r="F29" i="1"/>
</calcChain>
</file>

<file path=xl/sharedStrings.xml><?xml version="1.0" encoding="utf-8"?>
<sst xmlns="http://schemas.openxmlformats.org/spreadsheetml/2006/main" count="76" uniqueCount="70">
  <si>
    <t>ID BD</t>
  </si>
  <si>
    <t>ID</t>
  </si>
  <si>
    <t>ACTIVIDADES</t>
  </si>
  <si>
    <t>UNIDAD DE MEDIDA</t>
  </si>
  <si>
    <t>VALOR UNITARIO</t>
  </si>
  <si>
    <t>CONTRACTUAL</t>
  </si>
  <si>
    <t>CANTIDAD</t>
  </si>
  <si>
    <t>VALOR PARCIAL</t>
  </si>
  <si>
    <t>1</t>
  </si>
  <si>
    <t>PRELIMINARES Y DESMONTES</t>
  </si>
  <si>
    <t>1.6</t>
  </si>
  <si>
    <t>1.1</t>
  </si>
  <si>
    <t>Instalación de CERRAMIENTO PROVISIONAL en tela verde polietileno de alta densidad y resistencia 65 gr/m2 con una altura de 2,10 m, estacones de madera común para fijación vertical de altura de 2,50 m, puesto mínimo cada 2,0 m y para apuntalamiento mínimo cada 10 m y cada cambio de dirección, arranques y terminación, diámetro aproximado 0,10 m, elementos de fijación, Incluye: suministro, transporte, instalación, excavación, diámetro aproximado 0,30 m y profundidad aproximada 0,50 m, concreto de 17,5 MPa, cable o alambre tensor parte inferior y superior horizontal, mantenimiento, desmonte y todos los demás elementos necesarios para su correcta instalación y operación. Cargue transporte y botada de material sobrante en botaderos oficiales</t>
  </si>
  <si>
    <t>m</t>
  </si>
  <si>
    <t>2.37</t>
  </si>
  <si>
    <t>1.2</t>
  </si>
  <si>
    <t>DESMONTE Y RETIRO DE GRAMA SINTETICA. Incluye cargue interno y acopio para su posterior retiro. Incluye la disposicion final de los elementos según lo indicado por la interventoria y/o la entidad</t>
  </si>
  <si>
    <t>m2</t>
  </si>
  <si>
    <t>1.3</t>
  </si>
  <si>
    <t>COMISION TOPOGRAFICA. Se utilizará equipo de precisión con comision topografica. Se hará con la frecuencia que lo indique la entidad o la interventoría. Incluye línea de trazado, libretas, planos y todo lo necesario para su correcta ejecución.</t>
  </si>
  <si>
    <t>Dia</t>
  </si>
  <si>
    <t>2</t>
  </si>
  <si>
    <t>LLENOS Y NIVELACION</t>
  </si>
  <si>
    <t>3.22</t>
  </si>
  <si>
    <t>2.1</t>
  </si>
  <si>
    <t>RECOMPACTACIÓN MECANICA DE BASE GRANULAR EN CANCHAS SINTETICAS. Se deben hacer los recorridos necesarios para garanizar la compactacion optima del material. Incluye suministro y transporte de los equipos, vibrocompactador mecanico y todo lo necesario para su correcta instalación. No incluye base granular, el mismo se pagará en su respectivo ítem</t>
  </si>
  <si>
    <t>3.8</t>
  </si>
  <si>
    <t>2.2</t>
  </si>
  <si>
    <t>LLENO Y COMPACTACIÓN CON BASE GRANULAR con vibrocompactador tipo rana y/o canguro. El terreno base del lleno, debe estar libre de vegetación, tierra orgánica, materiales de desecho de construcción u otros materiales objetables. Los materiales del lleno deben extenderse en capas horizontales y espesor uniforme de tal forma que permita obtener el grado de compactación adecuado. La actividad incluye la excavacion del material</t>
  </si>
  <si>
    <t>m3</t>
  </si>
  <si>
    <t>3</t>
  </si>
  <si>
    <t>GRAMA SINTETICA</t>
  </si>
  <si>
    <t>16.30</t>
  </si>
  <si>
    <t>3.1</t>
  </si>
  <si>
    <t>Suministro, transporte e instalación de GRAMA SINTETICA DE 60 mm MONOFILAMENTO, apta para futbol, 12,500 Dtex, preferente FIFA, 95 NW, galga 5/8". Incluye suministro cintas de unión, pegante, demarcación de líneas de juego en color blanco del mismo material de la grama,transporte y aplicación de arena de sílice y caucho SBR de acuerdo a losrequerimientos de FIFA. Incluye demarcación en líneas amarillas para demarcación de canchas auxiliares. Incluye suministro y transporte de los materiales, mano de obra, equipos y todo lo necesario para su correcta instalación</t>
  </si>
  <si>
    <t>18.18</t>
  </si>
  <si>
    <t>3.2</t>
  </si>
  <si>
    <t>Suministro y aplicación de IMPRIMACION CON EMULSION ASFALTICA CATIONICA (CRR-1). Incluye suministro y transporte de emulsion, carrotanque irrigador, compresor neumatico  y todo lo necesario para su correcta aplicación</t>
  </si>
  <si>
    <t>4</t>
  </si>
  <si>
    <t>PORTERIAS</t>
  </si>
  <si>
    <t>14.21</t>
  </si>
  <si>
    <t>4.1</t>
  </si>
  <si>
    <t>MANTENIMIENTO Y REPARACIÓN DE PORTERIA DE FUTBOL (MEDIDAS APROXIMADAS DE 7,50x2,40m O SIMILAR). Se debe preparar la superficie hasta obtener una superficie pareja y homogénea. Se deben reparar con masilla y soldadura los puntos que lo requieran. Aplicar una capa de anticorrosivo y dos manos o las necesarias de pintura esmalte hasta obtener una superficie pareja y homogénea. Incluye filos y dilataciones, suministro y transporte de los materiales, thinner, resanes, anticorrosivo, masilla, soldadura, pulidora, compresor de pintura, color a definir según aprobación de la entidad o interventoría y todos los elementos necesarios para su correcta aplicación.</t>
  </si>
  <si>
    <t>Und</t>
  </si>
  <si>
    <t>14.22</t>
  </si>
  <si>
    <t>4.2</t>
  </si>
  <si>
    <t>MANTENIMIENTO Y REPARACIÓN DE PORTERIA DE FUTBOL (MEDIDAS APROXIMADAS DE 3,20x2,00m O SIMILAR). Se debe preparar la superficie hasta obtener una superficie pareja y homogénea. Se deben reparar con masilla y soldadura los puntos que lo requieran. Aplicar una capa de anticorrosivo y dos manos o las necesarias de pintura esmalte hasta obtener una superficie pareja y homogénea. Incluye filos y dilataciones, suministro y transporte de los materiales, thinner, resanes, anticorrosivo, masilla, soldadura, pulidora, compresor de pintura, color a definir según aprobación de la entidad o interventoría y todos los elementos necesarios para su correcta aplicación.</t>
  </si>
  <si>
    <t>16.32</t>
  </si>
  <si>
    <t>4.3</t>
  </si>
  <si>
    <t>Suministro e instalación de MALLA PARA PORTERIAS DE FUTBOL DE 7,50x2,40m. La malla debe ser multifilamento, resistencia 180kg/m2, Cal. 3mm, tamaño de ojo 12x12cm, impermeabilizada y alquiranada. Incluye suministro y transporte de los materiales, malla especificada, accesorios y todos los elementos necesarios para su correcta instalación</t>
  </si>
  <si>
    <t>16.33</t>
  </si>
  <si>
    <t>4.4</t>
  </si>
  <si>
    <t>Suministro e instalación de MALLA PARA PORTERIAS DE FUTBOL DE 3,20x2,00m. La malla debe ser multifilamento, resistencia 180kg/m2, Cal. 3mm, tamaño de ojo 12x12cm, impermeabilizada y alquiranada. Incluye suministro y transporte de los materiales, malla especificada, accesorios y todos los elementos necesarios para su correcta instalación</t>
  </si>
  <si>
    <t>TOTAL COSTO DIRECTO</t>
  </si>
  <si>
    <t>ADMINISTRACION</t>
  </si>
  <si>
    <t>UTILIDAD</t>
  </si>
  <si>
    <t>TOTAL AU</t>
  </si>
  <si>
    <t>TOTAL COSTO DIRECTO + AU</t>
  </si>
  <si>
    <t>PLAN DE GESTION INTEGRAL DE OBRA - PGIO</t>
  </si>
  <si>
    <t>PLAN SOCIAL</t>
  </si>
  <si>
    <t>PLAN DE MANEJO DE TRANSITO</t>
  </si>
  <si>
    <t>PLAN DE MANEJO AMBIENTAL</t>
  </si>
  <si>
    <t>PLAN DE SST</t>
  </si>
  <si>
    <t>TOTAL PLANES</t>
  </si>
  <si>
    <t>TOTAL COSTO DIRECTO + AU + PLANES</t>
  </si>
  <si>
    <t>FECHA DE CORTE</t>
  </si>
  <si>
    <t>PRESUPUESTO OFICIAL</t>
  </si>
  <si>
    <t>MEJORAMIENTO Y MANTENIMIENTO CANCHA DE FUTBOL UNIDAD DEPORTIVA PAN DE AZUCAR-LOTE 1</t>
  </si>
  <si>
    <t>JUNIO DE 2026</t>
  </si>
  <si>
    <t>LICITACION PÚBLICA No. SAB-05-008-26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</si>
</sst>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_-[$$-240A]\ * #,##0_-;\-[$$-240A]\ * #,##0_-;_-[$$-240A]\ * &quot;-&quot;??_-;_-@_-"/>
    <numFmt numFmtId="165" formatCode="_-&quot;$&quot;* #,##0_-;\-&quot;$&quot;* #,##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3" fillId="2" borderId="0" xfId="0" applyFont="1" applyFill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center" vertical="center" wrapText="1"/>
    </xf>
    <xf numFmtId="2" fontId="2" fillId="4" borderId="2" xfId="0" applyNumberFormat="1" applyFont="1" applyFill="1" applyBorder="1" applyAlignment="1">
      <alignment horizontal="center" vertical="center" wrapText="1"/>
    </xf>
    <xf numFmtId="165" fontId="4" fillId="4" borderId="2" xfId="1" applyNumberFormat="1" applyFont="1" applyFill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0" fontId="2" fillId="5" borderId="0" xfId="0" applyFont="1" applyFill="1" applyAlignment="1">
      <alignment wrapText="1"/>
    </xf>
    <xf numFmtId="164" fontId="2" fillId="0" borderId="0" xfId="0" applyNumberFormat="1" applyFont="1" applyAlignment="1">
      <alignment wrapText="1"/>
    </xf>
    <xf numFmtId="164" fontId="4" fillId="2" borderId="2" xfId="0" applyNumberFormat="1" applyFont="1" applyFill="1" applyBorder="1" applyAlignment="1">
      <alignment horizontal="center" vertical="center" wrapText="1"/>
    </xf>
    <xf numFmtId="165" fontId="2" fillId="0" borderId="0" xfId="1" applyNumberFormat="1" applyFont="1" applyAlignment="1">
      <alignment wrapText="1"/>
    </xf>
    <xf numFmtId="10" fontId="2" fillId="4" borderId="2" xfId="2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wrapText="1"/>
    </xf>
    <xf numFmtId="0" fontId="4" fillId="0" borderId="0" xfId="0" applyFont="1" applyAlignment="1">
      <alignment horizontal="right" vertical="center" wrapText="1"/>
    </xf>
    <xf numFmtId="0" fontId="4" fillId="5" borderId="0" xfId="0" applyFont="1" applyFill="1" applyAlignment="1">
      <alignment horizontal="right" vertical="center" wrapText="1"/>
    </xf>
    <xf numFmtId="164" fontId="4" fillId="5" borderId="0" xfId="0" applyNumberFormat="1" applyFont="1" applyFill="1" applyAlignment="1">
      <alignment horizontal="center" vertical="center" wrapText="1"/>
    </xf>
    <xf numFmtId="164" fontId="4" fillId="2" borderId="2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 wrapText="1"/>
    </xf>
    <xf numFmtId="164" fontId="2" fillId="5" borderId="0" xfId="0" applyNumberFormat="1" applyFont="1" applyFill="1" applyAlignment="1">
      <alignment horizontal="center" vertical="center" wrapText="1"/>
    </xf>
    <xf numFmtId="0" fontId="4" fillId="2" borderId="7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164" fontId="4" fillId="2" borderId="8" xfId="0" applyNumberFormat="1" applyFont="1" applyFill="1" applyBorder="1" applyAlignment="1">
      <alignment horizontal="center" vertical="center" wrapText="1"/>
    </xf>
    <xf numFmtId="164" fontId="4" fillId="2" borderId="9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right" vertical="center" wrapText="1"/>
    </xf>
    <xf numFmtId="0" fontId="4" fillId="4" borderId="5" xfId="0" applyFont="1" applyFill="1" applyBorder="1" applyAlignment="1">
      <alignment horizontal="right" vertical="center" wrapText="1"/>
    </xf>
    <xf numFmtId="0" fontId="4" fillId="4" borderId="6" xfId="0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wrapText="1"/>
    </xf>
    <xf numFmtId="0" fontId="4" fillId="4" borderId="2" xfId="0" applyFont="1" applyFill="1" applyBorder="1" applyAlignment="1">
      <alignment horizontal="right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ASPIRE/Desktop/SABANETA/LICITACIONES/2026/3.%20ESCENARIOS%20DEPORTIVOS%20INDEPORTES-GOBERNACION/PARA%20PUBLICAR/8.%20PRESUPUESTO%20CANCHA%20DE%20FUTBOL%20-%20PAN%20DE%20AZUC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IFICACION"/>
      <sheetName val="SLV M.O"/>
      <sheetName val="M.O"/>
      <sheetName val="EQ"/>
      <sheetName val="INSUMOS"/>
      <sheetName val="APUS GENERICOS"/>
      <sheetName val="APUS"/>
      <sheetName val="AU "/>
      <sheetName val="CRONOGRAMA"/>
      <sheetName val="PRESUPUESTO"/>
      <sheetName val="PGIO"/>
      <sheetName val="1.1"/>
      <sheetName val="1.2"/>
      <sheetName val="1.3"/>
      <sheetName val="2.1"/>
      <sheetName val="2.2"/>
      <sheetName val="3.1"/>
      <sheetName val="3.2"/>
      <sheetName val="4.1"/>
      <sheetName val="4.2"/>
      <sheetName val="4.3"/>
      <sheetName val="4.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0">
          <cell r="G30">
            <v>0.22649999999999998</v>
          </cell>
        </row>
      </sheetData>
      <sheetData sheetId="8"/>
      <sheetData sheetId="9"/>
      <sheetData sheetId="10">
        <row r="11">
          <cell r="F11">
            <v>1315000</v>
          </cell>
        </row>
        <row r="33">
          <cell r="F33">
            <v>12220160</v>
          </cell>
        </row>
        <row r="49">
          <cell r="F49">
            <v>4630802</v>
          </cell>
        </row>
        <row r="59">
          <cell r="F59">
            <v>1039000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I43"/>
  <sheetViews>
    <sheetView tabSelected="1" topLeftCell="B33" zoomScaleNormal="100" workbookViewId="0">
      <selection activeCell="C1" sqref="C1:G1"/>
    </sheetView>
  </sheetViews>
  <sheetFormatPr baseColWidth="10" defaultColWidth="9.1640625" defaultRowHeight="14" x14ac:dyDescent="0.2"/>
  <cols>
    <col min="1" max="1" width="9.1640625" style="27" hidden="1" customWidth="1"/>
    <col min="2" max="2" width="11" style="27" customWidth="1"/>
    <col min="3" max="3" width="39.5" style="28" customWidth="1"/>
    <col min="4" max="4" width="13.5" style="27" customWidth="1"/>
    <col min="5" max="5" width="17.33203125" style="27" customWidth="1"/>
    <col min="6" max="6" width="13.5" style="27" customWidth="1"/>
    <col min="7" max="7" width="21.5" style="27" customWidth="1"/>
    <col min="8" max="8" width="13.1640625" style="3" bestFit="1" customWidth="1"/>
    <col min="9" max="9" width="15" style="3" customWidth="1"/>
    <col min="10" max="16384" width="9.1640625" style="3"/>
  </cols>
  <sheetData>
    <row r="1" spans="1:8" ht="15.75" customHeight="1" x14ac:dyDescent="0.2">
      <c r="A1" s="1"/>
      <c r="B1" s="2"/>
      <c r="C1" s="42" t="s">
        <v>69</v>
      </c>
      <c r="D1" s="42"/>
      <c r="E1" s="42"/>
      <c r="F1" s="42"/>
      <c r="G1" s="42"/>
    </row>
    <row r="2" spans="1:8" ht="15.75" customHeight="1" x14ac:dyDescent="0.2">
      <c r="A2" s="1"/>
      <c r="B2" s="43" t="s">
        <v>66</v>
      </c>
      <c r="C2" s="43"/>
      <c r="D2" s="43"/>
      <c r="E2" s="43"/>
      <c r="F2" s="43"/>
      <c r="G2" s="44"/>
    </row>
    <row r="3" spans="1:8" ht="43.5" customHeight="1" x14ac:dyDescent="0.2">
      <c r="A3" s="1"/>
      <c r="B3" s="4"/>
      <c r="C3" s="42" t="s">
        <v>67</v>
      </c>
      <c r="D3" s="42"/>
      <c r="E3" s="42"/>
      <c r="F3" s="42"/>
      <c r="G3" s="42"/>
    </row>
    <row r="4" spans="1:8" ht="15.75" customHeight="1" x14ac:dyDescent="0.2">
      <c r="A4" s="41" t="s">
        <v>0</v>
      </c>
      <c r="B4" s="41" t="s">
        <v>1</v>
      </c>
      <c r="C4" s="41" t="s">
        <v>2</v>
      </c>
      <c r="D4" s="41" t="s">
        <v>3</v>
      </c>
      <c r="E4" s="41" t="s">
        <v>4</v>
      </c>
      <c r="F4" s="41" t="s">
        <v>5</v>
      </c>
      <c r="G4" s="41"/>
    </row>
    <row r="5" spans="1:8" ht="15.75" customHeight="1" x14ac:dyDescent="0.2">
      <c r="A5" s="41"/>
      <c r="B5" s="41"/>
      <c r="C5" s="41"/>
      <c r="D5" s="41"/>
      <c r="E5" s="41"/>
      <c r="F5" s="41"/>
      <c r="G5" s="41"/>
    </row>
    <row r="6" spans="1:8" ht="15.75" customHeight="1" x14ac:dyDescent="0.2">
      <c r="A6" s="41"/>
      <c r="B6" s="41"/>
      <c r="C6" s="41"/>
      <c r="D6" s="41"/>
      <c r="E6" s="41"/>
      <c r="F6" s="5" t="s">
        <v>6</v>
      </c>
      <c r="G6" s="5" t="s">
        <v>7</v>
      </c>
    </row>
    <row r="7" spans="1:8" ht="15" x14ac:dyDescent="0.2">
      <c r="A7" s="6"/>
      <c r="B7" s="6" t="s">
        <v>8</v>
      </c>
      <c r="C7" s="7" t="s">
        <v>9</v>
      </c>
      <c r="D7" s="8"/>
      <c r="E7" s="9"/>
      <c r="F7" s="10"/>
      <c r="G7" s="11"/>
    </row>
    <row r="8" spans="1:8" ht="210" x14ac:dyDescent="0.2">
      <c r="A8" s="12" t="s">
        <v>10</v>
      </c>
      <c r="B8" s="12" t="s">
        <v>11</v>
      </c>
      <c r="C8" s="13" t="s">
        <v>12</v>
      </c>
      <c r="D8" s="14" t="s">
        <v>13</v>
      </c>
      <c r="E8" s="15">
        <v>33265</v>
      </c>
      <c r="F8" s="16">
        <v>85.479896127909498</v>
      </c>
      <c r="G8" s="15">
        <f t="shared" ref="G8:G21" si="0">ROUND(F8*E8,0)</f>
        <v>2843489</v>
      </c>
    </row>
    <row r="9" spans="1:8" ht="60" x14ac:dyDescent="0.2">
      <c r="A9" s="12" t="s">
        <v>14</v>
      </c>
      <c r="B9" s="12" t="s">
        <v>15</v>
      </c>
      <c r="C9" s="13" t="s">
        <v>16</v>
      </c>
      <c r="D9" s="14" t="s">
        <v>17</v>
      </c>
      <c r="E9" s="15">
        <v>4912</v>
      </c>
      <c r="F9" s="16">
        <v>3280</v>
      </c>
      <c r="G9" s="15">
        <f t="shared" si="0"/>
        <v>16111360</v>
      </c>
    </row>
    <row r="10" spans="1:8" ht="75" x14ac:dyDescent="0.2">
      <c r="A10" s="12"/>
      <c r="B10" s="12" t="s">
        <v>18</v>
      </c>
      <c r="C10" s="13" t="s">
        <v>19</v>
      </c>
      <c r="D10" s="14" t="s">
        <v>20</v>
      </c>
      <c r="E10" s="15">
        <v>734331</v>
      </c>
      <c r="F10" s="16">
        <v>5</v>
      </c>
      <c r="G10" s="15">
        <f t="shared" si="0"/>
        <v>3671655</v>
      </c>
    </row>
    <row r="11" spans="1:8" ht="15" x14ac:dyDescent="0.2">
      <c r="A11" s="6"/>
      <c r="B11" s="6" t="s">
        <v>21</v>
      </c>
      <c r="C11" s="7" t="s">
        <v>22</v>
      </c>
      <c r="D11" s="8"/>
      <c r="E11" s="9"/>
      <c r="F11" s="10"/>
      <c r="G11" s="11"/>
    </row>
    <row r="12" spans="1:8" ht="105" x14ac:dyDescent="0.2">
      <c r="A12" s="12" t="s">
        <v>23</v>
      </c>
      <c r="B12" s="12" t="s">
        <v>24</v>
      </c>
      <c r="C12" s="13" t="s">
        <v>25</v>
      </c>
      <c r="D12" s="14" t="s">
        <v>17</v>
      </c>
      <c r="E12" s="15">
        <v>1550</v>
      </c>
      <c r="F12" s="16">
        <v>3280</v>
      </c>
      <c r="G12" s="15">
        <f t="shared" si="0"/>
        <v>5084000</v>
      </c>
      <c r="H12" s="17"/>
    </row>
    <row r="13" spans="1:8" ht="120" x14ac:dyDescent="0.2">
      <c r="A13" s="12" t="s">
        <v>26</v>
      </c>
      <c r="B13" s="12" t="s">
        <v>27</v>
      </c>
      <c r="C13" s="13" t="s">
        <v>28</v>
      </c>
      <c r="D13" s="14" t="s">
        <v>29</v>
      </c>
      <c r="E13" s="15">
        <v>223531</v>
      </c>
      <c r="F13" s="16">
        <v>16.400000000000002</v>
      </c>
      <c r="G13" s="15">
        <f t="shared" si="0"/>
        <v>3665908</v>
      </c>
    </row>
    <row r="14" spans="1:8" ht="15" x14ac:dyDescent="0.2">
      <c r="A14" s="6"/>
      <c r="B14" s="6" t="s">
        <v>30</v>
      </c>
      <c r="C14" s="7" t="s">
        <v>31</v>
      </c>
      <c r="D14" s="8"/>
      <c r="E14" s="9"/>
      <c r="F14" s="10"/>
      <c r="G14" s="11"/>
    </row>
    <row r="15" spans="1:8" ht="165" x14ac:dyDescent="0.2">
      <c r="A15" s="12" t="s">
        <v>32</v>
      </c>
      <c r="B15" s="12" t="s">
        <v>33</v>
      </c>
      <c r="C15" s="13" t="s">
        <v>34</v>
      </c>
      <c r="D15" s="14" t="s">
        <v>17</v>
      </c>
      <c r="E15" s="15">
        <v>175038</v>
      </c>
      <c r="F15" s="16">
        <v>3280</v>
      </c>
      <c r="G15" s="15">
        <f t="shared" si="0"/>
        <v>574124640</v>
      </c>
      <c r="H15" s="18"/>
    </row>
    <row r="16" spans="1:8" ht="75" x14ac:dyDescent="0.2">
      <c r="A16" s="12" t="s">
        <v>35</v>
      </c>
      <c r="B16" s="12" t="s">
        <v>36</v>
      </c>
      <c r="C16" s="13" t="s">
        <v>37</v>
      </c>
      <c r="D16" s="14" t="s">
        <v>17</v>
      </c>
      <c r="E16" s="15">
        <v>5280</v>
      </c>
      <c r="F16" s="16">
        <v>3280</v>
      </c>
      <c r="G16" s="15">
        <f t="shared" si="0"/>
        <v>17318400</v>
      </c>
    </row>
    <row r="17" spans="1:9" ht="15" x14ac:dyDescent="0.2">
      <c r="A17" s="6"/>
      <c r="B17" s="6" t="s">
        <v>38</v>
      </c>
      <c r="C17" s="7" t="s">
        <v>39</v>
      </c>
      <c r="D17" s="8"/>
      <c r="E17" s="9"/>
      <c r="F17" s="10"/>
      <c r="G17" s="11"/>
    </row>
    <row r="18" spans="1:9" ht="195" x14ac:dyDescent="0.2">
      <c r="A18" s="12" t="s">
        <v>40</v>
      </c>
      <c r="B18" s="12" t="s">
        <v>41</v>
      </c>
      <c r="C18" s="13" t="s">
        <v>42</v>
      </c>
      <c r="D18" s="14" t="s">
        <v>43</v>
      </c>
      <c r="E18" s="15">
        <v>443632</v>
      </c>
      <c r="F18" s="16">
        <v>2</v>
      </c>
      <c r="G18" s="15">
        <f t="shared" si="0"/>
        <v>887264</v>
      </c>
    </row>
    <row r="19" spans="1:9" ht="195" x14ac:dyDescent="0.2">
      <c r="A19" s="12" t="s">
        <v>44</v>
      </c>
      <c r="B19" s="12" t="s">
        <v>45</v>
      </c>
      <c r="C19" s="13" t="s">
        <v>46</v>
      </c>
      <c r="D19" s="14" t="s">
        <v>43</v>
      </c>
      <c r="E19" s="15">
        <v>300491</v>
      </c>
      <c r="F19" s="16">
        <v>6</v>
      </c>
      <c r="G19" s="15">
        <f t="shared" si="0"/>
        <v>1802946</v>
      </c>
    </row>
    <row r="20" spans="1:9" ht="105" x14ac:dyDescent="0.2">
      <c r="A20" s="12" t="s">
        <v>47</v>
      </c>
      <c r="B20" s="12" t="s">
        <v>48</v>
      </c>
      <c r="C20" s="13" t="s">
        <v>49</v>
      </c>
      <c r="D20" s="14" t="s">
        <v>43</v>
      </c>
      <c r="E20" s="15">
        <v>648034</v>
      </c>
      <c r="F20" s="16">
        <v>2</v>
      </c>
      <c r="G20" s="15">
        <f t="shared" si="0"/>
        <v>1296068</v>
      </c>
    </row>
    <row r="21" spans="1:9" ht="105" x14ac:dyDescent="0.2">
      <c r="A21" s="12" t="s">
        <v>50</v>
      </c>
      <c r="B21" s="12" t="s">
        <v>51</v>
      </c>
      <c r="C21" s="13" t="s">
        <v>52</v>
      </c>
      <c r="D21" s="14" t="s">
        <v>43</v>
      </c>
      <c r="E21" s="15">
        <v>415314</v>
      </c>
      <c r="F21" s="16">
        <v>6</v>
      </c>
      <c r="G21" s="15">
        <f t="shared" si="0"/>
        <v>2491884</v>
      </c>
    </row>
    <row r="22" spans="1:9" ht="13.5" customHeight="1" x14ac:dyDescent="0.2">
      <c r="A22" s="45" t="s">
        <v>53</v>
      </c>
      <c r="B22" s="45"/>
      <c r="C22" s="45"/>
      <c r="D22" s="45"/>
      <c r="E22" s="45"/>
      <c r="F22" s="45"/>
      <c r="G22" s="19">
        <f>SUM(G7:G21)</f>
        <v>629297614</v>
      </c>
      <c r="I22" s="20"/>
    </row>
    <row r="23" spans="1:9" ht="12.75" customHeight="1" x14ac:dyDescent="0.2">
      <c r="A23" s="46" t="s">
        <v>54</v>
      </c>
      <c r="B23" s="46"/>
      <c r="C23" s="46"/>
      <c r="D23" s="46"/>
      <c r="E23" s="46"/>
      <c r="F23" s="21">
        <f>'[1]AU '!G30</f>
        <v>0.22649999999999998</v>
      </c>
      <c r="G23" s="9">
        <f>ROUND(G22*$F$23,0)</f>
        <v>142535910</v>
      </c>
      <c r="I23" s="22"/>
    </row>
    <row r="24" spans="1:9" ht="15.75" customHeight="1" x14ac:dyDescent="0.2">
      <c r="A24" s="46" t="s">
        <v>55</v>
      </c>
      <c r="B24" s="46"/>
      <c r="C24" s="46"/>
      <c r="D24" s="46"/>
      <c r="E24" s="46"/>
      <c r="F24" s="21">
        <v>0.05</v>
      </c>
      <c r="G24" s="9">
        <f>ROUND(G22*$F$24,0)</f>
        <v>31464881</v>
      </c>
    </row>
    <row r="25" spans="1:9" ht="15.75" customHeight="1" x14ac:dyDescent="0.2">
      <c r="A25" s="45" t="s">
        <v>56</v>
      </c>
      <c r="B25" s="45"/>
      <c r="C25" s="45"/>
      <c r="D25" s="45"/>
      <c r="E25" s="45"/>
      <c r="F25" s="45"/>
      <c r="G25" s="19">
        <f>SUM(G23:G24)</f>
        <v>174000791</v>
      </c>
    </row>
    <row r="26" spans="1:9" ht="17.25" customHeight="1" x14ac:dyDescent="0.2">
      <c r="A26" s="45" t="s">
        <v>57</v>
      </c>
      <c r="B26" s="45"/>
      <c r="C26" s="45"/>
      <c r="D26" s="45"/>
      <c r="E26" s="45"/>
      <c r="F26" s="45"/>
      <c r="G26" s="19">
        <f>G22+G25</f>
        <v>803298405</v>
      </c>
    </row>
    <row r="27" spans="1:9" ht="17.25" customHeight="1" x14ac:dyDescent="0.2">
      <c r="A27" s="23"/>
      <c r="B27" s="24"/>
      <c r="C27" s="24"/>
      <c r="D27" s="24"/>
      <c r="E27" s="24"/>
      <c r="F27" s="24"/>
      <c r="G27" s="25"/>
    </row>
    <row r="28" spans="1:9" ht="17.25" customHeight="1" x14ac:dyDescent="0.2">
      <c r="A28" s="41" t="s">
        <v>58</v>
      </c>
      <c r="B28" s="41"/>
      <c r="C28" s="41"/>
      <c r="D28" s="41"/>
      <c r="E28" s="41"/>
      <c r="F28" s="41"/>
      <c r="G28" s="41"/>
    </row>
    <row r="29" spans="1:9" ht="17.25" customHeight="1" x14ac:dyDescent="0.2">
      <c r="A29" s="35" t="s">
        <v>59</v>
      </c>
      <c r="B29" s="36"/>
      <c r="C29" s="36"/>
      <c r="D29" s="36"/>
      <c r="E29" s="37"/>
      <c r="F29" s="21">
        <f>G29/$G$26</f>
        <v>1.6370006361459163E-3</v>
      </c>
      <c r="G29" s="9">
        <f>[1]PGIO!$F$11</f>
        <v>1315000</v>
      </c>
    </row>
    <row r="30" spans="1:9" ht="17.25" customHeight="1" x14ac:dyDescent="0.2">
      <c r="A30" s="35" t="s">
        <v>60</v>
      </c>
      <c r="B30" s="36"/>
      <c r="C30" s="36"/>
      <c r="D30" s="36"/>
      <c r="E30" s="37"/>
      <c r="F30" s="21">
        <f>G30/$G$26</f>
        <v>1.5212478854604474E-2</v>
      </c>
      <c r="G30" s="9">
        <f>[1]PGIO!$F$33</f>
        <v>12220160</v>
      </c>
    </row>
    <row r="31" spans="1:9" ht="17.25" customHeight="1" x14ac:dyDescent="0.2">
      <c r="A31" s="35" t="s">
        <v>61</v>
      </c>
      <c r="B31" s="36"/>
      <c r="C31" s="36"/>
      <c r="D31" s="36"/>
      <c r="E31" s="37"/>
      <c r="F31" s="21">
        <f>G31/$G$26</f>
        <v>5.7647344637762601E-3</v>
      </c>
      <c r="G31" s="9">
        <f>[1]PGIO!$F$49</f>
        <v>4630802</v>
      </c>
    </row>
    <row r="32" spans="1:9" ht="17.25" customHeight="1" x14ac:dyDescent="0.2">
      <c r="A32" s="35" t="s">
        <v>62</v>
      </c>
      <c r="B32" s="36"/>
      <c r="C32" s="36"/>
      <c r="D32" s="36"/>
      <c r="E32" s="37"/>
      <c r="F32" s="21">
        <f t="shared" ref="F32" si="1">G32/$G$26</f>
        <v>1.293417232665861E-3</v>
      </c>
      <c r="G32" s="9">
        <f>[1]PGIO!$F$59</f>
        <v>1039000</v>
      </c>
    </row>
    <row r="33" spans="1:9" ht="17.25" customHeight="1" x14ac:dyDescent="0.2">
      <c r="A33" s="38" t="s">
        <v>63</v>
      </c>
      <c r="B33" s="39"/>
      <c r="C33" s="39"/>
      <c r="D33" s="39"/>
      <c r="E33" s="39"/>
      <c r="F33" s="40"/>
      <c r="G33" s="26">
        <f>SUM(G29:G32)</f>
        <v>19204962</v>
      </c>
    </row>
    <row r="34" spans="1:9" ht="17.25" customHeight="1" x14ac:dyDescent="0.2">
      <c r="A34" s="23"/>
      <c r="B34" s="24"/>
      <c r="C34" s="24"/>
      <c r="D34" s="24"/>
      <c r="E34" s="24"/>
      <c r="F34" s="24"/>
      <c r="G34" s="25"/>
    </row>
    <row r="35" spans="1:9" ht="17.25" customHeight="1" x14ac:dyDescent="0.2">
      <c r="A35" s="38" t="s">
        <v>64</v>
      </c>
      <c r="B35" s="39"/>
      <c r="C35" s="39"/>
      <c r="D35" s="39"/>
      <c r="E35" s="39"/>
      <c r="F35" s="40"/>
      <c r="G35" s="19">
        <f>+G26+G33</f>
        <v>822503367</v>
      </c>
      <c r="I35" s="20"/>
    </row>
    <row r="36" spans="1:9" ht="15" thickBot="1" x14ac:dyDescent="0.25">
      <c r="G36" s="29"/>
      <c r="I36" s="18"/>
    </row>
    <row r="37" spans="1:9" ht="13.5" customHeight="1" thickBot="1" x14ac:dyDescent="0.25">
      <c r="A37" s="31" t="s">
        <v>65</v>
      </c>
      <c r="B37" s="32"/>
      <c r="C37" s="32"/>
      <c r="D37" s="33" t="s">
        <v>68</v>
      </c>
      <c r="E37" s="34"/>
      <c r="G37" s="29"/>
      <c r="I37" s="18"/>
    </row>
    <row r="38" spans="1:9" x14ac:dyDescent="0.2">
      <c r="G38" s="29"/>
    </row>
    <row r="40" spans="1:9" x14ac:dyDescent="0.2">
      <c r="G40" s="30"/>
      <c r="H40" s="17"/>
    </row>
    <row r="43" spans="1:9" ht="15" x14ac:dyDescent="0.2">
      <c r="B43"/>
      <c r="C43"/>
      <c r="D43"/>
      <c r="E43"/>
      <c r="F43"/>
      <c r="G43"/>
      <c r="H43"/>
    </row>
  </sheetData>
  <mergeCells count="23">
    <mergeCell ref="A28:G28"/>
    <mergeCell ref="C1:G1"/>
    <mergeCell ref="B2:G2"/>
    <mergeCell ref="C3:G3"/>
    <mergeCell ref="A4:A6"/>
    <mergeCell ref="B4:B6"/>
    <mergeCell ref="C4:C6"/>
    <mergeCell ref="D4:D6"/>
    <mergeCell ref="E4:E6"/>
    <mergeCell ref="F4:G5"/>
    <mergeCell ref="A22:F22"/>
    <mergeCell ref="A23:E23"/>
    <mergeCell ref="A24:E24"/>
    <mergeCell ref="A25:F25"/>
    <mergeCell ref="A26:F26"/>
    <mergeCell ref="A37:C37"/>
    <mergeCell ref="D37:E37"/>
    <mergeCell ref="A29:E29"/>
    <mergeCell ref="A30:E30"/>
    <mergeCell ref="A31:E31"/>
    <mergeCell ref="A32:E32"/>
    <mergeCell ref="A33:F33"/>
    <mergeCell ref="A35:F35"/>
  </mergeCells>
  <conditionalFormatting sqref="G36:G38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ASPIRE</dc:creator>
  <cp:lastModifiedBy>María Sofia</cp:lastModifiedBy>
  <dcterms:created xsi:type="dcterms:W3CDTF">2026-03-26T18:58:55Z</dcterms:created>
  <dcterms:modified xsi:type="dcterms:W3CDTF">2026-06-30T15:34:42Z</dcterms:modified>
</cp:coreProperties>
</file>