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MANTENIMIENTO AIRES ATLANTICO/"/>
    </mc:Choice>
  </mc:AlternateContent>
  <xr:revisionPtr revIDLastSave="301" documentId="13_ncr:1_{5F6F7647-1996-4C2F-B610-AF3296D65999}" xr6:coauthVersionLast="47" xr6:coauthVersionMax="47" xr10:uidLastSave="{48AA6620-FEDA-4B3F-B7B9-E00A6B10B81F}"/>
  <bookViews>
    <workbookView xWindow="-120" yWindow="-120" windowWidth="29040" windowHeight="15720" activeTab="3" xr2:uid="{00000000-000D-0000-FFFF-FFFF00000000}"/>
  </bookViews>
  <sheets>
    <sheet name="MTTO PREVENTIVO" sheetId="10" r:id="rId1"/>
    <sheet name="MANO DE OBRA MTTO CORRECTIVO" sheetId="9" r:id="rId2"/>
    <sheet name="REPUESTOS" sheetId="7" r:id="rId3"/>
    <sheet name="TOTAL" sheetId="11" r:id="rId4"/>
  </sheets>
  <definedNames>
    <definedName name="_xlnm._FilterDatabase" localSheetId="1" hidden="1">'MANO DE OBRA MTTO CORRECTIVO'!$A$5:$DW$32</definedName>
    <definedName name="_xlnm._FilterDatabase" localSheetId="0" hidden="1">'MTTO PREVENTIVO'!$F$11:$F$36</definedName>
    <definedName name="_xlnm._FilterDatabase" localSheetId="2" hidden="1">REPUESTOS!$A$9:$R$9</definedName>
    <definedName name="OLE_LINK1" localSheetId="2">REPUESTOS!$A$6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1" l="1"/>
  <c r="E6" i="11"/>
  <c r="E5" i="11"/>
  <c r="DE30" i="9"/>
  <c r="DM30" i="9" s="1"/>
  <c r="DE31" i="9"/>
  <c r="DM31" i="9" s="1"/>
  <c r="DE29" i="9"/>
  <c r="CM30" i="9"/>
  <c r="CM31" i="9"/>
  <c r="CM29" i="9"/>
  <c r="CL30" i="9"/>
  <c r="CL31" i="9"/>
  <c r="CL29" i="9"/>
  <c r="DB30" i="9"/>
  <c r="DJ30" i="9" s="1"/>
  <c r="DB31" i="9"/>
  <c r="DJ31" i="9" s="1"/>
  <c r="DB29" i="9"/>
  <c r="DJ29" i="9" s="1"/>
  <c r="BB30" i="9"/>
  <c r="BC30" i="9"/>
  <c r="BB31" i="9"/>
  <c r="BC31" i="9"/>
  <c r="BC29" i="9"/>
  <c r="BB29" i="9"/>
  <c r="CY30" i="9"/>
  <c r="DG30" i="9" s="1"/>
  <c r="CY31" i="9"/>
  <c r="DG31" i="9" s="1"/>
  <c r="CY29" i="9"/>
  <c r="DG29" i="9" s="1"/>
  <c r="S31" i="9"/>
  <c r="R31" i="9"/>
  <c r="S30" i="9"/>
  <c r="R30" i="9"/>
  <c r="S29" i="9"/>
  <c r="R29" i="9"/>
  <c r="CX30" i="9"/>
  <c r="DF30" i="9" s="1"/>
  <c r="CX31" i="9"/>
  <c r="DF31" i="9" s="1"/>
  <c r="CX29" i="9"/>
  <c r="DF29" i="9" s="1"/>
  <c r="F31" i="9"/>
  <c r="G31" i="9"/>
  <c r="F30" i="9"/>
  <c r="G30" i="9"/>
  <c r="G29" i="9"/>
  <c r="F29" i="9"/>
  <c r="DE7" i="9"/>
  <c r="DM7" i="9" s="1"/>
  <c r="DE8" i="9"/>
  <c r="DM8" i="9" s="1"/>
  <c r="DE9" i="9"/>
  <c r="DM9" i="9" s="1"/>
  <c r="DE10" i="9"/>
  <c r="DM10" i="9" s="1"/>
  <c r="DE11" i="9"/>
  <c r="DM11" i="9" s="1"/>
  <c r="DE12" i="9"/>
  <c r="DM12" i="9" s="1"/>
  <c r="DE13" i="9"/>
  <c r="DM13" i="9" s="1"/>
  <c r="DE14" i="9"/>
  <c r="DM14" i="9" s="1"/>
  <c r="DE15" i="9"/>
  <c r="DM15" i="9" s="1"/>
  <c r="DE16" i="9"/>
  <c r="DM16" i="9" s="1"/>
  <c r="DE17" i="9"/>
  <c r="DM17" i="9" s="1"/>
  <c r="DE18" i="9"/>
  <c r="DM18" i="9" s="1"/>
  <c r="DE19" i="9"/>
  <c r="DM19" i="9" s="1"/>
  <c r="DE20" i="9"/>
  <c r="DM20" i="9" s="1"/>
  <c r="DE21" i="9"/>
  <c r="DM21" i="9" s="1"/>
  <c r="DE22" i="9"/>
  <c r="DM22" i="9" s="1"/>
  <c r="DE23" i="9"/>
  <c r="DM23" i="9" s="1"/>
  <c r="DE24" i="9"/>
  <c r="DM24" i="9" s="1"/>
  <c r="DE25" i="9"/>
  <c r="DM25" i="9" s="1"/>
  <c r="DE26" i="9"/>
  <c r="DM26" i="9" s="1"/>
  <c r="DE27" i="9"/>
  <c r="DM27" i="9" s="1"/>
  <c r="DE28" i="9"/>
  <c r="DM28" i="9" s="1"/>
  <c r="DM29" i="9"/>
  <c r="DE6" i="9"/>
  <c r="DM6" i="9" s="1"/>
  <c r="DD7" i="9"/>
  <c r="DD8" i="9"/>
  <c r="DD10" i="9"/>
  <c r="DD11" i="9"/>
  <c r="DD13" i="9"/>
  <c r="DD15" i="9"/>
  <c r="DD16" i="9"/>
  <c r="DD17" i="9"/>
  <c r="DD19" i="9"/>
  <c r="DD20" i="9"/>
  <c r="DD22" i="9"/>
  <c r="DD24" i="9"/>
  <c r="DD6" i="9"/>
  <c r="DC7" i="9"/>
  <c r="DC8" i="9"/>
  <c r="DC10" i="9"/>
  <c r="DC11" i="9"/>
  <c r="DC13" i="9"/>
  <c r="DC15" i="9"/>
  <c r="DC16" i="9"/>
  <c r="DC17" i="9"/>
  <c r="DC19" i="9"/>
  <c r="DC20" i="9"/>
  <c r="DC22" i="9"/>
  <c r="DC24" i="9"/>
  <c r="DC6" i="9"/>
  <c r="DB7" i="9"/>
  <c r="DJ7" i="9" s="1"/>
  <c r="DB8" i="9"/>
  <c r="DJ8" i="9" s="1"/>
  <c r="DB9" i="9"/>
  <c r="DJ9" i="9" s="1"/>
  <c r="DB10" i="9"/>
  <c r="DJ10" i="9" s="1"/>
  <c r="DB11" i="9"/>
  <c r="DJ11" i="9" s="1"/>
  <c r="DB12" i="9"/>
  <c r="DJ12" i="9" s="1"/>
  <c r="DB13" i="9"/>
  <c r="DJ13" i="9" s="1"/>
  <c r="DB14" i="9"/>
  <c r="DJ14" i="9" s="1"/>
  <c r="DB15" i="9"/>
  <c r="DJ15" i="9" s="1"/>
  <c r="DB16" i="9"/>
  <c r="DJ16" i="9" s="1"/>
  <c r="DB17" i="9"/>
  <c r="DJ17" i="9" s="1"/>
  <c r="DB18" i="9"/>
  <c r="DJ18" i="9" s="1"/>
  <c r="DB19" i="9"/>
  <c r="DJ19" i="9" s="1"/>
  <c r="DB20" i="9"/>
  <c r="DJ20" i="9" s="1"/>
  <c r="DB21" i="9"/>
  <c r="DJ21" i="9" s="1"/>
  <c r="DB22" i="9"/>
  <c r="DJ22" i="9" s="1"/>
  <c r="DB23" i="9"/>
  <c r="DJ23" i="9" s="1"/>
  <c r="DB24" i="9"/>
  <c r="DJ24" i="9" s="1"/>
  <c r="DB25" i="9"/>
  <c r="DJ25" i="9" s="1"/>
  <c r="DB26" i="9"/>
  <c r="DJ26" i="9" s="1"/>
  <c r="DB27" i="9"/>
  <c r="DJ27" i="9" s="1"/>
  <c r="DB28" i="9"/>
  <c r="DJ28" i="9" s="1"/>
  <c r="DB6" i="9"/>
  <c r="DJ6" i="9" s="1"/>
  <c r="DA7" i="9"/>
  <c r="DI7" i="9" s="1"/>
  <c r="DA8" i="9"/>
  <c r="DI8" i="9" s="1"/>
  <c r="DA10" i="9"/>
  <c r="DI10" i="9" s="1"/>
  <c r="DA11" i="9"/>
  <c r="DI11" i="9" s="1"/>
  <c r="DA13" i="9"/>
  <c r="DI13" i="9" s="1"/>
  <c r="DA15" i="9"/>
  <c r="DI15" i="9" s="1"/>
  <c r="DA16" i="9"/>
  <c r="DI16" i="9" s="1"/>
  <c r="DA17" i="9"/>
  <c r="DI17" i="9" s="1"/>
  <c r="DA19" i="9"/>
  <c r="DI19" i="9" s="1"/>
  <c r="DA20" i="9"/>
  <c r="DI20" i="9" s="1"/>
  <c r="DA22" i="9"/>
  <c r="DI22" i="9" s="1"/>
  <c r="DA24" i="9"/>
  <c r="DI24" i="9" s="1"/>
  <c r="DA6" i="9"/>
  <c r="DI6" i="9" s="1"/>
  <c r="CX7" i="9"/>
  <c r="DF7" i="9" s="1"/>
  <c r="CY7" i="9"/>
  <c r="DG7" i="9" s="1"/>
  <c r="CZ7" i="9"/>
  <c r="CX8" i="9"/>
  <c r="DF8" i="9" s="1"/>
  <c r="CY8" i="9"/>
  <c r="DG8" i="9" s="1"/>
  <c r="CZ8" i="9"/>
  <c r="CX9" i="9"/>
  <c r="DF9" i="9" s="1"/>
  <c r="CY9" i="9"/>
  <c r="DG9" i="9" s="1"/>
  <c r="CX10" i="9"/>
  <c r="DF10" i="9" s="1"/>
  <c r="CY10" i="9"/>
  <c r="DG10" i="9" s="1"/>
  <c r="CZ10" i="9"/>
  <c r="CX11" i="9"/>
  <c r="DF11" i="9" s="1"/>
  <c r="CY11" i="9"/>
  <c r="DG11" i="9" s="1"/>
  <c r="CZ11" i="9"/>
  <c r="CX12" i="9"/>
  <c r="DF12" i="9" s="1"/>
  <c r="CY12" i="9"/>
  <c r="DG12" i="9" s="1"/>
  <c r="CX13" i="9"/>
  <c r="DF13" i="9" s="1"/>
  <c r="CY13" i="9"/>
  <c r="DG13" i="9" s="1"/>
  <c r="CZ13" i="9"/>
  <c r="CX14" i="9"/>
  <c r="DF14" i="9" s="1"/>
  <c r="CY14" i="9"/>
  <c r="DG14" i="9" s="1"/>
  <c r="CX15" i="9"/>
  <c r="DF15" i="9" s="1"/>
  <c r="CY15" i="9"/>
  <c r="DG15" i="9" s="1"/>
  <c r="CZ15" i="9"/>
  <c r="CX16" i="9"/>
  <c r="DF16" i="9" s="1"/>
  <c r="CY16" i="9"/>
  <c r="DG16" i="9" s="1"/>
  <c r="CZ16" i="9"/>
  <c r="CX17" i="9"/>
  <c r="DF17" i="9" s="1"/>
  <c r="CY17" i="9"/>
  <c r="DG17" i="9" s="1"/>
  <c r="CZ17" i="9"/>
  <c r="CX18" i="9"/>
  <c r="DF18" i="9" s="1"/>
  <c r="CY18" i="9"/>
  <c r="DG18" i="9" s="1"/>
  <c r="CX19" i="9"/>
  <c r="DF19" i="9" s="1"/>
  <c r="CY19" i="9"/>
  <c r="DG19" i="9" s="1"/>
  <c r="CZ19" i="9"/>
  <c r="CX20" i="9"/>
  <c r="DF20" i="9" s="1"/>
  <c r="CY20" i="9"/>
  <c r="DG20" i="9" s="1"/>
  <c r="CZ20" i="9"/>
  <c r="CX21" i="9"/>
  <c r="DF21" i="9" s="1"/>
  <c r="CY21" i="9"/>
  <c r="DG21" i="9" s="1"/>
  <c r="CX22" i="9"/>
  <c r="DF22" i="9" s="1"/>
  <c r="CY22" i="9"/>
  <c r="DG22" i="9" s="1"/>
  <c r="CZ22" i="9"/>
  <c r="CX23" i="9"/>
  <c r="DF23" i="9" s="1"/>
  <c r="CY23" i="9"/>
  <c r="DG23" i="9" s="1"/>
  <c r="CX24" i="9"/>
  <c r="DF24" i="9" s="1"/>
  <c r="CY24" i="9"/>
  <c r="DG24" i="9" s="1"/>
  <c r="CZ24" i="9"/>
  <c r="CX25" i="9"/>
  <c r="DF25" i="9" s="1"/>
  <c r="CY25" i="9"/>
  <c r="DG25" i="9" s="1"/>
  <c r="CX26" i="9"/>
  <c r="DF26" i="9" s="1"/>
  <c r="CY26" i="9"/>
  <c r="DG26" i="9" s="1"/>
  <c r="CX27" i="9"/>
  <c r="DF27" i="9" s="1"/>
  <c r="CY27" i="9"/>
  <c r="DG27" i="9" s="1"/>
  <c r="CX28" i="9"/>
  <c r="DF28" i="9" s="1"/>
  <c r="CY28" i="9"/>
  <c r="DG28" i="9" s="1"/>
  <c r="CZ6" i="9"/>
  <c r="CY6" i="9"/>
  <c r="DG6" i="9" s="1"/>
  <c r="CX6" i="9"/>
  <c r="DF6" i="9" s="1"/>
  <c r="Y11" i="7"/>
  <c r="Z11" i="7" s="1"/>
  <c r="Y12" i="7"/>
  <c r="Z12" i="7" s="1"/>
  <c r="Y13" i="7"/>
  <c r="Z13" i="7" s="1"/>
  <c r="Y14" i="7"/>
  <c r="Z14" i="7" s="1"/>
  <c r="Y15" i="7"/>
  <c r="Z15" i="7" s="1"/>
  <c r="Y16" i="7"/>
  <c r="Z16" i="7" s="1"/>
  <c r="Y17" i="7"/>
  <c r="Z17" i="7" s="1"/>
  <c r="Y18" i="7"/>
  <c r="Z18" i="7" s="1"/>
  <c r="Y19" i="7"/>
  <c r="Z19" i="7" s="1"/>
  <c r="Y20" i="7"/>
  <c r="Z20" i="7" s="1"/>
  <c r="Y21" i="7"/>
  <c r="Z21" i="7" s="1"/>
  <c r="Y22" i="7"/>
  <c r="Z22" i="7" s="1"/>
  <c r="Y23" i="7"/>
  <c r="Z23" i="7" s="1"/>
  <c r="Y24" i="7"/>
  <c r="Z24" i="7" s="1"/>
  <c r="Y25" i="7"/>
  <c r="Z25" i="7" s="1"/>
  <c r="Y26" i="7"/>
  <c r="Z26" i="7" s="1"/>
  <c r="Y27" i="7"/>
  <c r="Z27" i="7" s="1"/>
  <c r="Y28" i="7"/>
  <c r="Z28" i="7" s="1"/>
  <c r="Y29" i="7"/>
  <c r="Z29" i="7" s="1"/>
  <c r="Y30" i="7"/>
  <c r="Z30" i="7" s="1"/>
  <c r="Y31" i="7"/>
  <c r="Z31" i="7" s="1"/>
  <c r="Y32" i="7"/>
  <c r="Z32" i="7" s="1"/>
  <c r="Y33" i="7"/>
  <c r="Z33" i="7" s="1"/>
  <c r="Y34" i="7"/>
  <c r="Z34" i="7" s="1"/>
  <c r="Y35" i="7"/>
  <c r="Z35" i="7" s="1"/>
  <c r="Y36" i="7"/>
  <c r="Z36" i="7" s="1"/>
  <c r="Y37" i="7"/>
  <c r="Z37" i="7" s="1"/>
  <c r="Y38" i="7"/>
  <c r="Z38" i="7" s="1"/>
  <c r="Y39" i="7"/>
  <c r="Z39" i="7" s="1"/>
  <c r="Y40" i="7"/>
  <c r="Z40" i="7" s="1"/>
  <c r="Y41" i="7"/>
  <c r="Z41" i="7" s="1"/>
  <c r="Y42" i="7"/>
  <c r="Z42" i="7" s="1"/>
  <c r="Y43" i="7"/>
  <c r="Z43" i="7" s="1"/>
  <c r="Y44" i="7"/>
  <c r="Z44" i="7" s="1"/>
  <c r="Y45" i="7"/>
  <c r="Z45" i="7" s="1"/>
  <c r="Y46" i="7"/>
  <c r="Z46" i="7" s="1"/>
  <c r="Y47" i="7"/>
  <c r="Z47" i="7" s="1"/>
  <c r="Y48" i="7"/>
  <c r="Z48" i="7" s="1"/>
  <c r="Y49" i="7"/>
  <c r="Z49" i="7" s="1"/>
  <c r="Y50" i="7"/>
  <c r="Z50" i="7" s="1"/>
  <c r="Y51" i="7"/>
  <c r="Z51" i="7" s="1"/>
  <c r="Y52" i="7"/>
  <c r="Z52" i="7" s="1"/>
  <c r="Y53" i="7"/>
  <c r="Z53" i="7" s="1"/>
  <c r="Y54" i="7"/>
  <c r="Z54" i="7" s="1"/>
  <c r="Y55" i="7"/>
  <c r="Z55" i="7" s="1"/>
  <c r="Y56" i="7"/>
  <c r="Z56" i="7" s="1"/>
  <c r="Y57" i="7"/>
  <c r="Z57" i="7" s="1"/>
  <c r="Y58" i="7"/>
  <c r="Z58" i="7" s="1"/>
  <c r="Y59" i="7"/>
  <c r="Z59" i="7" s="1"/>
  <c r="Y60" i="7"/>
  <c r="Z60" i="7" s="1"/>
  <c r="Y61" i="7"/>
  <c r="Z61" i="7" s="1"/>
  <c r="Y62" i="7"/>
  <c r="Z62" i="7" s="1"/>
  <c r="Y63" i="7"/>
  <c r="Z63" i="7" s="1"/>
  <c r="Y64" i="7"/>
  <c r="Z64" i="7" s="1"/>
  <c r="Y65" i="7"/>
  <c r="Z65" i="7" s="1"/>
  <c r="Y66" i="7"/>
  <c r="Z66" i="7" s="1"/>
  <c r="Y67" i="7"/>
  <c r="Z67" i="7" s="1"/>
  <c r="Y68" i="7"/>
  <c r="Z68" i="7" s="1"/>
  <c r="Y69" i="7"/>
  <c r="Z69" i="7" s="1"/>
  <c r="Y70" i="7"/>
  <c r="Z70" i="7" s="1"/>
  <c r="Y71" i="7"/>
  <c r="Z71" i="7" s="1"/>
  <c r="Y72" i="7"/>
  <c r="Z72" i="7" s="1"/>
  <c r="Y73" i="7"/>
  <c r="Z73" i="7" s="1"/>
  <c r="Y74" i="7"/>
  <c r="Z74" i="7" s="1"/>
  <c r="Y75" i="7"/>
  <c r="Z75" i="7" s="1"/>
  <c r="Y76" i="7"/>
  <c r="Z76" i="7" s="1"/>
  <c r="Y77" i="7"/>
  <c r="Z77" i="7" s="1"/>
  <c r="Y78" i="7"/>
  <c r="Z78" i="7" s="1"/>
  <c r="Y79" i="7"/>
  <c r="Z79" i="7" s="1"/>
  <c r="Y80" i="7"/>
  <c r="Z80" i="7" s="1"/>
  <c r="Y81" i="7"/>
  <c r="Z81" i="7" s="1"/>
  <c r="Y82" i="7"/>
  <c r="Z82" i="7" s="1"/>
  <c r="Y83" i="7"/>
  <c r="Z83" i="7" s="1"/>
  <c r="Y84" i="7"/>
  <c r="Z84" i="7" s="1"/>
  <c r="Y85" i="7"/>
  <c r="Z85" i="7" s="1"/>
  <c r="Y86" i="7"/>
  <c r="Z86" i="7" s="1"/>
  <c r="Y87" i="7"/>
  <c r="Z87" i="7" s="1"/>
  <c r="Y88" i="7"/>
  <c r="Z88" i="7" s="1"/>
  <c r="Y89" i="7"/>
  <c r="Z89" i="7" s="1"/>
  <c r="Y90" i="7"/>
  <c r="Z90" i="7" s="1"/>
  <c r="Y91" i="7"/>
  <c r="Z91" i="7" s="1"/>
  <c r="Y92" i="7"/>
  <c r="Z92" i="7" s="1"/>
  <c r="Y93" i="7"/>
  <c r="Z93" i="7" s="1"/>
  <c r="Y94" i="7"/>
  <c r="Z94" i="7" s="1"/>
  <c r="Y95" i="7"/>
  <c r="Z95" i="7" s="1"/>
  <c r="Y96" i="7"/>
  <c r="Z96" i="7" s="1"/>
  <c r="Y97" i="7"/>
  <c r="Z97" i="7" s="1"/>
  <c r="Y98" i="7"/>
  <c r="Z98" i="7" s="1"/>
  <c r="Y99" i="7"/>
  <c r="Z99" i="7" s="1"/>
  <c r="Y100" i="7"/>
  <c r="Z100" i="7" s="1"/>
  <c r="Y10" i="7"/>
  <c r="Z10" i="7" s="1"/>
  <c r="AA35" i="10"/>
  <c r="AB35" i="10" s="1"/>
  <c r="AA33" i="10"/>
  <c r="AB33" i="10" s="1"/>
  <c r="AA18" i="10"/>
  <c r="AB18" i="10" s="1"/>
  <c r="AA16" i="10"/>
  <c r="AB16" i="10" s="1"/>
  <c r="AA15" i="10"/>
  <c r="AB15" i="10" s="1"/>
  <c r="AA14" i="10"/>
  <c r="AB14" i="10" s="1"/>
  <c r="AA20" i="10"/>
  <c r="AB20" i="10" s="1"/>
  <c r="AA21" i="10"/>
  <c r="AB21" i="10" s="1"/>
  <c r="AA23" i="10"/>
  <c r="AB23" i="10" s="1"/>
  <c r="AA25" i="10"/>
  <c r="AB25" i="10" s="1"/>
  <c r="AA26" i="10"/>
  <c r="AB26" i="10" s="1"/>
  <c r="AA28" i="10"/>
  <c r="AB28" i="10" s="1"/>
  <c r="AA30" i="10"/>
  <c r="AB30" i="10" s="1"/>
  <c r="AA32" i="10"/>
  <c r="AB32" i="10" s="1"/>
  <c r="AA34" i="10"/>
  <c r="AB34" i="10" s="1"/>
  <c r="AA13" i="10"/>
  <c r="AB13" i="10" s="1"/>
  <c r="K33" i="10"/>
  <c r="J33" i="10"/>
  <c r="K35" i="10"/>
  <c r="J35" i="10"/>
  <c r="K18" i="10"/>
  <c r="J18" i="10"/>
  <c r="J5" i="10"/>
  <c r="J15" i="10"/>
  <c r="K15" i="10"/>
  <c r="K16" i="10"/>
  <c r="J16" i="10"/>
  <c r="CL7" i="9"/>
  <c r="CM7" i="9"/>
  <c r="CL8" i="9"/>
  <c r="CM8" i="9"/>
  <c r="CL9" i="9"/>
  <c r="CM9" i="9"/>
  <c r="CL10" i="9"/>
  <c r="CM10" i="9"/>
  <c r="CL11" i="9"/>
  <c r="CM11" i="9"/>
  <c r="CL12" i="9"/>
  <c r="CM12" i="9"/>
  <c r="CL13" i="9"/>
  <c r="CM13" i="9"/>
  <c r="CL14" i="9"/>
  <c r="CM14" i="9"/>
  <c r="CL15" i="9"/>
  <c r="CM15" i="9"/>
  <c r="CL16" i="9"/>
  <c r="CM16" i="9"/>
  <c r="CL17" i="9"/>
  <c r="CM17" i="9"/>
  <c r="CL18" i="9"/>
  <c r="CM18" i="9"/>
  <c r="CL19" i="9"/>
  <c r="CM19" i="9"/>
  <c r="CL20" i="9"/>
  <c r="CM20" i="9"/>
  <c r="CL21" i="9"/>
  <c r="CM21" i="9"/>
  <c r="CL22" i="9"/>
  <c r="CM22" i="9"/>
  <c r="CL23" i="9"/>
  <c r="CM23" i="9"/>
  <c r="CL24" i="9"/>
  <c r="CM24" i="9"/>
  <c r="CL25" i="9"/>
  <c r="CM25" i="9"/>
  <c r="CL26" i="9"/>
  <c r="CM26" i="9"/>
  <c r="CL27" i="9"/>
  <c r="CM27" i="9"/>
  <c r="CL28" i="9"/>
  <c r="CM28" i="9"/>
  <c r="CM6" i="9"/>
  <c r="CL6" i="9"/>
  <c r="BZ7" i="9"/>
  <c r="CA7" i="9"/>
  <c r="BZ8" i="9"/>
  <c r="CA8" i="9"/>
  <c r="BZ9" i="9"/>
  <c r="CC9" i="9" s="1"/>
  <c r="CE9" i="9" s="1"/>
  <c r="CA9" i="9"/>
  <c r="CD9" i="9" s="1"/>
  <c r="CB9" i="9"/>
  <c r="BZ10" i="9"/>
  <c r="CA10" i="9"/>
  <c r="BZ11" i="9"/>
  <c r="CA11" i="9"/>
  <c r="BZ12" i="9"/>
  <c r="CC12" i="9" s="1"/>
  <c r="CE12" i="9" s="1"/>
  <c r="CA12" i="9"/>
  <c r="CD12" i="9" s="1"/>
  <c r="CB12" i="9"/>
  <c r="BZ13" i="9"/>
  <c r="CA13" i="9"/>
  <c r="BZ14" i="9"/>
  <c r="CC14" i="9" s="1"/>
  <c r="CE14" i="9" s="1"/>
  <c r="CA14" i="9"/>
  <c r="CD14" i="9" s="1"/>
  <c r="CB14" i="9"/>
  <c r="BZ15" i="9"/>
  <c r="CA15" i="9"/>
  <c r="BZ16" i="9"/>
  <c r="CA16" i="9"/>
  <c r="BZ17" i="9"/>
  <c r="CA17" i="9"/>
  <c r="BZ18" i="9"/>
  <c r="CC18" i="9" s="1"/>
  <c r="CE18" i="9" s="1"/>
  <c r="CA18" i="9"/>
  <c r="CD18" i="9" s="1"/>
  <c r="CB18" i="9"/>
  <c r="BZ19" i="9"/>
  <c r="CA19" i="9"/>
  <c r="BZ20" i="9"/>
  <c r="CA20" i="9"/>
  <c r="BZ21" i="9"/>
  <c r="CC21" i="9" s="1"/>
  <c r="CE21" i="9" s="1"/>
  <c r="CA21" i="9"/>
  <c r="CD21" i="9" s="1"/>
  <c r="CB21" i="9"/>
  <c r="BZ22" i="9"/>
  <c r="CA22" i="9"/>
  <c r="BZ23" i="9"/>
  <c r="CC23" i="9" s="1"/>
  <c r="CE23" i="9" s="1"/>
  <c r="CA23" i="9"/>
  <c r="CD23" i="9" s="1"/>
  <c r="CB23" i="9"/>
  <c r="BZ24" i="9"/>
  <c r="CA24" i="9"/>
  <c r="BZ25" i="9"/>
  <c r="CC25" i="9" s="1"/>
  <c r="CE25" i="9" s="1"/>
  <c r="CA25" i="9"/>
  <c r="CD25" i="9" s="1"/>
  <c r="CB25" i="9"/>
  <c r="BZ26" i="9"/>
  <c r="CC26" i="9" s="1"/>
  <c r="CE26" i="9" s="1"/>
  <c r="CA26" i="9"/>
  <c r="CD26" i="9" s="1"/>
  <c r="CB26" i="9"/>
  <c r="BZ27" i="9"/>
  <c r="CC27" i="9" s="1"/>
  <c r="CE27" i="9" s="1"/>
  <c r="CA27" i="9"/>
  <c r="CD27" i="9" s="1"/>
  <c r="CB27" i="9"/>
  <c r="BZ28" i="9"/>
  <c r="CC28" i="9" s="1"/>
  <c r="CE28" i="9" s="1"/>
  <c r="CA28" i="9"/>
  <c r="CD28" i="9" s="1"/>
  <c r="CB28" i="9"/>
  <c r="BZ29" i="9"/>
  <c r="CC29" i="9" s="1"/>
  <c r="CE29" i="9" s="1"/>
  <c r="CA29" i="9"/>
  <c r="CD29" i="9" s="1"/>
  <c r="CB29" i="9"/>
  <c r="BZ30" i="9"/>
  <c r="CC30" i="9" s="1"/>
  <c r="CE30" i="9" s="1"/>
  <c r="CA30" i="9"/>
  <c r="CD30" i="9" s="1"/>
  <c r="CB30" i="9"/>
  <c r="BZ31" i="9"/>
  <c r="CC31" i="9" s="1"/>
  <c r="CE31" i="9" s="1"/>
  <c r="CA31" i="9"/>
  <c r="CD31" i="9" s="1"/>
  <c r="CB31" i="9"/>
  <c r="CA6" i="9"/>
  <c r="BZ6" i="9"/>
  <c r="BN7" i="9"/>
  <c r="BO7" i="9"/>
  <c r="BN8" i="9"/>
  <c r="BO8" i="9"/>
  <c r="BN9" i="9"/>
  <c r="BQ9" i="9" s="1"/>
  <c r="BS9" i="9" s="1"/>
  <c r="BO9" i="9"/>
  <c r="BR9" i="9" s="1"/>
  <c r="BP9" i="9"/>
  <c r="BN10" i="9"/>
  <c r="BO10" i="9"/>
  <c r="BN11" i="9"/>
  <c r="BO11" i="9"/>
  <c r="BN12" i="9"/>
  <c r="BQ12" i="9" s="1"/>
  <c r="BS12" i="9" s="1"/>
  <c r="BO12" i="9"/>
  <c r="BR12" i="9" s="1"/>
  <c r="BP12" i="9"/>
  <c r="BN13" i="9"/>
  <c r="BO13" i="9"/>
  <c r="BN14" i="9"/>
  <c r="BQ14" i="9" s="1"/>
  <c r="BS14" i="9" s="1"/>
  <c r="BO14" i="9"/>
  <c r="BR14" i="9" s="1"/>
  <c r="BP14" i="9"/>
  <c r="BN15" i="9"/>
  <c r="BO15" i="9"/>
  <c r="BN16" i="9"/>
  <c r="BO16" i="9"/>
  <c r="BN17" i="9"/>
  <c r="BO17" i="9"/>
  <c r="BN18" i="9"/>
  <c r="BQ18" i="9" s="1"/>
  <c r="BS18" i="9" s="1"/>
  <c r="BO18" i="9"/>
  <c r="BR18" i="9" s="1"/>
  <c r="BP18" i="9"/>
  <c r="BN19" i="9"/>
  <c r="BO19" i="9"/>
  <c r="BN20" i="9"/>
  <c r="BO20" i="9"/>
  <c r="BN21" i="9"/>
  <c r="BQ21" i="9" s="1"/>
  <c r="BS21" i="9" s="1"/>
  <c r="BO21" i="9"/>
  <c r="BR21" i="9" s="1"/>
  <c r="BP21" i="9"/>
  <c r="BN22" i="9"/>
  <c r="BO22" i="9"/>
  <c r="BN23" i="9"/>
  <c r="BQ23" i="9" s="1"/>
  <c r="BS23" i="9" s="1"/>
  <c r="BO23" i="9"/>
  <c r="BR23" i="9" s="1"/>
  <c r="BP23" i="9"/>
  <c r="BN24" i="9"/>
  <c r="BO24" i="9"/>
  <c r="BN25" i="9"/>
  <c r="BQ25" i="9" s="1"/>
  <c r="BS25" i="9" s="1"/>
  <c r="BO25" i="9"/>
  <c r="BR25" i="9" s="1"/>
  <c r="BP25" i="9"/>
  <c r="BN26" i="9"/>
  <c r="BQ26" i="9" s="1"/>
  <c r="BS26" i="9" s="1"/>
  <c r="BO26" i="9"/>
  <c r="BR26" i="9" s="1"/>
  <c r="BP26" i="9"/>
  <c r="BN27" i="9"/>
  <c r="BQ27" i="9" s="1"/>
  <c r="BS27" i="9" s="1"/>
  <c r="BO27" i="9"/>
  <c r="BR27" i="9" s="1"/>
  <c r="BP27" i="9"/>
  <c r="BN28" i="9"/>
  <c r="BQ28" i="9" s="1"/>
  <c r="BS28" i="9" s="1"/>
  <c r="BO28" i="9"/>
  <c r="BR28" i="9" s="1"/>
  <c r="BP28" i="9"/>
  <c r="BN29" i="9"/>
  <c r="BQ29" i="9" s="1"/>
  <c r="BS29" i="9" s="1"/>
  <c r="BO29" i="9"/>
  <c r="BR29" i="9" s="1"/>
  <c r="BP29" i="9"/>
  <c r="BN30" i="9"/>
  <c r="BQ30" i="9" s="1"/>
  <c r="BS30" i="9" s="1"/>
  <c r="BO30" i="9"/>
  <c r="BR30" i="9" s="1"/>
  <c r="BP30" i="9"/>
  <c r="BN31" i="9"/>
  <c r="BQ31" i="9" s="1"/>
  <c r="BS31" i="9" s="1"/>
  <c r="BO31" i="9"/>
  <c r="BR31" i="9" s="1"/>
  <c r="BP31" i="9"/>
  <c r="BO6" i="9"/>
  <c r="BN6" i="9"/>
  <c r="BF32" i="9"/>
  <c r="BB7" i="9"/>
  <c r="BC7" i="9"/>
  <c r="BB8" i="9"/>
  <c r="BC8" i="9"/>
  <c r="BB9" i="9"/>
  <c r="BC9" i="9"/>
  <c r="BB10" i="9"/>
  <c r="BC10" i="9"/>
  <c r="BB11" i="9"/>
  <c r="BC11" i="9"/>
  <c r="BB12" i="9"/>
  <c r="BC12" i="9"/>
  <c r="BB13" i="9"/>
  <c r="BC13" i="9"/>
  <c r="BB14" i="9"/>
  <c r="BC14" i="9"/>
  <c r="BB15" i="9"/>
  <c r="BC15" i="9"/>
  <c r="BB16" i="9"/>
  <c r="BC16" i="9"/>
  <c r="BB17" i="9"/>
  <c r="BC17" i="9"/>
  <c r="BB18" i="9"/>
  <c r="BC18" i="9"/>
  <c r="BB19" i="9"/>
  <c r="BC19" i="9"/>
  <c r="BB20" i="9"/>
  <c r="BC20" i="9"/>
  <c r="BB21" i="9"/>
  <c r="BC21" i="9"/>
  <c r="BB22" i="9"/>
  <c r="BC22" i="9"/>
  <c r="BB23" i="9"/>
  <c r="BC23" i="9"/>
  <c r="BB24" i="9"/>
  <c r="BC24" i="9"/>
  <c r="BB25" i="9"/>
  <c r="BC25" i="9"/>
  <c r="BB26" i="9"/>
  <c r="BC26" i="9"/>
  <c r="BB27" i="9"/>
  <c r="BC27" i="9"/>
  <c r="BB28" i="9"/>
  <c r="BC28" i="9"/>
  <c r="BC6" i="9"/>
  <c r="BB6" i="9"/>
  <c r="AP7" i="9"/>
  <c r="AQ7" i="9"/>
  <c r="AP8" i="9"/>
  <c r="AQ8" i="9"/>
  <c r="AP9" i="9"/>
  <c r="AS9" i="9" s="1"/>
  <c r="AU9" i="9" s="1"/>
  <c r="AQ9" i="9"/>
  <c r="AT9" i="9" s="1"/>
  <c r="DI9" i="9" s="1"/>
  <c r="AR9" i="9"/>
  <c r="AP10" i="9"/>
  <c r="AQ10" i="9"/>
  <c r="AP11" i="9"/>
  <c r="AQ11" i="9"/>
  <c r="AP12" i="9"/>
  <c r="AS12" i="9" s="1"/>
  <c r="AU12" i="9" s="1"/>
  <c r="AQ12" i="9"/>
  <c r="AT12" i="9" s="1"/>
  <c r="AR12" i="9"/>
  <c r="AP13" i="9"/>
  <c r="AQ13" i="9"/>
  <c r="AP14" i="9"/>
  <c r="AS14" i="9" s="1"/>
  <c r="AU14" i="9" s="1"/>
  <c r="AQ14" i="9"/>
  <c r="AT14" i="9" s="1"/>
  <c r="AR14" i="9"/>
  <c r="AP15" i="9"/>
  <c r="AQ15" i="9"/>
  <c r="AP16" i="9"/>
  <c r="AQ16" i="9"/>
  <c r="AP17" i="9"/>
  <c r="AQ17" i="9"/>
  <c r="AP18" i="9"/>
  <c r="AS18" i="9" s="1"/>
  <c r="AU18" i="9" s="1"/>
  <c r="AQ18" i="9"/>
  <c r="AT18" i="9" s="1"/>
  <c r="AR18" i="9"/>
  <c r="AP19" i="9"/>
  <c r="AQ19" i="9"/>
  <c r="AP20" i="9"/>
  <c r="AQ20" i="9"/>
  <c r="AP21" i="9"/>
  <c r="AS21" i="9" s="1"/>
  <c r="AU21" i="9" s="1"/>
  <c r="AQ21" i="9"/>
  <c r="AT21" i="9" s="1"/>
  <c r="AR21" i="9"/>
  <c r="AP22" i="9"/>
  <c r="AQ22" i="9"/>
  <c r="AP23" i="9"/>
  <c r="AS23" i="9" s="1"/>
  <c r="AU23" i="9" s="1"/>
  <c r="AQ23" i="9"/>
  <c r="AT23" i="9" s="1"/>
  <c r="AR23" i="9"/>
  <c r="AP24" i="9"/>
  <c r="AQ24" i="9"/>
  <c r="AP25" i="9"/>
  <c r="AS25" i="9" s="1"/>
  <c r="AU25" i="9" s="1"/>
  <c r="AQ25" i="9"/>
  <c r="AT25" i="9" s="1"/>
  <c r="AR25" i="9"/>
  <c r="AP26" i="9"/>
  <c r="AS26" i="9" s="1"/>
  <c r="AU26" i="9" s="1"/>
  <c r="AQ26" i="9"/>
  <c r="AT26" i="9" s="1"/>
  <c r="AR26" i="9"/>
  <c r="AP27" i="9"/>
  <c r="AS27" i="9" s="1"/>
  <c r="AU27" i="9" s="1"/>
  <c r="AQ27" i="9"/>
  <c r="AT27" i="9" s="1"/>
  <c r="AR27" i="9"/>
  <c r="AP28" i="9"/>
  <c r="AS28" i="9" s="1"/>
  <c r="AU28" i="9" s="1"/>
  <c r="AQ28" i="9"/>
  <c r="AT28" i="9" s="1"/>
  <c r="AR28" i="9"/>
  <c r="AP29" i="9"/>
  <c r="AS29" i="9" s="1"/>
  <c r="AU29" i="9" s="1"/>
  <c r="AQ29" i="9"/>
  <c r="AT29" i="9" s="1"/>
  <c r="AR29" i="9"/>
  <c r="AP30" i="9"/>
  <c r="AS30" i="9" s="1"/>
  <c r="AU30" i="9" s="1"/>
  <c r="AQ30" i="9"/>
  <c r="AT30" i="9" s="1"/>
  <c r="AR30" i="9"/>
  <c r="AP31" i="9"/>
  <c r="AS31" i="9" s="1"/>
  <c r="AU31" i="9" s="1"/>
  <c r="AQ31" i="9"/>
  <c r="AT31" i="9" s="1"/>
  <c r="AR31" i="9"/>
  <c r="AQ6" i="9"/>
  <c r="AP6" i="9"/>
  <c r="AF9" i="9"/>
  <c r="AF12" i="9"/>
  <c r="AF14" i="9"/>
  <c r="AF18" i="9"/>
  <c r="AF21" i="9"/>
  <c r="AF23" i="9"/>
  <c r="AF25" i="9"/>
  <c r="AF26" i="9"/>
  <c r="AF27" i="9"/>
  <c r="AF28" i="9"/>
  <c r="AF29" i="9"/>
  <c r="AF30" i="9"/>
  <c r="AF31" i="9"/>
  <c r="AE7" i="9"/>
  <c r="AE8" i="9"/>
  <c r="AE9" i="9"/>
  <c r="AE10" i="9"/>
  <c r="AE11" i="9"/>
  <c r="AE12" i="9"/>
  <c r="AE13" i="9"/>
  <c r="AE14" i="9"/>
  <c r="AE15" i="9"/>
  <c r="AE16" i="9"/>
  <c r="AE17" i="9"/>
  <c r="AE18" i="9"/>
  <c r="AE19" i="9"/>
  <c r="AE20" i="9"/>
  <c r="AE21" i="9"/>
  <c r="AH21" i="9" s="1"/>
  <c r="AE22" i="9"/>
  <c r="AE23" i="9"/>
  <c r="AH23" i="9" s="1"/>
  <c r="AE24" i="9"/>
  <c r="AE25" i="9"/>
  <c r="AH25" i="9" s="1"/>
  <c r="AE26" i="9"/>
  <c r="AH26" i="9" s="1"/>
  <c r="AE27" i="9"/>
  <c r="AH27" i="9" s="1"/>
  <c r="AE28" i="9"/>
  <c r="AH28" i="9" s="1"/>
  <c r="AE29" i="9"/>
  <c r="AH29" i="9" s="1"/>
  <c r="AE30" i="9"/>
  <c r="AH30" i="9" s="1"/>
  <c r="AE31" i="9"/>
  <c r="AH31" i="9" s="1"/>
  <c r="AE6" i="9"/>
  <c r="AD7" i="9"/>
  <c r="AD8" i="9"/>
  <c r="AD9" i="9"/>
  <c r="AG9" i="9" s="1"/>
  <c r="AJ9" i="9" s="1"/>
  <c r="AD10" i="9"/>
  <c r="AD11" i="9"/>
  <c r="AD12" i="9"/>
  <c r="AG12" i="9" s="1"/>
  <c r="AD13" i="9"/>
  <c r="AD14" i="9"/>
  <c r="AG14" i="9" s="1"/>
  <c r="AJ14" i="9" s="1"/>
  <c r="AD15" i="9"/>
  <c r="AD16" i="9"/>
  <c r="AD17" i="9"/>
  <c r="AD18" i="9"/>
  <c r="AG18" i="9" s="1"/>
  <c r="AJ18" i="9" s="1"/>
  <c r="AD19" i="9"/>
  <c r="AD20" i="9"/>
  <c r="AD21" i="9"/>
  <c r="AG21" i="9" s="1"/>
  <c r="AJ21" i="9" s="1"/>
  <c r="AD22" i="9"/>
  <c r="AD23" i="9"/>
  <c r="AG23" i="9" s="1"/>
  <c r="AD24" i="9"/>
  <c r="AD25" i="9"/>
  <c r="AG25" i="9" s="1"/>
  <c r="AI25" i="9" s="1"/>
  <c r="AD26" i="9"/>
  <c r="AG26" i="9" s="1"/>
  <c r="AJ26" i="9" s="1"/>
  <c r="AD27" i="9"/>
  <c r="AG27" i="9" s="1"/>
  <c r="AD28" i="9"/>
  <c r="AG28" i="9" s="1"/>
  <c r="AD29" i="9"/>
  <c r="AG29" i="9" s="1"/>
  <c r="AI29" i="9" s="1"/>
  <c r="AD30" i="9"/>
  <c r="AG30" i="9" s="1"/>
  <c r="AJ30" i="9" s="1"/>
  <c r="AD31" i="9"/>
  <c r="AG31" i="9" s="1"/>
  <c r="AD6" i="9"/>
  <c r="R7" i="9"/>
  <c r="S7" i="9"/>
  <c r="R8" i="9"/>
  <c r="S8" i="9"/>
  <c r="R9" i="9"/>
  <c r="S9" i="9"/>
  <c r="R10" i="9"/>
  <c r="S10" i="9"/>
  <c r="R11" i="9"/>
  <c r="S11" i="9"/>
  <c r="R12" i="9"/>
  <c r="S12" i="9"/>
  <c r="R13" i="9"/>
  <c r="S13" i="9"/>
  <c r="R14" i="9"/>
  <c r="S14" i="9"/>
  <c r="R15" i="9"/>
  <c r="S15" i="9"/>
  <c r="R16" i="9"/>
  <c r="S16" i="9"/>
  <c r="R17" i="9"/>
  <c r="S17" i="9"/>
  <c r="R18" i="9"/>
  <c r="S18" i="9"/>
  <c r="R19" i="9"/>
  <c r="S19" i="9"/>
  <c r="R20" i="9"/>
  <c r="S20" i="9"/>
  <c r="R21" i="9"/>
  <c r="S21" i="9"/>
  <c r="R22" i="9"/>
  <c r="S22" i="9"/>
  <c r="R23" i="9"/>
  <c r="S23" i="9"/>
  <c r="R24" i="9"/>
  <c r="S24" i="9"/>
  <c r="R25" i="9"/>
  <c r="S25" i="9"/>
  <c r="R26" i="9"/>
  <c r="S26" i="9"/>
  <c r="R27" i="9"/>
  <c r="S27" i="9"/>
  <c r="R28" i="9"/>
  <c r="S28" i="9"/>
  <c r="V32" i="9"/>
  <c r="S6" i="9"/>
  <c r="R6" i="9"/>
  <c r="T30" i="9" l="1"/>
  <c r="T29" i="9"/>
  <c r="T31" i="9"/>
  <c r="U31" i="9" s="1"/>
  <c r="W31" i="9" s="1"/>
  <c r="H31" i="9"/>
  <c r="CY32" i="9"/>
  <c r="DA32" i="9"/>
  <c r="DD32" i="9"/>
  <c r="CZ32" i="9"/>
  <c r="DB32" i="9"/>
  <c r="CX32" i="9"/>
  <c r="DC32" i="9"/>
  <c r="DE32" i="9"/>
  <c r="CN27" i="9"/>
  <c r="CO27" i="9" s="1"/>
  <c r="CQ27" i="9" s="1"/>
  <c r="CN23" i="9"/>
  <c r="CO23" i="9" s="1"/>
  <c r="CQ23" i="9" s="1"/>
  <c r="CN22" i="9"/>
  <c r="CO22" i="9" s="1"/>
  <c r="CQ22" i="9" s="1"/>
  <c r="CN18" i="9"/>
  <c r="CO18" i="9" s="1"/>
  <c r="CQ18" i="9" s="1"/>
  <c r="CN11" i="9"/>
  <c r="CO11" i="9" s="1"/>
  <c r="CQ11" i="9" s="1"/>
  <c r="CN7" i="9"/>
  <c r="CO7" i="9" s="1"/>
  <c r="CQ7" i="9" s="1"/>
  <c r="CN24" i="9"/>
  <c r="CO24" i="9" s="1"/>
  <c r="CQ24" i="9" s="1"/>
  <c r="CN8" i="9"/>
  <c r="CO8" i="9" s="1"/>
  <c r="CQ8" i="9" s="1"/>
  <c r="CN28" i="9"/>
  <c r="CO28" i="9" s="1"/>
  <c r="CQ28" i="9" s="1"/>
  <c r="CN21" i="9"/>
  <c r="CO21" i="9" s="1"/>
  <c r="CQ21" i="9" s="1"/>
  <c r="CN19" i="9"/>
  <c r="CO19" i="9" s="1"/>
  <c r="CQ19" i="9" s="1"/>
  <c r="CN17" i="9"/>
  <c r="CO17" i="9" s="1"/>
  <c r="CQ17" i="9" s="1"/>
  <c r="CN15" i="9"/>
  <c r="CO15" i="9" s="1"/>
  <c r="CQ15" i="9" s="1"/>
  <c r="BD15" i="9"/>
  <c r="BE15" i="9" s="1"/>
  <c r="BH15" i="9" s="1"/>
  <c r="BJ15" i="9" s="1"/>
  <c r="BD13" i="9"/>
  <c r="BE13" i="9" s="1"/>
  <c r="BG13" i="9" s="1"/>
  <c r="BD11" i="9"/>
  <c r="BE11" i="9" s="1"/>
  <c r="BH11" i="9" s="1"/>
  <c r="BJ11" i="9" s="1"/>
  <c r="BD9" i="9"/>
  <c r="BE9" i="9" s="1"/>
  <c r="BG9" i="9" s="1"/>
  <c r="CB7" i="9"/>
  <c r="CC7" i="9" s="1"/>
  <c r="CE7" i="9" s="1"/>
  <c r="CN31" i="9"/>
  <c r="CO31" i="9" s="1"/>
  <c r="CQ31" i="9" s="1"/>
  <c r="CN12" i="9"/>
  <c r="CO12" i="9" s="1"/>
  <c r="CQ12" i="9" s="1"/>
  <c r="CN29" i="9"/>
  <c r="CO29" i="9" s="1"/>
  <c r="CQ29" i="9" s="1"/>
  <c r="CN20" i="9"/>
  <c r="CO20" i="9" s="1"/>
  <c r="CQ20" i="9" s="1"/>
  <c r="CN13" i="9"/>
  <c r="CO13" i="9" s="1"/>
  <c r="CQ13" i="9" s="1"/>
  <c r="CN26" i="9"/>
  <c r="CO26" i="9" s="1"/>
  <c r="CQ26" i="9" s="1"/>
  <c r="CN10" i="9"/>
  <c r="CO10" i="9" s="1"/>
  <c r="CQ10" i="9" s="1"/>
  <c r="BP20" i="9"/>
  <c r="BQ20" i="9" s="1"/>
  <c r="BT20" i="9" s="1"/>
  <c r="BP11" i="9"/>
  <c r="BQ11" i="9" s="1"/>
  <c r="BS11" i="9" s="1"/>
  <c r="CB13" i="9"/>
  <c r="CC13" i="9" s="1"/>
  <c r="CE13" i="9" s="1"/>
  <c r="CN30" i="9"/>
  <c r="CO30" i="9" s="1"/>
  <c r="CQ30" i="9" s="1"/>
  <c r="CN25" i="9"/>
  <c r="CO25" i="9" s="1"/>
  <c r="CQ25" i="9" s="1"/>
  <c r="CN16" i="9"/>
  <c r="CO16" i="9" s="1"/>
  <c r="CQ16" i="9" s="1"/>
  <c r="CN14" i="9"/>
  <c r="CO14" i="9" s="1"/>
  <c r="CQ14" i="9" s="1"/>
  <c r="CN9" i="9"/>
  <c r="CO9" i="9" s="1"/>
  <c r="CQ9" i="9" s="1"/>
  <c r="Z101" i="7"/>
  <c r="BP24" i="9"/>
  <c r="BQ24" i="9" s="1"/>
  <c r="BT24" i="9" s="1"/>
  <c r="BP19" i="9"/>
  <c r="BQ19" i="9" s="1"/>
  <c r="BT19" i="9" s="1"/>
  <c r="CB16" i="9"/>
  <c r="CC16" i="9" s="1"/>
  <c r="CF16" i="9" s="1"/>
  <c r="BP22" i="9"/>
  <c r="BQ22" i="9" s="1"/>
  <c r="BT22" i="9" s="1"/>
  <c r="BP17" i="9"/>
  <c r="BQ17" i="9" s="1"/>
  <c r="BS17" i="9" s="1"/>
  <c r="BP10" i="9"/>
  <c r="BQ10" i="9" s="1"/>
  <c r="BS10" i="9" s="1"/>
  <c r="CB19" i="9"/>
  <c r="CC19" i="9" s="1"/>
  <c r="CF19" i="9" s="1"/>
  <c r="CB22" i="9"/>
  <c r="CC22" i="9" s="1"/>
  <c r="CE22" i="9" s="1"/>
  <c r="CB10" i="9"/>
  <c r="CC10" i="9" s="1"/>
  <c r="CF10" i="9" s="1"/>
  <c r="CB8" i="9"/>
  <c r="CC8" i="9" s="1"/>
  <c r="CF8" i="9" s="1"/>
  <c r="CN6" i="9"/>
  <c r="CO6" i="9" s="1"/>
  <c r="CR6" i="9" s="1"/>
  <c r="CT6" i="9" s="1"/>
  <c r="AB36" i="10"/>
  <c r="CB24" i="9"/>
  <c r="CC24" i="9" s="1"/>
  <c r="CE24" i="9" s="1"/>
  <c r="CB20" i="9"/>
  <c r="CC20" i="9" s="1"/>
  <c r="CE20" i="9" s="1"/>
  <c r="CB17" i="9"/>
  <c r="CC17" i="9" s="1"/>
  <c r="CF17" i="9" s="1"/>
  <c r="CB15" i="9"/>
  <c r="CC15" i="9" s="1"/>
  <c r="CE15" i="9" s="1"/>
  <c r="CB11" i="9"/>
  <c r="CC11" i="9" s="1"/>
  <c r="CE11" i="9" s="1"/>
  <c r="BP16" i="9"/>
  <c r="BQ16" i="9" s="1"/>
  <c r="BS16" i="9" s="1"/>
  <c r="BP13" i="9"/>
  <c r="BQ13" i="9" s="1"/>
  <c r="BT13" i="9" s="1"/>
  <c r="BP7" i="9"/>
  <c r="BQ7" i="9" s="1"/>
  <c r="BS7" i="9" s="1"/>
  <c r="BP15" i="9"/>
  <c r="BQ15" i="9" s="1"/>
  <c r="BS15" i="9" s="1"/>
  <c r="BP8" i="9"/>
  <c r="BQ8" i="9" s="1"/>
  <c r="BS8" i="9" s="1"/>
  <c r="CR30" i="9"/>
  <c r="CT30" i="9" s="1"/>
  <c r="CH30" i="9"/>
  <c r="CG30" i="9"/>
  <c r="CH28" i="9"/>
  <c r="CG28" i="9"/>
  <c r="CH26" i="9"/>
  <c r="CG26" i="9"/>
  <c r="CH21" i="9"/>
  <c r="CG21" i="9"/>
  <c r="CH18" i="9"/>
  <c r="CG18" i="9"/>
  <c r="CH12" i="9"/>
  <c r="CG12" i="9"/>
  <c r="CG23" i="9"/>
  <c r="CH23" i="9"/>
  <c r="CH14" i="9"/>
  <c r="CG14" i="9"/>
  <c r="CG31" i="9"/>
  <c r="CH31" i="9"/>
  <c r="CH29" i="9"/>
  <c r="CG29" i="9"/>
  <c r="CH27" i="9"/>
  <c r="CG27" i="9"/>
  <c r="CH25" i="9"/>
  <c r="CG25" i="9"/>
  <c r="CH9" i="9"/>
  <c r="CG9" i="9"/>
  <c r="CF31" i="9"/>
  <c r="CF30" i="9"/>
  <c r="CF29" i="9"/>
  <c r="CF28" i="9"/>
  <c r="CF27" i="9"/>
  <c r="CF26" i="9"/>
  <c r="CF25" i="9"/>
  <c r="CF23" i="9"/>
  <c r="CF21" i="9"/>
  <c r="CF18" i="9"/>
  <c r="CF14" i="9"/>
  <c r="CF12" i="9"/>
  <c r="CF9" i="9"/>
  <c r="CB6" i="9"/>
  <c r="CC6" i="9" s="1"/>
  <c r="BU31" i="9"/>
  <c r="BV31" i="9"/>
  <c r="BV18" i="9"/>
  <c r="BU18" i="9"/>
  <c r="BV29" i="9"/>
  <c r="BU29" i="9"/>
  <c r="BV28" i="9"/>
  <c r="BU28" i="9"/>
  <c r="BV26" i="9"/>
  <c r="BU26" i="9"/>
  <c r="BV25" i="9"/>
  <c r="BU25" i="9"/>
  <c r="BU21" i="9"/>
  <c r="BV21" i="9"/>
  <c r="BV9" i="9"/>
  <c r="BU9" i="9"/>
  <c r="BV23" i="9"/>
  <c r="BU23" i="9"/>
  <c r="BU14" i="9"/>
  <c r="BV14" i="9"/>
  <c r="BU30" i="9"/>
  <c r="BV30" i="9"/>
  <c r="BV27" i="9"/>
  <c r="BU27" i="9"/>
  <c r="BV12" i="9"/>
  <c r="BU12" i="9"/>
  <c r="BT31" i="9"/>
  <c r="BT30" i="9"/>
  <c r="BT29" i="9"/>
  <c r="BT28" i="9"/>
  <c r="BT27" i="9"/>
  <c r="BT26" i="9"/>
  <c r="BT25" i="9"/>
  <c r="BT23" i="9"/>
  <c r="BT21" i="9"/>
  <c r="BT18" i="9"/>
  <c r="BT14" i="9"/>
  <c r="BT12" i="9"/>
  <c r="BT9" i="9"/>
  <c r="BP6" i="9"/>
  <c r="BQ6" i="9" s="1"/>
  <c r="BD30" i="9"/>
  <c r="BE30" i="9" s="1"/>
  <c r="BG30" i="9" s="1"/>
  <c r="BD28" i="9"/>
  <c r="BE28" i="9" s="1"/>
  <c r="BH28" i="9" s="1"/>
  <c r="BJ28" i="9" s="1"/>
  <c r="BD26" i="9"/>
  <c r="BE26" i="9" s="1"/>
  <c r="BH26" i="9" s="1"/>
  <c r="BJ26" i="9" s="1"/>
  <c r="BD24" i="9"/>
  <c r="BE24" i="9" s="1"/>
  <c r="BG24" i="9" s="1"/>
  <c r="BD22" i="9"/>
  <c r="BE22" i="9" s="1"/>
  <c r="BG22" i="9" s="1"/>
  <c r="BD20" i="9"/>
  <c r="BE20" i="9" s="1"/>
  <c r="BH20" i="9" s="1"/>
  <c r="BJ20" i="9" s="1"/>
  <c r="BD18" i="9"/>
  <c r="BE18" i="9" s="1"/>
  <c r="BH18" i="9" s="1"/>
  <c r="BJ18" i="9" s="1"/>
  <c r="BD31" i="9"/>
  <c r="BE31" i="9" s="1"/>
  <c r="BH31" i="9" s="1"/>
  <c r="BJ31" i="9" s="1"/>
  <c r="BD29" i="9"/>
  <c r="BE29" i="9" s="1"/>
  <c r="BG29" i="9" s="1"/>
  <c r="BD27" i="9"/>
  <c r="BE27" i="9" s="1"/>
  <c r="BG27" i="9" s="1"/>
  <c r="BD25" i="9"/>
  <c r="BE25" i="9" s="1"/>
  <c r="BG25" i="9" s="1"/>
  <c r="BD23" i="9"/>
  <c r="BE23" i="9" s="1"/>
  <c r="BH23" i="9" s="1"/>
  <c r="BJ23" i="9" s="1"/>
  <c r="BD21" i="9"/>
  <c r="BE21" i="9" s="1"/>
  <c r="BH21" i="9" s="1"/>
  <c r="BJ21" i="9" s="1"/>
  <c r="BD19" i="9"/>
  <c r="BE19" i="9" s="1"/>
  <c r="BG19" i="9" s="1"/>
  <c r="BD17" i="9"/>
  <c r="BE17" i="9" s="1"/>
  <c r="BG17" i="9" s="1"/>
  <c r="BD7" i="9"/>
  <c r="BE7" i="9" s="1"/>
  <c r="BH7" i="9" s="1"/>
  <c r="BJ7" i="9" s="1"/>
  <c r="AR8" i="9"/>
  <c r="AS8" i="9" s="1"/>
  <c r="AU8" i="9" s="1"/>
  <c r="BD6" i="9"/>
  <c r="BE6" i="9" s="1"/>
  <c r="BH6" i="9" s="1"/>
  <c r="BD16" i="9"/>
  <c r="BE16" i="9" s="1"/>
  <c r="BG16" i="9" s="1"/>
  <c r="BD14" i="9"/>
  <c r="BE14" i="9" s="1"/>
  <c r="BG14" i="9" s="1"/>
  <c r="BD12" i="9"/>
  <c r="BE12" i="9" s="1"/>
  <c r="BG12" i="9" s="1"/>
  <c r="BD10" i="9"/>
  <c r="BE10" i="9" s="1"/>
  <c r="BG10" i="9" s="1"/>
  <c r="BD8" i="9"/>
  <c r="BE8" i="9" s="1"/>
  <c r="BG8" i="9" s="1"/>
  <c r="AR19" i="9"/>
  <c r="AS19" i="9" s="1"/>
  <c r="AV19" i="9" s="1"/>
  <c r="AR13" i="9"/>
  <c r="AS13" i="9" s="1"/>
  <c r="AU13" i="9" s="1"/>
  <c r="AR22" i="9"/>
  <c r="AS22" i="9" s="1"/>
  <c r="AV22" i="9" s="1"/>
  <c r="AR16" i="9"/>
  <c r="AS16" i="9" s="1"/>
  <c r="AU16" i="9" s="1"/>
  <c r="AR10" i="9"/>
  <c r="AS10" i="9" s="1"/>
  <c r="AU10" i="9" s="1"/>
  <c r="AF6" i="9"/>
  <c r="AG6" i="9" s="1"/>
  <c r="AF24" i="9"/>
  <c r="AG24" i="9" s="1"/>
  <c r="AF20" i="9"/>
  <c r="AG20" i="9" s="1"/>
  <c r="AF16" i="9"/>
  <c r="AG16" i="9" s="1"/>
  <c r="AF8" i="9"/>
  <c r="AG8" i="9" s="1"/>
  <c r="AI8" i="9" s="1"/>
  <c r="AR24" i="9"/>
  <c r="AS24" i="9" s="1"/>
  <c r="AV24" i="9" s="1"/>
  <c r="AR20" i="9"/>
  <c r="AS20" i="9" s="1"/>
  <c r="AU20" i="9" s="1"/>
  <c r="AR17" i="9"/>
  <c r="AS17" i="9" s="1"/>
  <c r="AV17" i="9" s="1"/>
  <c r="AR15" i="9"/>
  <c r="AS15" i="9" s="1"/>
  <c r="AU15" i="9" s="1"/>
  <c r="AR11" i="9"/>
  <c r="AS11" i="9" s="1"/>
  <c r="AV11" i="9" s="1"/>
  <c r="AR7" i="9"/>
  <c r="AS7" i="9" s="1"/>
  <c r="AU7" i="9" s="1"/>
  <c r="AX30" i="9"/>
  <c r="AW30" i="9"/>
  <c r="AX27" i="9"/>
  <c r="AW27" i="9"/>
  <c r="AX26" i="9"/>
  <c r="AW26" i="9"/>
  <c r="AX18" i="9"/>
  <c r="AW18" i="9"/>
  <c r="AX9" i="9"/>
  <c r="AW9" i="9"/>
  <c r="AU24" i="9"/>
  <c r="AX28" i="9"/>
  <c r="AW28" i="9"/>
  <c r="AX23" i="9"/>
  <c r="AW23" i="9"/>
  <c r="AX14" i="9"/>
  <c r="AW14" i="9"/>
  <c r="AX31" i="9"/>
  <c r="AW31" i="9"/>
  <c r="AX29" i="9"/>
  <c r="AW29" i="9"/>
  <c r="AX25" i="9"/>
  <c r="AW25" i="9"/>
  <c r="AX21" i="9"/>
  <c r="AW21" i="9"/>
  <c r="AW12" i="9"/>
  <c r="AX12" i="9"/>
  <c r="AV31" i="9"/>
  <c r="AV30" i="9"/>
  <c r="AV29" i="9"/>
  <c r="AV28" i="9"/>
  <c r="AV27" i="9"/>
  <c r="AV26" i="9"/>
  <c r="AV25" i="9"/>
  <c r="AV23" i="9"/>
  <c r="AV21" i="9"/>
  <c r="AV18" i="9"/>
  <c r="AV14" i="9"/>
  <c r="AV12" i="9"/>
  <c r="AV9" i="9"/>
  <c r="AR6" i="9"/>
  <c r="AS6" i="9" s="1"/>
  <c r="U29" i="9"/>
  <c r="W29" i="9" s="1"/>
  <c r="T27" i="9"/>
  <c r="U27" i="9" s="1"/>
  <c r="W27" i="9" s="1"/>
  <c r="T25" i="9"/>
  <c r="U25" i="9" s="1"/>
  <c r="W25" i="9" s="1"/>
  <c r="T23" i="9"/>
  <c r="U23" i="9" s="1"/>
  <c r="W23" i="9" s="1"/>
  <c r="T21" i="9"/>
  <c r="U21" i="9" s="1"/>
  <c r="W21" i="9" s="1"/>
  <c r="T19" i="9"/>
  <c r="U19" i="9" s="1"/>
  <c r="W19" i="9" s="1"/>
  <c r="T17" i="9"/>
  <c r="U17" i="9" s="1"/>
  <c r="W17" i="9" s="1"/>
  <c r="T15" i="9"/>
  <c r="U15" i="9" s="1"/>
  <c r="W15" i="9" s="1"/>
  <c r="T13" i="9"/>
  <c r="U13" i="9" s="1"/>
  <c r="W13" i="9" s="1"/>
  <c r="T11" i="9"/>
  <c r="U11" i="9" s="1"/>
  <c r="W11" i="9" s="1"/>
  <c r="T9" i="9"/>
  <c r="U9" i="9" s="1"/>
  <c r="W9" i="9" s="1"/>
  <c r="AF22" i="9"/>
  <c r="AG22" i="9" s="1"/>
  <c r="AI22" i="9" s="1"/>
  <c r="AF17" i="9"/>
  <c r="AG17" i="9" s="1"/>
  <c r="AI17" i="9" s="1"/>
  <c r="AF13" i="9"/>
  <c r="AG13" i="9" s="1"/>
  <c r="AI13" i="9" s="1"/>
  <c r="AI28" i="9"/>
  <c r="AJ28" i="9"/>
  <c r="AJ31" i="9"/>
  <c r="AI31" i="9"/>
  <c r="AJ27" i="9"/>
  <c r="AI27" i="9"/>
  <c r="AJ23" i="9"/>
  <c r="AI23" i="9"/>
  <c r="AL25" i="9"/>
  <c r="AK25" i="9"/>
  <c r="AL29" i="9"/>
  <c r="AK29" i="9"/>
  <c r="AI12" i="9"/>
  <c r="AJ12" i="9"/>
  <c r="AF19" i="9"/>
  <c r="AG19" i="9" s="1"/>
  <c r="AF15" i="9"/>
  <c r="AG15" i="9" s="1"/>
  <c r="AF11" i="9"/>
  <c r="AG11" i="9" s="1"/>
  <c r="AF7" i="9"/>
  <c r="AG7" i="9" s="1"/>
  <c r="AF10" i="9"/>
  <c r="AG10" i="9" s="1"/>
  <c r="AI30" i="9"/>
  <c r="AI26" i="9"/>
  <c r="AI18" i="9"/>
  <c r="AI14" i="9"/>
  <c r="AJ29" i="9"/>
  <c r="AJ25" i="9"/>
  <c r="AI21" i="9"/>
  <c r="AI9" i="9"/>
  <c r="U30" i="9"/>
  <c r="W30" i="9" s="1"/>
  <c r="T28" i="9"/>
  <c r="U28" i="9" s="1"/>
  <c r="X28" i="9" s="1"/>
  <c r="Z28" i="9" s="1"/>
  <c r="T26" i="9"/>
  <c r="U26" i="9" s="1"/>
  <c r="X26" i="9" s="1"/>
  <c r="Z26" i="9" s="1"/>
  <c r="T24" i="9"/>
  <c r="U24" i="9" s="1"/>
  <c r="X24" i="9" s="1"/>
  <c r="Z24" i="9" s="1"/>
  <c r="T22" i="9"/>
  <c r="U22" i="9" s="1"/>
  <c r="W22" i="9" s="1"/>
  <c r="T20" i="9"/>
  <c r="U20" i="9" s="1"/>
  <c r="X20" i="9" s="1"/>
  <c r="Z20" i="9" s="1"/>
  <c r="T18" i="9"/>
  <c r="U18" i="9" s="1"/>
  <c r="X18" i="9" s="1"/>
  <c r="Z18" i="9" s="1"/>
  <c r="T16" i="9"/>
  <c r="U16" i="9" s="1"/>
  <c r="X16" i="9" s="1"/>
  <c r="Z16" i="9" s="1"/>
  <c r="T14" i="9"/>
  <c r="U14" i="9" s="1"/>
  <c r="W14" i="9" s="1"/>
  <c r="T12" i="9"/>
  <c r="U12" i="9" s="1"/>
  <c r="W12" i="9" s="1"/>
  <c r="T10" i="9"/>
  <c r="U10" i="9" s="1"/>
  <c r="X10" i="9" s="1"/>
  <c r="Z10" i="9" s="1"/>
  <c r="T8" i="9"/>
  <c r="U8" i="9" s="1"/>
  <c r="X8" i="9" s="1"/>
  <c r="Z8" i="9" s="1"/>
  <c r="T6" i="9"/>
  <c r="U6" i="9" s="1"/>
  <c r="X6" i="9" s="1"/>
  <c r="Z6" i="9" s="1"/>
  <c r="T7" i="9"/>
  <c r="U7" i="9" s="1"/>
  <c r="W7" i="9" s="1"/>
  <c r="F7" i="9"/>
  <c r="G7" i="9"/>
  <c r="F8" i="9"/>
  <c r="G8" i="9"/>
  <c r="F9" i="9"/>
  <c r="G9" i="9"/>
  <c r="F10" i="9"/>
  <c r="G10" i="9"/>
  <c r="F11" i="9"/>
  <c r="G11" i="9"/>
  <c r="F12" i="9"/>
  <c r="G12" i="9"/>
  <c r="F13" i="9"/>
  <c r="G13" i="9"/>
  <c r="F14" i="9"/>
  <c r="G14" i="9"/>
  <c r="F15" i="9"/>
  <c r="G15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G6" i="9"/>
  <c r="F6" i="9"/>
  <c r="P36" i="10"/>
  <c r="CR9" i="9" l="1"/>
  <c r="CT9" i="9" s="1"/>
  <c r="CR27" i="9"/>
  <c r="CT27" i="9" s="1"/>
  <c r="CR10" i="9"/>
  <c r="CT10" i="9" s="1"/>
  <c r="CR23" i="9"/>
  <c r="CT23" i="9" s="1"/>
  <c r="CR11" i="9"/>
  <c r="CT11" i="9" s="1"/>
  <c r="DF32" i="9"/>
  <c r="CR22" i="9"/>
  <c r="CT22" i="9" s="1"/>
  <c r="CE16" i="9"/>
  <c r="CG16" i="9" s="1"/>
  <c r="CR21" i="9"/>
  <c r="CT21" i="9" s="1"/>
  <c r="BS24" i="9"/>
  <c r="BV24" i="9" s="1"/>
  <c r="CR15" i="9"/>
  <c r="CT15" i="9" s="1"/>
  <c r="BG21" i="9"/>
  <c r="BI21" i="9" s="1"/>
  <c r="CR18" i="9"/>
  <c r="CT18" i="9" s="1"/>
  <c r="BH22" i="9"/>
  <c r="BJ22" i="9" s="1"/>
  <c r="CR25" i="9"/>
  <c r="CT25" i="9" s="1"/>
  <c r="AV8" i="9"/>
  <c r="AW8" i="9" s="1"/>
  <c r="BH12" i="9"/>
  <c r="BJ12" i="9" s="1"/>
  <c r="BH30" i="9"/>
  <c r="BJ30" i="9" s="1"/>
  <c r="BT17" i="9"/>
  <c r="BV17" i="9" s="1"/>
  <c r="BG15" i="9"/>
  <c r="BI15" i="9" s="1"/>
  <c r="BT7" i="9"/>
  <c r="BV7" i="9" s="1"/>
  <c r="CE10" i="9"/>
  <c r="CG10" i="9" s="1"/>
  <c r="CR7" i="9"/>
  <c r="CT7" i="9" s="1"/>
  <c r="CR13" i="9"/>
  <c r="CT13" i="9" s="1"/>
  <c r="BG11" i="9"/>
  <c r="BI11" i="9" s="1"/>
  <c r="BH13" i="9"/>
  <c r="BJ13" i="9" s="1"/>
  <c r="BG26" i="9"/>
  <c r="BI26" i="9" s="1"/>
  <c r="BG28" i="9"/>
  <c r="BI28" i="9" s="1"/>
  <c r="BS20" i="9"/>
  <c r="BV20" i="9" s="1"/>
  <c r="CR19" i="9"/>
  <c r="CT19" i="9" s="1"/>
  <c r="CR24" i="9"/>
  <c r="CT24" i="9" s="1"/>
  <c r="CR31" i="9"/>
  <c r="CT31" i="9" s="1"/>
  <c r="CF7" i="9"/>
  <c r="CH7" i="9" s="1"/>
  <c r="CF22" i="9"/>
  <c r="CH22" i="9" s="1"/>
  <c r="CF15" i="9"/>
  <c r="CH15" i="9" s="1"/>
  <c r="BH29" i="9"/>
  <c r="BJ29" i="9" s="1"/>
  <c r="BH9" i="9"/>
  <c r="BJ9" i="9" s="1"/>
  <c r="BS22" i="9"/>
  <c r="BU22" i="9" s="1"/>
  <c r="CR28" i="9"/>
  <c r="CT28" i="9" s="1"/>
  <c r="CR8" i="9"/>
  <c r="CT8" i="9" s="1"/>
  <c r="CR12" i="9"/>
  <c r="CT12" i="9" s="1"/>
  <c r="CR29" i="9"/>
  <c r="CT29" i="9" s="1"/>
  <c r="BS19" i="9"/>
  <c r="BU19" i="9" s="1"/>
  <c r="AU11" i="9"/>
  <c r="AW11" i="9" s="1"/>
  <c r="CR17" i="9"/>
  <c r="CT17" i="9" s="1"/>
  <c r="CF13" i="9"/>
  <c r="CH13" i="9" s="1"/>
  <c r="CR26" i="9"/>
  <c r="CT26" i="9" s="1"/>
  <c r="BG18" i="9"/>
  <c r="BI18" i="9" s="1"/>
  <c r="BT11" i="9"/>
  <c r="BV11" i="9" s="1"/>
  <c r="BT8" i="9"/>
  <c r="BU8" i="9" s="1"/>
  <c r="CF24" i="9"/>
  <c r="CG24" i="9" s="1"/>
  <c r="CF11" i="9"/>
  <c r="CH11" i="9" s="1"/>
  <c r="CE8" i="9"/>
  <c r="CH8" i="9" s="1"/>
  <c r="CR14" i="9"/>
  <c r="CT14" i="9" s="1"/>
  <c r="X11" i="9"/>
  <c r="Z11" i="9" s="1"/>
  <c r="BT16" i="9"/>
  <c r="BU16" i="9" s="1"/>
  <c r="CR16" i="9"/>
  <c r="CT16" i="9" s="1"/>
  <c r="CR20" i="9"/>
  <c r="CT20" i="9" s="1"/>
  <c r="CS10" i="9"/>
  <c r="CQ6" i="9"/>
  <c r="CS6" i="9" s="1"/>
  <c r="BT10" i="9"/>
  <c r="BU10" i="9" s="1"/>
  <c r="BS13" i="9"/>
  <c r="BU13" i="9" s="1"/>
  <c r="CE19" i="9"/>
  <c r="CH19" i="9" s="1"/>
  <c r="CE17" i="9"/>
  <c r="CG17" i="9" s="1"/>
  <c r="CF20" i="9"/>
  <c r="CH20" i="9" s="1"/>
  <c r="CS19" i="9"/>
  <c r="BT15" i="9"/>
  <c r="BV15" i="9" s="1"/>
  <c r="CS30" i="9"/>
  <c r="CF6" i="9"/>
  <c r="CE6" i="9"/>
  <c r="BT6" i="9"/>
  <c r="BS6" i="9"/>
  <c r="AU17" i="9"/>
  <c r="AW17" i="9" s="1"/>
  <c r="BG31" i="9"/>
  <c r="BI31" i="9" s="1"/>
  <c r="AV15" i="9"/>
  <c r="AX15" i="9" s="1"/>
  <c r="BG23" i="9"/>
  <c r="BI23" i="9" s="1"/>
  <c r="BG20" i="9"/>
  <c r="BI20" i="9" s="1"/>
  <c r="AJ8" i="9"/>
  <c r="AL8" i="9" s="1"/>
  <c r="BG7" i="9"/>
  <c r="BI7" i="9" s="1"/>
  <c r="BH24" i="9"/>
  <c r="BJ24" i="9" s="1"/>
  <c r="BH14" i="9"/>
  <c r="BJ14" i="9" s="1"/>
  <c r="AV10" i="9"/>
  <c r="AW10" i="9" s="1"/>
  <c r="AU19" i="9"/>
  <c r="AX19" i="9" s="1"/>
  <c r="AV13" i="9"/>
  <c r="AX13" i="9" s="1"/>
  <c r="BG6" i="9"/>
  <c r="BI6" i="9" s="1"/>
  <c r="BH17" i="9"/>
  <c r="BJ17" i="9" s="1"/>
  <c r="BH10" i="9"/>
  <c r="BJ10" i="9" s="1"/>
  <c r="BH25" i="9"/>
  <c r="BJ25" i="9" s="1"/>
  <c r="BJ6" i="9"/>
  <c r="X14" i="9"/>
  <c r="Z14" i="9" s="1"/>
  <c r="AU22" i="9"/>
  <c r="AW22" i="9" s="1"/>
  <c r="BH19" i="9"/>
  <c r="BJ19" i="9" s="1"/>
  <c r="BH27" i="9"/>
  <c r="BJ27" i="9" s="1"/>
  <c r="BH16" i="9"/>
  <c r="BJ16" i="9" s="1"/>
  <c r="BH8" i="9"/>
  <c r="BJ8" i="9" s="1"/>
  <c r="X15" i="9"/>
  <c r="Z15" i="9" s="1"/>
  <c r="W6" i="9"/>
  <c r="Y6" i="9" s="1"/>
  <c r="W24" i="9"/>
  <c r="Y24" i="9" s="1"/>
  <c r="AJ22" i="9"/>
  <c r="AK22" i="9" s="1"/>
  <c r="DH22" i="9" s="1"/>
  <c r="AV16" i="9"/>
  <c r="AW16" i="9" s="1"/>
  <c r="X23" i="9"/>
  <c r="Z23" i="9" s="1"/>
  <c r="X31" i="9"/>
  <c r="Z31" i="9" s="1"/>
  <c r="X13" i="9"/>
  <c r="Z13" i="9" s="1"/>
  <c r="W28" i="9"/>
  <c r="Y28" i="9" s="1"/>
  <c r="AJ17" i="9"/>
  <c r="AL17" i="9" s="1"/>
  <c r="X19" i="9"/>
  <c r="Z19" i="9" s="1"/>
  <c r="X21" i="9"/>
  <c r="Z21" i="9" s="1"/>
  <c r="AV7" i="9"/>
  <c r="AX7" i="9" s="1"/>
  <c r="AV20" i="9"/>
  <c r="AX20" i="9" s="1"/>
  <c r="W10" i="9"/>
  <c r="Y10" i="9" s="1"/>
  <c r="X29" i="9"/>
  <c r="Z29" i="9" s="1"/>
  <c r="AX24" i="9"/>
  <c r="AW24" i="9"/>
  <c r="AV6" i="9"/>
  <c r="AU6" i="9"/>
  <c r="W26" i="9"/>
  <c r="Y26" i="9" s="1"/>
  <c r="X9" i="9"/>
  <c r="Z9" i="9" s="1"/>
  <c r="AJ13" i="9"/>
  <c r="AK13" i="9" s="1"/>
  <c r="DH13" i="9" s="1"/>
  <c r="X17" i="9"/>
  <c r="Z17" i="9" s="1"/>
  <c r="X7" i="9"/>
  <c r="Y7" i="9" s="1"/>
  <c r="W18" i="9"/>
  <c r="Y18" i="9" s="1"/>
  <c r="X27" i="9"/>
  <c r="Z27" i="9" s="1"/>
  <c r="X25" i="9"/>
  <c r="Z25" i="9" s="1"/>
  <c r="W16" i="9"/>
  <c r="Y16" i="9" s="1"/>
  <c r="W20" i="9"/>
  <c r="Y20" i="9" s="1"/>
  <c r="X12" i="9"/>
  <c r="Z12" i="9" s="1"/>
  <c r="AJ10" i="9"/>
  <c r="AI10" i="9"/>
  <c r="AJ19" i="9"/>
  <c r="AI19" i="9"/>
  <c r="AJ11" i="9"/>
  <c r="AI11" i="9"/>
  <c r="AJ15" i="9"/>
  <c r="AI15" i="9"/>
  <c r="AK9" i="9"/>
  <c r="AL9" i="9"/>
  <c r="AL23" i="9"/>
  <c r="AK23" i="9"/>
  <c r="X22" i="9"/>
  <c r="Z22" i="9" s="1"/>
  <c r="AK21" i="9"/>
  <c r="AL21" i="9"/>
  <c r="AL18" i="9"/>
  <c r="AK18" i="9"/>
  <c r="AI20" i="9"/>
  <c r="AJ20" i="9"/>
  <c r="AL14" i="9"/>
  <c r="AK14" i="9"/>
  <c r="AI16" i="9"/>
  <c r="AJ16" i="9"/>
  <c r="AK12" i="9"/>
  <c r="AL12" i="9"/>
  <c r="AJ7" i="9"/>
  <c r="AI7" i="9"/>
  <c r="AK31" i="9"/>
  <c r="AL31" i="9"/>
  <c r="X30" i="9"/>
  <c r="Z30" i="9" s="1"/>
  <c r="W8" i="9"/>
  <c r="Y8" i="9" s="1"/>
  <c r="AK26" i="9"/>
  <c r="AL26" i="9"/>
  <c r="AI24" i="9"/>
  <c r="AJ24" i="9"/>
  <c r="AK27" i="9"/>
  <c r="AL27" i="9"/>
  <c r="AK30" i="9"/>
  <c r="AL30" i="9"/>
  <c r="AI6" i="9"/>
  <c r="AJ6" i="9"/>
  <c r="AK28" i="9"/>
  <c r="AL28" i="9"/>
  <c r="H15" i="9"/>
  <c r="I15" i="9" s="1"/>
  <c r="K15" i="9" s="1"/>
  <c r="H14" i="9"/>
  <c r="I14" i="9" s="1"/>
  <c r="K14" i="9" s="1"/>
  <c r="H18" i="9"/>
  <c r="I18" i="9" s="1"/>
  <c r="L18" i="9" s="1"/>
  <c r="H27" i="9"/>
  <c r="I27" i="9" s="1"/>
  <c r="H23" i="9"/>
  <c r="I23" i="9" s="1"/>
  <c r="H11" i="9"/>
  <c r="I11" i="9" s="1"/>
  <c r="H6" i="9"/>
  <c r="H30" i="9"/>
  <c r="I30" i="9" s="1"/>
  <c r="H26" i="9"/>
  <c r="I26" i="9" s="1"/>
  <c r="H19" i="9"/>
  <c r="I19" i="9" s="1"/>
  <c r="H7" i="9"/>
  <c r="I7" i="9" s="1"/>
  <c r="I31" i="9"/>
  <c r="H22" i="9"/>
  <c r="I22" i="9" s="1"/>
  <c r="H10" i="9"/>
  <c r="I10" i="9" s="1"/>
  <c r="H28" i="9"/>
  <c r="I28" i="9" s="1"/>
  <c r="H25" i="9"/>
  <c r="I25" i="9" s="1"/>
  <c r="H20" i="9"/>
  <c r="I20" i="9" s="1"/>
  <c r="H17" i="9"/>
  <c r="I17" i="9" s="1"/>
  <c r="H12" i="9"/>
  <c r="I12" i="9" s="1"/>
  <c r="H9" i="9"/>
  <c r="I9" i="9" s="1"/>
  <c r="H29" i="9"/>
  <c r="I29" i="9" s="1"/>
  <c r="H24" i="9"/>
  <c r="I24" i="9" s="1"/>
  <c r="H21" i="9"/>
  <c r="I21" i="9" s="1"/>
  <c r="H16" i="9"/>
  <c r="I16" i="9" s="1"/>
  <c r="H13" i="9"/>
  <c r="I13" i="9" s="1"/>
  <c r="H8" i="9"/>
  <c r="I8" i="9" s="1"/>
  <c r="CS9" i="9" l="1"/>
  <c r="CS22" i="9"/>
  <c r="CS23" i="9"/>
  <c r="CS27" i="9"/>
  <c r="CH16" i="9"/>
  <c r="CS11" i="9"/>
  <c r="CS21" i="9"/>
  <c r="BU24" i="9"/>
  <c r="CG15" i="9"/>
  <c r="CS15" i="9"/>
  <c r="AX8" i="9"/>
  <c r="CS25" i="9"/>
  <c r="CS7" i="9"/>
  <c r="CS13" i="9"/>
  <c r="BI22" i="9"/>
  <c r="BV22" i="9"/>
  <c r="BI12" i="9"/>
  <c r="BU20" i="9"/>
  <c r="CH10" i="9"/>
  <c r="CS18" i="9"/>
  <c r="BI30" i="9"/>
  <c r="BU7" i="9"/>
  <c r="CG7" i="9"/>
  <c r="BV19" i="9"/>
  <c r="BI13" i="9"/>
  <c r="BU17" i="9"/>
  <c r="CG8" i="9"/>
  <c r="CG22" i="9"/>
  <c r="CS31" i="9"/>
  <c r="AX11" i="9"/>
  <c r="CS24" i="9"/>
  <c r="CS28" i="9"/>
  <c r="Y11" i="9"/>
  <c r="CS29" i="9"/>
  <c r="BI9" i="9"/>
  <c r="BU11" i="9"/>
  <c r="BV10" i="9"/>
  <c r="CS17" i="9"/>
  <c r="BI14" i="9"/>
  <c r="CG11" i="9"/>
  <c r="BI29" i="9"/>
  <c r="CG19" i="9"/>
  <c r="CH24" i="9"/>
  <c r="CS8" i="9"/>
  <c r="CS12" i="9"/>
  <c r="CS26" i="9"/>
  <c r="I6" i="9"/>
  <c r="BV8" i="9"/>
  <c r="CS20" i="9"/>
  <c r="BU15" i="9"/>
  <c r="CG13" i="9"/>
  <c r="CG20" i="9"/>
  <c r="CS16" i="9"/>
  <c r="CS14" i="9"/>
  <c r="AX17" i="9"/>
  <c r="BV16" i="9"/>
  <c r="CH17" i="9"/>
  <c r="AX10" i="9"/>
  <c r="BV13" i="9"/>
  <c r="AL22" i="9"/>
  <c r="AW15" i="9"/>
  <c r="CH6" i="9"/>
  <c r="CG6" i="9"/>
  <c r="BV6" i="9"/>
  <c r="BU6" i="9"/>
  <c r="BI24" i="9"/>
  <c r="Y13" i="9"/>
  <c r="AK8" i="9"/>
  <c r="DH8" i="9" s="1"/>
  <c r="BI17" i="9"/>
  <c r="AW19" i="9"/>
  <c r="BI25" i="9"/>
  <c r="AW20" i="9"/>
  <c r="AK17" i="9"/>
  <c r="DH17" i="9" s="1"/>
  <c r="AW13" i="9"/>
  <c r="AX16" i="9"/>
  <c r="BI27" i="9"/>
  <c r="BG32" i="9"/>
  <c r="Y31" i="9"/>
  <c r="Y23" i="9"/>
  <c r="BI19" i="9"/>
  <c r="AL13" i="9"/>
  <c r="BI8" i="9"/>
  <c r="BI10" i="9"/>
  <c r="Y14" i="9"/>
  <c r="AX22" i="9"/>
  <c r="BH32" i="9"/>
  <c r="Y15" i="9"/>
  <c r="BI16" i="9"/>
  <c r="BJ32" i="9"/>
  <c r="AL20" i="9"/>
  <c r="Y21" i="9"/>
  <c r="Y19" i="9"/>
  <c r="Y29" i="9"/>
  <c r="Y25" i="9"/>
  <c r="Y9" i="9"/>
  <c r="Z7" i="9"/>
  <c r="AW7" i="9"/>
  <c r="L15" i="9"/>
  <c r="N15" i="9" s="1"/>
  <c r="Y12" i="9"/>
  <c r="AX6" i="9"/>
  <c r="AW6" i="9"/>
  <c r="Y17" i="9"/>
  <c r="Y27" i="9"/>
  <c r="AK7" i="9"/>
  <c r="DH7" i="9" s="1"/>
  <c r="W32" i="9"/>
  <c r="AJ32" i="9"/>
  <c r="AL15" i="9"/>
  <c r="AL19" i="9"/>
  <c r="AL24" i="9"/>
  <c r="AL16" i="9"/>
  <c r="AK11" i="9"/>
  <c r="DH11" i="9" s="1"/>
  <c r="L14" i="9"/>
  <c r="M14" i="9" s="1"/>
  <c r="X32" i="9"/>
  <c r="AK6" i="9"/>
  <c r="DH6" i="9" s="1"/>
  <c r="AI32" i="9"/>
  <c r="AL6" i="9"/>
  <c r="AK20" i="9"/>
  <c r="DH20" i="9" s="1"/>
  <c r="AK15" i="9"/>
  <c r="DH15" i="9" s="1"/>
  <c r="AK19" i="9"/>
  <c r="DH19" i="9" s="1"/>
  <c r="Y30" i="9"/>
  <c r="Y22" i="9"/>
  <c r="AK24" i="9"/>
  <c r="DH24" i="9" s="1"/>
  <c r="AL7" i="9"/>
  <c r="AK16" i="9"/>
  <c r="DH16" i="9" s="1"/>
  <c r="AL11" i="9"/>
  <c r="AK10" i="9"/>
  <c r="DH10" i="9" s="1"/>
  <c r="AL10" i="9"/>
  <c r="K18" i="9"/>
  <c r="M18" i="9" s="1"/>
  <c r="K13" i="9"/>
  <c r="L13" i="9"/>
  <c r="N13" i="9" s="1"/>
  <c r="L22" i="9"/>
  <c r="K22" i="9"/>
  <c r="K23" i="9"/>
  <c r="L23" i="9"/>
  <c r="N23" i="9" s="1"/>
  <c r="L16" i="9"/>
  <c r="N16" i="9" s="1"/>
  <c r="K16" i="9"/>
  <c r="K9" i="9"/>
  <c r="L9" i="9"/>
  <c r="N9" i="9" s="1"/>
  <c r="K25" i="9"/>
  <c r="L25" i="9"/>
  <c r="N25" i="9" s="1"/>
  <c r="K31" i="9"/>
  <c r="L31" i="9"/>
  <c r="L30" i="9"/>
  <c r="K30" i="9"/>
  <c r="K27" i="9"/>
  <c r="L27" i="9"/>
  <c r="N27" i="9" s="1"/>
  <c r="L20" i="9"/>
  <c r="N20" i="9" s="1"/>
  <c r="K20" i="9"/>
  <c r="K21" i="9"/>
  <c r="L21" i="9"/>
  <c r="N21" i="9" s="1"/>
  <c r="L12" i="9"/>
  <c r="N12" i="9" s="1"/>
  <c r="K12" i="9"/>
  <c r="L28" i="9"/>
  <c r="N28" i="9" s="1"/>
  <c r="K28" i="9"/>
  <c r="K7" i="9"/>
  <c r="L7" i="9"/>
  <c r="N7" i="9" s="1"/>
  <c r="K29" i="9"/>
  <c r="L29" i="9"/>
  <c r="L26" i="9"/>
  <c r="K26" i="9"/>
  <c r="L8" i="9"/>
  <c r="N8" i="9" s="1"/>
  <c r="K8" i="9"/>
  <c r="L24" i="9"/>
  <c r="N24" i="9" s="1"/>
  <c r="K24" i="9"/>
  <c r="K17" i="9"/>
  <c r="L17" i="9"/>
  <c r="N17" i="9" s="1"/>
  <c r="L10" i="9"/>
  <c r="K10" i="9"/>
  <c r="K19" i="9"/>
  <c r="L19" i="9"/>
  <c r="N19" i="9" s="1"/>
  <c r="K11" i="9"/>
  <c r="L11" i="9"/>
  <c r="N11" i="9" s="1"/>
  <c r="N18" i="9"/>
  <c r="K6" i="9" l="1"/>
  <c r="K32" i="9" s="1"/>
  <c r="K34" i="9" s="1"/>
  <c r="L6" i="9"/>
  <c r="L32" i="9" s="1"/>
  <c r="L34" i="9" s="1"/>
  <c r="BI32" i="9"/>
  <c r="M15" i="9"/>
  <c r="Y32" i="9"/>
  <c r="N14" i="9"/>
  <c r="AK32" i="9"/>
  <c r="M17" i="9"/>
  <c r="M19" i="9"/>
  <c r="M7" i="9"/>
  <c r="M16" i="9"/>
  <c r="M11" i="9"/>
  <c r="M27" i="9"/>
  <c r="M9" i="9"/>
  <c r="M23" i="9"/>
  <c r="M13" i="9"/>
  <c r="M24" i="9"/>
  <c r="M28" i="9"/>
  <c r="M30" i="9"/>
  <c r="N30" i="9"/>
  <c r="M25" i="9"/>
  <c r="M22" i="9"/>
  <c r="N22" i="9"/>
  <c r="M10" i="9"/>
  <c r="N10" i="9"/>
  <c r="M26" i="9"/>
  <c r="N26" i="9"/>
  <c r="M21" i="9"/>
  <c r="M31" i="9"/>
  <c r="N31" i="9"/>
  <c r="M8" i="9"/>
  <c r="M29" i="9"/>
  <c r="N29" i="9"/>
  <c r="M12" i="9"/>
  <c r="M20" i="9"/>
  <c r="N6" i="9" l="1"/>
  <c r="M6" i="9"/>
  <c r="M32" i="9" l="1"/>
  <c r="M34" i="9" s="1"/>
  <c r="P32" i="9"/>
  <c r="Q32" i="9"/>
  <c r="R32" i="9"/>
  <c r="S32" i="9"/>
  <c r="T32" i="9"/>
  <c r="U32" i="9"/>
  <c r="Z32" i="9"/>
  <c r="AA32" i="9"/>
  <c r="AB32" i="9"/>
  <c r="AC32" i="9"/>
  <c r="AD32" i="9"/>
  <c r="AE32" i="9"/>
  <c r="AF32" i="9"/>
  <c r="AG32" i="9"/>
  <c r="AH32" i="9"/>
  <c r="AL32" i="9"/>
  <c r="AM32" i="9"/>
  <c r="AN32" i="9"/>
  <c r="AO32" i="9"/>
  <c r="AP32" i="9"/>
  <c r="AQ32" i="9"/>
  <c r="AR32" i="9"/>
  <c r="AS32" i="9"/>
  <c r="AT32" i="9"/>
  <c r="DI32" i="9" s="1"/>
  <c r="AX32" i="9"/>
  <c r="AY32" i="9"/>
  <c r="AZ32" i="9"/>
  <c r="BA32" i="9"/>
  <c r="BB32" i="9"/>
  <c r="BC32" i="9"/>
  <c r="BD32" i="9"/>
  <c r="BE32" i="9"/>
  <c r="BK32" i="9"/>
  <c r="BL32" i="9"/>
  <c r="BM32" i="9"/>
  <c r="BN32" i="9"/>
  <c r="BO32" i="9"/>
  <c r="BP32" i="9"/>
  <c r="BQ32" i="9"/>
  <c r="BR32" i="9"/>
  <c r="BV32" i="9"/>
  <c r="BW32" i="9"/>
  <c r="BX32" i="9"/>
  <c r="BY32" i="9"/>
  <c r="BZ32" i="9"/>
  <c r="CA32" i="9"/>
  <c r="CB32" i="9"/>
  <c r="CC32" i="9"/>
  <c r="CD32" i="9"/>
  <c r="CH32" i="9"/>
  <c r="CI32" i="9"/>
  <c r="CJ32" i="9"/>
  <c r="CK32" i="9"/>
  <c r="CL32" i="9"/>
  <c r="CM32" i="9"/>
  <c r="CN32" i="9"/>
  <c r="CO32" i="9"/>
  <c r="CP32" i="9"/>
  <c r="CT32" i="9"/>
  <c r="E32" i="9"/>
  <c r="F32" i="9"/>
  <c r="G32" i="9"/>
  <c r="H32" i="9"/>
  <c r="I32" i="9"/>
  <c r="J32" i="9"/>
  <c r="N32" i="9"/>
  <c r="D32" i="9"/>
  <c r="I34" i="9" l="1"/>
  <c r="E34" i="9"/>
  <c r="AL34" i="9"/>
  <c r="H34" i="9"/>
  <c r="G34" i="9"/>
  <c r="J34" i="9"/>
  <c r="N34" i="9"/>
  <c r="DF33" i="9" s="1"/>
  <c r="F34" i="9"/>
  <c r="D34" i="9"/>
  <c r="C32" i="9"/>
  <c r="H11" i="7"/>
  <c r="I11" i="7"/>
  <c r="H12" i="7"/>
  <c r="I12" i="7"/>
  <c r="H13" i="7"/>
  <c r="I13" i="7"/>
  <c r="H14" i="7"/>
  <c r="I14" i="7"/>
  <c r="H15" i="7"/>
  <c r="I15" i="7"/>
  <c r="H16" i="7"/>
  <c r="I16" i="7"/>
  <c r="H17" i="7"/>
  <c r="I17" i="7"/>
  <c r="H18" i="7"/>
  <c r="I18" i="7"/>
  <c r="H19" i="7"/>
  <c r="I19" i="7"/>
  <c r="H20" i="7"/>
  <c r="I20" i="7"/>
  <c r="H21" i="7"/>
  <c r="I21" i="7"/>
  <c r="H22" i="7"/>
  <c r="I22" i="7"/>
  <c r="H23" i="7"/>
  <c r="I23" i="7"/>
  <c r="H24" i="7"/>
  <c r="I24" i="7"/>
  <c r="H25" i="7"/>
  <c r="I25" i="7"/>
  <c r="H26" i="7"/>
  <c r="I26" i="7"/>
  <c r="H27" i="7"/>
  <c r="I27" i="7"/>
  <c r="H28" i="7"/>
  <c r="I28" i="7"/>
  <c r="H29" i="7"/>
  <c r="I29" i="7"/>
  <c r="H30" i="7"/>
  <c r="I30" i="7"/>
  <c r="H31" i="7"/>
  <c r="I31" i="7"/>
  <c r="H32" i="7"/>
  <c r="I32" i="7"/>
  <c r="H33" i="7"/>
  <c r="I33" i="7"/>
  <c r="H34" i="7"/>
  <c r="I34" i="7"/>
  <c r="H35" i="7"/>
  <c r="I35" i="7"/>
  <c r="H36" i="7"/>
  <c r="I36" i="7"/>
  <c r="H37" i="7"/>
  <c r="I37" i="7"/>
  <c r="H38" i="7"/>
  <c r="I38" i="7"/>
  <c r="H39" i="7"/>
  <c r="I39" i="7"/>
  <c r="H40" i="7"/>
  <c r="I40" i="7"/>
  <c r="H41" i="7"/>
  <c r="I41" i="7"/>
  <c r="H42" i="7"/>
  <c r="I42" i="7"/>
  <c r="H43" i="7"/>
  <c r="I43" i="7"/>
  <c r="H44" i="7"/>
  <c r="I44" i="7"/>
  <c r="H45" i="7"/>
  <c r="I45" i="7"/>
  <c r="H46" i="7"/>
  <c r="I46" i="7"/>
  <c r="H47" i="7"/>
  <c r="I47" i="7"/>
  <c r="H48" i="7"/>
  <c r="I48" i="7"/>
  <c r="H49" i="7"/>
  <c r="I49" i="7"/>
  <c r="H50" i="7"/>
  <c r="I50" i="7"/>
  <c r="H51" i="7"/>
  <c r="I51" i="7"/>
  <c r="H52" i="7"/>
  <c r="I52" i="7"/>
  <c r="H53" i="7"/>
  <c r="I53" i="7"/>
  <c r="H54" i="7"/>
  <c r="I54" i="7"/>
  <c r="H55" i="7"/>
  <c r="I55" i="7"/>
  <c r="H56" i="7"/>
  <c r="I56" i="7"/>
  <c r="H57" i="7"/>
  <c r="I57" i="7"/>
  <c r="H58" i="7"/>
  <c r="I58" i="7"/>
  <c r="H59" i="7"/>
  <c r="I59" i="7"/>
  <c r="H60" i="7"/>
  <c r="I60" i="7"/>
  <c r="H61" i="7"/>
  <c r="I61" i="7"/>
  <c r="H62" i="7"/>
  <c r="I62" i="7"/>
  <c r="H63" i="7"/>
  <c r="I63" i="7"/>
  <c r="H64" i="7"/>
  <c r="I64" i="7"/>
  <c r="H65" i="7"/>
  <c r="I65" i="7"/>
  <c r="H66" i="7"/>
  <c r="I66" i="7"/>
  <c r="H67" i="7"/>
  <c r="I67" i="7"/>
  <c r="H68" i="7"/>
  <c r="I68" i="7"/>
  <c r="H69" i="7"/>
  <c r="I69" i="7"/>
  <c r="H70" i="7"/>
  <c r="I70" i="7"/>
  <c r="H71" i="7"/>
  <c r="I71" i="7"/>
  <c r="H72" i="7"/>
  <c r="I72" i="7"/>
  <c r="H73" i="7"/>
  <c r="I73" i="7"/>
  <c r="H74" i="7"/>
  <c r="I74" i="7"/>
  <c r="H75" i="7"/>
  <c r="I75" i="7"/>
  <c r="H76" i="7"/>
  <c r="I76" i="7"/>
  <c r="H77" i="7"/>
  <c r="I77" i="7"/>
  <c r="H78" i="7"/>
  <c r="I78" i="7"/>
  <c r="H79" i="7"/>
  <c r="I79" i="7"/>
  <c r="H80" i="7"/>
  <c r="I80" i="7"/>
  <c r="H81" i="7"/>
  <c r="I81" i="7"/>
  <c r="H82" i="7"/>
  <c r="I82" i="7"/>
  <c r="H83" i="7"/>
  <c r="I83" i="7"/>
  <c r="H84" i="7"/>
  <c r="I84" i="7"/>
  <c r="H85" i="7"/>
  <c r="I85" i="7"/>
  <c r="H86" i="7"/>
  <c r="I86" i="7"/>
  <c r="H87" i="7"/>
  <c r="I87" i="7"/>
  <c r="H88" i="7"/>
  <c r="I88" i="7"/>
  <c r="H89" i="7"/>
  <c r="I89" i="7"/>
  <c r="H90" i="7"/>
  <c r="I90" i="7"/>
  <c r="H91" i="7"/>
  <c r="I91" i="7"/>
  <c r="H92" i="7"/>
  <c r="I92" i="7"/>
  <c r="H93" i="7"/>
  <c r="I93" i="7"/>
  <c r="H94" i="7"/>
  <c r="I94" i="7"/>
  <c r="H95" i="7"/>
  <c r="I95" i="7"/>
  <c r="H96" i="7"/>
  <c r="I96" i="7"/>
  <c r="H97" i="7"/>
  <c r="I97" i="7"/>
  <c r="H98" i="7"/>
  <c r="I98" i="7"/>
  <c r="H99" i="7"/>
  <c r="I99" i="7"/>
  <c r="H100" i="7"/>
  <c r="I100" i="7"/>
  <c r="I10" i="7"/>
  <c r="H10" i="7"/>
  <c r="N101" i="7"/>
  <c r="J14" i="10"/>
  <c r="K14" i="10"/>
  <c r="N17" i="10"/>
  <c r="N19" i="10"/>
  <c r="J20" i="10"/>
  <c r="K20" i="10"/>
  <c r="J21" i="10"/>
  <c r="K21" i="10"/>
  <c r="N22" i="10"/>
  <c r="J23" i="10"/>
  <c r="K23" i="10"/>
  <c r="N24" i="10"/>
  <c r="J25" i="10"/>
  <c r="K25" i="10"/>
  <c r="J26" i="10"/>
  <c r="K26" i="10"/>
  <c r="N27" i="10"/>
  <c r="J28" i="10"/>
  <c r="K28" i="10"/>
  <c r="N29" i="10"/>
  <c r="J30" i="10"/>
  <c r="K30" i="10"/>
  <c r="N31" i="10"/>
  <c r="J32" i="10"/>
  <c r="K32" i="10"/>
  <c r="J34" i="10"/>
  <c r="K34" i="10"/>
  <c r="J12" i="7" l="1"/>
  <c r="J76" i="7"/>
  <c r="L76" i="7" s="1"/>
  <c r="Q76" i="7" s="1"/>
  <c r="J89" i="7"/>
  <c r="L89" i="7" s="1"/>
  <c r="Q89" i="7" s="1"/>
  <c r="J92" i="7"/>
  <c r="L92" i="7" s="1"/>
  <c r="Q92" i="7" s="1"/>
  <c r="L26" i="10"/>
  <c r="N26" i="10" s="1"/>
  <c r="S26" i="10" s="1"/>
  <c r="L21" i="10"/>
  <c r="N21" i="10" s="1"/>
  <c r="R21" i="10" s="1"/>
  <c r="L28" i="10"/>
  <c r="N28" i="10" s="1"/>
  <c r="R28" i="10" s="1"/>
  <c r="L30" i="10"/>
  <c r="N30" i="10" s="1"/>
  <c r="R30" i="10" s="1"/>
  <c r="J81" i="7"/>
  <c r="L81" i="7" s="1"/>
  <c r="L23" i="10"/>
  <c r="N23" i="10" s="1"/>
  <c r="S23" i="10" s="1"/>
  <c r="J97" i="7"/>
  <c r="L97" i="7" s="1"/>
  <c r="Q97" i="7" s="1"/>
  <c r="L25" i="10"/>
  <c r="N25" i="10" s="1"/>
  <c r="R25" i="10" s="1"/>
  <c r="L12" i="7"/>
  <c r="P12" i="7" s="1"/>
  <c r="J100" i="7"/>
  <c r="L100" i="7" s="1"/>
  <c r="J84" i="7"/>
  <c r="L84" i="7" s="1"/>
  <c r="L18" i="10"/>
  <c r="N18" i="10" s="1"/>
  <c r="S18" i="10" s="1"/>
  <c r="L35" i="10"/>
  <c r="N35" i="10" s="1"/>
  <c r="R35" i="10" s="1"/>
  <c r="L20" i="10"/>
  <c r="N20" i="10" s="1"/>
  <c r="R20" i="10" s="1"/>
  <c r="L15" i="10"/>
  <c r="N15" i="10" s="1"/>
  <c r="S15" i="10" s="1"/>
  <c r="L16" i="10"/>
  <c r="N16" i="10" s="1"/>
  <c r="R16" i="10" s="1"/>
  <c r="I101" i="7"/>
  <c r="J93" i="7"/>
  <c r="L93" i="7" s="1"/>
  <c r="J85" i="7"/>
  <c r="L85" i="7" s="1"/>
  <c r="J77" i="7"/>
  <c r="L77" i="7" s="1"/>
  <c r="J96" i="7"/>
  <c r="L96" i="7" s="1"/>
  <c r="J88" i="7"/>
  <c r="L88" i="7" s="1"/>
  <c r="J80" i="7"/>
  <c r="L80" i="7" s="1"/>
  <c r="J74" i="7"/>
  <c r="L74" i="7" s="1"/>
  <c r="J72" i="7"/>
  <c r="L72" i="7" s="1"/>
  <c r="J70" i="7"/>
  <c r="L70" i="7" s="1"/>
  <c r="J68" i="7"/>
  <c r="L68" i="7" s="1"/>
  <c r="J66" i="7"/>
  <c r="L66" i="7" s="1"/>
  <c r="J64" i="7"/>
  <c r="L64" i="7" s="1"/>
  <c r="J62" i="7"/>
  <c r="L62" i="7" s="1"/>
  <c r="J60" i="7"/>
  <c r="L60" i="7" s="1"/>
  <c r="J58" i="7"/>
  <c r="L58" i="7" s="1"/>
  <c r="J56" i="7"/>
  <c r="L56" i="7" s="1"/>
  <c r="J54" i="7"/>
  <c r="L54" i="7" s="1"/>
  <c r="J48" i="7"/>
  <c r="L48" i="7" s="1"/>
  <c r="J46" i="7"/>
  <c r="L46" i="7" s="1"/>
  <c r="J44" i="7"/>
  <c r="L44" i="7" s="1"/>
  <c r="J42" i="7"/>
  <c r="L42" i="7" s="1"/>
  <c r="J40" i="7"/>
  <c r="L40" i="7" s="1"/>
  <c r="J38" i="7"/>
  <c r="L38" i="7" s="1"/>
  <c r="J36" i="7"/>
  <c r="L36" i="7" s="1"/>
  <c r="J34" i="7"/>
  <c r="L34" i="7" s="1"/>
  <c r="J32" i="7"/>
  <c r="L32" i="7" s="1"/>
  <c r="J30" i="7"/>
  <c r="L30" i="7" s="1"/>
  <c r="J28" i="7"/>
  <c r="L28" i="7" s="1"/>
  <c r="J26" i="7"/>
  <c r="L26" i="7" s="1"/>
  <c r="J24" i="7"/>
  <c r="L24" i="7" s="1"/>
  <c r="J22" i="7"/>
  <c r="L22" i="7" s="1"/>
  <c r="J20" i="7"/>
  <c r="L20" i="7" s="1"/>
  <c r="J18" i="7"/>
  <c r="L18" i="7" s="1"/>
  <c r="J16" i="7"/>
  <c r="L16" i="7" s="1"/>
  <c r="J14" i="7"/>
  <c r="L14" i="7" s="1"/>
  <c r="L32" i="10"/>
  <c r="N32" i="10" s="1"/>
  <c r="R32" i="10" s="1"/>
  <c r="L33" i="10"/>
  <c r="N33" i="10" s="1"/>
  <c r="R33" i="10" s="1"/>
  <c r="J69" i="7"/>
  <c r="L69" i="7" s="1"/>
  <c r="J99" i="7"/>
  <c r="L99" i="7" s="1"/>
  <c r="J95" i="7"/>
  <c r="L95" i="7" s="1"/>
  <c r="J91" i="7"/>
  <c r="L91" i="7" s="1"/>
  <c r="J87" i="7"/>
  <c r="L87" i="7" s="1"/>
  <c r="J83" i="7"/>
  <c r="L83" i="7" s="1"/>
  <c r="J79" i="7"/>
  <c r="L79" i="7" s="1"/>
  <c r="J75" i="7"/>
  <c r="L75" i="7" s="1"/>
  <c r="J73" i="7"/>
  <c r="L73" i="7" s="1"/>
  <c r="J71" i="7"/>
  <c r="L71" i="7" s="1"/>
  <c r="J67" i="7"/>
  <c r="L67" i="7" s="1"/>
  <c r="J65" i="7"/>
  <c r="L65" i="7" s="1"/>
  <c r="J63" i="7"/>
  <c r="L63" i="7" s="1"/>
  <c r="J61" i="7"/>
  <c r="L61" i="7" s="1"/>
  <c r="J59" i="7"/>
  <c r="L59" i="7" s="1"/>
  <c r="J57" i="7"/>
  <c r="L57" i="7" s="1"/>
  <c r="J55" i="7"/>
  <c r="L55" i="7" s="1"/>
  <c r="J43" i="7"/>
  <c r="L43" i="7" s="1"/>
  <c r="J41" i="7"/>
  <c r="L41" i="7" s="1"/>
  <c r="J39" i="7"/>
  <c r="L39" i="7" s="1"/>
  <c r="J37" i="7"/>
  <c r="L37" i="7" s="1"/>
  <c r="J35" i="7"/>
  <c r="L35" i="7" s="1"/>
  <c r="J33" i="7"/>
  <c r="L33" i="7" s="1"/>
  <c r="J31" i="7"/>
  <c r="L31" i="7" s="1"/>
  <c r="J29" i="7"/>
  <c r="L29" i="7" s="1"/>
  <c r="J27" i="7"/>
  <c r="L27" i="7" s="1"/>
  <c r="J25" i="7"/>
  <c r="L25" i="7" s="1"/>
  <c r="J23" i="7"/>
  <c r="L23" i="7" s="1"/>
  <c r="J21" i="7"/>
  <c r="L21" i="7" s="1"/>
  <c r="J19" i="7"/>
  <c r="L19" i="7" s="1"/>
  <c r="J17" i="7"/>
  <c r="L17" i="7" s="1"/>
  <c r="J15" i="7"/>
  <c r="L15" i="7" s="1"/>
  <c r="J13" i="7"/>
  <c r="L13" i="7" s="1"/>
  <c r="J98" i="7"/>
  <c r="L98" i="7" s="1"/>
  <c r="J94" i="7"/>
  <c r="L94" i="7" s="1"/>
  <c r="P94" i="7" s="1"/>
  <c r="J90" i="7"/>
  <c r="L90" i="7" s="1"/>
  <c r="J86" i="7"/>
  <c r="L86" i="7" s="1"/>
  <c r="J82" i="7"/>
  <c r="L82" i="7" s="1"/>
  <c r="J78" i="7"/>
  <c r="L78" i="7" s="1"/>
  <c r="J11" i="7"/>
  <c r="L11" i="7" s="1"/>
  <c r="V22" i="10"/>
  <c r="V31" i="10"/>
  <c r="V24" i="10"/>
  <c r="V29" i="10"/>
  <c r="V17" i="10"/>
  <c r="L14" i="10"/>
  <c r="N14" i="10" s="1"/>
  <c r="L34" i="10"/>
  <c r="N34" i="10" s="1"/>
  <c r="J53" i="7"/>
  <c r="L53" i="7" s="1"/>
  <c r="J52" i="7"/>
  <c r="L52" i="7" s="1"/>
  <c r="J51" i="7"/>
  <c r="L51" i="7" s="1"/>
  <c r="J50" i="7"/>
  <c r="L50" i="7" s="1"/>
  <c r="J49" i="7"/>
  <c r="L49" i="7" s="1"/>
  <c r="J45" i="7"/>
  <c r="L45" i="7" s="1"/>
  <c r="H101" i="7"/>
  <c r="J47" i="7"/>
  <c r="L47" i="7" s="1"/>
  <c r="J10" i="7"/>
  <c r="L10" i="7" s="1"/>
  <c r="R23" i="10" l="1"/>
  <c r="T23" i="10" s="1"/>
  <c r="V23" i="10" s="1"/>
  <c r="X23" i="10" s="1"/>
  <c r="R26" i="10"/>
  <c r="T26" i="10" s="1"/>
  <c r="V26" i="10" s="1"/>
  <c r="X26" i="10" s="1"/>
  <c r="S35" i="10"/>
  <c r="T35" i="10" s="1"/>
  <c r="V35" i="10" s="1"/>
  <c r="X35" i="10" s="1"/>
  <c r="P76" i="7"/>
  <c r="R76" i="7" s="1"/>
  <c r="P89" i="7"/>
  <c r="R89" i="7" s="1"/>
  <c r="S30" i="10"/>
  <c r="T30" i="10" s="1"/>
  <c r="V30" i="10" s="1"/>
  <c r="X30" i="10" s="1"/>
  <c r="P81" i="7"/>
  <c r="Q81" i="7"/>
  <c r="T81" i="7" s="1"/>
  <c r="V81" i="7" s="1"/>
  <c r="S28" i="10"/>
  <c r="T28" i="10" s="1"/>
  <c r="V28" i="10" s="1"/>
  <c r="X28" i="10" s="1"/>
  <c r="P92" i="7"/>
  <c r="R92" i="7" s="1"/>
  <c r="S21" i="10"/>
  <c r="T21" i="10" s="1"/>
  <c r="V21" i="10" s="1"/>
  <c r="X21" i="10" s="1"/>
  <c r="S20" i="10"/>
  <c r="T20" i="10" s="1"/>
  <c r="V20" i="10" s="1"/>
  <c r="X20" i="10" s="1"/>
  <c r="Q12" i="7"/>
  <c r="R12" i="7" s="1"/>
  <c r="P10" i="7"/>
  <c r="Q10" i="7"/>
  <c r="P85" i="7"/>
  <c r="Q85" i="7"/>
  <c r="Q79" i="7"/>
  <c r="T79" i="7" s="1"/>
  <c r="V79" i="7" s="1"/>
  <c r="P79" i="7"/>
  <c r="P88" i="7"/>
  <c r="Q88" i="7"/>
  <c r="T88" i="7" s="1"/>
  <c r="V88" i="7" s="1"/>
  <c r="P93" i="7"/>
  <c r="Q93" i="7"/>
  <c r="T93" i="7" s="1"/>
  <c r="V93" i="7" s="1"/>
  <c r="P80" i="7"/>
  <c r="Q80" i="7"/>
  <c r="P82" i="7"/>
  <c r="Q82" i="7"/>
  <c r="T82" i="7" s="1"/>
  <c r="V82" i="7" s="1"/>
  <c r="P97" i="7"/>
  <c r="R97" i="7" s="1"/>
  <c r="S25" i="10"/>
  <c r="T25" i="10" s="1"/>
  <c r="V25" i="10" s="1"/>
  <c r="X25" i="10" s="1"/>
  <c r="S33" i="10"/>
  <c r="R18" i="10"/>
  <c r="T18" i="10" s="1"/>
  <c r="V18" i="10" s="1"/>
  <c r="X18" i="10" s="1"/>
  <c r="R15" i="10"/>
  <c r="T15" i="10" s="1"/>
  <c r="V15" i="10" s="1"/>
  <c r="X15" i="10" s="1"/>
  <c r="S16" i="10"/>
  <c r="T16" i="10" s="1"/>
  <c r="V16" i="10" s="1"/>
  <c r="P78" i="7"/>
  <c r="Q78" i="7"/>
  <c r="T78" i="7" s="1"/>
  <c r="V78" i="7" s="1"/>
  <c r="P95" i="7"/>
  <c r="Q95" i="7"/>
  <c r="T95" i="7" s="1"/>
  <c r="V95" i="7" s="1"/>
  <c r="P77" i="7"/>
  <c r="Q77" i="7"/>
  <c r="P100" i="7"/>
  <c r="Q100" i="7"/>
  <c r="T100" i="7" s="1"/>
  <c r="V100" i="7" s="1"/>
  <c r="P98" i="7"/>
  <c r="Q98" i="7"/>
  <c r="T98" i="7" s="1"/>
  <c r="V98" i="7" s="1"/>
  <c r="P83" i="7"/>
  <c r="Q83" i="7"/>
  <c r="Q99" i="7"/>
  <c r="P99" i="7"/>
  <c r="Q86" i="7"/>
  <c r="T86" i="7" s="1"/>
  <c r="V86" i="7" s="1"/>
  <c r="P86" i="7"/>
  <c r="Q87" i="7"/>
  <c r="P87" i="7"/>
  <c r="P84" i="7"/>
  <c r="Q84" i="7"/>
  <c r="T84" i="7" s="1"/>
  <c r="V84" i="7" s="1"/>
  <c r="Q11" i="7"/>
  <c r="P11" i="7"/>
  <c r="P90" i="7"/>
  <c r="Q90" i="7"/>
  <c r="T90" i="7" s="1"/>
  <c r="V90" i="7" s="1"/>
  <c r="P75" i="7"/>
  <c r="Q75" i="7"/>
  <c r="T75" i="7" s="1"/>
  <c r="V75" i="7" s="1"/>
  <c r="P91" i="7"/>
  <c r="Q91" i="7"/>
  <c r="P96" i="7"/>
  <c r="Q96" i="7"/>
  <c r="T96" i="7" s="1"/>
  <c r="V96" i="7" s="1"/>
  <c r="Q94" i="7"/>
  <c r="T94" i="7" s="1"/>
  <c r="V94" i="7" s="1"/>
  <c r="S32" i="10"/>
  <c r="T32" i="10" s="1"/>
  <c r="V32" i="10" s="1"/>
  <c r="X32" i="10" s="1"/>
  <c r="T33" i="10"/>
  <c r="V33" i="10" s="1"/>
  <c r="X33" i="10" s="1"/>
  <c r="J101" i="7"/>
  <c r="V27" i="10"/>
  <c r="V19" i="10"/>
  <c r="R14" i="10"/>
  <c r="S14" i="10"/>
  <c r="R34" i="10"/>
  <c r="S34" i="10"/>
  <c r="P18" i="7"/>
  <c r="Q18" i="7"/>
  <c r="P30" i="7"/>
  <c r="Q30" i="7"/>
  <c r="P34" i="7"/>
  <c r="Q34" i="7"/>
  <c r="P42" i="7"/>
  <c r="Q42" i="7"/>
  <c r="P46" i="7"/>
  <c r="Q46" i="7"/>
  <c r="P15" i="7"/>
  <c r="Q15" i="7"/>
  <c r="P19" i="7"/>
  <c r="Q19" i="7"/>
  <c r="P31" i="7"/>
  <c r="Q31" i="7"/>
  <c r="P52" i="7"/>
  <c r="Q52" i="7"/>
  <c r="Q58" i="7"/>
  <c r="P58" i="7"/>
  <c r="Q70" i="7"/>
  <c r="P70" i="7"/>
  <c r="P16" i="7"/>
  <c r="Q16" i="7"/>
  <c r="P20" i="7"/>
  <c r="Q20" i="7"/>
  <c r="P24" i="7"/>
  <c r="Q24" i="7"/>
  <c r="P28" i="7"/>
  <c r="Q28" i="7"/>
  <c r="P32" i="7"/>
  <c r="Q32" i="7"/>
  <c r="P36" i="7"/>
  <c r="Q36" i="7"/>
  <c r="P40" i="7"/>
  <c r="Q40" i="7"/>
  <c r="P44" i="7"/>
  <c r="Q44" i="7"/>
  <c r="P48" i="7"/>
  <c r="Q48" i="7"/>
  <c r="Q55" i="7"/>
  <c r="P55" i="7"/>
  <c r="Q59" i="7"/>
  <c r="P59" i="7"/>
  <c r="Q63" i="7"/>
  <c r="P63" i="7"/>
  <c r="Q67" i="7"/>
  <c r="P67" i="7"/>
  <c r="Q71" i="7"/>
  <c r="P71" i="7"/>
  <c r="T76" i="7"/>
  <c r="V76" i="7" s="1"/>
  <c r="T92" i="7"/>
  <c r="V92" i="7" s="1"/>
  <c r="T97" i="7"/>
  <c r="V97" i="7" s="1"/>
  <c r="T89" i="7"/>
  <c r="V89" i="7" s="1"/>
  <c r="P13" i="7"/>
  <c r="Q13" i="7"/>
  <c r="L101" i="7"/>
  <c r="P17" i="7"/>
  <c r="Q17" i="7"/>
  <c r="P21" i="7"/>
  <c r="Q21" i="7"/>
  <c r="P25" i="7"/>
  <c r="Q25" i="7"/>
  <c r="P29" i="7"/>
  <c r="Q29" i="7"/>
  <c r="P33" i="7"/>
  <c r="Q33" i="7"/>
  <c r="P37" i="7"/>
  <c r="Q37" i="7"/>
  <c r="P41" i="7"/>
  <c r="Q41" i="7"/>
  <c r="P45" i="7"/>
  <c r="Q45" i="7"/>
  <c r="P49" i="7"/>
  <c r="Q49" i="7"/>
  <c r="P51" i="7"/>
  <c r="Q51" i="7"/>
  <c r="P53" i="7"/>
  <c r="Q53" i="7"/>
  <c r="Q56" i="7"/>
  <c r="P56" i="7"/>
  <c r="Q60" i="7"/>
  <c r="P60" i="7"/>
  <c r="Q64" i="7"/>
  <c r="P64" i="7"/>
  <c r="Q68" i="7"/>
  <c r="P68" i="7"/>
  <c r="Q72" i="7"/>
  <c r="P72" i="7"/>
  <c r="P22" i="7"/>
  <c r="Q22" i="7"/>
  <c r="P38" i="7"/>
  <c r="Q38" i="7"/>
  <c r="Q57" i="7"/>
  <c r="P57" i="7"/>
  <c r="Q61" i="7"/>
  <c r="P61" i="7"/>
  <c r="Q65" i="7"/>
  <c r="P65" i="7"/>
  <c r="Q69" i="7"/>
  <c r="P69" i="7"/>
  <c r="Q73" i="7"/>
  <c r="P73" i="7"/>
  <c r="P14" i="7"/>
  <c r="Q14" i="7"/>
  <c r="P26" i="7"/>
  <c r="Q26" i="7"/>
  <c r="P23" i="7"/>
  <c r="Q23" i="7"/>
  <c r="P27" i="7"/>
  <c r="Q27" i="7"/>
  <c r="P35" i="7"/>
  <c r="Q35" i="7"/>
  <c r="P39" i="7"/>
  <c r="Q39" i="7"/>
  <c r="P43" i="7"/>
  <c r="Q43" i="7"/>
  <c r="P47" i="7"/>
  <c r="Q47" i="7"/>
  <c r="P50" i="7"/>
  <c r="Q50" i="7"/>
  <c r="Q54" i="7"/>
  <c r="P54" i="7"/>
  <c r="Q62" i="7"/>
  <c r="P62" i="7"/>
  <c r="Q66" i="7"/>
  <c r="P66" i="7"/>
  <c r="Q74" i="7"/>
  <c r="P74" i="7"/>
  <c r="K13" i="10"/>
  <c r="J13" i="10"/>
  <c r="F101" i="7"/>
  <c r="E101" i="7"/>
  <c r="R78" i="7" l="1"/>
  <c r="R91" i="7"/>
  <c r="R86" i="7"/>
  <c r="R83" i="7"/>
  <c r="R77" i="7"/>
  <c r="R79" i="7"/>
  <c r="R81" i="7"/>
  <c r="R96" i="7"/>
  <c r="R87" i="7"/>
  <c r="R99" i="7"/>
  <c r="R98" i="7"/>
  <c r="R82" i="7"/>
  <c r="R93" i="7"/>
  <c r="R10" i="7"/>
  <c r="T77" i="7"/>
  <c r="V77" i="7" s="1"/>
  <c r="R80" i="7"/>
  <c r="R85" i="7"/>
  <c r="R75" i="7"/>
  <c r="L13" i="10"/>
  <c r="N13" i="10" s="1"/>
  <c r="S13" i="10" s="1"/>
  <c r="T87" i="7"/>
  <c r="V87" i="7" s="1"/>
  <c r="T12" i="7"/>
  <c r="V12" i="7" s="1"/>
  <c r="T99" i="7"/>
  <c r="V99" i="7" s="1"/>
  <c r="R11" i="7"/>
  <c r="R84" i="7"/>
  <c r="R88" i="7"/>
  <c r="T83" i="7"/>
  <c r="V83" i="7" s="1"/>
  <c r="R94" i="7"/>
  <c r="T85" i="7"/>
  <c r="V85" i="7" s="1"/>
  <c r="T80" i="7"/>
  <c r="V80" i="7" s="1"/>
  <c r="R90" i="7"/>
  <c r="R95" i="7"/>
  <c r="R100" i="7"/>
  <c r="T91" i="7"/>
  <c r="V91" i="7" s="1"/>
  <c r="T10" i="7"/>
  <c r="V10" i="7" s="1"/>
  <c r="T11" i="7"/>
  <c r="V11" i="7" s="1"/>
  <c r="T34" i="10"/>
  <c r="V34" i="10" s="1"/>
  <c r="X34" i="10" s="1"/>
  <c r="T14" i="10"/>
  <c r="V14" i="10" s="1"/>
  <c r="X14" i="10" s="1"/>
  <c r="R50" i="7"/>
  <c r="T50" i="7"/>
  <c r="V50" i="7" s="1"/>
  <c r="R73" i="7"/>
  <c r="T73" i="7"/>
  <c r="V73" i="7" s="1"/>
  <c r="R47" i="7"/>
  <c r="T47" i="7"/>
  <c r="V47" i="7" s="1"/>
  <c r="R39" i="7"/>
  <c r="T39" i="7"/>
  <c r="V39" i="7" s="1"/>
  <c r="R27" i="7"/>
  <c r="T27" i="7"/>
  <c r="V27" i="7" s="1"/>
  <c r="R69" i="7"/>
  <c r="T69" i="7"/>
  <c r="V69" i="7" s="1"/>
  <c r="R61" i="7"/>
  <c r="T61" i="7"/>
  <c r="V61" i="7" s="1"/>
  <c r="R72" i="7"/>
  <c r="T72" i="7"/>
  <c r="V72" i="7" s="1"/>
  <c r="R64" i="7"/>
  <c r="T64" i="7"/>
  <c r="V64" i="7" s="1"/>
  <c r="R56" i="7"/>
  <c r="T56" i="7"/>
  <c r="V56" i="7" s="1"/>
  <c r="R48" i="7"/>
  <c r="T48" i="7"/>
  <c r="V48" i="7" s="1"/>
  <c r="R40" i="7"/>
  <c r="T40" i="7"/>
  <c r="V40" i="7" s="1"/>
  <c r="R32" i="7"/>
  <c r="T32" i="7"/>
  <c r="V32" i="7" s="1"/>
  <c r="R24" i="7"/>
  <c r="T24" i="7"/>
  <c r="V24" i="7" s="1"/>
  <c r="R16" i="7"/>
  <c r="T16" i="7"/>
  <c r="V16" i="7" s="1"/>
  <c r="R31" i="7"/>
  <c r="T31" i="7"/>
  <c r="V31" i="7" s="1"/>
  <c r="R15" i="7"/>
  <c r="T15" i="7"/>
  <c r="V15" i="7" s="1"/>
  <c r="R42" i="7"/>
  <c r="T42" i="7"/>
  <c r="V42" i="7" s="1"/>
  <c r="R30" i="7"/>
  <c r="T30" i="7"/>
  <c r="V30" i="7" s="1"/>
  <c r="R74" i="7"/>
  <c r="T74" i="7"/>
  <c r="V74" i="7" s="1"/>
  <c r="R62" i="7"/>
  <c r="T62" i="7"/>
  <c r="V62" i="7" s="1"/>
  <c r="R26" i="7"/>
  <c r="T26" i="7"/>
  <c r="V26" i="7" s="1"/>
  <c r="R38" i="7"/>
  <c r="T38" i="7"/>
  <c r="V38" i="7" s="1"/>
  <c r="R51" i="7"/>
  <c r="T51" i="7"/>
  <c r="V51" i="7" s="1"/>
  <c r="R45" i="7"/>
  <c r="T45" i="7"/>
  <c r="V45" i="7" s="1"/>
  <c r="R37" i="7"/>
  <c r="T37" i="7"/>
  <c r="V37" i="7" s="1"/>
  <c r="R29" i="7"/>
  <c r="T29" i="7"/>
  <c r="V29" i="7" s="1"/>
  <c r="R21" i="7"/>
  <c r="T21" i="7"/>
  <c r="V21" i="7" s="1"/>
  <c r="Q101" i="7"/>
  <c r="R71" i="7"/>
  <c r="T71" i="7"/>
  <c r="V71" i="7" s="1"/>
  <c r="R63" i="7"/>
  <c r="T63" i="7"/>
  <c r="V63" i="7" s="1"/>
  <c r="R55" i="7"/>
  <c r="T55" i="7"/>
  <c r="V55" i="7" s="1"/>
  <c r="R70" i="7"/>
  <c r="T70" i="7"/>
  <c r="V70" i="7" s="1"/>
  <c r="R43" i="7"/>
  <c r="T43" i="7"/>
  <c r="V43" i="7" s="1"/>
  <c r="R23" i="7"/>
  <c r="T23" i="7"/>
  <c r="V23" i="7" s="1"/>
  <c r="R57" i="7"/>
  <c r="T57" i="7"/>
  <c r="V57" i="7" s="1"/>
  <c r="R68" i="7"/>
  <c r="T68" i="7"/>
  <c r="V68" i="7" s="1"/>
  <c r="R13" i="7"/>
  <c r="T13" i="7"/>
  <c r="V13" i="7" s="1"/>
  <c r="P101" i="7"/>
  <c r="R44" i="7"/>
  <c r="T44" i="7"/>
  <c r="V44" i="7" s="1"/>
  <c r="R36" i="7"/>
  <c r="T36" i="7"/>
  <c r="V36" i="7" s="1"/>
  <c r="R28" i="7"/>
  <c r="T28" i="7"/>
  <c r="V28" i="7" s="1"/>
  <c r="R20" i="7"/>
  <c r="T20" i="7"/>
  <c r="V20" i="7" s="1"/>
  <c r="R52" i="7"/>
  <c r="T52" i="7"/>
  <c r="V52" i="7" s="1"/>
  <c r="R19" i="7"/>
  <c r="T19" i="7"/>
  <c r="V19" i="7" s="1"/>
  <c r="R46" i="7"/>
  <c r="T46" i="7"/>
  <c r="V46" i="7" s="1"/>
  <c r="R34" i="7"/>
  <c r="T34" i="7"/>
  <c r="V34" i="7" s="1"/>
  <c r="R18" i="7"/>
  <c r="T18" i="7"/>
  <c r="V18" i="7" s="1"/>
  <c r="R35" i="7"/>
  <c r="T35" i="7"/>
  <c r="V35" i="7" s="1"/>
  <c r="R65" i="7"/>
  <c r="T65" i="7"/>
  <c r="V65" i="7" s="1"/>
  <c r="R60" i="7"/>
  <c r="T60" i="7"/>
  <c r="V60" i="7" s="1"/>
  <c r="R66" i="7"/>
  <c r="T66" i="7"/>
  <c r="V66" i="7" s="1"/>
  <c r="R54" i="7"/>
  <c r="T54" i="7"/>
  <c r="V54" i="7" s="1"/>
  <c r="R14" i="7"/>
  <c r="T14" i="7"/>
  <c r="V14" i="7" s="1"/>
  <c r="R22" i="7"/>
  <c r="T22" i="7"/>
  <c r="V22" i="7" s="1"/>
  <c r="T53" i="7"/>
  <c r="V53" i="7" s="1"/>
  <c r="R53" i="7"/>
  <c r="R49" i="7"/>
  <c r="T49" i="7"/>
  <c r="V49" i="7" s="1"/>
  <c r="R41" i="7"/>
  <c r="T41" i="7"/>
  <c r="V41" i="7" s="1"/>
  <c r="R33" i="7"/>
  <c r="T33" i="7"/>
  <c r="V33" i="7" s="1"/>
  <c r="R25" i="7"/>
  <c r="T25" i="7"/>
  <c r="V25" i="7" s="1"/>
  <c r="R17" i="7"/>
  <c r="T17" i="7"/>
  <c r="V17" i="7" s="1"/>
  <c r="R67" i="7"/>
  <c r="T67" i="7"/>
  <c r="V67" i="7" s="1"/>
  <c r="R59" i="7"/>
  <c r="T59" i="7"/>
  <c r="V59" i="7" s="1"/>
  <c r="R58" i="7"/>
  <c r="T58" i="7"/>
  <c r="V58" i="7" s="1"/>
  <c r="R13" i="10" l="1"/>
  <c r="T13" i="10" s="1"/>
  <c r="T101" i="7"/>
  <c r="Z102" i="7" s="1"/>
  <c r="R101" i="7"/>
  <c r="S36" i="10"/>
  <c r="N36" i="10"/>
  <c r="L36" i="10"/>
  <c r="K36" i="10"/>
  <c r="J36" i="10"/>
  <c r="H36" i="10"/>
  <c r="G36" i="10"/>
  <c r="F36" i="10"/>
  <c r="O32" i="9"/>
  <c r="C34" i="9" s="1"/>
  <c r="D101" i="7"/>
  <c r="R36" i="10" l="1"/>
  <c r="V13" i="10"/>
  <c r="T36" i="10"/>
  <c r="E8" i="11"/>
  <c r="X13" i="10" l="1"/>
  <c r="V36" i="10"/>
  <c r="X36" i="10" l="1"/>
  <c r="AB37" i="10"/>
</calcChain>
</file>

<file path=xl/sharedStrings.xml><?xml version="1.0" encoding="utf-8"?>
<sst xmlns="http://schemas.openxmlformats.org/spreadsheetml/2006/main" count="663" uniqueCount="170">
  <si>
    <t>ITEM</t>
  </si>
  <si>
    <t>TOTAL</t>
  </si>
  <si>
    <t>DESCRIPCIÓN</t>
  </si>
  <si>
    <t>MANTENIMIENTO CORRECTIVO</t>
  </si>
  <si>
    <t>UNIDAD DE MEDIDA</t>
  </si>
  <si>
    <t>UND</t>
  </si>
  <si>
    <t>CAPACITOR DE MARCHA 30 MFD 370V</t>
  </si>
  <si>
    <t>CAPACITOR DE MARCHA 5 MFD 370V</t>
  </si>
  <si>
    <t>CAPACITOR DE MARCHA 7.5 MFD 370V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</si>
  <si>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</si>
  <si>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</si>
  <si>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</si>
  <si>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</si>
  <si>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</si>
  <si>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</si>
  <si>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</si>
  <si>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</si>
  <si>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</si>
  <si>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</si>
  <si>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</si>
  <si>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MANGUERA RUBATEX 1 1/8" X 1/2"</t>
  </si>
  <si>
    <t>MANGUERA RUBATEX 1 3/8" X 1/2"</t>
  </si>
  <si>
    <t>MANGUERA RUBATEX 3/4" X 1/2"</t>
  </si>
  <si>
    <t>MANGUERA RUBATEX 7/8" X 1/2"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</si>
  <si>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</si>
  <si>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</si>
  <si>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</si>
  <si>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</si>
  <si>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55 MFD 440V</t>
  </si>
  <si>
    <t>CAPACITOR DE MARCHA 60 MFD (+5-5) 440V</t>
  </si>
  <si>
    <t>CAPACITOR DE MARCHA 70 MFD 440V</t>
  </si>
  <si>
    <t>CAPACITOR DUAL 35+5  MFD 440V</t>
  </si>
  <si>
    <t>METRO</t>
  </si>
  <si>
    <t>CAPACITOR DE MARCHA 10 MFD 440V</t>
  </si>
  <si>
    <t>CAPACITOR DE MARCHA 15 MFD 440V</t>
  </si>
  <si>
    <t>CAPACITOR DE MARCHA 50 MFD 440V</t>
  </si>
  <si>
    <t xml:space="preserve">CAPACITOR DUAL 25+5 MFD 440V 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</si>
  <si>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</si>
  <si>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</si>
  <si>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</si>
  <si>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</si>
  <si>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</si>
  <si>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CAMBIO DE CAPACITOR DE ACONDICIONADOR DE AIRE</t>
  </si>
  <si>
    <t>DESMOTE DE ACONDICIONADOR DE AIRE TIPO CENTRAL DE 60.000 BTU</t>
  </si>
  <si>
    <t>CAMBIO  MOTOR VENTILADOR DE ACONDICIONADOR DE AIRE</t>
  </si>
  <si>
    <t>CAMBIO  TRANSFORMADOR DE ACONDICIONADOR DE AIRES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</si>
  <si>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</si>
  <si>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</si>
  <si>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</si>
  <si>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</si>
  <si>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</si>
  <si>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>N/A</t>
  </si>
  <si>
    <t>CAMBIO BALINERA DE MOTOR VENTILADOR</t>
  </si>
  <si>
    <t>V. UNITARIO Mano de Obra Incluido IVA BARRANQUILLA</t>
  </si>
  <si>
    <t>V. UNITARIO Mano de Obra Incluido IVA BARANOA</t>
  </si>
  <si>
    <t>V. UNITARIO Mano de Obra Incluido IVA MALAMBO</t>
  </si>
  <si>
    <t>V. UNITARIO Mano de Obra Incluido IVA PUERTO COLOMBIA</t>
  </si>
  <si>
    <t>V. UNITARIO Mano de Obra Incluido IVA SABANALARGA</t>
  </si>
  <si>
    <t>V. UNITARIO Mano de Obra Incluido IVA SANTO TOMAS</t>
  </si>
  <si>
    <t>V. UNITARIO Mano de Obra Incluido IVA SOLEDAD</t>
  </si>
  <si>
    <t>INSTALACIÓN O CAMBIO  DE PROTECTOR ELECTRÓNICO DE VOLTAJE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</si>
  <si>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</si>
  <si>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</si>
  <si>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</si>
  <si>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</si>
  <si>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</si>
  <si>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</si>
  <si>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</si>
  <si>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</si>
  <si>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</si>
  <si>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</si>
  <si>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</si>
  <si>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</si>
  <si>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</si>
  <si>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SUMINISTRO E INSTALACIÓN A  TODO COSTO  DE DUCTERIA GALVANIZADA (METRO CUADRADO)</t>
  </si>
  <si>
    <t>VALOR REPUESTO INCLUIDO IVA</t>
  </si>
  <si>
    <t>MANTENIMIENTO PREVENTIVO</t>
  </si>
  <si>
    <t xml:space="preserve">CANT. EQUIPOS </t>
  </si>
  <si>
    <t>PRECIO BARANOA</t>
  </si>
  <si>
    <t xml:space="preserve">PRECIO  MALAMBO </t>
  </si>
  <si>
    <t xml:space="preserve">PRECIO  PUERTO COLOMBIA </t>
  </si>
  <si>
    <t xml:space="preserve">PRECIO SABANALARGA </t>
  </si>
  <si>
    <t xml:space="preserve">PRECIO  SANTO TOMAS </t>
  </si>
  <si>
    <t xml:space="preserve">PRECIO SOLEDAD </t>
  </si>
  <si>
    <t>NOTA</t>
  </si>
  <si>
    <t>DENTRO DE LOS COSTOS SE INCLUYE LOS INSUMOS Y LA MANO DE OBRA NECESARIA PARA REALIZAR CADA MANTENIMIENTO PREVENTIVO</t>
  </si>
  <si>
    <t>REPUESTOS</t>
  </si>
  <si>
    <t>SECCIONAL ATLÁNTICO</t>
  </si>
  <si>
    <t>MANO DE OBRA MANTENIMIENTO CORRECTIVO</t>
  </si>
  <si>
    <t>CAPACITOR DE MARCHA 5 MFD 440V</t>
  </si>
  <si>
    <t>CAPACITOR DE 80 MFD 440V</t>
  </si>
  <si>
    <t xml:space="preserve">TRANSFORMADOR 40 VA 110-220V SALIDA 24V </t>
  </si>
  <si>
    <t>CONTACTOR DE 3X40 AMP 220 V</t>
  </si>
  <si>
    <t>FILTRO SECADOR ROSCABLE 1/2"</t>
  </si>
  <si>
    <t>BREAKER DE 3X50 AMP</t>
  </si>
  <si>
    <t>BREAKER DE 2X20 AMP</t>
  </si>
  <si>
    <t>BREAKER DE 2X50 AMP</t>
  </si>
  <si>
    <t>CABLE ENCAUCHETADO 4X14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</si>
  <si>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</si>
  <si>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</si>
  <si>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</si>
  <si>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</si>
  <si>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</si>
  <si>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</si>
  <si>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</si>
  <si>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</si>
  <si>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</si>
  <si>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</si>
  <si>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</si>
  <si>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</si>
  <si>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</si>
  <si>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</si>
  <si>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</si>
  <si>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</si>
  <si>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</si>
  <si>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</si>
  <si>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</si>
  <si>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</si>
  <si>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</si>
  <si>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</si>
  <si>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</si>
  <si>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</si>
  <si>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</si>
  <si>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</si>
  <si>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</si>
  <si>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</si>
  <si>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</si>
  <si>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</si>
  <si>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</si>
  <si>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</si>
  <si>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</si>
  <si>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</si>
  <si>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</si>
  <si>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</si>
  <si>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</si>
  <si>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</si>
  <si>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</si>
  <si>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</si>
  <si>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</si>
  <si>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</si>
  <si>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</si>
  <si>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RUBATEX ¾×⅞</t>
  </si>
  <si>
    <t>RUBATEX ¾×1⅛</t>
  </si>
  <si>
    <t>VALOR MTO. X EQUIPO INCLUIDO IVA</t>
  </si>
  <si>
    <t>PRECIO  CAMPO DE LA CRUZ</t>
  </si>
  <si>
    <t>MANTENIMIENTO DE ACONDICIONADOR DE AIRE TIPO MINISPLIT DE 12000 BTU - 18000 BTU - 24000 BTU</t>
  </si>
  <si>
    <t>MANTENIMIENTO DE ACONDICIONADOR DE AIRE TIPO MINISPLIT DE 36000 BTU</t>
  </si>
  <si>
    <t>MANTENIMIENTO DE ACONDICIONADOR DE AIRE TIPO CENTRAL DE 36000 BTU - 60.000 BTU PISO TECHO O DESCARGA VERTICAL</t>
  </si>
  <si>
    <t>CILINDRO REFRIGERANTE R-410a X 11,3 Kg</t>
  </si>
  <si>
    <t>CILINDRO REFRIGERANTE R-22 X 13,6 Kg</t>
  </si>
  <si>
    <t>ÍTEM</t>
  </si>
  <si>
    <t>SUMINISTRO E INSTALACIÓN A  TODO COSTO  DE DUCTERIA EN FIBRA DE VIDRIO (METRO CUADRADO)</t>
  </si>
  <si>
    <t xml:space="preserve">MANTENIMIENTO DE ACONDICIONADOR DE AIRE TIPO CASSETTE DE 24000 BTU - 36000 BTU </t>
  </si>
  <si>
    <t xml:space="preserve">MANTENIMIENTO DE ACONDICIONADOR DE AIRE TIPO CASSETTE DE 60000 BTU </t>
  </si>
  <si>
    <t xml:space="preserve">VALOR TOTAL </t>
  </si>
  <si>
    <t>MANTENIMIENTO DE ACONDICIONADOR DE AIRE TIPO MINISPLIT DE 9000 BTU - 12000 BTU - 18000 BTU - 24000 BTU</t>
  </si>
  <si>
    <t>PRECIO BARRANQUILLA</t>
  </si>
  <si>
    <t>MANTENIMIENTO DE ACONDICIONADOR DE AIRE TIPO CENTRAL DE 20 TON PISO TECHO O DESCARGA VERTICAL</t>
  </si>
  <si>
    <t>Prestar el servicio especializado de mantenimiento preventivo y correctivo, incluido el suministro de repuestos, para los equipos de aire acondicionado en las sedes de la Fiscalía General de la Nación – Seccional Atlántico.</t>
  </si>
  <si>
    <t>ANEXO I - ESTUDIO DEL SECTOR</t>
  </si>
  <si>
    <t>COTIZACIÓN No.1</t>
  </si>
  <si>
    <t>COTIZACIÓN No.2</t>
  </si>
  <si>
    <t>COTIZACIÓN No.3</t>
  </si>
  <si>
    <t>MENOR VALOR</t>
  </si>
  <si>
    <t>PROMEDIO</t>
  </si>
  <si>
    <t>MEDIA ARITMETICA BAJA</t>
  </si>
  <si>
    <t>VALOR SELECCIONADO COTIZACIONES</t>
  </si>
  <si>
    <t>VALOR   CONTRATO EJECUCIÓN</t>
  </si>
  <si>
    <t>VALOR SELECCIONADO ESTUDIO</t>
  </si>
  <si>
    <t>V. UNITARIO Mano de Obra Incluido IVA CAMPO DE LA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</si>
</sst>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-&quot;$&quot;\ * #,##0_-;\-&quot;$&quot;\ * #,##0_-;_-&quot;$&quot;\ * &quot;-&quot;??_-;_-@_-"/>
  </numFmts>
  <fonts count="2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0"/>
      <name val="Arial"/>
      <family val="2"/>
    </font>
    <font>
      <sz val="14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color rgb="FFFFCCCC"/>
      <name val="Arial"/>
      <family val="2"/>
    </font>
    <font>
      <sz val="8"/>
      <name val="Calibri"/>
      <family val="2"/>
      <scheme val="minor"/>
    </font>
    <font>
      <b/>
      <sz val="9"/>
      <color rgb="FFFFFF00"/>
      <name val="Arial"/>
      <family val="2"/>
    </font>
    <font>
      <b/>
      <sz val="9"/>
      <color theme="7" tint="0.79998168889431442"/>
      <name val="Arial"/>
      <family val="2"/>
    </font>
    <font>
      <b/>
      <sz val="9"/>
      <color rgb="FFFF0000"/>
      <name val="Arial"/>
      <family val="2"/>
    </font>
    <font>
      <b/>
      <sz val="16"/>
      <color theme="1" tint="0.1499984740745262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/>
    <xf numFmtId="0" fontId="2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15">
    <xf numFmtId="0" fontId="0" fillId="0" borderId="0" xfId="0"/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6" fillId="10" borderId="10" xfId="0" applyFont="1" applyFill="1" applyBorder="1" applyAlignment="1">
      <alignment horizontal="center"/>
    </xf>
    <xf numFmtId="0" fontId="6" fillId="10" borderId="11" xfId="0" applyFont="1" applyFill="1" applyBorder="1" applyAlignment="1">
      <alignment horizontal="center"/>
    </xf>
    <xf numFmtId="42" fontId="6" fillId="10" borderId="12" xfId="0" applyNumberFormat="1" applyFont="1" applyFill="1" applyBorder="1" applyAlignment="1">
      <alignment horizontal="center"/>
    </xf>
    <xf numFmtId="0" fontId="12" fillId="0" borderId="8" xfId="0" applyFont="1" applyBorder="1"/>
    <xf numFmtId="0" fontId="12" fillId="0" borderId="4" xfId="0" applyFont="1" applyBorder="1"/>
    <xf numFmtId="42" fontId="6" fillId="0" borderId="7" xfId="0" applyNumberFormat="1" applyFont="1" applyBorder="1"/>
    <xf numFmtId="0" fontId="12" fillId="0" borderId="1" xfId="0" applyFont="1" applyBorder="1" applyAlignment="1">
      <alignment wrapText="1"/>
    </xf>
    <xf numFmtId="0" fontId="6" fillId="9" borderId="8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41" fontId="12" fillId="0" borderId="0" xfId="2" applyFont="1"/>
    <xf numFmtId="0" fontId="11" fillId="3" borderId="5" xfId="0" applyFont="1" applyFill="1" applyBorder="1" applyAlignment="1" applyProtection="1">
      <alignment horizontal="center"/>
      <protection locked="0"/>
    </xf>
    <xf numFmtId="0" fontId="11" fillId="3" borderId="1" xfId="0" applyFont="1" applyFill="1" applyBorder="1" applyAlignment="1">
      <alignment wrapText="1"/>
    </xf>
    <xf numFmtId="0" fontId="14" fillId="0" borderId="0" xfId="0" applyFont="1" applyAlignment="1" applyProtection="1">
      <alignment vertical="center"/>
      <protection locked="0"/>
    </xf>
    <xf numFmtId="0" fontId="11" fillId="3" borderId="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4" fillId="0" borderId="0" xfId="0" applyFont="1" applyAlignment="1" applyProtection="1">
      <alignment horizontal="center"/>
      <protection locked="0"/>
    </xf>
    <xf numFmtId="0" fontId="13" fillId="1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6" fillId="11" borderId="0" xfId="0" applyFont="1" applyFill="1"/>
    <xf numFmtId="0" fontId="0" fillId="0" borderId="0" xfId="0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0" xfId="0" applyFont="1" applyProtection="1"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42" fontId="6" fillId="0" borderId="8" xfId="0" applyNumberFormat="1" applyFont="1" applyBorder="1"/>
    <xf numFmtId="42" fontId="6" fillId="0" borderId="1" xfId="0" applyNumberFormat="1" applyFont="1" applyBorder="1"/>
    <xf numFmtId="42" fontId="6" fillId="0" borderId="4" xfId="0" applyNumberFormat="1" applyFont="1" applyBorder="1"/>
    <xf numFmtId="166" fontId="13" fillId="2" borderId="1" xfId="4" applyNumberFormat="1" applyFont="1" applyFill="1" applyBorder="1" applyAlignment="1" applyProtection="1">
      <alignment horizontal="right" vertical="center" wrapText="1"/>
    </xf>
    <xf numFmtId="166" fontId="17" fillId="8" borderId="0" xfId="4" applyNumberFormat="1" applyFont="1" applyFill="1" applyAlignment="1"/>
    <xf numFmtId="164" fontId="14" fillId="10" borderId="1" xfId="3" applyNumberFormat="1" applyFont="1" applyFill="1" applyBorder="1"/>
    <xf numFmtId="0" fontId="13" fillId="1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9" fontId="0" fillId="0" borderId="0" xfId="3" applyFont="1"/>
    <xf numFmtId="43" fontId="0" fillId="0" borderId="0" xfId="5" applyFont="1"/>
    <xf numFmtId="166" fontId="6" fillId="0" borderId="0" xfId="0" applyNumberFormat="1" applyFont="1"/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4" fontId="13" fillId="10" borderId="1" xfId="3" applyNumberFormat="1" applyFont="1" applyFill="1" applyBorder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164" fontId="14" fillId="10" borderId="1" xfId="3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0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166" fontId="15" fillId="12" borderId="1" xfId="4" applyNumberFormat="1" applyFont="1" applyFill="1" applyBorder="1" applyProtection="1">
      <protection locked="0"/>
    </xf>
    <xf numFmtId="166" fontId="15" fillId="12" borderId="1" xfId="4" applyNumberFormat="1" applyFont="1" applyFill="1" applyBorder="1" applyAlignment="1" applyProtection="1">
      <alignment horizontal="center" vertical="center"/>
      <protection locked="0"/>
    </xf>
    <xf numFmtId="0" fontId="23" fillId="15" borderId="1" xfId="0" applyFont="1" applyFill="1" applyBorder="1" applyAlignment="1">
      <alignment horizontal="center" vertical="center" wrapText="1"/>
    </xf>
    <xf numFmtId="164" fontId="4" fillId="10" borderId="1" xfId="3" applyNumberFormat="1" applyFont="1" applyFill="1" applyBorder="1" applyAlignment="1">
      <alignment horizontal="center" vertical="center"/>
    </xf>
    <xf numFmtId="164" fontId="13" fillId="12" borderId="1" xfId="3" applyNumberFormat="1" applyFont="1" applyFill="1" applyBorder="1" applyAlignment="1">
      <alignment horizontal="center" vertical="center"/>
    </xf>
    <xf numFmtId="164" fontId="13" fillId="14" borderId="1" xfId="3" applyNumberFormat="1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 wrapText="1"/>
    </xf>
    <xf numFmtId="9" fontId="0" fillId="0" borderId="0" xfId="3" applyFont="1" applyAlignment="1">
      <alignment horizontal="center" vertical="center"/>
    </xf>
    <xf numFmtId="166" fontId="15" fillId="17" borderId="1" xfId="4" applyNumberFormat="1" applyFont="1" applyFill="1" applyBorder="1" applyProtection="1">
      <protection locked="0"/>
    </xf>
    <xf numFmtId="164" fontId="13" fillId="17" borderId="1" xfId="3" applyNumberFormat="1" applyFont="1" applyFill="1" applyBorder="1" applyAlignment="1">
      <alignment horizontal="center" vertical="center"/>
    </xf>
    <xf numFmtId="166" fontId="15" fillId="12" borderId="1" xfId="4" applyNumberFormat="1" applyFont="1" applyFill="1" applyBorder="1" applyAlignment="1" applyProtection="1">
      <alignment horizontal="center"/>
      <protection locked="0"/>
    </xf>
    <xf numFmtId="9" fontId="12" fillId="0" borderId="0" xfId="3" applyFont="1"/>
    <xf numFmtId="164" fontId="24" fillId="14" borderId="1" xfId="3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6" fillId="0" borderId="0" xfId="0" applyNumberFormat="1" applyFont="1"/>
    <xf numFmtId="166" fontId="0" fillId="0" borderId="0" xfId="0" applyNumberFormat="1"/>
    <xf numFmtId="166" fontId="15" fillId="0" borderId="0" xfId="0" applyNumberFormat="1" applyFont="1" applyProtection="1">
      <protection locked="0"/>
    </xf>
    <xf numFmtId="166" fontId="14" fillId="0" borderId="0" xfId="0" applyNumberFormat="1" applyFont="1" applyAlignment="1" applyProtection="1">
      <alignment vertical="center"/>
      <protection locked="0"/>
    </xf>
    <xf numFmtId="166" fontId="12" fillId="0" borderId="0" xfId="0" applyNumberFormat="1" applyFont="1"/>
    <xf numFmtId="9" fontId="15" fillId="0" borderId="0" xfId="3" applyFont="1" applyProtection="1">
      <protection locked="0"/>
    </xf>
    <xf numFmtId="164" fontId="11" fillId="14" borderId="1" xfId="3" applyNumberFormat="1" applyFont="1" applyFill="1" applyBorder="1" applyAlignment="1">
      <alignment horizontal="center" vertical="center"/>
    </xf>
    <xf numFmtId="164" fontId="11" fillId="10" borderId="1" xfId="3" applyNumberFormat="1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9" fillId="5" borderId="9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4" fillId="10" borderId="2" xfId="3" applyNumberFormat="1" applyFont="1" applyFill="1" applyBorder="1" applyAlignment="1">
      <alignment horizontal="center" vertical="center"/>
    </xf>
    <xf numFmtId="164" fontId="4" fillId="10" borderId="6" xfId="3" applyNumberFormat="1" applyFont="1" applyFill="1" applyBorder="1" applyAlignment="1">
      <alignment horizontal="center" vertical="center"/>
    </xf>
    <xf numFmtId="164" fontId="4" fillId="10" borderId="3" xfId="3" applyNumberFormat="1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  <xf numFmtId="0" fontId="6" fillId="13" borderId="14" xfId="0" applyFont="1" applyFill="1" applyBorder="1" applyAlignment="1">
      <alignment horizontal="center" vertical="center"/>
    </xf>
    <xf numFmtId="0" fontId="6" fillId="13" borderId="16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/>
    </xf>
    <xf numFmtId="0" fontId="13" fillId="9" borderId="14" xfId="0" applyFont="1" applyFill="1" applyBorder="1" applyAlignment="1">
      <alignment horizontal="center"/>
    </xf>
    <xf numFmtId="0" fontId="14" fillId="0" borderId="13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16" xfId="0" applyFont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165" fontId="17" fillId="8" borderId="15" xfId="0" applyNumberFormat="1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/>
    </xf>
    <xf numFmtId="0" fontId="6" fillId="10" borderId="12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25" fillId="6" borderId="0" xfId="0" applyFont="1" applyFill="1" applyAlignment="1">
      <alignment horizontal="center" vertical="center"/>
    </xf>
  </cellXfs>
  <cellStyles count="6">
    <cellStyle name="Millares" xfId="5" builtinId="3"/>
    <cellStyle name="Millares [0]" xfId="2" builtinId="6"/>
    <cellStyle name="Moneda" xfId="4" builtinId="4"/>
    <cellStyle name="Normal" xfId="0" builtinId="0"/>
    <cellStyle name="Normal 2" xfId="1" xr:uid="{00000000-0005-0000-0000-000004000000}"/>
    <cellStyle name="Porcentaje" xfId="3" builtinId="5"/>
  </cellStyles>
  <dxfs count="0"/>
  <tableStyles count="0" defaultTableStyle="TableStyleMedium2" defaultPivotStyle="PivotStyleLight16"/>
  <colors>
    <mruColors>
      <color rgb="FF336699"/>
      <color rgb="FFFFCCCC"/>
      <color rgb="FFFFCCFF"/>
      <color rgb="FF00FF00"/>
      <color rgb="FF006666"/>
      <color rgb="FF00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967317</xdr:colOff>
      <xdr:row>2</xdr:row>
      <xdr:rowOff>59266</xdr:rowOff>
    </xdr:from>
    <xdr:to>
      <xdr:col>3</xdr:col>
      <xdr:colOff>2941108</xdr:colOff>
      <xdr:row>2</xdr:row>
      <xdr:rowOff>703179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D9F3BF-D531-47BF-A83D-E5EC76E1B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4150" y="461433"/>
          <a:ext cx="1973791" cy="643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AH53"/>
  <sheetViews>
    <sheetView topLeftCell="B1" zoomScale="90" zoomScaleNormal="90" workbookViewId="0">
      <selection activeCell="AD14" sqref="AD14"/>
    </sheetView>
  </sheetViews>
  <sheetFormatPr baseColWidth="10" defaultColWidth="10.85546875" defaultRowHeight="15" x14ac:dyDescent="0.25"/>
  <cols>
    <col min="1" max="1" width="2.85546875" style="51" hidden="1" customWidth="1"/>
    <col min="2" max="2" width="0.85546875" style="51" customWidth="1"/>
    <col min="3" max="3" width="6.42578125" style="51" customWidth="1"/>
    <col min="4" max="4" width="60.5703125" style="51" customWidth="1"/>
    <col min="5" max="5" width="8.5703125" style="51" customWidth="1"/>
    <col min="6" max="8" width="20.28515625" style="51" customWidth="1"/>
    <col min="9" max="9" width="7.42578125" style="51" customWidth="1"/>
    <col min="10" max="10" width="22.7109375" style="51" hidden="1" customWidth="1"/>
    <col min="11" max="12" width="25.28515625" style="51" hidden="1" customWidth="1"/>
    <col min="13" max="13" width="7.42578125" style="51" customWidth="1"/>
    <col min="14" max="14" width="25.28515625" style="51" customWidth="1"/>
    <col min="15" max="15" width="7.42578125" style="51" customWidth="1"/>
    <col min="16" max="16" width="25.28515625" style="51" customWidth="1"/>
    <col min="17" max="17" width="12.5703125" style="51" customWidth="1"/>
    <col min="18" max="20" width="25.28515625" style="51" hidden="1" customWidth="1"/>
    <col min="21" max="21" width="0" style="51" hidden="1" customWidth="1"/>
    <col min="22" max="22" width="25.28515625" style="51" customWidth="1"/>
    <col min="23" max="23" width="10.85546875" style="51"/>
    <col min="24" max="27" width="0" style="51" hidden="1" customWidth="1"/>
    <col min="28" max="28" width="12.140625" style="51" hidden="1" customWidth="1"/>
    <col min="29" max="16384" width="10.85546875" style="51"/>
  </cols>
  <sheetData>
    <row r="1" spans="3:34" ht="15.75" thickBot="1" x14ac:dyDescent="0.3">
      <c r="C1" s="96" t="s">
        <v>159</v>
      </c>
      <c r="D1" s="97"/>
      <c r="E1" s="97"/>
      <c r="F1" s="97"/>
      <c r="G1" s="97"/>
      <c r="H1" s="98"/>
    </row>
    <row r="2" spans="3:34" ht="15.75" thickBot="1" x14ac:dyDescent="0.25">
      <c r="C2" s="60"/>
      <c r="D2" s="24"/>
      <c r="E2" s="24"/>
      <c r="F2" s="24"/>
      <c r="G2" s="24"/>
      <c r="H2" s="24"/>
    </row>
    <row r="3" spans="3:34" ht="71.25" customHeight="1" thickBot="1" x14ac:dyDescent="0.25">
      <c r="C3" s="99"/>
      <c r="D3" s="100"/>
      <c r="E3" s="101" t="s">
        <v>158</v>
      </c>
      <c r="F3" s="102"/>
      <c r="G3" s="102"/>
      <c r="H3" s="103"/>
    </row>
    <row r="4" spans="3:34" x14ac:dyDescent="0.2">
      <c r="C4" s="60"/>
      <c r="D4" s="24"/>
      <c r="E4" s="24"/>
      <c r="F4" s="24"/>
      <c r="G4" s="24"/>
      <c r="H4" s="24"/>
    </row>
    <row r="5" spans="3:34" x14ac:dyDescent="0.25">
      <c r="J5" s="70">
        <f>+F18/G18-1</f>
        <v>0.86104218362282881</v>
      </c>
    </row>
    <row r="6" spans="3:34" x14ac:dyDescent="0.25">
      <c r="J6" s="70"/>
    </row>
    <row r="7" spans="3:34" x14ac:dyDescent="0.25">
      <c r="J7" s="70"/>
      <c r="K7" s="76"/>
    </row>
    <row r="8" spans="3:34" ht="23.25" x14ac:dyDescent="0.25">
      <c r="C8" s="104" t="s">
        <v>87</v>
      </c>
      <c r="D8" s="104"/>
      <c r="E8" s="104"/>
      <c r="N8" s="51">
        <v>3</v>
      </c>
      <c r="V8" s="51">
        <v>2</v>
      </c>
    </row>
    <row r="9" spans="3:34" ht="15" customHeight="1" x14ac:dyDescent="0.25">
      <c r="C9" s="105" t="s">
        <v>76</v>
      </c>
      <c r="D9" s="105"/>
      <c r="E9" s="105"/>
    </row>
    <row r="10" spans="3:34" s="52" customFormat="1" ht="31.5" customHeight="1" x14ac:dyDescent="0.25">
      <c r="C10" s="105"/>
      <c r="D10" s="105"/>
      <c r="E10" s="105"/>
      <c r="F10" s="61" t="s">
        <v>160</v>
      </c>
      <c r="G10" s="61" t="s">
        <v>161</v>
      </c>
      <c r="H10" s="61" t="s">
        <v>162</v>
      </c>
      <c r="I10" s="51"/>
      <c r="J10" s="62" t="s">
        <v>163</v>
      </c>
      <c r="K10" s="62" t="s">
        <v>164</v>
      </c>
      <c r="L10" s="62" t="s">
        <v>165</v>
      </c>
      <c r="M10" s="51"/>
      <c r="N10" s="69" t="s">
        <v>166</v>
      </c>
      <c r="O10" s="51"/>
      <c r="P10" s="69" t="s">
        <v>167</v>
      </c>
      <c r="Q10" s="51"/>
      <c r="R10" s="62" t="s">
        <v>163</v>
      </c>
      <c r="S10" s="62" t="s">
        <v>164</v>
      </c>
      <c r="T10" s="62" t="s">
        <v>165</v>
      </c>
      <c r="U10" s="51"/>
      <c r="V10" s="65" t="s">
        <v>168</v>
      </c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</row>
    <row r="11" spans="3:34" s="53" customFormat="1" ht="42.75" customHeight="1" x14ac:dyDescent="0.25">
      <c r="C11" s="14" t="s">
        <v>150</v>
      </c>
      <c r="D11" s="14" t="s">
        <v>2</v>
      </c>
      <c r="E11" s="15" t="s">
        <v>77</v>
      </c>
      <c r="F11" s="45" t="s">
        <v>143</v>
      </c>
      <c r="G11" s="45" t="s">
        <v>143</v>
      </c>
      <c r="H11" s="45" t="s">
        <v>143</v>
      </c>
      <c r="I11" s="51"/>
      <c r="J11" s="45" t="s">
        <v>143</v>
      </c>
      <c r="K11" s="45" t="s">
        <v>143</v>
      </c>
      <c r="L11" s="45" t="s">
        <v>143</v>
      </c>
      <c r="M11" s="51"/>
      <c r="N11" s="45" t="s">
        <v>143</v>
      </c>
      <c r="O11" s="51"/>
      <c r="P11" s="45" t="s">
        <v>143</v>
      </c>
      <c r="Q11" s="51"/>
      <c r="R11" s="45" t="s">
        <v>143</v>
      </c>
      <c r="S11" s="45" t="s">
        <v>143</v>
      </c>
      <c r="T11" s="45" t="s">
        <v>143</v>
      </c>
      <c r="U11" s="51"/>
      <c r="V11" s="45" t="s">
        <v>143</v>
      </c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</row>
    <row r="12" spans="3:34" s="53" customFormat="1" x14ac:dyDescent="0.25">
      <c r="C12" s="89" t="s">
        <v>156</v>
      </c>
      <c r="D12" s="90"/>
      <c r="E12" s="91"/>
      <c r="F12" s="45"/>
      <c r="G12" s="45"/>
      <c r="H12" s="45"/>
      <c r="I12" s="51"/>
      <c r="J12" s="45"/>
      <c r="K12" s="45"/>
      <c r="L12" s="45"/>
      <c r="M12" s="51"/>
      <c r="N12" s="45"/>
      <c r="O12" s="51"/>
      <c r="P12" s="45"/>
      <c r="Q12" s="51"/>
      <c r="R12" s="45"/>
      <c r="S12" s="45"/>
      <c r="T12" s="45"/>
      <c r="U12" s="51"/>
      <c r="V12" s="45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</row>
    <row r="13" spans="3:34" s="53" customFormat="1" ht="24" x14ac:dyDescent="0.25">
      <c r="C13" s="49">
        <v>1</v>
      </c>
      <c r="D13" s="54" t="s">
        <v>155</v>
      </c>
      <c r="E13" s="49">
        <v>1</v>
      </c>
      <c r="F13" s="83">
        <v>290000</v>
      </c>
      <c r="G13" s="68">
        <v>163020</v>
      </c>
      <c r="H13" s="68">
        <v>280000</v>
      </c>
      <c r="I13" s="51"/>
      <c r="J13" s="68">
        <f>+MIN(F13:H13)</f>
        <v>163020</v>
      </c>
      <c r="K13" s="68">
        <f>+ROUND(AVERAGE(F13:H13),0)</f>
        <v>244340</v>
      </c>
      <c r="L13" s="68">
        <f>+ROUND(AVERAGE(J13:K13),0)</f>
        <v>203680</v>
      </c>
      <c r="M13" s="51"/>
      <c r="N13" s="67">
        <f>+IF($N$8=1,J13,IF($N$8=2,K13,IF($N$8=3,L13)))</f>
        <v>203680</v>
      </c>
      <c r="O13" s="51"/>
      <c r="P13" s="67">
        <v>137688</v>
      </c>
      <c r="Q13" s="51"/>
      <c r="R13" s="68">
        <f>+MIN(N13,P13)</f>
        <v>137688</v>
      </c>
      <c r="S13" s="68">
        <f>+ROUND(AVERAGE(N13,P13),0)</f>
        <v>170684</v>
      </c>
      <c r="T13" s="68">
        <f>+ROUND(AVERAGE(R13:S13),0)</f>
        <v>154186</v>
      </c>
      <c r="U13" s="51"/>
      <c r="V13" s="72">
        <f>+IF($V$8=1,R13,IF($V$8=2,S13,IF($V$8=3,T13)))</f>
        <v>170684</v>
      </c>
      <c r="W13" s="51"/>
      <c r="X13" s="70">
        <f>+V13/P13-1</f>
        <v>0.23964325140898257</v>
      </c>
      <c r="Y13" s="51"/>
      <c r="Z13" s="51"/>
      <c r="AA13" s="76">
        <f>+AVERAGE(MIN(F13:H13),AVERAGE(F13:H13))</f>
        <v>203680</v>
      </c>
      <c r="AB13" s="76">
        <f>+AVERAGE(AA13,P13)</f>
        <v>170684</v>
      </c>
      <c r="AC13" s="51"/>
      <c r="AD13" s="51"/>
      <c r="AE13" s="51"/>
      <c r="AF13" s="51"/>
      <c r="AG13" s="51"/>
      <c r="AH13" s="51"/>
    </row>
    <row r="14" spans="3:34" s="53" customFormat="1" ht="24" x14ac:dyDescent="0.25">
      <c r="C14" s="49">
        <v>2</v>
      </c>
      <c r="D14" s="54" t="s">
        <v>146</v>
      </c>
      <c r="E14" s="49">
        <v>1</v>
      </c>
      <c r="F14" s="83">
        <v>490000</v>
      </c>
      <c r="G14" s="68">
        <v>205920</v>
      </c>
      <c r="H14" s="68">
        <v>315000</v>
      </c>
      <c r="I14" s="51"/>
      <c r="J14" s="68">
        <f t="shared" ref="J14:J34" si="0">+MIN(F14:H14)</f>
        <v>205920</v>
      </c>
      <c r="K14" s="68">
        <f t="shared" ref="K14:K34" si="1">+ROUND(AVERAGE(F14:H14),0)</f>
        <v>336973</v>
      </c>
      <c r="L14" s="68">
        <f t="shared" ref="L14:L35" si="2">+ROUND(AVERAGE(J14:K14),0)</f>
        <v>271447</v>
      </c>
      <c r="M14" s="51"/>
      <c r="N14" s="67">
        <f t="shared" ref="N14:N35" si="3">+IF($N$8=1,J14,IF($N$8=2,K14,IF($N$8=3,L14)))</f>
        <v>271447</v>
      </c>
      <c r="O14" s="51"/>
      <c r="P14" s="67">
        <v>166879</v>
      </c>
      <c r="Q14" s="51"/>
      <c r="R14" s="68">
        <f t="shared" ref="R14:R35" si="4">+MIN(N14,P14)</f>
        <v>166879</v>
      </c>
      <c r="S14" s="68">
        <f t="shared" ref="S14:S35" si="5">+ROUND(AVERAGE(N14,P14),0)</f>
        <v>219163</v>
      </c>
      <c r="T14" s="68">
        <f t="shared" ref="T14:T35" si="6">+ROUND(AVERAGE(R14:S14),0)</f>
        <v>193021</v>
      </c>
      <c r="U14" s="51"/>
      <c r="V14" s="72">
        <f t="shared" ref="V14:V35" si="7">+IF($V$8=1,R14,IF($V$8=2,S14,IF($V$8=3,T14)))</f>
        <v>219163</v>
      </c>
      <c r="W14" s="51"/>
      <c r="X14" s="70">
        <f t="shared" ref="X14:X35" si="8">+V14/P14-1</f>
        <v>0.313304849621582</v>
      </c>
      <c r="Y14" s="51"/>
      <c r="Z14" s="51"/>
      <c r="AA14" s="76">
        <f t="shared" ref="AA14:AA34" si="9">+AVERAGE(MIN(F14:H14),AVERAGE(F14:H14))</f>
        <v>271446.66666666663</v>
      </c>
      <c r="AB14" s="76">
        <f t="shared" ref="AB14:AB35" si="10">+AVERAGE(AA14,P14)</f>
        <v>219162.83333333331</v>
      </c>
      <c r="AC14" s="51"/>
      <c r="AD14" s="51"/>
      <c r="AE14" s="51"/>
      <c r="AF14" s="51"/>
      <c r="AG14" s="51"/>
      <c r="AH14" s="51"/>
    </row>
    <row r="15" spans="3:34" s="53" customFormat="1" ht="24" x14ac:dyDescent="0.25">
      <c r="C15" s="49">
        <v>3</v>
      </c>
      <c r="D15" s="54" t="s">
        <v>147</v>
      </c>
      <c r="E15" s="49">
        <v>1</v>
      </c>
      <c r="F15" s="83">
        <v>790000</v>
      </c>
      <c r="G15" s="68">
        <v>480480</v>
      </c>
      <c r="H15" s="68">
        <v>369000</v>
      </c>
      <c r="I15" s="51"/>
      <c r="J15" s="68">
        <f>+MIN(G15:H15)</f>
        <v>369000</v>
      </c>
      <c r="K15" s="68">
        <f>+ROUND(AVERAGE(G15:H15),0)</f>
        <v>424740</v>
      </c>
      <c r="L15" s="68">
        <f t="shared" si="2"/>
        <v>396870</v>
      </c>
      <c r="M15" s="51"/>
      <c r="N15" s="67">
        <f t="shared" si="3"/>
        <v>396870</v>
      </c>
      <c r="O15" s="51"/>
      <c r="P15" s="67">
        <v>223766</v>
      </c>
      <c r="Q15" s="51"/>
      <c r="R15" s="68">
        <f t="shared" si="4"/>
        <v>223766</v>
      </c>
      <c r="S15" s="68">
        <f t="shared" si="5"/>
        <v>310318</v>
      </c>
      <c r="T15" s="68">
        <f t="shared" si="6"/>
        <v>267042</v>
      </c>
      <c r="U15" s="51"/>
      <c r="V15" s="72">
        <f t="shared" si="7"/>
        <v>310318</v>
      </c>
      <c r="W15" s="51"/>
      <c r="X15" s="70">
        <f t="shared" si="8"/>
        <v>0.38679692178436409</v>
      </c>
      <c r="Y15" s="51"/>
      <c r="Z15" s="51"/>
      <c r="AA15" s="76">
        <f>+AVERAGE(MIN(G15:H15),AVERAGE(G15:H15))</f>
        <v>396870</v>
      </c>
      <c r="AB15" s="76">
        <f t="shared" si="10"/>
        <v>310318</v>
      </c>
      <c r="AC15" s="51"/>
      <c r="AD15" s="51"/>
      <c r="AE15" s="51"/>
      <c r="AF15" s="51"/>
      <c r="AG15" s="51"/>
      <c r="AH15" s="51"/>
    </row>
    <row r="16" spans="3:34" s="53" customFormat="1" ht="24" x14ac:dyDescent="0.25">
      <c r="C16" s="49">
        <v>4</v>
      </c>
      <c r="D16" s="54" t="s">
        <v>157</v>
      </c>
      <c r="E16" s="49">
        <v>1</v>
      </c>
      <c r="F16" s="83">
        <v>1900000</v>
      </c>
      <c r="G16" s="68">
        <v>549120</v>
      </c>
      <c r="H16" s="68">
        <v>382500</v>
      </c>
      <c r="I16" s="51"/>
      <c r="J16" s="68">
        <f>+MIN(G16:H16)</f>
        <v>382500</v>
      </c>
      <c r="K16" s="68">
        <f>+ROUND(AVERAGE(G16:H16),0)</f>
        <v>465810</v>
      </c>
      <c r="L16" s="68">
        <f t="shared" si="2"/>
        <v>424155</v>
      </c>
      <c r="M16" s="51"/>
      <c r="N16" s="67">
        <f t="shared" si="3"/>
        <v>424155</v>
      </c>
      <c r="O16" s="51"/>
      <c r="P16" s="67"/>
      <c r="Q16" s="51"/>
      <c r="R16" s="68">
        <f t="shared" si="4"/>
        <v>424155</v>
      </c>
      <c r="S16" s="68">
        <f t="shared" si="5"/>
        <v>424155</v>
      </c>
      <c r="T16" s="68">
        <f t="shared" si="6"/>
        <v>424155</v>
      </c>
      <c r="U16" s="51"/>
      <c r="V16" s="72">
        <f t="shared" si="7"/>
        <v>424155</v>
      </c>
      <c r="W16" s="51"/>
      <c r="X16" s="70"/>
      <c r="Y16" s="51"/>
      <c r="Z16" s="51"/>
      <c r="AA16" s="76">
        <f>+AVERAGE(MIN(G16:H16),AVERAGE(G16:H16))</f>
        <v>424155</v>
      </c>
      <c r="AB16" s="76">
        <f t="shared" si="10"/>
        <v>424155</v>
      </c>
      <c r="AC16" s="51"/>
      <c r="AD16" s="51"/>
      <c r="AE16" s="51"/>
      <c r="AF16" s="51"/>
      <c r="AG16" s="51"/>
      <c r="AH16" s="51"/>
    </row>
    <row r="17" spans="3:34" s="56" customFormat="1" x14ac:dyDescent="0.25">
      <c r="C17" s="89" t="s">
        <v>78</v>
      </c>
      <c r="D17" s="90"/>
      <c r="E17" s="91"/>
      <c r="F17" s="84"/>
      <c r="G17" s="55"/>
      <c r="H17" s="55"/>
      <c r="I17" s="51"/>
      <c r="J17" s="55"/>
      <c r="K17" s="55"/>
      <c r="L17" s="55"/>
      <c r="M17" s="51"/>
      <c r="N17" s="55">
        <f t="shared" si="3"/>
        <v>0</v>
      </c>
      <c r="O17" s="51"/>
      <c r="P17" s="55"/>
      <c r="Q17" s="51"/>
      <c r="R17" s="55"/>
      <c r="S17" s="55"/>
      <c r="T17" s="55"/>
      <c r="U17" s="51"/>
      <c r="V17" s="55">
        <f t="shared" si="7"/>
        <v>0</v>
      </c>
      <c r="W17" s="51"/>
      <c r="X17" s="70"/>
      <c r="Y17" s="51"/>
      <c r="Z17" s="51"/>
      <c r="AA17" s="76"/>
      <c r="AB17" s="76"/>
      <c r="AC17" s="51"/>
      <c r="AD17" s="51"/>
      <c r="AE17" s="51"/>
      <c r="AF17" s="51"/>
      <c r="AG17" s="51"/>
      <c r="AH17" s="51"/>
    </row>
    <row r="18" spans="3:34" s="53" customFormat="1" ht="24" x14ac:dyDescent="0.25">
      <c r="C18" s="49">
        <v>1</v>
      </c>
      <c r="D18" s="54" t="s">
        <v>147</v>
      </c>
      <c r="E18" s="49">
        <v>1</v>
      </c>
      <c r="F18" s="83">
        <v>990000</v>
      </c>
      <c r="G18" s="68">
        <v>531960</v>
      </c>
      <c r="H18" s="68">
        <v>322000</v>
      </c>
      <c r="I18" s="51"/>
      <c r="J18" s="68">
        <f>+MIN(G18:H18)</f>
        <v>322000</v>
      </c>
      <c r="K18" s="68">
        <f>+ROUND(AVERAGE(G18:H18),0)</f>
        <v>426980</v>
      </c>
      <c r="L18" s="68">
        <f t="shared" si="2"/>
        <v>374490</v>
      </c>
      <c r="M18" s="51"/>
      <c r="N18" s="67">
        <f t="shared" si="3"/>
        <v>374490</v>
      </c>
      <c r="O18" s="51"/>
      <c r="P18" s="67">
        <v>269641</v>
      </c>
      <c r="Q18" s="51"/>
      <c r="R18" s="68">
        <f t="shared" si="4"/>
        <v>269641</v>
      </c>
      <c r="S18" s="68">
        <f t="shared" si="5"/>
        <v>322066</v>
      </c>
      <c r="T18" s="68">
        <f t="shared" si="6"/>
        <v>295854</v>
      </c>
      <c r="U18" s="51"/>
      <c r="V18" s="72">
        <f t="shared" si="7"/>
        <v>322066</v>
      </c>
      <c r="W18" s="51"/>
      <c r="X18" s="70">
        <f t="shared" si="8"/>
        <v>0.19442518014693611</v>
      </c>
      <c r="Y18" s="51"/>
      <c r="Z18" s="51"/>
      <c r="AA18" s="76">
        <f>+AVERAGE(MIN(G18:H18),AVERAGE(G18:H18))</f>
        <v>374490</v>
      </c>
      <c r="AB18" s="76">
        <f t="shared" si="10"/>
        <v>322065.5</v>
      </c>
      <c r="AC18" s="51"/>
      <c r="AD18" s="51"/>
      <c r="AE18" s="51"/>
      <c r="AF18" s="51"/>
      <c r="AG18" s="51"/>
      <c r="AH18" s="51"/>
    </row>
    <row r="19" spans="3:34" s="56" customFormat="1" x14ac:dyDescent="0.25">
      <c r="C19" s="89" t="s">
        <v>79</v>
      </c>
      <c r="D19" s="90"/>
      <c r="E19" s="91"/>
      <c r="F19" s="84"/>
      <c r="G19" s="55"/>
      <c r="H19" s="55"/>
      <c r="I19" s="51"/>
      <c r="J19" s="55"/>
      <c r="K19" s="55"/>
      <c r="L19" s="55"/>
      <c r="M19" s="51"/>
      <c r="N19" s="55">
        <f t="shared" si="3"/>
        <v>0</v>
      </c>
      <c r="O19" s="51"/>
      <c r="P19" s="55"/>
      <c r="Q19" s="51"/>
      <c r="R19" s="55"/>
      <c r="S19" s="55"/>
      <c r="T19" s="55"/>
      <c r="U19" s="51"/>
      <c r="V19" s="55">
        <f t="shared" si="7"/>
        <v>0</v>
      </c>
      <c r="W19" s="51"/>
      <c r="X19" s="70"/>
      <c r="Y19" s="51"/>
      <c r="Z19" s="51"/>
      <c r="AA19" s="76"/>
      <c r="AB19" s="76"/>
      <c r="AC19" s="51"/>
      <c r="AD19" s="51"/>
      <c r="AE19" s="51"/>
      <c r="AF19" s="51"/>
      <c r="AG19" s="51"/>
      <c r="AH19" s="51"/>
    </row>
    <row r="20" spans="3:34" s="53" customFormat="1" ht="24" x14ac:dyDescent="0.25">
      <c r="C20" s="49">
        <v>1</v>
      </c>
      <c r="D20" s="54" t="s">
        <v>145</v>
      </c>
      <c r="E20" s="49">
        <v>1</v>
      </c>
      <c r="F20" s="68">
        <v>390000</v>
      </c>
      <c r="G20" s="68">
        <v>171600</v>
      </c>
      <c r="H20" s="68">
        <v>332000</v>
      </c>
      <c r="I20" s="51"/>
      <c r="J20" s="68">
        <f t="shared" si="0"/>
        <v>171600</v>
      </c>
      <c r="K20" s="68">
        <f t="shared" si="1"/>
        <v>297867</v>
      </c>
      <c r="L20" s="68">
        <f t="shared" si="2"/>
        <v>234734</v>
      </c>
      <c r="M20" s="51"/>
      <c r="N20" s="67">
        <f t="shared" si="3"/>
        <v>234734</v>
      </c>
      <c r="O20" s="51"/>
      <c r="P20" s="67">
        <v>155682</v>
      </c>
      <c r="Q20" s="51"/>
      <c r="R20" s="68">
        <f t="shared" si="4"/>
        <v>155682</v>
      </c>
      <c r="S20" s="68">
        <f t="shared" si="5"/>
        <v>195208</v>
      </c>
      <c r="T20" s="68">
        <f t="shared" si="6"/>
        <v>175445</v>
      </c>
      <c r="U20" s="51"/>
      <c r="V20" s="72">
        <f t="shared" si="7"/>
        <v>195208</v>
      </c>
      <c r="W20" s="51"/>
      <c r="X20" s="70">
        <f t="shared" si="8"/>
        <v>0.25388933852340023</v>
      </c>
      <c r="Y20" s="51"/>
      <c r="Z20" s="51"/>
      <c r="AA20" s="76">
        <f t="shared" si="9"/>
        <v>234733.33333333334</v>
      </c>
      <c r="AB20" s="76">
        <f t="shared" si="10"/>
        <v>195207.66666666669</v>
      </c>
      <c r="AC20" s="51"/>
      <c r="AD20" s="51"/>
      <c r="AE20" s="51"/>
      <c r="AF20" s="51"/>
      <c r="AG20" s="51"/>
      <c r="AH20" s="51"/>
    </row>
    <row r="21" spans="3:34" s="53" customFormat="1" ht="24" x14ac:dyDescent="0.25">
      <c r="C21" s="49">
        <v>2</v>
      </c>
      <c r="D21" s="54" t="s">
        <v>146</v>
      </c>
      <c r="E21" s="49">
        <v>1</v>
      </c>
      <c r="F21" s="68">
        <v>590000</v>
      </c>
      <c r="G21" s="68">
        <v>223080</v>
      </c>
      <c r="H21" s="68">
        <v>362250</v>
      </c>
      <c r="I21" s="51"/>
      <c r="J21" s="68">
        <f t="shared" si="0"/>
        <v>223080</v>
      </c>
      <c r="K21" s="68">
        <f t="shared" si="1"/>
        <v>391777</v>
      </c>
      <c r="L21" s="68">
        <f t="shared" si="2"/>
        <v>307429</v>
      </c>
      <c r="M21" s="51"/>
      <c r="N21" s="67">
        <f t="shared" si="3"/>
        <v>307429</v>
      </c>
      <c r="O21" s="51"/>
      <c r="P21" s="67">
        <v>309097</v>
      </c>
      <c r="Q21" s="51"/>
      <c r="R21" s="68">
        <f t="shared" si="4"/>
        <v>307429</v>
      </c>
      <c r="S21" s="68">
        <f t="shared" si="5"/>
        <v>308263</v>
      </c>
      <c r="T21" s="68">
        <f t="shared" si="6"/>
        <v>307846</v>
      </c>
      <c r="U21" s="51"/>
      <c r="V21" s="72">
        <f t="shared" si="7"/>
        <v>308263</v>
      </c>
      <c r="W21" s="51"/>
      <c r="X21" s="70">
        <f t="shared" si="8"/>
        <v>-2.6981821240581461E-3</v>
      </c>
      <c r="Y21" s="51"/>
      <c r="Z21" s="51"/>
      <c r="AA21" s="76">
        <f t="shared" si="9"/>
        <v>307428.33333333337</v>
      </c>
      <c r="AB21" s="76">
        <f t="shared" si="10"/>
        <v>308262.66666666669</v>
      </c>
      <c r="AC21" s="51"/>
      <c r="AD21" s="51"/>
      <c r="AE21" s="51"/>
      <c r="AF21" s="51"/>
      <c r="AG21" s="51"/>
      <c r="AH21" s="51"/>
    </row>
    <row r="22" spans="3:34" s="56" customFormat="1" x14ac:dyDescent="0.25">
      <c r="C22" s="89" t="s">
        <v>80</v>
      </c>
      <c r="D22" s="90"/>
      <c r="E22" s="91"/>
      <c r="F22" s="55"/>
      <c r="G22" s="55"/>
      <c r="H22" s="55"/>
      <c r="I22" s="51"/>
      <c r="J22" s="55"/>
      <c r="K22" s="55"/>
      <c r="L22" s="55"/>
      <c r="M22" s="51"/>
      <c r="N22" s="55">
        <f t="shared" si="3"/>
        <v>0</v>
      </c>
      <c r="O22" s="51"/>
      <c r="P22" s="55"/>
      <c r="Q22" s="51"/>
      <c r="R22" s="55"/>
      <c r="S22" s="55"/>
      <c r="T22" s="55"/>
      <c r="U22" s="51"/>
      <c r="V22" s="55">
        <f t="shared" si="7"/>
        <v>0</v>
      </c>
      <c r="W22" s="51"/>
      <c r="X22" s="70"/>
      <c r="Y22" s="51"/>
      <c r="Z22" s="51"/>
      <c r="AA22" s="76"/>
      <c r="AB22" s="76"/>
      <c r="AC22" s="51"/>
      <c r="AD22" s="51"/>
      <c r="AE22" s="51"/>
      <c r="AF22" s="51"/>
      <c r="AG22" s="51"/>
      <c r="AH22" s="51"/>
    </row>
    <row r="23" spans="3:34" s="53" customFormat="1" ht="24" x14ac:dyDescent="0.25">
      <c r="C23" s="49">
        <v>1</v>
      </c>
      <c r="D23" s="54" t="s">
        <v>145</v>
      </c>
      <c r="E23" s="49">
        <v>1</v>
      </c>
      <c r="F23" s="68">
        <v>390000</v>
      </c>
      <c r="G23" s="68">
        <v>185328</v>
      </c>
      <c r="H23" s="68">
        <v>294000</v>
      </c>
      <c r="I23" s="51"/>
      <c r="J23" s="68">
        <f t="shared" si="0"/>
        <v>185328</v>
      </c>
      <c r="K23" s="68">
        <f t="shared" si="1"/>
        <v>289776</v>
      </c>
      <c r="L23" s="68">
        <f t="shared" si="2"/>
        <v>237552</v>
      </c>
      <c r="M23" s="51"/>
      <c r="N23" s="67">
        <f t="shared" si="3"/>
        <v>237552</v>
      </c>
      <c r="O23" s="51"/>
      <c r="P23" s="67">
        <v>158336</v>
      </c>
      <c r="Q23" s="51"/>
      <c r="R23" s="68">
        <f t="shared" si="4"/>
        <v>158336</v>
      </c>
      <c r="S23" s="68">
        <f t="shared" si="5"/>
        <v>197944</v>
      </c>
      <c r="T23" s="68">
        <f t="shared" si="6"/>
        <v>178140</v>
      </c>
      <c r="U23" s="51"/>
      <c r="V23" s="72">
        <f t="shared" si="7"/>
        <v>197944</v>
      </c>
      <c r="W23" s="51"/>
      <c r="X23" s="70">
        <f t="shared" si="8"/>
        <v>0.25015157639450281</v>
      </c>
      <c r="Y23" s="51"/>
      <c r="Z23" s="51"/>
      <c r="AA23" s="76">
        <f t="shared" si="9"/>
        <v>237552</v>
      </c>
      <c r="AB23" s="76">
        <f t="shared" si="10"/>
        <v>197944</v>
      </c>
      <c r="AC23" s="51"/>
      <c r="AD23" s="51"/>
      <c r="AE23" s="51"/>
      <c r="AF23" s="51"/>
      <c r="AG23" s="51"/>
      <c r="AH23" s="51"/>
    </row>
    <row r="24" spans="3:34" s="56" customFormat="1" x14ac:dyDescent="0.25">
      <c r="C24" s="89" t="s">
        <v>81</v>
      </c>
      <c r="D24" s="90"/>
      <c r="E24" s="91"/>
      <c r="F24" s="55"/>
      <c r="G24" s="55"/>
      <c r="H24" s="55"/>
      <c r="I24" s="51"/>
      <c r="J24" s="55"/>
      <c r="K24" s="55"/>
      <c r="L24" s="55"/>
      <c r="M24" s="51"/>
      <c r="N24" s="55">
        <f t="shared" si="3"/>
        <v>0</v>
      </c>
      <c r="O24" s="51"/>
      <c r="P24" s="55"/>
      <c r="Q24" s="51"/>
      <c r="R24" s="55"/>
      <c r="S24" s="55"/>
      <c r="T24" s="55"/>
      <c r="U24" s="51"/>
      <c r="V24" s="55">
        <f t="shared" si="7"/>
        <v>0</v>
      </c>
      <c r="W24" s="51"/>
      <c r="X24" s="70"/>
      <c r="Y24" s="51"/>
      <c r="Z24" s="51"/>
      <c r="AA24" s="76"/>
      <c r="AB24" s="76"/>
      <c r="AC24" s="51"/>
      <c r="AD24" s="51"/>
      <c r="AE24" s="51"/>
      <c r="AF24" s="51"/>
      <c r="AG24" s="51"/>
      <c r="AH24" s="51"/>
    </row>
    <row r="25" spans="3:34" s="53" customFormat="1" ht="24" x14ac:dyDescent="0.25">
      <c r="C25" s="49">
        <v>1</v>
      </c>
      <c r="D25" s="54" t="s">
        <v>145</v>
      </c>
      <c r="E25" s="49">
        <v>1</v>
      </c>
      <c r="F25" s="68">
        <v>390000</v>
      </c>
      <c r="G25" s="68">
        <v>175032</v>
      </c>
      <c r="H25" s="68">
        <v>324800</v>
      </c>
      <c r="I25" s="51"/>
      <c r="J25" s="68">
        <f t="shared" si="0"/>
        <v>175032</v>
      </c>
      <c r="K25" s="68">
        <f t="shared" si="1"/>
        <v>296611</v>
      </c>
      <c r="L25" s="68">
        <f t="shared" si="2"/>
        <v>235822</v>
      </c>
      <c r="M25" s="51"/>
      <c r="N25" s="67">
        <f t="shared" si="3"/>
        <v>235822</v>
      </c>
      <c r="O25" s="51"/>
      <c r="P25" s="67">
        <v>145855</v>
      </c>
      <c r="Q25" s="51"/>
      <c r="R25" s="68">
        <f t="shared" si="4"/>
        <v>145855</v>
      </c>
      <c r="S25" s="68">
        <f t="shared" si="5"/>
        <v>190839</v>
      </c>
      <c r="T25" s="68">
        <f t="shared" si="6"/>
        <v>168347</v>
      </c>
      <c r="U25" s="51"/>
      <c r="V25" s="72">
        <f t="shared" si="7"/>
        <v>190839</v>
      </c>
      <c r="W25" s="51"/>
      <c r="X25" s="70">
        <f t="shared" si="8"/>
        <v>0.30841589249597212</v>
      </c>
      <c r="Y25" s="51"/>
      <c r="Z25" s="51"/>
      <c r="AA25" s="76">
        <f t="shared" si="9"/>
        <v>235821.33333333334</v>
      </c>
      <c r="AB25" s="76">
        <f t="shared" si="10"/>
        <v>190838.16666666669</v>
      </c>
      <c r="AC25" s="51"/>
      <c r="AD25" s="51"/>
      <c r="AE25" s="51"/>
      <c r="AF25" s="51"/>
      <c r="AG25" s="51"/>
      <c r="AH25" s="51"/>
    </row>
    <row r="26" spans="3:34" s="53" customFormat="1" ht="24" x14ac:dyDescent="0.25">
      <c r="C26" s="49">
        <v>2</v>
      </c>
      <c r="D26" s="54" t="s">
        <v>147</v>
      </c>
      <c r="E26" s="49">
        <v>1</v>
      </c>
      <c r="F26" s="68">
        <v>590000</v>
      </c>
      <c r="G26" s="68">
        <v>506220</v>
      </c>
      <c r="H26" s="68">
        <v>443700</v>
      </c>
      <c r="I26" s="51"/>
      <c r="J26" s="68">
        <f t="shared" si="0"/>
        <v>443700</v>
      </c>
      <c r="K26" s="68">
        <f t="shared" si="1"/>
        <v>513307</v>
      </c>
      <c r="L26" s="68">
        <f t="shared" si="2"/>
        <v>478504</v>
      </c>
      <c r="M26" s="51"/>
      <c r="N26" s="67">
        <f t="shared" si="3"/>
        <v>478504</v>
      </c>
      <c r="O26" s="51"/>
      <c r="P26" s="67">
        <v>268453</v>
      </c>
      <c r="Q26" s="51"/>
      <c r="R26" s="68">
        <f t="shared" si="4"/>
        <v>268453</v>
      </c>
      <c r="S26" s="68">
        <f t="shared" si="5"/>
        <v>373479</v>
      </c>
      <c r="T26" s="68">
        <f t="shared" si="6"/>
        <v>320966</v>
      </c>
      <c r="U26" s="51"/>
      <c r="V26" s="72">
        <f t="shared" si="7"/>
        <v>373479</v>
      </c>
      <c r="W26" s="51"/>
      <c r="X26" s="70">
        <f t="shared" si="8"/>
        <v>0.39122676967662873</v>
      </c>
      <c r="Y26" s="51"/>
      <c r="Z26" s="51"/>
      <c r="AA26" s="76">
        <f t="shared" si="9"/>
        <v>478503.33333333337</v>
      </c>
      <c r="AB26" s="76">
        <f t="shared" si="10"/>
        <v>373478.16666666669</v>
      </c>
      <c r="AC26" s="51"/>
      <c r="AD26" s="51"/>
      <c r="AE26" s="51"/>
      <c r="AF26" s="51"/>
      <c r="AG26" s="51"/>
      <c r="AH26" s="51"/>
    </row>
    <row r="27" spans="3:34" s="56" customFormat="1" x14ac:dyDescent="0.25">
      <c r="C27" s="89" t="s">
        <v>82</v>
      </c>
      <c r="D27" s="90"/>
      <c r="E27" s="91"/>
      <c r="F27" s="55"/>
      <c r="G27" s="55"/>
      <c r="H27" s="55"/>
      <c r="I27" s="51"/>
      <c r="J27" s="55"/>
      <c r="K27" s="55"/>
      <c r="L27" s="55"/>
      <c r="M27" s="51"/>
      <c r="N27" s="55">
        <f t="shared" si="3"/>
        <v>0</v>
      </c>
      <c r="O27" s="51"/>
      <c r="P27" s="55"/>
      <c r="Q27" s="51"/>
      <c r="R27" s="55"/>
      <c r="S27" s="55"/>
      <c r="T27" s="55"/>
      <c r="U27" s="51"/>
      <c r="V27" s="55">
        <f t="shared" si="7"/>
        <v>0</v>
      </c>
      <c r="W27" s="51"/>
      <c r="X27" s="70"/>
      <c r="Y27" s="51"/>
      <c r="Z27" s="51"/>
      <c r="AA27" s="76"/>
      <c r="AB27" s="76"/>
      <c r="AC27" s="51"/>
      <c r="AD27" s="51"/>
      <c r="AE27" s="51"/>
      <c r="AF27" s="51"/>
      <c r="AG27" s="51"/>
      <c r="AH27" s="51"/>
    </row>
    <row r="28" spans="3:34" s="53" customFormat="1" ht="24" x14ac:dyDescent="0.25">
      <c r="C28" s="49">
        <v>1</v>
      </c>
      <c r="D28" s="54" t="s">
        <v>145</v>
      </c>
      <c r="E28" s="49">
        <v>1</v>
      </c>
      <c r="F28" s="68">
        <v>390000</v>
      </c>
      <c r="G28" s="68">
        <v>168168</v>
      </c>
      <c r="H28" s="68">
        <v>324800</v>
      </c>
      <c r="I28" s="51"/>
      <c r="J28" s="68">
        <f t="shared" si="0"/>
        <v>168168</v>
      </c>
      <c r="K28" s="68">
        <f t="shared" si="1"/>
        <v>294323</v>
      </c>
      <c r="L28" s="68">
        <f t="shared" si="2"/>
        <v>231246</v>
      </c>
      <c r="M28" s="51"/>
      <c r="N28" s="67">
        <f t="shared" si="3"/>
        <v>231246</v>
      </c>
      <c r="O28" s="51"/>
      <c r="P28" s="67">
        <v>174023</v>
      </c>
      <c r="Q28" s="51"/>
      <c r="R28" s="68">
        <f t="shared" si="4"/>
        <v>174023</v>
      </c>
      <c r="S28" s="68">
        <f t="shared" si="5"/>
        <v>202635</v>
      </c>
      <c r="T28" s="68">
        <f t="shared" si="6"/>
        <v>188329</v>
      </c>
      <c r="U28" s="51"/>
      <c r="V28" s="72">
        <f t="shared" si="7"/>
        <v>202635</v>
      </c>
      <c r="W28" s="51"/>
      <c r="X28" s="70">
        <f t="shared" si="8"/>
        <v>0.1644150485855318</v>
      </c>
      <c r="Y28" s="51"/>
      <c r="Z28" s="51"/>
      <c r="AA28" s="76">
        <f t="shared" si="9"/>
        <v>231245.33333333334</v>
      </c>
      <c r="AB28" s="76">
        <f t="shared" si="10"/>
        <v>202634.16666666669</v>
      </c>
      <c r="AC28" s="51"/>
      <c r="AD28" s="51"/>
      <c r="AE28" s="51"/>
      <c r="AF28" s="51"/>
      <c r="AG28" s="51"/>
      <c r="AH28" s="51"/>
    </row>
    <row r="29" spans="3:34" s="56" customFormat="1" x14ac:dyDescent="0.25">
      <c r="C29" s="89" t="s">
        <v>144</v>
      </c>
      <c r="D29" s="90"/>
      <c r="E29" s="91"/>
      <c r="F29" s="55"/>
      <c r="G29" s="55"/>
      <c r="H29" s="55"/>
      <c r="I29" s="51"/>
      <c r="J29" s="55"/>
      <c r="K29" s="55"/>
      <c r="L29" s="55"/>
      <c r="M29" s="51"/>
      <c r="N29" s="55">
        <f t="shared" si="3"/>
        <v>0</v>
      </c>
      <c r="O29" s="51"/>
      <c r="P29" s="55"/>
      <c r="Q29" s="51"/>
      <c r="R29" s="55"/>
      <c r="S29" s="55"/>
      <c r="T29" s="55"/>
      <c r="U29" s="51"/>
      <c r="V29" s="55">
        <f t="shared" si="7"/>
        <v>0</v>
      </c>
      <c r="W29" s="51"/>
      <c r="X29" s="70"/>
      <c r="Y29" s="51"/>
      <c r="Z29" s="51"/>
      <c r="AA29" s="76"/>
      <c r="AB29" s="76"/>
      <c r="AC29" s="51"/>
      <c r="AD29" s="51"/>
      <c r="AE29" s="51"/>
      <c r="AF29" s="51"/>
      <c r="AG29" s="51"/>
      <c r="AH29" s="51"/>
    </row>
    <row r="30" spans="3:34" s="53" customFormat="1" ht="24" x14ac:dyDescent="0.25">
      <c r="C30" s="49">
        <v>1</v>
      </c>
      <c r="D30" s="54" t="s">
        <v>145</v>
      </c>
      <c r="E30" s="49">
        <v>1</v>
      </c>
      <c r="F30" s="68">
        <v>390000</v>
      </c>
      <c r="G30" s="68">
        <v>164736</v>
      </c>
      <c r="H30" s="68">
        <v>336000</v>
      </c>
      <c r="I30" s="51"/>
      <c r="J30" s="68">
        <f t="shared" si="0"/>
        <v>164736</v>
      </c>
      <c r="K30" s="68">
        <f t="shared" si="1"/>
        <v>296912</v>
      </c>
      <c r="L30" s="68">
        <f t="shared" si="2"/>
        <v>230824</v>
      </c>
      <c r="M30" s="51"/>
      <c r="N30" s="67">
        <f t="shared" si="3"/>
        <v>230824</v>
      </c>
      <c r="O30" s="51"/>
      <c r="P30" s="67">
        <v>191460</v>
      </c>
      <c r="Q30" s="51"/>
      <c r="R30" s="68">
        <f t="shared" si="4"/>
        <v>191460</v>
      </c>
      <c r="S30" s="68">
        <f t="shared" si="5"/>
        <v>211142</v>
      </c>
      <c r="T30" s="68">
        <f t="shared" si="6"/>
        <v>201301</v>
      </c>
      <c r="U30" s="51"/>
      <c r="V30" s="72">
        <f t="shared" si="7"/>
        <v>211142</v>
      </c>
      <c r="W30" s="51"/>
      <c r="X30" s="70">
        <f t="shared" si="8"/>
        <v>0.10279954037396855</v>
      </c>
      <c r="Y30" s="51"/>
      <c r="Z30" s="51"/>
      <c r="AA30" s="76">
        <f t="shared" si="9"/>
        <v>230824</v>
      </c>
      <c r="AB30" s="76">
        <f t="shared" si="10"/>
        <v>211142</v>
      </c>
      <c r="AC30" s="51"/>
      <c r="AD30" s="51"/>
      <c r="AE30" s="51"/>
      <c r="AF30" s="51"/>
      <c r="AG30" s="51"/>
      <c r="AH30" s="51"/>
    </row>
    <row r="31" spans="3:34" s="56" customFormat="1" x14ac:dyDescent="0.25">
      <c r="C31" s="89" t="s">
        <v>83</v>
      </c>
      <c r="D31" s="90"/>
      <c r="E31" s="91"/>
      <c r="F31" s="55"/>
      <c r="G31" s="55"/>
      <c r="H31" s="55"/>
      <c r="I31" s="51"/>
      <c r="J31" s="55"/>
      <c r="K31" s="55"/>
      <c r="L31" s="55"/>
      <c r="M31" s="51"/>
      <c r="N31" s="55">
        <f t="shared" si="3"/>
        <v>0</v>
      </c>
      <c r="O31" s="51"/>
      <c r="P31" s="55"/>
      <c r="Q31" s="51"/>
      <c r="R31" s="55"/>
      <c r="S31" s="55"/>
      <c r="T31" s="55"/>
      <c r="U31" s="51"/>
      <c r="V31" s="55">
        <f t="shared" si="7"/>
        <v>0</v>
      </c>
      <c r="W31" s="51"/>
      <c r="X31" s="70"/>
      <c r="Y31" s="51"/>
      <c r="Z31" s="51"/>
      <c r="AA31" s="76"/>
      <c r="AB31" s="76"/>
      <c r="AC31" s="51"/>
      <c r="AD31" s="51"/>
      <c r="AE31" s="51"/>
      <c r="AF31" s="51"/>
      <c r="AG31" s="51"/>
      <c r="AH31" s="51"/>
    </row>
    <row r="32" spans="3:34" s="53" customFormat="1" ht="24" x14ac:dyDescent="0.25">
      <c r="C32" s="49">
        <v>1</v>
      </c>
      <c r="D32" s="57" t="s">
        <v>145</v>
      </c>
      <c r="E32" s="49">
        <v>1</v>
      </c>
      <c r="F32" s="68">
        <v>390000</v>
      </c>
      <c r="G32" s="68">
        <v>166452</v>
      </c>
      <c r="H32" s="68">
        <v>296940</v>
      </c>
      <c r="I32" s="51"/>
      <c r="J32" s="68">
        <f t="shared" si="0"/>
        <v>166452</v>
      </c>
      <c r="K32" s="68">
        <f t="shared" si="1"/>
        <v>284464</v>
      </c>
      <c r="L32" s="68">
        <f t="shared" si="2"/>
        <v>225458</v>
      </c>
      <c r="M32" s="51"/>
      <c r="N32" s="67">
        <f t="shared" si="3"/>
        <v>225458</v>
      </c>
      <c r="O32" s="51"/>
      <c r="P32" s="67">
        <v>146931</v>
      </c>
      <c r="Q32" s="51"/>
      <c r="R32" s="68">
        <f t="shared" si="4"/>
        <v>146931</v>
      </c>
      <c r="S32" s="68">
        <f t="shared" si="5"/>
        <v>186195</v>
      </c>
      <c r="T32" s="68">
        <f t="shared" si="6"/>
        <v>166563</v>
      </c>
      <c r="U32" s="51"/>
      <c r="V32" s="72">
        <f t="shared" si="7"/>
        <v>186195</v>
      </c>
      <c r="W32" s="51"/>
      <c r="X32" s="70">
        <f t="shared" si="8"/>
        <v>0.26722747412050563</v>
      </c>
      <c r="Y32" s="51"/>
      <c r="Z32" s="51"/>
      <c r="AA32" s="76">
        <f t="shared" si="9"/>
        <v>225458</v>
      </c>
      <c r="AB32" s="76">
        <f t="shared" si="10"/>
        <v>186194.5</v>
      </c>
      <c r="AC32" s="51"/>
      <c r="AD32" s="51"/>
      <c r="AE32" s="51"/>
      <c r="AF32" s="51"/>
      <c r="AG32" s="51"/>
      <c r="AH32" s="51"/>
    </row>
    <row r="33" spans="3:34" s="53" customFormat="1" ht="24" x14ac:dyDescent="0.25">
      <c r="C33" s="50">
        <v>2</v>
      </c>
      <c r="D33" s="57" t="s">
        <v>146</v>
      </c>
      <c r="E33" s="49">
        <v>1</v>
      </c>
      <c r="F33" s="75">
        <v>690000</v>
      </c>
      <c r="G33" s="68">
        <v>209352</v>
      </c>
      <c r="H33" s="68">
        <v>318150</v>
      </c>
      <c r="I33" s="51"/>
      <c r="J33" s="68">
        <f>+MIN(G33:H33)</f>
        <v>209352</v>
      </c>
      <c r="K33" s="68">
        <f>+ROUND(AVERAGE(G33:H33),0)</f>
        <v>263751</v>
      </c>
      <c r="L33" s="68">
        <f t="shared" si="2"/>
        <v>236552</v>
      </c>
      <c r="M33" s="51"/>
      <c r="N33" s="67">
        <f t="shared" si="3"/>
        <v>236552</v>
      </c>
      <c r="O33" s="51"/>
      <c r="P33" s="67">
        <v>155635</v>
      </c>
      <c r="Q33" s="51"/>
      <c r="R33" s="68">
        <f t="shared" si="4"/>
        <v>155635</v>
      </c>
      <c r="S33" s="68">
        <f t="shared" si="5"/>
        <v>196094</v>
      </c>
      <c r="T33" s="68">
        <f t="shared" si="6"/>
        <v>175865</v>
      </c>
      <c r="U33" s="51"/>
      <c r="V33" s="72">
        <f t="shared" si="7"/>
        <v>196094</v>
      </c>
      <c r="W33" s="51"/>
      <c r="X33" s="70">
        <f t="shared" si="8"/>
        <v>0.25996080573135871</v>
      </c>
      <c r="Y33" s="51"/>
      <c r="Z33" s="51"/>
      <c r="AA33" s="76">
        <f>+AVERAGE(MIN(G33:H33),AVERAGE(G33:H33))</f>
        <v>236551.5</v>
      </c>
      <c r="AB33" s="76">
        <f t="shared" si="10"/>
        <v>196093.25</v>
      </c>
      <c r="AC33" s="51"/>
      <c r="AD33" s="51"/>
      <c r="AE33" s="51"/>
      <c r="AF33" s="51"/>
      <c r="AG33" s="51"/>
      <c r="AH33" s="51"/>
    </row>
    <row r="34" spans="3:34" s="53" customFormat="1" ht="24" x14ac:dyDescent="0.25">
      <c r="C34" s="49">
        <v>3</v>
      </c>
      <c r="D34" s="57" t="s">
        <v>152</v>
      </c>
      <c r="E34" s="49">
        <v>1</v>
      </c>
      <c r="F34" s="68">
        <v>590000</v>
      </c>
      <c r="G34" s="68">
        <v>446160</v>
      </c>
      <c r="H34" s="68">
        <v>372690</v>
      </c>
      <c r="I34" s="51"/>
      <c r="J34" s="68">
        <f t="shared" si="0"/>
        <v>372690</v>
      </c>
      <c r="K34" s="68">
        <f t="shared" si="1"/>
        <v>469617</v>
      </c>
      <c r="L34" s="68">
        <f t="shared" si="2"/>
        <v>421154</v>
      </c>
      <c r="M34" s="51"/>
      <c r="N34" s="67">
        <f t="shared" si="3"/>
        <v>421154</v>
      </c>
      <c r="O34" s="51"/>
      <c r="P34" s="67">
        <v>223852</v>
      </c>
      <c r="Q34" s="51"/>
      <c r="R34" s="68">
        <f t="shared" si="4"/>
        <v>223852</v>
      </c>
      <c r="S34" s="68">
        <f t="shared" si="5"/>
        <v>322503</v>
      </c>
      <c r="T34" s="68">
        <f t="shared" si="6"/>
        <v>273178</v>
      </c>
      <c r="U34" s="51"/>
      <c r="V34" s="72">
        <f t="shared" si="7"/>
        <v>322503</v>
      </c>
      <c r="W34" s="51"/>
      <c r="X34" s="70">
        <f t="shared" si="8"/>
        <v>0.44069742508443088</v>
      </c>
      <c r="Y34" s="51"/>
      <c r="Z34" s="51"/>
      <c r="AA34" s="76">
        <f t="shared" si="9"/>
        <v>421153.33333333337</v>
      </c>
      <c r="AB34" s="76">
        <f t="shared" si="10"/>
        <v>322502.66666666669</v>
      </c>
      <c r="AC34" s="51"/>
      <c r="AD34" s="51"/>
      <c r="AE34" s="51"/>
      <c r="AF34" s="51"/>
      <c r="AG34" s="51"/>
      <c r="AH34" s="51"/>
    </row>
    <row r="35" spans="3:34" s="53" customFormat="1" ht="24" x14ac:dyDescent="0.25">
      <c r="C35" s="50">
        <v>4</v>
      </c>
      <c r="D35" s="57" t="s">
        <v>153</v>
      </c>
      <c r="E35" s="49">
        <v>1</v>
      </c>
      <c r="F35" s="75">
        <v>790000</v>
      </c>
      <c r="G35" s="68">
        <v>514800</v>
      </c>
      <c r="H35" s="68">
        <v>386325</v>
      </c>
      <c r="I35" s="51"/>
      <c r="J35" s="68">
        <f>+MIN(G35:H35)</f>
        <v>386325</v>
      </c>
      <c r="K35" s="68">
        <f>+ROUND(AVERAGE(G35:H35),0)</f>
        <v>450563</v>
      </c>
      <c r="L35" s="68">
        <f t="shared" si="2"/>
        <v>418444</v>
      </c>
      <c r="M35" s="51"/>
      <c r="N35" s="67">
        <f t="shared" si="3"/>
        <v>418444</v>
      </c>
      <c r="O35" s="51"/>
      <c r="P35" s="67">
        <v>272677</v>
      </c>
      <c r="Q35" s="51"/>
      <c r="R35" s="68">
        <f t="shared" si="4"/>
        <v>272677</v>
      </c>
      <c r="S35" s="68">
        <f t="shared" si="5"/>
        <v>345561</v>
      </c>
      <c r="T35" s="68">
        <f t="shared" si="6"/>
        <v>309119</v>
      </c>
      <c r="U35" s="51"/>
      <c r="V35" s="72">
        <f t="shared" si="7"/>
        <v>345561</v>
      </c>
      <c r="W35" s="51"/>
      <c r="X35" s="70">
        <f t="shared" si="8"/>
        <v>0.2672906039013192</v>
      </c>
      <c r="Y35" s="51"/>
      <c r="Z35" s="51"/>
      <c r="AA35" s="76">
        <f>+AVERAGE(MIN(G35:H35),AVERAGE(G35:H35))</f>
        <v>418443.75</v>
      </c>
      <c r="AB35" s="76">
        <f t="shared" si="10"/>
        <v>345560.375</v>
      </c>
      <c r="AC35" s="51"/>
      <c r="AD35" s="51"/>
      <c r="AE35" s="51"/>
      <c r="AF35" s="51"/>
      <c r="AG35" s="51"/>
      <c r="AH35" s="51"/>
    </row>
    <row r="36" spans="3:34" s="53" customFormat="1" x14ac:dyDescent="0.25">
      <c r="C36" s="93" t="s">
        <v>1</v>
      </c>
      <c r="D36" s="94"/>
      <c r="E36" s="95"/>
      <c r="F36" s="55">
        <f>SUM(F13:F35)</f>
        <v>10050000</v>
      </c>
      <c r="G36" s="55">
        <f>SUM(G13:G35)</f>
        <v>4861428</v>
      </c>
      <c r="H36" s="55">
        <f>SUM(H13:H35)</f>
        <v>5460155</v>
      </c>
      <c r="I36" s="51"/>
      <c r="J36" s="58">
        <f>SUM(J13:J35)</f>
        <v>4108903</v>
      </c>
      <c r="K36" s="58">
        <f>SUM(K13:K35)</f>
        <v>5747811</v>
      </c>
      <c r="L36" s="58">
        <f>SUM(L13:L35)</f>
        <v>4928361</v>
      </c>
      <c r="M36" s="51"/>
      <c r="N36" s="58">
        <f>SUM(N13:N35)</f>
        <v>4928361</v>
      </c>
      <c r="O36" s="51"/>
      <c r="P36" s="58">
        <f>SUM(P13:P35)</f>
        <v>2999975</v>
      </c>
      <c r="Q36" s="51"/>
      <c r="R36" s="66">
        <f>SUM(R13:R35)</f>
        <v>3422462</v>
      </c>
      <c r="S36" s="66">
        <f>SUM(S13:S35)</f>
        <v>4176249</v>
      </c>
      <c r="T36" s="66">
        <f>SUM(T13:T35)</f>
        <v>3799357</v>
      </c>
      <c r="U36" s="51"/>
      <c r="V36" s="55">
        <f>SUM(V13:V35)</f>
        <v>4176249</v>
      </c>
      <c r="W36" s="51"/>
      <c r="X36" s="70">
        <f>+V36/P36-1</f>
        <v>0.39209460078833991</v>
      </c>
      <c r="Y36" s="51"/>
      <c r="Z36" s="51"/>
      <c r="AA36" s="51"/>
      <c r="AB36" s="76">
        <f>SUM(AB13:AB35)</f>
        <v>4176242.958333333</v>
      </c>
      <c r="AC36" s="51"/>
      <c r="AD36" s="51"/>
      <c r="AE36" s="51"/>
      <c r="AF36" s="51"/>
      <c r="AG36" s="51"/>
      <c r="AH36" s="51"/>
    </row>
    <row r="37" spans="3:34" s="53" customFormat="1" x14ac:dyDescent="0.25"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76">
        <f>+AB36-V36</f>
        <v>-6.0416666669771075</v>
      </c>
      <c r="AC37" s="51"/>
      <c r="AD37" s="51"/>
      <c r="AE37" s="51"/>
      <c r="AF37" s="51"/>
      <c r="AG37" s="51"/>
      <c r="AH37" s="51"/>
    </row>
    <row r="38" spans="3:34" s="52" customFormat="1" ht="54" customHeight="1" x14ac:dyDescent="0.25">
      <c r="C38" s="59" t="s">
        <v>84</v>
      </c>
      <c r="D38" s="92" t="s">
        <v>85</v>
      </c>
      <c r="E38" s="92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3:34" s="52" customFormat="1" x14ac:dyDescent="0.25"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3:34" s="52" customFormat="1" x14ac:dyDescent="0.25"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3:34" s="52" customFormat="1" x14ac:dyDescent="0.25"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3:34" s="52" customFormat="1" x14ac:dyDescent="0.25"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3:34" s="52" customFormat="1" x14ac:dyDescent="0.25"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3:34" s="52" customFormat="1" x14ac:dyDescent="0.25"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3:34" s="52" customFormat="1" x14ac:dyDescent="0.25"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3:34" s="52" customFormat="1" x14ac:dyDescent="0.25"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3:34" s="52" customFormat="1" x14ac:dyDescent="0.25"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3:34" s="52" customFormat="1" x14ac:dyDescent="0.25"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9:34" s="52" customFormat="1" x14ac:dyDescent="0.25"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9:34" s="52" customFormat="1" x14ac:dyDescent="0.25"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9:34" s="52" customFormat="1" x14ac:dyDescent="0.25"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9:34" s="52" customFormat="1" x14ac:dyDescent="0.25"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9:34" s="52" customFormat="1" x14ac:dyDescent="0.25"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</sheetData>
  <sheetProtection algorithmName="SHA-512" hashValue="+rCrbqZ/0DsR7d6ycVGfh25aqumdPJMQCPKLIm1FfHF0wKVV+sVUWirFgdXkh+beyA232ojZCft1XBOEtyfiug==" saltValue="sq0TeYPdAWn/vfw3HgVGAA==" spinCount="100000" sheet="1" selectLockedCells="1" selectUnlockedCells="1"/>
  <mergeCells count="15">
    <mergeCell ref="C1:H1"/>
    <mergeCell ref="C3:D3"/>
    <mergeCell ref="E3:H3"/>
    <mergeCell ref="C8:E8"/>
    <mergeCell ref="C9:E10"/>
    <mergeCell ref="C12:E12"/>
    <mergeCell ref="D38:E38"/>
    <mergeCell ref="C17:E17"/>
    <mergeCell ref="C19:E19"/>
    <mergeCell ref="C22:E22"/>
    <mergeCell ref="C24:E24"/>
    <mergeCell ref="C27:E27"/>
    <mergeCell ref="C31:E31"/>
    <mergeCell ref="C36:E36"/>
    <mergeCell ref="C29:E29"/>
  </mergeCells>
  <phoneticPr fontId="21" type="noConversion"/>
  <pageMargins left="0.7" right="0.7" top="0.75" bottom="0.75" header="0.3" footer="0.3"/>
  <pageSetup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DW37"/>
  <sheetViews>
    <sheetView zoomScaleNormal="100" workbookViewId="0">
      <pane xSplit="2" ySplit="5" topLeftCell="CC21" activePane="bottomRight" state="frozen"/>
      <selection pane="topRight" activeCell="C1" sqref="C1"/>
      <selection pane="bottomLeft" activeCell="A6" sqref="A6"/>
      <selection pane="bottomRight" activeCell="I3" sqref="I3:N3"/>
    </sheetView>
  </sheetViews>
  <sheetFormatPr baseColWidth="10" defaultColWidth="11.42578125" defaultRowHeight="14.25" x14ac:dyDescent="0.2"/>
  <cols>
    <col min="1" max="1" width="6.28515625" style="2" customWidth="1"/>
    <col min="2" max="2" width="65" style="2" customWidth="1"/>
    <col min="3" max="5" width="16.7109375" style="2" customWidth="1"/>
    <col min="6" max="8" width="16.7109375" style="2" hidden="1" customWidth="1"/>
    <col min="9" max="10" width="16.7109375" style="2" customWidth="1"/>
    <col min="11" max="13" width="16.7109375" style="2" hidden="1" customWidth="1"/>
    <col min="14" max="14" width="16.7109375" style="2" customWidth="1"/>
    <col min="15" max="17" width="17.42578125" style="2" customWidth="1"/>
    <col min="18" max="20" width="17.42578125" style="2" hidden="1" customWidth="1"/>
    <col min="21" max="22" width="17.42578125" style="2" customWidth="1"/>
    <col min="23" max="25" width="17.42578125" style="2" hidden="1" customWidth="1"/>
    <col min="26" max="26" width="17.42578125" style="2" customWidth="1"/>
    <col min="27" max="29" width="15" style="2" customWidth="1"/>
    <col min="30" max="32" width="15" style="2" hidden="1" customWidth="1"/>
    <col min="33" max="34" width="15" style="2" customWidth="1"/>
    <col min="35" max="37" width="15" style="2" hidden="1" customWidth="1"/>
    <col min="38" max="38" width="15" style="2" customWidth="1"/>
    <col min="39" max="41" width="17.42578125" style="2" customWidth="1"/>
    <col min="42" max="44" width="17.42578125" style="2" hidden="1" customWidth="1"/>
    <col min="45" max="46" width="17.42578125" style="2" customWidth="1"/>
    <col min="47" max="49" width="17.42578125" style="2" hidden="1" customWidth="1"/>
    <col min="50" max="50" width="17.42578125" style="2" customWidth="1"/>
    <col min="51" max="53" width="18" style="2" customWidth="1"/>
    <col min="54" max="56" width="18" style="2" hidden="1" customWidth="1"/>
    <col min="57" max="58" width="18" style="2" customWidth="1"/>
    <col min="59" max="61" width="18" style="2" hidden="1" customWidth="1"/>
    <col min="62" max="62" width="18" style="2" customWidth="1"/>
    <col min="63" max="65" width="16" style="2" customWidth="1"/>
    <col min="66" max="68" width="16" style="2" hidden="1" customWidth="1"/>
    <col min="69" max="70" width="16" style="2" customWidth="1"/>
    <col min="71" max="73" width="16" style="2" hidden="1" customWidth="1"/>
    <col min="74" max="77" width="16" style="2" customWidth="1"/>
    <col min="78" max="80" width="16" style="2" hidden="1" customWidth="1"/>
    <col min="81" max="82" width="16" style="2" customWidth="1"/>
    <col min="83" max="85" width="16" style="2" hidden="1" customWidth="1"/>
    <col min="86" max="86" width="16" style="2" customWidth="1"/>
    <col min="87" max="89" width="15.42578125" style="2" customWidth="1"/>
    <col min="90" max="92" width="15.42578125" style="2" hidden="1" customWidth="1"/>
    <col min="93" max="94" width="15.42578125" style="2" customWidth="1"/>
    <col min="95" max="97" width="15.42578125" style="2" hidden="1" customWidth="1"/>
    <col min="98" max="98" width="15.42578125" style="2" customWidth="1"/>
    <col min="99" max="101" width="11.42578125" style="2"/>
    <col min="102" max="109" width="0" style="2" hidden="1" customWidth="1"/>
    <col min="110" max="110" width="12.42578125" style="2" hidden="1" customWidth="1"/>
    <col min="111" max="123" width="0" style="2" hidden="1" customWidth="1"/>
    <col min="124" max="16384" width="11.42578125" style="2"/>
  </cols>
  <sheetData>
    <row r="1" spans="1:127" ht="14.25" customHeight="1" x14ac:dyDescent="0.2">
      <c r="A1" s="88"/>
      <c r="B1" s="88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27" ht="14.25" customHeight="1" x14ac:dyDescent="0.2">
      <c r="A2" s="88"/>
      <c r="B2" s="88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27" ht="24" customHeight="1" x14ac:dyDescent="0.2">
      <c r="A3" s="85" t="s">
        <v>87</v>
      </c>
      <c r="B3" s="85"/>
      <c r="C3" s="44"/>
      <c r="D3" s="44"/>
      <c r="E3" s="44"/>
      <c r="F3" s="44"/>
      <c r="G3" s="44"/>
      <c r="H3" s="44"/>
      <c r="I3" s="114">
        <v>3</v>
      </c>
      <c r="J3" s="114"/>
      <c r="K3" s="114"/>
      <c r="L3" s="114"/>
      <c r="M3" s="114"/>
      <c r="N3" s="114">
        <v>2</v>
      </c>
    </row>
    <row r="4" spans="1:127" ht="33.75" customHeight="1" x14ac:dyDescent="0.25">
      <c r="A4" s="86" t="s">
        <v>88</v>
      </c>
      <c r="B4" s="87"/>
      <c r="C4" s="61" t="s">
        <v>160</v>
      </c>
      <c r="D4" s="61" t="s">
        <v>161</v>
      </c>
      <c r="E4" s="61" t="s">
        <v>162</v>
      </c>
      <c r="F4" s="62" t="s">
        <v>163</v>
      </c>
      <c r="G4" s="62" t="s">
        <v>164</v>
      </c>
      <c r="H4" s="62" t="s">
        <v>165</v>
      </c>
      <c r="I4" s="69" t="s">
        <v>166</v>
      </c>
      <c r="J4" s="69" t="s">
        <v>167</v>
      </c>
      <c r="K4" s="62" t="s">
        <v>163</v>
      </c>
      <c r="L4" s="62" t="s">
        <v>164</v>
      </c>
      <c r="M4" s="62" t="s">
        <v>165</v>
      </c>
      <c r="N4" s="65" t="s">
        <v>168</v>
      </c>
      <c r="O4" s="61" t="s">
        <v>160</v>
      </c>
      <c r="P4" s="61" t="s">
        <v>161</v>
      </c>
      <c r="Q4" s="61" t="s">
        <v>162</v>
      </c>
      <c r="R4" s="62" t="s">
        <v>163</v>
      </c>
      <c r="S4" s="62" t="s">
        <v>164</v>
      </c>
      <c r="T4" s="62" t="s">
        <v>165</v>
      </c>
      <c r="U4" s="69" t="s">
        <v>166</v>
      </c>
      <c r="V4" s="69" t="s">
        <v>167</v>
      </c>
      <c r="W4" s="62" t="s">
        <v>163</v>
      </c>
      <c r="X4" s="62" t="s">
        <v>164</v>
      </c>
      <c r="Y4" s="62" t="s">
        <v>165</v>
      </c>
      <c r="Z4" s="65" t="s">
        <v>168</v>
      </c>
      <c r="AA4" s="61" t="s">
        <v>160</v>
      </c>
      <c r="AB4" s="61" t="s">
        <v>161</v>
      </c>
      <c r="AC4" s="61" t="s">
        <v>162</v>
      </c>
      <c r="AD4" s="62" t="s">
        <v>163</v>
      </c>
      <c r="AE4" s="62" t="s">
        <v>164</v>
      </c>
      <c r="AF4" s="62" t="s">
        <v>165</v>
      </c>
      <c r="AG4" s="69" t="s">
        <v>166</v>
      </c>
      <c r="AH4" s="69" t="s">
        <v>167</v>
      </c>
      <c r="AI4" s="62" t="s">
        <v>163</v>
      </c>
      <c r="AJ4" s="62" t="s">
        <v>164</v>
      </c>
      <c r="AK4" s="62" t="s">
        <v>165</v>
      </c>
      <c r="AL4" s="65" t="s">
        <v>168</v>
      </c>
      <c r="AM4" s="61" t="s">
        <v>160</v>
      </c>
      <c r="AN4" s="61" t="s">
        <v>161</v>
      </c>
      <c r="AO4" s="61" t="s">
        <v>162</v>
      </c>
      <c r="AP4" s="62" t="s">
        <v>163</v>
      </c>
      <c r="AQ4" s="62" t="s">
        <v>164</v>
      </c>
      <c r="AR4" s="62" t="s">
        <v>165</v>
      </c>
      <c r="AS4" s="69" t="s">
        <v>166</v>
      </c>
      <c r="AT4" s="69" t="s">
        <v>167</v>
      </c>
      <c r="AU4" s="62" t="s">
        <v>163</v>
      </c>
      <c r="AV4" s="62" t="s">
        <v>164</v>
      </c>
      <c r="AW4" s="62" t="s">
        <v>165</v>
      </c>
      <c r="AX4" s="65" t="s">
        <v>168</v>
      </c>
      <c r="AY4" s="61" t="s">
        <v>160</v>
      </c>
      <c r="AZ4" s="61" t="s">
        <v>161</v>
      </c>
      <c r="BA4" s="61" t="s">
        <v>162</v>
      </c>
      <c r="BB4" s="62" t="s">
        <v>163</v>
      </c>
      <c r="BC4" s="62" t="s">
        <v>164</v>
      </c>
      <c r="BD4" s="62" t="s">
        <v>165</v>
      </c>
      <c r="BE4" s="69" t="s">
        <v>166</v>
      </c>
      <c r="BF4" s="69" t="s">
        <v>167</v>
      </c>
      <c r="BG4" s="62" t="s">
        <v>163</v>
      </c>
      <c r="BH4" s="62" t="s">
        <v>164</v>
      </c>
      <c r="BI4" s="62" t="s">
        <v>165</v>
      </c>
      <c r="BJ4" s="65" t="s">
        <v>168</v>
      </c>
      <c r="BK4" s="61" t="s">
        <v>160</v>
      </c>
      <c r="BL4" s="61" t="s">
        <v>161</v>
      </c>
      <c r="BM4" s="61" t="s">
        <v>162</v>
      </c>
      <c r="BN4" s="62" t="s">
        <v>163</v>
      </c>
      <c r="BO4" s="62" t="s">
        <v>164</v>
      </c>
      <c r="BP4" s="62" t="s">
        <v>165</v>
      </c>
      <c r="BQ4" s="69" t="s">
        <v>166</v>
      </c>
      <c r="BR4" s="69" t="s">
        <v>167</v>
      </c>
      <c r="BS4" s="62" t="s">
        <v>163</v>
      </c>
      <c r="BT4" s="62" t="s">
        <v>164</v>
      </c>
      <c r="BU4" s="62" t="s">
        <v>165</v>
      </c>
      <c r="BV4" s="65" t="s">
        <v>168</v>
      </c>
      <c r="BW4" s="61" t="s">
        <v>160</v>
      </c>
      <c r="BX4" s="61" t="s">
        <v>161</v>
      </c>
      <c r="BY4" s="61" t="s">
        <v>162</v>
      </c>
      <c r="BZ4" s="62" t="s">
        <v>163</v>
      </c>
      <c r="CA4" s="62" t="s">
        <v>164</v>
      </c>
      <c r="CB4" s="62" t="s">
        <v>165</v>
      </c>
      <c r="CC4" s="69" t="s">
        <v>166</v>
      </c>
      <c r="CD4" s="69" t="s">
        <v>167</v>
      </c>
      <c r="CE4" s="62" t="s">
        <v>163</v>
      </c>
      <c r="CF4" s="62" t="s">
        <v>164</v>
      </c>
      <c r="CG4" s="62" t="s">
        <v>165</v>
      </c>
      <c r="CH4" s="65" t="s">
        <v>168</v>
      </c>
      <c r="CI4" s="61" t="s">
        <v>160</v>
      </c>
      <c r="CJ4" s="61" t="s">
        <v>161</v>
      </c>
      <c r="CK4" s="61" t="s">
        <v>162</v>
      </c>
      <c r="CL4" s="62" t="s">
        <v>163</v>
      </c>
      <c r="CM4" s="62" t="s">
        <v>164</v>
      </c>
      <c r="CN4" s="62" t="s">
        <v>165</v>
      </c>
      <c r="CO4" s="69" t="s">
        <v>166</v>
      </c>
      <c r="CP4" s="69" t="s">
        <v>167</v>
      </c>
      <c r="CQ4" s="62" t="s">
        <v>163</v>
      </c>
      <c r="CR4" s="62" t="s">
        <v>164</v>
      </c>
      <c r="CS4" s="62" t="s">
        <v>165</v>
      </c>
      <c r="CT4" s="65" t="s">
        <v>168</v>
      </c>
    </row>
    <row r="5" spans="1:127" s="22" customFormat="1" ht="65.25" customHeight="1" x14ac:dyDescent="0.2">
      <c r="A5" s="20" t="s">
        <v>150</v>
      </c>
      <c r="B5" s="21" t="s">
        <v>2</v>
      </c>
      <c r="C5" s="41" t="s">
        <v>53</v>
      </c>
      <c r="D5" s="41" t="s">
        <v>53</v>
      </c>
      <c r="E5" s="41" t="s">
        <v>53</v>
      </c>
      <c r="F5" s="41" t="s">
        <v>53</v>
      </c>
      <c r="G5" s="41" t="s">
        <v>53</v>
      </c>
      <c r="H5" s="41" t="s">
        <v>53</v>
      </c>
      <c r="I5" s="41" t="s">
        <v>53</v>
      </c>
      <c r="J5" s="41" t="s">
        <v>53</v>
      </c>
      <c r="K5" s="41" t="s">
        <v>53</v>
      </c>
      <c r="L5" s="41" t="s">
        <v>53</v>
      </c>
      <c r="M5" s="41" t="s">
        <v>53</v>
      </c>
      <c r="N5" s="41" t="s">
        <v>53</v>
      </c>
      <c r="O5" s="23" t="s">
        <v>54</v>
      </c>
      <c r="P5" s="23" t="s">
        <v>54</v>
      </c>
      <c r="Q5" s="23" t="s">
        <v>54</v>
      </c>
      <c r="R5" s="23" t="s">
        <v>54</v>
      </c>
      <c r="S5" s="23" t="s">
        <v>54</v>
      </c>
      <c r="T5" s="23" t="s">
        <v>54</v>
      </c>
      <c r="U5" s="23" t="s">
        <v>54</v>
      </c>
      <c r="V5" s="23" t="s">
        <v>54</v>
      </c>
      <c r="W5" s="23" t="s">
        <v>54</v>
      </c>
      <c r="X5" s="23" t="s">
        <v>54</v>
      </c>
      <c r="Y5" s="23" t="s">
        <v>54</v>
      </c>
      <c r="Z5" s="23" t="s">
        <v>54</v>
      </c>
      <c r="AA5" s="23" t="s">
        <v>55</v>
      </c>
      <c r="AB5" s="23" t="s">
        <v>55</v>
      </c>
      <c r="AC5" s="23" t="s">
        <v>55</v>
      </c>
      <c r="AD5" s="23" t="s">
        <v>55</v>
      </c>
      <c r="AE5" s="23" t="s">
        <v>55</v>
      </c>
      <c r="AF5" s="23" t="s">
        <v>55</v>
      </c>
      <c r="AG5" s="23" t="s">
        <v>55</v>
      </c>
      <c r="AH5" s="23" t="s">
        <v>55</v>
      </c>
      <c r="AI5" s="23" t="s">
        <v>55</v>
      </c>
      <c r="AJ5" s="23" t="s">
        <v>55</v>
      </c>
      <c r="AK5" s="23" t="s">
        <v>55</v>
      </c>
      <c r="AL5" s="23" t="s">
        <v>55</v>
      </c>
      <c r="AM5" s="23" t="s">
        <v>56</v>
      </c>
      <c r="AN5" s="23" t="s">
        <v>56</v>
      </c>
      <c r="AO5" s="23" t="s">
        <v>56</v>
      </c>
      <c r="AP5" s="23" t="s">
        <v>56</v>
      </c>
      <c r="AQ5" s="23" t="s">
        <v>56</v>
      </c>
      <c r="AR5" s="23" t="s">
        <v>56</v>
      </c>
      <c r="AS5" s="23" t="s">
        <v>56</v>
      </c>
      <c r="AT5" s="23" t="s">
        <v>56</v>
      </c>
      <c r="AU5" s="23" t="s">
        <v>56</v>
      </c>
      <c r="AV5" s="23" t="s">
        <v>56</v>
      </c>
      <c r="AW5" s="23" t="s">
        <v>56</v>
      </c>
      <c r="AX5" s="23" t="s">
        <v>56</v>
      </c>
      <c r="AY5" s="23" t="s">
        <v>57</v>
      </c>
      <c r="AZ5" s="23" t="s">
        <v>57</v>
      </c>
      <c r="BA5" s="23" t="s">
        <v>57</v>
      </c>
      <c r="BB5" s="23" t="s">
        <v>57</v>
      </c>
      <c r="BC5" s="23" t="s">
        <v>57</v>
      </c>
      <c r="BD5" s="23" t="s">
        <v>57</v>
      </c>
      <c r="BE5" s="23" t="s">
        <v>57</v>
      </c>
      <c r="BF5" s="23" t="s">
        <v>57</v>
      </c>
      <c r="BG5" s="23" t="s">
        <v>57</v>
      </c>
      <c r="BH5" s="23" t="s">
        <v>57</v>
      </c>
      <c r="BI5" s="23" t="s">
        <v>57</v>
      </c>
      <c r="BJ5" s="23" t="s">
        <v>57</v>
      </c>
      <c r="BK5" s="23" t="s">
        <v>58</v>
      </c>
      <c r="BL5" s="23" t="s">
        <v>58</v>
      </c>
      <c r="BM5" s="23" t="s">
        <v>58</v>
      </c>
      <c r="BN5" s="23" t="s">
        <v>58</v>
      </c>
      <c r="BO5" s="23" t="s">
        <v>58</v>
      </c>
      <c r="BP5" s="23" t="s">
        <v>58</v>
      </c>
      <c r="BQ5" s="23" t="s">
        <v>58</v>
      </c>
      <c r="BR5" s="23" t="s">
        <v>58</v>
      </c>
      <c r="BS5" s="23" t="s">
        <v>58</v>
      </c>
      <c r="BT5" s="23" t="s">
        <v>58</v>
      </c>
      <c r="BU5" s="23" t="s">
        <v>58</v>
      </c>
      <c r="BV5" s="23" t="s">
        <v>58</v>
      </c>
      <c r="BW5" s="23" t="s">
        <v>169</v>
      </c>
      <c r="BX5" s="23" t="s">
        <v>169</v>
      </c>
      <c r="BY5" s="23" t="s">
        <v>169</v>
      </c>
      <c r="BZ5" s="23" t="s">
        <v>169</v>
      </c>
      <c r="CA5" s="23" t="s">
        <v>169</v>
      </c>
      <c r="CB5" s="23" t="s">
        <v>169</v>
      </c>
      <c r="CC5" s="23" t="s">
        <v>169</v>
      </c>
      <c r="CD5" s="23" t="s">
        <v>169</v>
      </c>
      <c r="CE5" s="23" t="s">
        <v>169</v>
      </c>
      <c r="CF5" s="23" t="s">
        <v>169</v>
      </c>
      <c r="CG5" s="23" t="s">
        <v>169</v>
      </c>
      <c r="CH5" s="23" t="s">
        <v>169</v>
      </c>
      <c r="CI5" s="23" t="s">
        <v>59</v>
      </c>
      <c r="CJ5" s="23" t="s">
        <v>59</v>
      </c>
      <c r="CK5" s="23" t="s">
        <v>59</v>
      </c>
      <c r="CL5" s="23" t="s">
        <v>59</v>
      </c>
      <c r="CM5" s="23" t="s">
        <v>59</v>
      </c>
      <c r="CN5" s="23" t="s">
        <v>59</v>
      </c>
      <c r="CO5" s="23" t="s">
        <v>59</v>
      </c>
      <c r="CP5" s="23" t="s">
        <v>59</v>
      </c>
      <c r="CQ5" s="23" t="s">
        <v>59</v>
      </c>
      <c r="CR5" s="23" t="s">
        <v>59</v>
      </c>
      <c r="CS5" s="23" t="s">
        <v>59</v>
      </c>
      <c r="CT5" s="23" t="s">
        <v>59</v>
      </c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</row>
    <row r="6" spans="1:127" s="29" customFormat="1" ht="21.75" customHeight="1" x14ac:dyDescent="0.2">
      <c r="A6" s="42">
        <v>1</v>
      </c>
      <c r="B6" s="28" t="s">
        <v>60</v>
      </c>
      <c r="C6" s="63">
        <v>96220.712999999989</v>
      </c>
      <c r="D6" s="63">
        <v>137280</v>
      </c>
      <c r="E6" s="63">
        <v>271861.8</v>
      </c>
      <c r="F6" s="68">
        <f>+MIN(C6:E6)</f>
        <v>96220.712999999989</v>
      </c>
      <c r="G6" s="68">
        <f>+ROUND(AVERAGE(C6:E6),0)</f>
        <v>168454</v>
      </c>
      <c r="H6" s="68">
        <f>+ROUND(AVERAGE(F6:G6),0)</f>
        <v>132337</v>
      </c>
      <c r="I6" s="63">
        <f>+IF($I$3=1,F6,IF($I$3=2,G6,IF($I$3=3,H6)))</f>
        <v>132337</v>
      </c>
      <c r="J6" s="63">
        <v>88828.961703971305</v>
      </c>
      <c r="K6" s="68">
        <f>+MIN(I6:J6)</f>
        <v>88828.961703971305</v>
      </c>
      <c r="L6" s="68">
        <f>+ROUND(AVERAGE(I6:J6),0)</f>
        <v>110583</v>
      </c>
      <c r="M6" s="68">
        <f>+ROUND(AVERAGE(K6:L6),0)</f>
        <v>99706</v>
      </c>
      <c r="N6" s="71">
        <f>+IF($N$3=1,K6,IF($N$3=2,L6,IF($N$3=3,M6)))</f>
        <v>110583</v>
      </c>
      <c r="O6" s="63">
        <v>101073.048</v>
      </c>
      <c r="P6" s="63">
        <v>153754</v>
      </c>
      <c r="Q6" s="63">
        <v>312641.07</v>
      </c>
      <c r="R6" s="68">
        <f>+MIN(O6:Q6)</f>
        <v>101073.048</v>
      </c>
      <c r="S6" s="68">
        <f>+ROUND(AVERAGE(O6:Q6),0)</f>
        <v>189156</v>
      </c>
      <c r="T6" s="68">
        <f>+ROUND(AVERAGE(R6:S6),0)</f>
        <v>145115</v>
      </c>
      <c r="U6" s="63">
        <f>+IF($I$3=1,R6,IF($I$3=2,S6,IF($I$3=3,T6)))</f>
        <v>145115</v>
      </c>
      <c r="V6" s="63">
        <v>95486.982945708209</v>
      </c>
      <c r="W6" s="68">
        <f>+MIN(U6:V6)</f>
        <v>95486.982945708209</v>
      </c>
      <c r="X6" s="68">
        <f>+ROUND(AVERAGE(U6:V6),0)</f>
        <v>120301</v>
      </c>
      <c r="Y6" s="68">
        <f>+ROUND(AVERAGE(W6:X6),0)</f>
        <v>107894</v>
      </c>
      <c r="Z6" s="71">
        <f>+IF($N$3=1,W6,IF($N$3=2,X6,IF($N$3=3,Y6)))</f>
        <v>120301</v>
      </c>
      <c r="AA6" s="63">
        <v>101830.53599999999</v>
      </c>
      <c r="AB6" s="63">
        <v>148262</v>
      </c>
      <c r="AC6" s="63">
        <v>315767.48070000001</v>
      </c>
      <c r="AD6" s="63">
        <f>+IF(AA6="N/A","N/A",MIN(AA6:AC6))</f>
        <v>101830.53599999999</v>
      </c>
      <c r="AE6" s="63">
        <f>+IF(AA6="N/A","N/A",ROUND(AVERAGE(AA6:AC6),))</f>
        <v>188620</v>
      </c>
      <c r="AF6" s="63">
        <f>+IF(AA6="N/A","N/A",ROUND(AVERAGE(AD6:AE6),))</f>
        <v>145225</v>
      </c>
      <c r="AG6" s="63">
        <f>+IF(AD6="N/A","N/A",IF($I$3=1,AD6,IF($I$3=2,AE6,IF($I$3=3,AF6))))</f>
        <v>145225</v>
      </c>
      <c r="AH6" s="63">
        <v>100130.16409346812</v>
      </c>
      <c r="AI6" s="68">
        <f>+IF(AG6="N/A","N/A",MIN(AG6:AH6))</f>
        <v>100130.16409346812</v>
      </c>
      <c r="AJ6" s="68">
        <f>+IF(AG6="N/A","N/A",ROUND(AVERAGE(AG6:AH6),0))</f>
        <v>122678</v>
      </c>
      <c r="AK6" s="68">
        <f>+IF(AI6="N/A","N/A",ROUND(AVERAGE(AI6:AJ6),0))</f>
        <v>111404</v>
      </c>
      <c r="AL6" s="71">
        <f>+IF(AI6="N/A","N/A",IF($N$3=1,AI6,IF($N$3=2,AJ6,IF($N$3=3,AK6))))</f>
        <v>122678</v>
      </c>
      <c r="AM6" s="63">
        <v>129229.62</v>
      </c>
      <c r="AN6" s="63">
        <v>157872</v>
      </c>
      <c r="AO6" s="63">
        <v>274580.41800000001</v>
      </c>
      <c r="AP6" s="63">
        <f>+IF(AM6="N/A","N/A",MIN(AM6:AO6))</f>
        <v>129229.62</v>
      </c>
      <c r="AQ6" s="63">
        <f>+IF(AM6="N/A","N/A",ROUND(AVERAGE(AM6:AO6),))</f>
        <v>187227</v>
      </c>
      <c r="AR6" s="63">
        <f>+IF(AM6="N/A","N/A",ROUND(AVERAGE(AP6:AQ6),))</f>
        <v>158228</v>
      </c>
      <c r="AS6" s="63">
        <f>+IF(AP6="N/A","N/A",IF($I$3=1,AP6,IF($I$3=2,AQ6,IF($I$3=3,AR6))))</f>
        <v>158228</v>
      </c>
      <c r="AT6" s="63">
        <v>120447.09100731196</v>
      </c>
      <c r="AU6" s="68">
        <f>+IF(AS6="N/A","N/A",MIN(AS6:AT6))</f>
        <v>120447.09100731196</v>
      </c>
      <c r="AV6" s="68">
        <f>+IF(AS6="N/A","N/A",ROUND(AVERAGE(AS6:AT6),0))</f>
        <v>139338</v>
      </c>
      <c r="AW6" s="68">
        <f>+IF(AU6="N/A","N/A",ROUND(AVERAGE(AU6:AV6),0))</f>
        <v>129893</v>
      </c>
      <c r="AX6" s="71">
        <f>+IF(AU6="N/A","N/A",IF($N$3=1,AU6,IF($N$3=2,AV6,IF($N$3=3,AW6))))</f>
        <v>139338</v>
      </c>
      <c r="AY6" s="63">
        <v>126375.753</v>
      </c>
      <c r="AZ6" s="63">
        <v>164736</v>
      </c>
      <c r="BA6" s="63">
        <v>315359.68799999997</v>
      </c>
      <c r="BB6" s="68">
        <f>+MIN(AY6:BA6)</f>
        <v>126375.753</v>
      </c>
      <c r="BC6" s="68">
        <f>+ROUND(AVERAGE(AY6:BA6),0)</f>
        <v>202157</v>
      </c>
      <c r="BD6" s="68">
        <f>+ROUND(AVERAGE(BB6:BC6),0)</f>
        <v>164266</v>
      </c>
      <c r="BE6" s="63">
        <f>+IF($I$3=1,BB6,IF($I$3=2,BC6,IF($I$3=3,BD6)))</f>
        <v>164266</v>
      </c>
      <c r="BF6" s="63">
        <v>126890.09635109254</v>
      </c>
      <c r="BG6" s="68">
        <f>+MIN(BE6:BF6)</f>
        <v>126890.09635109254</v>
      </c>
      <c r="BH6" s="68">
        <f>+ROUND(AVERAGE(BE6:BF6),0)</f>
        <v>145578</v>
      </c>
      <c r="BI6" s="68">
        <f>+ROUND(AVERAGE(BG6:BH6),0)</f>
        <v>136234</v>
      </c>
      <c r="BJ6" s="71">
        <f>+IF($N$3=1,BG6,IF($N$3=2,BH6,IF($N$3=3,BI6)))</f>
        <v>145578</v>
      </c>
      <c r="BK6" s="63">
        <v>108262.21799999999</v>
      </c>
      <c r="BL6" s="63">
        <v>161990</v>
      </c>
      <c r="BM6" s="63">
        <v>318513.28487999999</v>
      </c>
      <c r="BN6" s="63">
        <f>+IF(BK6="N/A","N/A",MIN(BK6:BM6))</f>
        <v>108262.21799999999</v>
      </c>
      <c r="BO6" s="63">
        <f>+IF(BK6="N/A","N/A",ROUND(AVERAGE(BK6:BM6),))</f>
        <v>196255</v>
      </c>
      <c r="BP6" s="63">
        <f>+IF(BK6="N/A","N/A",ROUND(AVERAGE(BN6:BO6),))</f>
        <v>152259</v>
      </c>
      <c r="BQ6" s="63">
        <f>+IF(BN6="N/A","N/A",IF($I$3=1,BN6,IF($I$3=2,BO6,IF($I$3=3,BP6))))</f>
        <v>152259</v>
      </c>
      <c r="BR6" s="63">
        <v>119821.13738932321</v>
      </c>
      <c r="BS6" s="68">
        <f>+IF(BQ6="N/A","N/A",MIN(BQ6:BR6))</f>
        <v>119821.13738932321</v>
      </c>
      <c r="BT6" s="68">
        <f>+IF(BQ6="N/A","N/A",ROUND(AVERAGE(BQ6:BR6),0))</f>
        <v>136040</v>
      </c>
      <c r="BU6" s="68">
        <f>+IF(BS6="N/A","N/A",ROUND(AVERAGE(BS6:BT6),0))</f>
        <v>127931</v>
      </c>
      <c r="BV6" s="71">
        <f>+IF(BS6="N/A","N/A",IF($N$3=1,BS6,IF($N$3=2,BT6,IF($N$3=3,BU6))))</f>
        <v>136040</v>
      </c>
      <c r="BW6" s="63">
        <v>180310.91099999999</v>
      </c>
      <c r="BX6" s="63">
        <v>167482</v>
      </c>
      <c r="BY6" s="63">
        <v>326234.15999999997</v>
      </c>
      <c r="BZ6" s="63">
        <f>+IF(BW6="N/A","N/A",MIN(BW6:BY6))</f>
        <v>167482</v>
      </c>
      <c r="CA6" s="63">
        <f>+IF(BW6="N/A","N/A",ROUND(AVERAGE(BW6:BY6),))</f>
        <v>224676</v>
      </c>
      <c r="CB6" s="63">
        <f>+IF(BW6="N/A","N/A",ROUND(AVERAGE(BZ6:CA6),))</f>
        <v>196079</v>
      </c>
      <c r="CC6" s="63">
        <f>+IF(BZ6="N/A","N/A",IF($I$3=1,BZ6,IF($I$3=2,CA6,IF($I$3=3,CB6))))</f>
        <v>196079</v>
      </c>
      <c r="CD6" s="63">
        <v>172730.82165361481</v>
      </c>
      <c r="CE6" s="68">
        <f>+IF(CC6="N/A","N/A",MIN(CC6:CD6))</f>
        <v>172730.82165361481</v>
      </c>
      <c r="CF6" s="68">
        <f>+IF(CC6="N/A","N/A",ROUND(AVERAGE(CC6:CD6),0))</f>
        <v>184405</v>
      </c>
      <c r="CG6" s="68">
        <f>+IF(CE6="N/A","N/A",ROUND(AVERAGE(CE6:CF6),0))</f>
        <v>178568</v>
      </c>
      <c r="CH6" s="71">
        <f>+IF(CE6="N/A","N/A",IF($N$3=1,CE6,IF($N$3=2,CF6,IF($N$3=3,CG6))))</f>
        <v>184405</v>
      </c>
      <c r="CI6" s="63">
        <v>99650.307000000001</v>
      </c>
      <c r="CJ6" s="63">
        <v>144144</v>
      </c>
      <c r="CK6" s="63">
        <v>277326.22217999998</v>
      </c>
      <c r="CL6" s="68">
        <f>+MIN(CI6:CK6)</f>
        <v>99650.307000000001</v>
      </c>
      <c r="CM6" s="68">
        <f>+ROUND(AVERAGE(CI6:CK6),0)</f>
        <v>173707</v>
      </c>
      <c r="CN6" s="68">
        <f>+ROUND(AVERAGE(CL6:CM6),0)</f>
        <v>136679</v>
      </c>
      <c r="CO6" s="63">
        <f>+IF($I$3=1,CL6,IF($I$3=2,CM6,IF($I$3=3,CN6)))</f>
        <v>136679</v>
      </c>
      <c r="CP6" s="63">
        <v>93257.126953774874</v>
      </c>
      <c r="CQ6" s="68">
        <f>+MIN(CO6:CP6)</f>
        <v>93257.126953774874</v>
      </c>
      <c r="CR6" s="68">
        <f>+ROUND(AVERAGE(CO6:CP6),0)</f>
        <v>114968</v>
      </c>
      <c r="CS6" s="68">
        <f>+ROUND(AVERAGE(CQ6:CR6),0)</f>
        <v>104113</v>
      </c>
      <c r="CT6" s="71">
        <f>+IF($N$3=1,CQ6,IF($N$3=2,CR6,IF($N$3=3,CS6)))</f>
        <v>114968</v>
      </c>
      <c r="CX6" s="79">
        <f>+AVERAGE(AVERAGE(AVERAGE(C6:E6),MIN(C6:E6)),J6)</f>
        <v>110583.20185198565</v>
      </c>
      <c r="CY6" s="79">
        <f>+AVERAGE(AVERAGE(AVERAGE(O6:Q6),MIN(O6:Q6)),V6)</f>
        <v>120300.76330618744</v>
      </c>
      <c r="CZ6" s="79">
        <f>+AVERAGE(AVERAGE(AVERAGE(AA6:AC6),MIN(AA6:AC6)),AH6)</f>
        <v>122677.71743840072</v>
      </c>
      <c r="DA6" s="79">
        <f>+AVERAGE(AVERAGE(AVERAGE(AM6:AO6),MIN(AM6:AO6)),AT6)</f>
        <v>139337.78700365598</v>
      </c>
      <c r="DB6" s="79">
        <f>+AVERAGE(AVERAGE(AVERAGE(AY6:BA6),MIN(AY6:BA6)),BF6)</f>
        <v>145578.27317554626</v>
      </c>
      <c r="DC6" s="79">
        <f>+AVERAGE(AVERAGE(AVERAGE(BK6:BM6),MIN(BK6:BM6)),BR6)</f>
        <v>136039.91510132828</v>
      </c>
      <c r="DD6" s="79">
        <f>+AVERAGE(AVERAGE(AVERAGE(BW6:BY6),MIN(BW6:BY6)),CD6)</f>
        <v>184404.83341014074</v>
      </c>
      <c r="DE6" s="79">
        <f>+AVERAGE(AVERAGE(AVERAGE(CI6:CK6),MIN(CI6:CK6)),CP6)</f>
        <v>114967.85099188745</v>
      </c>
      <c r="DF6" s="82">
        <f>+CX6/J6-1</f>
        <v>0.24490030875866653</v>
      </c>
      <c r="DG6" s="82">
        <f>+CY6/V6-1</f>
        <v>0.25986558162161</v>
      </c>
      <c r="DH6" s="82">
        <f t="shared" ref="DH6:DH24" si="0">+CZ6/AK6-1</f>
        <v>0.10119670243798007</v>
      </c>
      <c r="DI6" s="82">
        <f>+DA6/AT6-1</f>
        <v>0.1568381256729332</v>
      </c>
      <c r="DJ6" s="82">
        <f>+DB6/BF6-1</f>
        <v>0.14727845089458635</v>
      </c>
      <c r="DM6" s="82">
        <f>+DE6/CP6-1</f>
        <v>0.23280498496242563</v>
      </c>
    </row>
    <row r="7" spans="1:127" s="29" customFormat="1" ht="12" x14ac:dyDescent="0.2">
      <c r="A7" s="42">
        <v>2</v>
      </c>
      <c r="B7" s="28" t="s">
        <v>42</v>
      </c>
      <c r="C7" s="63">
        <v>114595.602</v>
      </c>
      <c r="D7" s="63">
        <v>94380</v>
      </c>
      <c r="E7" s="63">
        <v>286517</v>
      </c>
      <c r="F7" s="68">
        <f t="shared" ref="F7:F28" si="1">+MIN(C7:E7)</f>
        <v>94380</v>
      </c>
      <c r="G7" s="68">
        <f t="shared" ref="G7:G28" si="2">+ROUND(AVERAGE(C7:E7),0)</f>
        <v>165164</v>
      </c>
      <c r="H7" s="68">
        <f t="shared" ref="H7:H30" si="3">+ROUND(AVERAGE(F7:G7),0)</f>
        <v>129772</v>
      </c>
      <c r="I7" s="63">
        <f t="shared" ref="I7:I31" si="4">+IF($I$3=1,F7,IF($I$3=2,G7,IF($I$3=3,H7)))</f>
        <v>129772</v>
      </c>
      <c r="J7" s="63">
        <v>120483.20371604207</v>
      </c>
      <c r="K7" s="68">
        <f t="shared" ref="K7:K31" si="5">+MIN(I7:J7)</f>
        <v>120483.20371604207</v>
      </c>
      <c r="L7" s="68">
        <f t="shared" ref="L7:L31" si="6">+ROUND(AVERAGE(I7:J7),0)</f>
        <v>125128</v>
      </c>
      <c r="M7" s="68">
        <f t="shared" ref="M7:M31" si="7">+ROUND(AVERAGE(K7:L7),0)</f>
        <v>122806</v>
      </c>
      <c r="N7" s="71">
        <f t="shared" ref="N7:N31" si="8">+IF($N$3=1,K7,IF($N$3=2,L7,IF($N$3=3,M7)))</f>
        <v>125128</v>
      </c>
      <c r="O7" s="63">
        <v>119763.85799999999</v>
      </c>
      <c r="P7" s="63">
        <v>105706</v>
      </c>
      <c r="Q7" s="63">
        <v>329494.55</v>
      </c>
      <c r="R7" s="68">
        <f t="shared" ref="R7:R28" si="9">+MIN(O7:Q7)</f>
        <v>105706</v>
      </c>
      <c r="S7" s="68">
        <f t="shared" ref="S7:S28" si="10">+ROUND(AVERAGE(O7:Q7),0)</f>
        <v>184988</v>
      </c>
      <c r="T7" s="68">
        <f t="shared" ref="T7:T31" si="11">+ROUND(AVERAGE(R7:S7),0)</f>
        <v>145347</v>
      </c>
      <c r="U7" s="63">
        <f t="shared" ref="U7:U31" si="12">+IF($I$3=1,R7,IF($I$3=2,S7,IF($I$3=3,T7)))</f>
        <v>145347</v>
      </c>
      <c r="V7" s="63">
        <v>138398.22041072688</v>
      </c>
      <c r="W7" s="68">
        <f t="shared" ref="W7:W31" si="13">+MIN(U7:V7)</f>
        <v>138398.22041072688</v>
      </c>
      <c r="X7" s="68">
        <f t="shared" ref="X7:X31" si="14">+ROUND(AVERAGE(U7:V7),0)</f>
        <v>141873</v>
      </c>
      <c r="Y7" s="68">
        <f t="shared" ref="Y7:Y31" si="15">+ROUND(AVERAGE(W7:X7),0)</f>
        <v>140136</v>
      </c>
      <c r="Z7" s="71">
        <f t="shared" ref="Z7:Z31" si="16">+IF($N$3=1,W7,IF($N$3=2,X7,IF($N$3=3,Y7)))</f>
        <v>141873</v>
      </c>
      <c r="AA7" s="63">
        <v>120710.976</v>
      </c>
      <c r="AB7" s="63">
        <v>101930</v>
      </c>
      <c r="AC7" s="63">
        <v>332789.49549999996</v>
      </c>
      <c r="AD7" s="63">
        <f t="shared" ref="AD7:AD31" si="17">+IF(AA7="N/A","N/A",MIN(AA7:AC7))</f>
        <v>101930</v>
      </c>
      <c r="AE7" s="63">
        <f t="shared" ref="AE7:AE31" si="18">+IF(AA7="N/A","N/A",ROUND(AVERAGE(AA7:AC7),))</f>
        <v>185143</v>
      </c>
      <c r="AF7" s="63">
        <f t="shared" ref="AF7:AF31" si="19">+IF(AA7="N/A","N/A",ROUND(AVERAGE(AD7:AE7),))</f>
        <v>143537</v>
      </c>
      <c r="AG7" s="63">
        <f t="shared" ref="AG7:AH31" si="20">+IF(AD7="N/A","N/A",IF($I$3=1,AD7,IF($I$3=2,AE7,IF($I$3=3,AF7))))</f>
        <v>143537</v>
      </c>
      <c r="AH7" s="63">
        <v>131818.54714339008</v>
      </c>
      <c r="AI7" s="68">
        <f t="shared" ref="AI7:AI31" si="21">+IF(AG7="N/A","N/A",MIN(AG7:AH7))</f>
        <v>131818.54714339008</v>
      </c>
      <c r="AJ7" s="68">
        <f t="shared" ref="AJ7:AJ31" si="22">+IF(AG7="N/A","N/A",ROUND(AVERAGE(AG7:AH7),0))</f>
        <v>137678</v>
      </c>
      <c r="AK7" s="68">
        <f t="shared" ref="AK7:AK31" si="23">+IF(AI7="N/A","N/A",ROUND(AVERAGE(AI7:AJ7),0))</f>
        <v>134748</v>
      </c>
      <c r="AL7" s="71">
        <f t="shared" ref="AL7:AL31" si="24">+IF(AI7="N/A","N/A",IF($N$3=1,AI7,IF($N$3=2,AJ7,IF($N$3=3,AK7))))</f>
        <v>137678</v>
      </c>
      <c r="AM7" s="63">
        <v>141278.60699999999</v>
      </c>
      <c r="AN7" s="63">
        <v>108538</v>
      </c>
      <c r="AO7" s="63">
        <v>289382.17</v>
      </c>
      <c r="AP7" s="63">
        <f t="shared" ref="AP7:AP31" si="25">+IF(AM7="N/A","N/A",MIN(AM7:AO7))</f>
        <v>108538</v>
      </c>
      <c r="AQ7" s="63">
        <f t="shared" ref="AQ7:AQ31" si="26">+IF(AM7="N/A","N/A",ROUND(AVERAGE(AM7:AO7),))</f>
        <v>179733</v>
      </c>
      <c r="AR7" s="63">
        <f t="shared" ref="AR7:AR31" si="27">+IF(AM7="N/A","N/A",ROUND(AVERAGE(AP7:AQ7),))</f>
        <v>144136</v>
      </c>
      <c r="AS7" s="63">
        <f t="shared" ref="AS7:AT31" si="28">+IF(AP7="N/A","N/A",IF($I$3=1,AP7,IF($I$3=2,AQ7,IF($I$3=3,AR7))))</f>
        <v>144136</v>
      </c>
      <c r="AT7" s="63">
        <v>149967.05117900242</v>
      </c>
      <c r="AU7" s="68">
        <f t="shared" ref="AU7:AU31" si="29">+IF(AS7="N/A","N/A",MIN(AS7:AT7))</f>
        <v>144136</v>
      </c>
      <c r="AV7" s="68">
        <f t="shared" ref="AV7:AV31" si="30">+IF(AS7="N/A","N/A",ROUND(AVERAGE(AS7:AT7),0))</f>
        <v>147052</v>
      </c>
      <c r="AW7" s="68">
        <f t="shared" ref="AW7:AW31" si="31">+IF(AU7="N/A","N/A",ROUND(AVERAGE(AU7:AV7),0))</f>
        <v>145594</v>
      </c>
      <c r="AX7" s="71">
        <f t="shared" ref="AX7:AX31" si="32">+IF(AU7="N/A","N/A",IF($N$3=1,AU7,IF($N$3=2,AV7,IF($N$3=3,AW7))))</f>
        <v>147052</v>
      </c>
      <c r="AY7" s="63">
        <v>140359.86900000001</v>
      </c>
      <c r="AZ7" s="63">
        <v>113256</v>
      </c>
      <c r="BA7" s="63">
        <v>332359.71999999997</v>
      </c>
      <c r="BB7" s="68">
        <f t="shared" ref="BB7:BB28" si="33">+MIN(AY7:BA7)</f>
        <v>113256</v>
      </c>
      <c r="BC7" s="68">
        <f t="shared" ref="BC7:BC28" si="34">+ROUND(AVERAGE(AY7:BA7),0)</f>
        <v>195325</v>
      </c>
      <c r="BD7" s="68">
        <f t="shared" ref="BD7:BD31" si="35">+ROUND(AVERAGE(BB7:BC7),0)</f>
        <v>154291</v>
      </c>
      <c r="BE7" s="63">
        <f t="shared" ref="BE7:BE31" si="36">+IF($I$3=1,BB7,IF($I$3=2,BC7,IF($I$3=3,BD7)))</f>
        <v>154291</v>
      </c>
      <c r="BF7" s="63">
        <v>157080.94348238129</v>
      </c>
      <c r="BG7" s="68">
        <f t="shared" ref="BG7:BG31" si="37">+MIN(BE7:BF7)</f>
        <v>154291</v>
      </c>
      <c r="BH7" s="68">
        <f t="shared" ref="BH7:BH31" si="38">+ROUND(AVERAGE(BE7:BF7),0)</f>
        <v>155686</v>
      </c>
      <c r="BI7" s="68">
        <f t="shared" ref="BI7:BI31" si="39">+ROUND(AVERAGE(BG7:BH7),0)</f>
        <v>154989</v>
      </c>
      <c r="BJ7" s="71">
        <f t="shared" ref="BJ7:BJ31" si="40">+IF($N$3=1,BG7,IF($N$3=2,BH7,IF($N$3=3,BI7)))</f>
        <v>155686</v>
      </c>
      <c r="BK7" s="63">
        <v>128284.30799999999</v>
      </c>
      <c r="BL7" s="63">
        <v>111368</v>
      </c>
      <c r="BM7" s="63">
        <v>335683.31719999999</v>
      </c>
      <c r="BN7" s="63">
        <f t="shared" ref="BN7:BN31" si="41">+IF(BK7="N/A","N/A",MIN(BK7:BM7))</f>
        <v>111368</v>
      </c>
      <c r="BO7" s="63">
        <f t="shared" ref="BO7:BO31" si="42">+IF(BK7="N/A","N/A",ROUND(AVERAGE(BK7:BM7),))</f>
        <v>191779</v>
      </c>
      <c r="BP7" s="63">
        <f t="shared" ref="BP7:BP31" si="43">+IF(BK7="N/A","N/A",ROUND(AVERAGE(BN7:BO7),))</f>
        <v>151574</v>
      </c>
      <c r="BQ7" s="63">
        <f t="shared" ref="BQ7:BR31" si="44">+IF(BN7="N/A","N/A",IF($I$3=1,BN7,IF($I$3=2,BO7,IF($I$3=3,BP7))))</f>
        <v>151574</v>
      </c>
      <c r="BR7" s="63">
        <v>146543.19281164164</v>
      </c>
      <c r="BS7" s="68">
        <f t="shared" ref="BS7:BS31" si="45">+IF(BQ7="N/A","N/A",MIN(BQ7:BR7))</f>
        <v>146543.19281164164</v>
      </c>
      <c r="BT7" s="68">
        <f t="shared" ref="BT7:BT31" si="46">+IF(BQ7="N/A","N/A",ROUND(AVERAGE(BQ7:BR7),0))</f>
        <v>149059</v>
      </c>
      <c r="BU7" s="68">
        <f t="shared" ref="BU7:BU31" si="47">+IF(BS7="N/A","N/A",ROUND(AVERAGE(BS7:BT7),0))</f>
        <v>147801</v>
      </c>
      <c r="BV7" s="71">
        <f t="shared" ref="BV7:BV31" si="48">+IF(BS7="N/A","N/A",IF($N$3=1,BS7,IF($N$3=2,BT7,IF($N$3=3,BU7))))</f>
        <v>149059</v>
      </c>
      <c r="BW7" s="63">
        <v>200368.734</v>
      </c>
      <c r="BX7" s="63">
        <v>115144</v>
      </c>
      <c r="BY7" s="63">
        <v>343820.4</v>
      </c>
      <c r="BZ7" s="63">
        <f t="shared" ref="BZ7:BZ31" si="49">+IF(BW7="N/A","N/A",MIN(BW7:BY7))</f>
        <v>115144</v>
      </c>
      <c r="CA7" s="63">
        <f t="shared" ref="CA7:CA31" si="50">+IF(BW7="N/A","N/A",ROUND(AVERAGE(BW7:BY7),))</f>
        <v>219778</v>
      </c>
      <c r="CB7" s="63">
        <f t="shared" ref="CB7:CB31" si="51">+IF(BW7="N/A","N/A",ROUND(AVERAGE(BZ7:CA7),))</f>
        <v>167461</v>
      </c>
      <c r="CC7" s="63">
        <f t="shared" ref="CC7:CD31" si="52">+IF(BZ7="N/A","N/A",IF($I$3=1,BZ7,IF($I$3=2,CA7,IF($I$3=3,CB7))))</f>
        <v>167461</v>
      </c>
      <c r="CD7" s="63">
        <v>207119.14854187085</v>
      </c>
      <c r="CE7" s="68">
        <f t="shared" ref="CE7:CE31" si="53">+IF(CC7="N/A","N/A",MIN(CC7:CD7))</f>
        <v>167461</v>
      </c>
      <c r="CF7" s="68">
        <f t="shared" ref="CF7:CF31" si="54">+IF(CC7="N/A","N/A",ROUND(AVERAGE(CC7:CD7),0))</f>
        <v>187290</v>
      </c>
      <c r="CG7" s="68">
        <f t="shared" ref="CG7:CG31" si="55">+IF(CE7="N/A","N/A",ROUND(AVERAGE(CE7:CF7),0))</f>
        <v>177376</v>
      </c>
      <c r="CH7" s="71">
        <f t="shared" ref="CH7:CH31" si="56">+IF(CE7="N/A","N/A",IF($N$3=1,CE7,IF($N$3=2,CF7,IF($N$3=3,CG7))))</f>
        <v>187290</v>
      </c>
      <c r="CI7" s="63">
        <v>116714.16900000001</v>
      </c>
      <c r="CJ7" s="63">
        <v>99098</v>
      </c>
      <c r="CK7" s="63">
        <v>292275.99169999996</v>
      </c>
      <c r="CL7" s="68">
        <f t="shared" ref="CL7:CL28" si="57">+MIN(CI7:CK7)</f>
        <v>99098</v>
      </c>
      <c r="CM7" s="68">
        <f t="shared" ref="CM7:CM28" si="58">+ROUND(AVERAGE(CI7:CK7),0)</f>
        <v>169363</v>
      </c>
      <c r="CN7" s="68">
        <f t="shared" ref="CN7:CN31" si="59">+ROUND(AVERAGE(CL7:CM7),0)</f>
        <v>134231</v>
      </c>
      <c r="CO7" s="63">
        <f t="shared" ref="CO7:CO31" si="60">+IF($I$3=1,CL7,IF($I$3=2,CM7,IF($I$3=3,CN7)))</f>
        <v>134231</v>
      </c>
      <c r="CP7" s="63">
        <v>123398.99362954464</v>
      </c>
      <c r="CQ7" s="68">
        <f t="shared" ref="CQ7:CQ31" si="61">+MIN(CO7:CP7)</f>
        <v>123398.99362954464</v>
      </c>
      <c r="CR7" s="68">
        <f t="shared" ref="CR7:CR31" si="62">+ROUND(AVERAGE(CO7:CP7),0)</f>
        <v>128815</v>
      </c>
      <c r="CS7" s="68">
        <f t="shared" ref="CS7:CS31" si="63">+ROUND(AVERAGE(CQ7:CR7),0)</f>
        <v>126107</v>
      </c>
      <c r="CT7" s="71">
        <f t="shared" ref="CT7:CT31" si="64">+IF($N$3=1,CQ7,IF($N$3=2,CR7,IF($N$3=3,CS7)))</f>
        <v>128815</v>
      </c>
      <c r="CX7" s="79">
        <f t="shared" ref="CX7:CX28" si="65">+AVERAGE(AVERAGE(AVERAGE(C7:E7),MIN(C7:E7)),J7)</f>
        <v>125127.6520246877</v>
      </c>
      <c r="CY7" s="79">
        <f t="shared" ref="CY7:CY28" si="66">+AVERAGE(AVERAGE(AVERAGE(O7:Q7),MIN(O7:Q7)),V7)</f>
        <v>141872.64420536347</v>
      </c>
      <c r="CZ7" s="79">
        <f t="shared" ref="CZ7:CZ24" si="67">+AVERAGE(AVERAGE(AVERAGE(AA7:AC7),MIN(AA7:AC7)),AH7)</f>
        <v>137677.64619669504</v>
      </c>
      <c r="DA7" s="79">
        <f t="shared" ref="DA7:DA24" si="68">+AVERAGE(AVERAGE(AVERAGE(AM7:AO7),MIN(AM7:AO7)),AT7)</f>
        <v>147051.2570061679</v>
      </c>
      <c r="DB7" s="79">
        <f t="shared" ref="DB7:DB28" si="69">+AVERAGE(AVERAGE(AVERAGE(AY7:BA7),MIN(AY7:BA7)),BF7)</f>
        <v>155685.77082452396</v>
      </c>
      <c r="DC7" s="79">
        <f t="shared" ref="DC7:DC24" si="70">+AVERAGE(AVERAGE(AVERAGE(BK7:BM7),MIN(BK7:BM7)),BR7)</f>
        <v>149058.23183915415</v>
      </c>
      <c r="DD7" s="79">
        <f t="shared" ref="DD7:DD24" si="71">+AVERAGE(AVERAGE(AVERAGE(BW7:BY7),MIN(BW7:BY7)),CD7)</f>
        <v>187290.00210426876</v>
      </c>
      <c r="DE7" s="79">
        <f t="shared" ref="DE7:DE28" si="72">+AVERAGE(AVERAGE(AVERAGE(CI7:CK7),MIN(CI7:CK7)),CP7)</f>
        <v>128814.67687310564</v>
      </c>
      <c r="DF7" s="82">
        <f t="shared" ref="DF7:DF31" si="73">+CX7/J7-1</f>
        <v>3.8548512700507187E-2</v>
      </c>
      <c r="DG7" s="82">
        <f t="shared" ref="DG7:DG31" si="74">+CY7/V7-1</f>
        <v>2.5104540971158995E-2</v>
      </c>
      <c r="DH7" s="82">
        <f t="shared" si="0"/>
        <v>2.1741667384265861E-2</v>
      </c>
      <c r="DI7" s="82">
        <f t="shared" ref="DI7:DI32" si="75">+DA7/AT7-1</f>
        <v>-1.9442898622806126E-2</v>
      </c>
      <c r="DJ7" s="82">
        <f t="shared" ref="DJ7:DJ31" si="76">+DB7/BF7-1</f>
        <v>-8.881870880880105E-3</v>
      </c>
      <c r="DM7" s="82">
        <f t="shared" ref="DM7:DM31" si="77">+DE7/CP7-1</f>
        <v>4.3887580313818342E-2</v>
      </c>
    </row>
    <row r="8" spans="1:127" s="29" customFormat="1" ht="48" x14ac:dyDescent="0.2">
      <c r="A8" s="42">
        <v>3</v>
      </c>
      <c r="B8" s="28" t="s">
        <v>61</v>
      </c>
      <c r="C8" s="63">
        <v>405032.13600000006</v>
      </c>
      <c r="D8" s="63">
        <v>600600</v>
      </c>
      <c r="E8" s="63">
        <v>1232354.2</v>
      </c>
      <c r="F8" s="68">
        <f t="shared" si="1"/>
        <v>405032.13600000006</v>
      </c>
      <c r="G8" s="68">
        <f t="shared" si="2"/>
        <v>745995</v>
      </c>
      <c r="H8" s="68">
        <f t="shared" si="3"/>
        <v>575514</v>
      </c>
      <c r="I8" s="63">
        <f t="shared" si="4"/>
        <v>575514</v>
      </c>
      <c r="J8" s="63">
        <v>349397.51347020664</v>
      </c>
      <c r="K8" s="68">
        <f t="shared" si="5"/>
        <v>349397.51347020664</v>
      </c>
      <c r="L8" s="68">
        <f t="shared" si="6"/>
        <v>462456</v>
      </c>
      <c r="M8" s="68">
        <f t="shared" si="7"/>
        <v>405927</v>
      </c>
      <c r="N8" s="71">
        <f t="shared" si="8"/>
        <v>462456</v>
      </c>
      <c r="O8" s="63">
        <v>392726.18100000004</v>
      </c>
      <c r="P8" s="63">
        <v>672672</v>
      </c>
      <c r="Q8" s="63">
        <v>1417207.3299999998</v>
      </c>
      <c r="R8" s="68">
        <f t="shared" si="9"/>
        <v>392726.18100000004</v>
      </c>
      <c r="S8" s="68">
        <f t="shared" si="10"/>
        <v>827535</v>
      </c>
      <c r="T8" s="68">
        <f t="shared" si="11"/>
        <v>610131</v>
      </c>
      <c r="U8" s="63">
        <f t="shared" si="12"/>
        <v>610131</v>
      </c>
      <c r="V8" s="63">
        <v>348446.13038504065</v>
      </c>
      <c r="W8" s="68">
        <f t="shared" si="13"/>
        <v>348446.13038504065</v>
      </c>
      <c r="X8" s="68">
        <f t="shared" si="14"/>
        <v>479289</v>
      </c>
      <c r="Y8" s="68">
        <f t="shared" si="15"/>
        <v>413868</v>
      </c>
      <c r="Z8" s="71">
        <f t="shared" si="16"/>
        <v>479289</v>
      </c>
      <c r="AA8" s="63">
        <v>396553.86899999995</v>
      </c>
      <c r="AB8" s="63">
        <v>648648</v>
      </c>
      <c r="AC8" s="63">
        <v>1431379.4032999999</v>
      </c>
      <c r="AD8" s="63">
        <f t="shared" si="17"/>
        <v>396553.86899999995</v>
      </c>
      <c r="AE8" s="63">
        <f t="shared" si="18"/>
        <v>825527</v>
      </c>
      <c r="AF8" s="63">
        <f t="shared" si="19"/>
        <v>611040</v>
      </c>
      <c r="AG8" s="63">
        <f t="shared" si="20"/>
        <v>611040</v>
      </c>
      <c r="AH8" s="63">
        <v>355014.49248786143</v>
      </c>
      <c r="AI8" s="68">
        <f t="shared" si="21"/>
        <v>355014.49248786143</v>
      </c>
      <c r="AJ8" s="68">
        <f t="shared" si="22"/>
        <v>483027</v>
      </c>
      <c r="AK8" s="68">
        <f t="shared" si="23"/>
        <v>419021</v>
      </c>
      <c r="AL8" s="71">
        <f t="shared" si="24"/>
        <v>483027</v>
      </c>
      <c r="AM8" s="63">
        <v>439516.54499999998</v>
      </c>
      <c r="AN8" s="63">
        <v>690690</v>
      </c>
      <c r="AO8" s="63">
        <v>1244677.7419999999</v>
      </c>
      <c r="AP8" s="63">
        <f t="shared" si="25"/>
        <v>439516.54499999998</v>
      </c>
      <c r="AQ8" s="63">
        <f t="shared" si="26"/>
        <v>791628</v>
      </c>
      <c r="AR8" s="63">
        <f t="shared" si="27"/>
        <v>615572</v>
      </c>
      <c r="AS8" s="63">
        <f t="shared" si="28"/>
        <v>615572</v>
      </c>
      <c r="AT8" s="63">
        <v>387149.82219439436</v>
      </c>
      <c r="AU8" s="68">
        <f t="shared" si="29"/>
        <v>387149.82219439436</v>
      </c>
      <c r="AV8" s="68">
        <f t="shared" si="30"/>
        <v>501361</v>
      </c>
      <c r="AW8" s="68">
        <f t="shared" si="31"/>
        <v>444255</v>
      </c>
      <c r="AX8" s="71">
        <f t="shared" si="32"/>
        <v>501361</v>
      </c>
      <c r="AY8" s="63">
        <v>441713.67300000001</v>
      </c>
      <c r="AZ8" s="63">
        <v>720720</v>
      </c>
      <c r="BA8" s="63">
        <v>1429530.872</v>
      </c>
      <c r="BB8" s="68">
        <f t="shared" si="33"/>
        <v>441713.67300000001</v>
      </c>
      <c r="BC8" s="68">
        <f t="shared" si="34"/>
        <v>863988</v>
      </c>
      <c r="BD8" s="68">
        <f t="shared" si="35"/>
        <v>652851</v>
      </c>
      <c r="BE8" s="63">
        <f t="shared" si="36"/>
        <v>652851</v>
      </c>
      <c r="BF8" s="63">
        <v>392741.89589568367</v>
      </c>
      <c r="BG8" s="68">
        <f t="shared" si="37"/>
        <v>392741.89589568367</v>
      </c>
      <c r="BH8" s="68">
        <f t="shared" si="38"/>
        <v>522796</v>
      </c>
      <c r="BI8" s="68">
        <f t="shared" si="39"/>
        <v>457769</v>
      </c>
      <c r="BJ8" s="71">
        <f t="shared" si="40"/>
        <v>522796</v>
      </c>
      <c r="BK8" s="63">
        <v>430299.75300000003</v>
      </c>
      <c r="BL8" s="63">
        <v>708708</v>
      </c>
      <c r="BM8" s="63">
        <v>1443826.1807200001</v>
      </c>
      <c r="BN8" s="63">
        <f t="shared" si="41"/>
        <v>430299.75300000003</v>
      </c>
      <c r="BO8" s="63">
        <f t="shared" si="42"/>
        <v>860945</v>
      </c>
      <c r="BP8" s="63">
        <f t="shared" si="43"/>
        <v>645622</v>
      </c>
      <c r="BQ8" s="63">
        <f t="shared" si="44"/>
        <v>645622</v>
      </c>
      <c r="BR8" s="63">
        <v>390186.61043657316</v>
      </c>
      <c r="BS8" s="68">
        <f t="shared" si="45"/>
        <v>390186.61043657316</v>
      </c>
      <c r="BT8" s="68">
        <f t="shared" si="46"/>
        <v>517904</v>
      </c>
      <c r="BU8" s="68">
        <f t="shared" si="47"/>
        <v>454045</v>
      </c>
      <c r="BV8" s="71">
        <f t="shared" si="48"/>
        <v>517904</v>
      </c>
      <c r="BW8" s="63">
        <v>637531.674</v>
      </c>
      <c r="BX8" s="63">
        <v>732732</v>
      </c>
      <c r="BY8" s="63">
        <v>1478825.04</v>
      </c>
      <c r="BZ8" s="63">
        <f t="shared" si="49"/>
        <v>637531.674</v>
      </c>
      <c r="CA8" s="63">
        <f t="shared" si="50"/>
        <v>949696</v>
      </c>
      <c r="CB8" s="63">
        <f t="shared" si="51"/>
        <v>793614</v>
      </c>
      <c r="CC8" s="63">
        <f t="shared" si="52"/>
        <v>793614</v>
      </c>
      <c r="CD8" s="63">
        <v>520659.75163546327</v>
      </c>
      <c r="CE8" s="68">
        <f t="shared" si="53"/>
        <v>520659.75163546327</v>
      </c>
      <c r="CF8" s="68">
        <f t="shared" si="54"/>
        <v>657137</v>
      </c>
      <c r="CG8" s="68">
        <f t="shared" si="55"/>
        <v>588898</v>
      </c>
      <c r="CH8" s="71">
        <f t="shared" si="56"/>
        <v>657137</v>
      </c>
      <c r="CI8" s="63">
        <v>388117.01100000006</v>
      </c>
      <c r="CJ8" s="63">
        <v>630630</v>
      </c>
      <c r="CK8" s="63">
        <v>1257124.5194199998</v>
      </c>
      <c r="CL8" s="68">
        <f t="shared" si="57"/>
        <v>388117.01100000006</v>
      </c>
      <c r="CM8" s="68">
        <f t="shared" si="58"/>
        <v>758624</v>
      </c>
      <c r="CN8" s="68">
        <f t="shared" si="59"/>
        <v>573371</v>
      </c>
      <c r="CO8" s="63">
        <f t="shared" si="60"/>
        <v>573371</v>
      </c>
      <c r="CP8" s="63">
        <v>343548.0848331395</v>
      </c>
      <c r="CQ8" s="68">
        <f t="shared" si="61"/>
        <v>343548.0848331395</v>
      </c>
      <c r="CR8" s="68">
        <f t="shared" si="62"/>
        <v>458460</v>
      </c>
      <c r="CS8" s="68">
        <f t="shared" si="63"/>
        <v>401004</v>
      </c>
      <c r="CT8" s="71">
        <f t="shared" si="64"/>
        <v>458460</v>
      </c>
      <c r="CX8" s="79">
        <f t="shared" si="65"/>
        <v>462455.65206843667</v>
      </c>
      <c r="CY8" s="79">
        <f t="shared" si="66"/>
        <v>479288.40302585368</v>
      </c>
      <c r="CZ8" s="79">
        <f t="shared" si="67"/>
        <v>483027.48618559731</v>
      </c>
      <c r="DA8" s="79">
        <f t="shared" si="68"/>
        <v>501361.07126386382</v>
      </c>
      <c r="DB8" s="79">
        <f t="shared" si="69"/>
        <v>522796.41161450848</v>
      </c>
      <c r="DC8" s="79">
        <f t="shared" si="70"/>
        <v>517904.40461161989</v>
      </c>
      <c r="DD8" s="79">
        <f t="shared" si="71"/>
        <v>657136.85381773161</v>
      </c>
      <c r="DE8" s="79">
        <f t="shared" si="72"/>
        <v>458459.25603490311</v>
      </c>
      <c r="DF8" s="82">
        <f t="shared" si="73"/>
        <v>0.32358026099081139</v>
      </c>
      <c r="DG8" s="82">
        <f t="shared" si="74"/>
        <v>0.37550215436810697</v>
      </c>
      <c r="DH8" s="82">
        <f t="shared" si="0"/>
        <v>0.15275245437722051</v>
      </c>
      <c r="DI8" s="82">
        <f t="shared" si="75"/>
        <v>0.29500529903930084</v>
      </c>
      <c r="DJ8" s="82">
        <f t="shared" si="76"/>
        <v>0.33114500153395565</v>
      </c>
      <c r="DM8" s="82">
        <f t="shared" si="77"/>
        <v>0.33448351562656997</v>
      </c>
    </row>
    <row r="9" spans="1:127" s="29" customFormat="1" ht="48" x14ac:dyDescent="0.2">
      <c r="A9" s="42">
        <v>4</v>
      </c>
      <c r="B9" s="28" t="s">
        <v>62</v>
      </c>
      <c r="C9" s="63">
        <v>565834.63500000001</v>
      </c>
      <c r="D9" s="63">
        <v>823680</v>
      </c>
      <c r="E9" s="63">
        <v>1811433.4</v>
      </c>
      <c r="F9" s="68">
        <f t="shared" si="1"/>
        <v>565834.63500000001</v>
      </c>
      <c r="G9" s="68">
        <f t="shared" si="2"/>
        <v>1066983</v>
      </c>
      <c r="H9" s="68">
        <f t="shared" si="3"/>
        <v>816409</v>
      </c>
      <c r="I9" s="63">
        <f t="shared" si="4"/>
        <v>816409</v>
      </c>
      <c r="J9" s="63">
        <v>621660.97916881822</v>
      </c>
      <c r="K9" s="68">
        <f t="shared" si="5"/>
        <v>621660.97916881822</v>
      </c>
      <c r="L9" s="68">
        <f t="shared" si="6"/>
        <v>719035</v>
      </c>
      <c r="M9" s="68">
        <f t="shared" si="7"/>
        <v>670348</v>
      </c>
      <c r="N9" s="71">
        <f t="shared" si="8"/>
        <v>719035</v>
      </c>
      <c r="O9" s="63">
        <v>667293.78</v>
      </c>
      <c r="P9" s="63">
        <v>922522</v>
      </c>
      <c r="Q9" s="63">
        <v>2083148.41</v>
      </c>
      <c r="R9" s="68">
        <f t="shared" si="9"/>
        <v>667293.78</v>
      </c>
      <c r="S9" s="68">
        <f t="shared" si="10"/>
        <v>1224321</v>
      </c>
      <c r="T9" s="68">
        <f t="shared" si="11"/>
        <v>945807</v>
      </c>
      <c r="U9" s="63">
        <f t="shared" si="12"/>
        <v>945807</v>
      </c>
      <c r="V9" s="63">
        <v>738108.58768426953</v>
      </c>
      <c r="W9" s="68">
        <f t="shared" si="13"/>
        <v>738108.58768426953</v>
      </c>
      <c r="X9" s="68">
        <f t="shared" si="14"/>
        <v>841958</v>
      </c>
      <c r="Y9" s="68">
        <f t="shared" si="15"/>
        <v>790033</v>
      </c>
      <c r="Z9" s="71">
        <f t="shared" si="16"/>
        <v>841958</v>
      </c>
      <c r="AA9" s="64" t="s">
        <v>51</v>
      </c>
      <c r="AB9" s="64" t="s">
        <v>51</v>
      </c>
      <c r="AC9" s="64" t="s">
        <v>51</v>
      </c>
      <c r="AD9" s="63" t="str">
        <f t="shared" si="17"/>
        <v>N/A</v>
      </c>
      <c r="AE9" s="63" t="str">
        <f t="shared" si="18"/>
        <v>N/A</v>
      </c>
      <c r="AF9" s="63" t="str">
        <f t="shared" si="19"/>
        <v>N/A</v>
      </c>
      <c r="AG9" s="63" t="str">
        <f t="shared" si="20"/>
        <v>N/A</v>
      </c>
      <c r="AH9" s="64" t="s">
        <v>51</v>
      </c>
      <c r="AI9" s="68" t="str">
        <f t="shared" si="21"/>
        <v>N/A</v>
      </c>
      <c r="AJ9" s="68" t="str">
        <f t="shared" si="22"/>
        <v>N/A</v>
      </c>
      <c r="AK9" s="68" t="str">
        <f t="shared" si="23"/>
        <v>N/A</v>
      </c>
      <c r="AL9" s="71" t="str">
        <f t="shared" si="24"/>
        <v>N/A</v>
      </c>
      <c r="AM9" s="64" t="s">
        <v>51</v>
      </c>
      <c r="AN9" s="64" t="s">
        <v>51</v>
      </c>
      <c r="AO9" s="64" t="s">
        <v>51</v>
      </c>
      <c r="AP9" s="63" t="str">
        <f t="shared" si="25"/>
        <v>N/A</v>
      </c>
      <c r="AQ9" s="63" t="str">
        <f t="shared" si="26"/>
        <v>N/A</v>
      </c>
      <c r="AR9" s="63" t="str">
        <f t="shared" si="27"/>
        <v>N/A</v>
      </c>
      <c r="AS9" s="63" t="str">
        <f t="shared" si="28"/>
        <v>N/A</v>
      </c>
      <c r="AT9" s="63" t="str">
        <f t="shared" si="28"/>
        <v>N/A</v>
      </c>
      <c r="AU9" s="68" t="str">
        <f t="shared" si="29"/>
        <v>N/A</v>
      </c>
      <c r="AV9" s="68" t="str">
        <f t="shared" si="30"/>
        <v>N/A</v>
      </c>
      <c r="AW9" s="68" t="str">
        <f t="shared" si="31"/>
        <v>N/A</v>
      </c>
      <c r="AX9" s="71" t="str">
        <f t="shared" si="32"/>
        <v>N/A</v>
      </c>
      <c r="AY9" s="63">
        <v>596495.35499999998</v>
      </c>
      <c r="AZ9" s="63">
        <v>988416</v>
      </c>
      <c r="BA9" s="63">
        <v>2101262.7439999999</v>
      </c>
      <c r="BB9" s="68">
        <f t="shared" si="33"/>
        <v>596495.35499999998</v>
      </c>
      <c r="BC9" s="68">
        <f t="shared" si="34"/>
        <v>1228725</v>
      </c>
      <c r="BD9" s="68">
        <f t="shared" si="35"/>
        <v>912610</v>
      </c>
      <c r="BE9" s="63">
        <f t="shared" si="36"/>
        <v>912610</v>
      </c>
      <c r="BF9" s="63">
        <v>762603.27764629107</v>
      </c>
      <c r="BG9" s="68">
        <f t="shared" si="37"/>
        <v>762603.27764629107</v>
      </c>
      <c r="BH9" s="68">
        <f t="shared" si="38"/>
        <v>837607</v>
      </c>
      <c r="BI9" s="68">
        <f t="shared" si="39"/>
        <v>800105</v>
      </c>
      <c r="BJ9" s="71">
        <f t="shared" si="40"/>
        <v>837607</v>
      </c>
      <c r="BK9" s="64" t="s">
        <v>51</v>
      </c>
      <c r="BL9" s="64" t="s">
        <v>51</v>
      </c>
      <c r="BM9" s="64" t="s">
        <v>51</v>
      </c>
      <c r="BN9" s="63" t="str">
        <f t="shared" si="41"/>
        <v>N/A</v>
      </c>
      <c r="BO9" s="63" t="str">
        <f t="shared" si="42"/>
        <v>N/A</v>
      </c>
      <c r="BP9" s="63" t="str">
        <f t="shared" si="43"/>
        <v>N/A</v>
      </c>
      <c r="BQ9" s="63" t="str">
        <f t="shared" si="44"/>
        <v>N/A</v>
      </c>
      <c r="BR9" s="63" t="str">
        <f t="shared" si="44"/>
        <v>N/A</v>
      </c>
      <c r="BS9" s="68" t="str">
        <f t="shared" si="45"/>
        <v>N/A</v>
      </c>
      <c r="BT9" s="68" t="str">
        <f t="shared" si="46"/>
        <v>N/A</v>
      </c>
      <c r="BU9" s="68" t="str">
        <f t="shared" si="47"/>
        <v>N/A</v>
      </c>
      <c r="BV9" s="71" t="str">
        <f t="shared" si="48"/>
        <v>N/A</v>
      </c>
      <c r="BW9" s="64" t="s">
        <v>51</v>
      </c>
      <c r="BX9" s="64" t="s">
        <v>51</v>
      </c>
      <c r="BY9" s="64" t="s">
        <v>51</v>
      </c>
      <c r="BZ9" s="63" t="str">
        <f t="shared" si="49"/>
        <v>N/A</v>
      </c>
      <c r="CA9" s="63" t="str">
        <f t="shared" si="50"/>
        <v>N/A</v>
      </c>
      <c r="CB9" s="63" t="str">
        <f t="shared" si="51"/>
        <v>N/A</v>
      </c>
      <c r="CC9" s="63" t="str">
        <f t="shared" si="52"/>
        <v>N/A</v>
      </c>
      <c r="CD9" s="63" t="str">
        <f t="shared" si="52"/>
        <v>N/A</v>
      </c>
      <c r="CE9" s="68" t="str">
        <f t="shared" si="53"/>
        <v>N/A</v>
      </c>
      <c r="CF9" s="68" t="str">
        <f t="shared" si="54"/>
        <v>N/A</v>
      </c>
      <c r="CG9" s="68" t="str">
        <f t="shared" si="55"/>
        <v>N/A</v>
      </c>
      <c r="CH9" s="71" t="str">
        <f t="shared" si="56"/>
        <v>N/A</v>
      </c>
      <c r="CI9" s="63">
        <v>518384.82299999997</v>
      </c>
      <c r="CJ9" s="63">
        <v>864864</v>
      </c>
      <c r="CK9" s="63">
        <v>1847662.068</v>
      </c>
      <c r="CL9" s="68">
        <f t="shared" si="57"/>
        <v>518384.82299999997</v>
      </c>
      <c r="CM9" s="68">
        <f t="shared" si="58"/>
        <v>1076970</v>
      </c>
      <c r="CN9" s="68">
        <f t="shared" si="59"/>
        <v>797677</v>
      </c>
      <c r="CO9" s="63">
        <f t="shared" si="60"/>
        <v>797677</v>
      </c>
      <c r="CP9" s="63">
        <v>613763.50334928662</v>
      </c>
      <c r="CQ9" s="68">
        <f t="shared" si="61"/>
        <v>613763.50334928662</v>
      </c>
      <c r="CR9" s="68">
        <f t="shared" si="62"/>
        <v>705720</v>
      </c>
      <c r="CS9" s="68">
        <f t="shared" si="63"/>
        <v>659742</v>
      </c>
      <c r="CT9" s="71">
        <f t="shared" si="64"/>
        <v>705720</v>
      </c>
      <c r="CX9" s="79">
        <f t="shared" si="65"/>
        <v>719034.81791774253</v>
      </c>
      <c r="CY9" s="79">
        <f t="shared" si="66"/>
        <v>841958.08800880145</v>
      </c>
      <c r="CZ9" s="79"/>
      <c r="DA9" s="79"/>
      <c r="DB9" s="79">
        <f t="shared" si="69"/>
        <v>837606.65248981211</v>
      </c>
      <c r="DC9" s="79"/>
      <c r="DD9" s="79"/>
      <c r="DE9" s="79">
        <f t="shared" si="72"/>
        <v>705720.53167464328</v>
      </c>
      <c r="DF9" s="82">
        <f t="shared" si="73"/>
        <v>0.15663495379606496</v>
      </c>
      <c r="DG9" s="82">
        <f t="shared" si="74"/>
        <v>0.14069677830242799</v>
      </c>
      <c r="DH9" s="82"/>
      <c r="DI9" s="82" t="e">
        <f t="shared" si="75"/>
        <v>#VALUE!</v>
      </c>
      <c r="DJ9" s="82">
        <f t="shared" si="76"/>
        <v>9.8351760400260169E-2</v>
      </c>
      <c r="DM9" s="82">
        <f t="shared" si="77"/>
        <v>0.1498248557034596</v>
      </c>
    </row>
    <row r="10" spans="1:127" s="29" customFormat="1" ht="12" x14ac:dyDescent="0.2">
      <c r="A10" s="42">
        <v>5</v>
      </c>
      <c r="B10" s="28" t="s">
        <v>63</v>
      </c>
      <c r="C10" s="63">
        <v>132820.72200000001</v>
      </c>
      <c r="D10" s="63">
        <v>308880</v>
      </c>
      <c r="E10" s="63">
        <v>373352</v>
      </c>
      <c r="F10" s="68">
        <f t="shared" si="1"/>
        <v>132820.72200000001</v>
      </c>
      <c r="G10" s="68">
        <f t="shared" si="2"/>
        <v>271684</v>
      </c>
      <c r="H10" s="68">
        <f t="shared" si="3"/>
        <v>202252</v>
      </c>
      <c r="I10" s="63">
        <f t="shared" si="4"/>
        <v>202252</v>
      </c>
      <c r="J10" s="63">
        <v>122283.44300066883</v>
      </c>
      <c r="K10" s="68">
        <f t="shared" si="5"/>
        <v>122283.44300066883</v>
      </c>
      <c r="L10" s="68">
        <f t="shared" si="6"/>
        <v>162268</v>
      </c>
      <c r="M10" s="68">
        <f t="shared" si="7"/>
        <v>142276</v>
      </c>
      <c r="N10" s="71">
        <f t="shared" si="8"/>
        <v>162268</v>
      </c>
      <c r="O10" s="63">
        <v>138067.92599999998</v>
      </c>
      <c r="P10" s="63">
        <v>345946</v>
      </c>
      <c r="Q10" s="63">
        <v>429354.8</v>
      </c>
      <c r="R10" s="68">
        <f t="shared" si="9"/>
        <v>138067.92599999998</v>
      </c>
      <c r="S10" s="68">
        <f t="shared" si="10"/>
        <v>304456</v>
      </c>
      <c r="T10" s="68">
        <f t="shared" si="11"/>
        <v>221262</v>
      </c>
      <c r="U10" s="63">
        <f t="shared" si="12"/>
        <v>221262</v>
      </c>
      <c r="V10" s="63">
        <v>129701.90656876871</v>
      </c>
      <c r="W10" s="68">
        <f t="shared" si="13"/>
        <v>129701.90656876871</v>
      </c>
      <c r="X10" s="68">
        <f t="shared" si="14"/>
        <v>175482</v>
      </c>
      <c r="Y10" s="68">
        <f t="shared" si="15"/>
        <v>152592</v>
      </c>
      <c r="Z10" s="71">
        <f t="shared" si="16"/>
        <v>175482</v>
      </c>
      <c r="AA10" s="63">
        <v>139934.685</v>
      </c>
      <c r="AB10" s="63">
        <v>333590</v>
      </c>
      <c r="AC10" s="63">
        <v>433648.348</v>
      </c>
      <c r="AD10" s="63">
        <f t="shared" si="17"/>
        <v>139934.685</v>
      </c>
      <c r="AE10" s="63">
        <f t="shared" si="18"/>
        <v>302391</v>
      </c>
      <c r="AF10" s="63">
        <f t="shared" si="19"/>
        <v>221163</v>
      </c>
      <c r="AG10" s="63">
        <f t="shared" si="20"/>
        <v>221163</v>
      </c>
      <c r="AH10" s="63">
        <v>135096.39809355754</v>
      </c>
      <c r="AI10" s="68">
        <f t="shared" si="21"/>
        <v>135096.39809355754</v>
      </c>
      <c r="AJ10" s="68">
        <f t="shared" si="22"/>
        <v>178130</v>
      </c>
      <c r="AK10" s="68">
        <f t="shared" si="23"/>
        <v>156613</v>
      </c>
      <c r="AL10" s="71">
        <f t="shared" si="24"/>
        <v>178130</v>
      </c>
      <c r="AM10" s="63">
        <v>160957.041</v>
      </c>
      <c r="AN10" s="63">
        <v>355212</v>
      </c>
      <c r="AO10" s="63">
        <v>377085.52</v>
      </c>
      <c r="AP10" s="63">
        <f t="shared" si="25"/>
        <v>160957.041</v>
      </c>
      <c r="AQ10" s="63">
        <f t="shared" si="26"/>
        <v>297752</v>
      </c>
      <c r="AR10" s="63">
        <f t="shared" si="27"/>
        <v>229355</v>
      </c>
      <c r="AS10" s="63">
        <f t="shared" si="28"/>
        <v>229355</v>
      </c>
      <c r="AT10" s="63">
        <v>151958.12745028053</v>
      </c>
      <c r="AU10" s="68">
        <f t="shared" si="29"/>
        <v>151958.12745028053</v>
      </c>
      <c r="AV10" s="68">
        <f t="shared" si="30"/>
        <v>190657</v>
      </c>
      <c r="AW10" s="68">
        <f t="shared" si="31"/>
        <v>171308</v>
      </c>
      <c r="AX10" s="71">
        <f t="shared" si="32"/>
        <v>190657</v>
      </c>
      <c r="AY10" s="63">
        <v>159935.61900000001</v>
      </c>
      <c r="AZ10" s="63">
        <v>370656</v>
      </c>
      <c r="BA10" s="63">
        <v>433088.32</v>
      </c>
      <c r="BB10" s="68">
        <f t="shared" si="33"/>
        <v>159935.61900000001</v>
      </c>
      <c r="BC10" s="68">
        <f t="shared" si="34"/>
        <v>321227</v>
      </c>
      <c r="BD10" s="68">
        <f t="shared" si="35"/>
        <v>240581</v>
      </c>
      <c r="BE10" s="63">
        <f t="shared" si="36"/>
        <v>240581</v>
      </c>
      <c r="BF10" s="63">
        <v>179887.98694417899</v>
      </c>
      <c r="BG10" s="68">
        <f t="shared" si="37"/>
        <v>179887.98694417899</v>
      </c>
      <c r="BH10" s="68">
        <f t="shared" si="38"/>
        <v>210234</v>
      </c>
      <c r="BI10" s="68">
        <f t="shared" si="39"/>
        <v>195061</v>
      </c>
      <c r="BJ10" s="71">
        <f t="shared" si="40"/>
        <v>210234</v>
      </c>
      <c r="BK10" s="63">
        <v>149445.59699999998</v>
      </c>
      <c r="BL10" s="63">
        <v>364478</v>
      </c>
      <c r="BM10" s="63">
        <v>437419.20319999999</v>
      </c>
      <c r="BN10" s="63">
        <f t="shared" si="41"/>
        <v>149445.59699999998</v>
      </c>
      <c r="BO10" s="63">
        <f t="shared" si="42"/>
        <v>317114</v>
      </c>
      <c r="BP10" s="63">
        <f t="shared" si="43"/>
        <v>233280</v>
      </c>
      <c r="BQ10" s="63">
        <f t="shared" si="44"/>
        <v>233280</v>
      </c>
      <c r="BR10" s="63">
        <v>149343.89940910481</v>
      </c>
      <c r="BS10" s="68">
        <f t="shared" si="45"/>
        <v>149343.89940910481</v>
      </c>
      <c r="BT10" s="68">
        <f t="shared" si="46"/>
        <v>191312</v>
      </c>
      <c r="BU10" s="68">
        <f t="shared" si="47"/>
        <v>170328</v>
      </c>
      <c r="BV10" s="71">
        <f t="shared" si="48"/>
        <v>191312</v>
      </c>
      <c r="BW10" s="63">
        <v>229448.55900000001</v>
      </c>
      <c r="BX10" s="63">
        <v>376834</v>
      </c>
      <c r="BY10" s="63">
        <v>448022.4</v>
      </c>
      <c r="BZ10" s="63">
        <f t="shared" si="49"/>
        <v>229448.55900000001</v>
      </c>
      <c r="CA10" s="63">
        <f t="shared" si="50"/>
        <v>351435</v>
      </c>
      <c r="CB10" s="63">
        <f t="shared" si="51"/>
        <v>290442</v>
      </c>
      <c r="CC10" s="63">
        <f t="shared" si="52"/>
        <v>290442</v>
      </c>
      <c r="CD10" s="63">
        <v>212206.57827030213</v>
      </c>
      <c r="CE10" s="68">
        <f t="shared" si="53"/>
        <v>212206.57827030213</v>
      </c>
      <c r="CF10" s="68">
        <f t="shared" si="54"/>
        <v>251324</v>
      </c>
      <c r="CG10" s="68">
        <f t="shared" si="55"/>
        <v>231765</v>
      </c>
      <c r="CH10" s="71">
        <f t="shared" si="56"/>
        <v>251324</v>
      </c>
      <c r="CI10" s="63">
        <v>135574.87199999997</v>
      </c>
      <c r="CJ10" s="63">
        <v>324324</v>
      </c>
      <c r="CK10" s="63">
        <v>380856.37520000001</v>
      </c>
      <c r="CL10" s="68">
        <f t="shared" si="57"/>
        <v>135574.87199999997</v>
      </c>
      <c r="CM10" s="68">
        <f t="shared" si="58"/>
        <v>280252</v>
      </c>
      <c r="CN10" s="68">
        <f t="shared" si="59"/>
        <v>207913</v>
      </c>
      <c r="CO10" s="63">
        <f t="shared" si="60"/>
        <v>207913</v>
      </c>
      <c r="CP10" s="63">
        <v>126069.88126545212</v>
      </c>
      <c r="CQ10" s="68">
        <f t="shared" si="61"/>
        <v>126069.88126545212</v>
      </c>
      <c r="CR10" s="68">
        <f t="shared" si="62"/>
        <v>166991</v>
      </c>
      <c r="CS10" s="68">
        <f t="shared" si="63"/>
        <v>146530</v>
      </c>
      <c r="CT10" s="71">
        <f t="shared" si="64"/>
        <v>166991</v>
      </c>
      <c r="CX10" s="79">
        <f t="shared" si="65"/>
        <v>162267.9621670011</v>
      </c>
      <c r="CY10" s="79">
        <f t="shared" si="66"/>
        <v>175481.99528438435</v>
      </c>
      <c r="CZ10" s="79">
        <f t="shared" si="67"/>
        <v>178129.62304677878</v>
      </c>
      <c r="DA10" s="79">
        <f t="shared" si="68"/>
        <v>190656.20405847361</v>
      </c>
      <c r="DB10" s="79">
        <f t="shared" si="69"/>
        <v>210234.55980542285</v>
      </c>
      <c r="DC10" s="79">
        <f t="shared" si="70"/>
        <v>191311.91563788574</v>
      </c>
      <c r="DD10" s="79">
        <f t="shared" si="71"/>
        <v>251324.17546848441</v>
      </c>
      <c r="DE10" s="79">
        <f t="shared" si="72"/>
        <v>166991.59589939271</v>
      </c>
      <c r="DF10" s="82">
        <f t="shared" si="73"/>
        <v>0.32698228137159635</v>
      </c>
      <c r="DG10" s="82">
        <f t="shared" si="74"/>
        <v>0.35296388408402279</v>
      </c>
      <c r="DH10" s="82">
        <f t="shared" si="0"/>
        <v>0.13738720953419437</v>
      </c>
      <c r="DI10" s="82">
        <f t="shared" si="75"/>
        <v>0.25466276307501068</v>
      </c>
      <c r="DJ10" s="82">
        <f t="shared" si="76"/>
        <v>0.16869705074114094</v>
      </c>
      <c r="DM10" s="82">
        <f t="shared" si="77"/>
        <v>0.32459548801966442</v>
      </c>
    </row>
    <row r="11" spans="1:127" s="29" customFormat="1" ht="72" x14ac:dyDescent="0.2">
      <c r="A11" s="42">
        <v>6</v>
      </c>
      <c r="B11" s="28" t="s">
        <v>64</v>
      </c>
      <c r="C11" s="63">
        <v>403808.31300000002</v>
      </c>
      <c r="D11" s="63">
        <v>377520</v>
      </c>
      <c r="E11" s="63">
        <v>1212752.8</v>
      </c>
      <c r="F11" s="68">
        <f t="shared" si="1"/>
        <v>377520</v>
      </c>
      <c r="G11" s="68">
        <f t="shared" si="2"/>
        <v>664694</v>
      </c>
      <c r="H11" s="68">
        <f t="shared" si="3"/>
        <v>521107</v>
      </c>
      <c r="I11" s="63">
        <f t="shared" si="4"/>
        <v>521107</v>
      </c>
      <c r="J11" s="63">
        <v>388698.51778372854</v>
      </c>
      <c r="K11" s="68">
        <f t="shared" si="5"/>
        <v>388698.51778372854</v>
      </c>
      <c r="L11" s="68">
        <f t="shared" si="6"/>
        <v>454903</v>
      </c>
      <c r="M11" s="68">
        <f t="shared" si="7"/>
        <v>421801</v>
      </c>
      <c r="N11" s="71">
        <f t="shared" si="8"/>
        <v>454903</v>
      </c>
      <c r="O11" s="63">
        <v>416610.01500000001</v>
      </c>
      <c r="P11" s="63">
        <v>422822</v>
      </c>
      <c r="Q11" s="63">
        <v>1394665.72</v>
      </c>
      <c r="R11" s="68">
        <f t="shared" si="9"/>
        <v>416610.01500000001</v>
      </c>
      <c r="S11" s="68">
        <f t="shared" si="10"/>
        <v>744699</v>
      </c>
      <c r="T11" s="68">
        <f t="shared" si="11"/>
        <v>580655</v>
      </c>
      <c r="U11" s="63">
        <f t="shared" si="12"/>
        <v>580655</v>
      </c>
      <c r="V11" s="63">
        <v>420669.47240224859</v>
      </c>
      <c r="W11" s="68">
        <f t="shared" si="13"/>
        <v>420669.47240224859</v>
      </c>
      <c r="X11" s="68">
        <f t="shared" si="14"/>
        <v>500662</v>
      </c>
      <c r="Y11" s="68">
        <f t="shared" si="15"/>
        <v>460666</v>
      </c>
      <c r="Z11" s="71">
        <f t="shared" si="16"/>
        <v>500662</v>
      </c>
      <c r="AA11" s="63">
        <v>418971.36</v>
      </c>
      <c r="AB11" s="63">
        <v>407722</v>
      </c>
      <c r="AC11" s="63">
        <v>1408612.3772</v>
      </c>
      <c r="AD11" s="63">
        <f t="shared" si="17"/>
        <v>407722</v>
      </c>
      <c r="AE11" s="63">
        <f t="shared" si="18"/>
        <v>745102</v>
      </c>
      <c r="AF11" s="63">
        <f t="shared" si="19"/>
        <v>576412</v>
      </c>
      <c r="AG11" s="63">
        <f t="shared" si="20"/>
        <v>576412</v>
      </c>
      <c r="AH11" s="63">
        <v>429263.67444710771</v>
      </c>
      <c r="AI11" s="68">
        <f t="shared" si="21"/>
        <v>429263.67444710771</v>
      </c>
      <c r="AJ11" s="68">
        <f t="shared" si="22"/>
        <v>502838</v>
      </c>
      <c r="AK11" s="68">
        <f t="shared" si="23"/>
        <v>466051</v>
      </c>
      <c r="AL11" s="71">
        <f t="shared" si="24"/>
        <v>502838</v>
      </c>
      <c r="AM11" s="63">
        <v>467802.891</v>
      </c>
      <c r="AN11" s="63">
        <v>434148</v>
      </c>
      <c r="AO11" s="63">
        <v>1224880.328</v>
      </c>
      <c r="AP11" s="63">
        <f t="shared" si="25"/>
        <v>434148</v>
      </c>
      <c r="AQ11" s="63">
        <f t="shared" si="26"/>
        <v>708944</v>
      </c>
      <c r="AR11" s="63">
        <f t="shared" si="27"/>
        <v>571546</v>
      </c>
      <c r="AS11" s="63">
        <f t="shared" si="28"/>
        <v>571546</v>
      </c>
      <c r="AT11" s="63">
        <v>466820.58020997711</v>
      </c>
      <c r="AU11" s="68">
        <f t="shared" si="29"/>
        <v>466820.58020997711</v>
      </c>
      <c r="AV11" s="68">
        <f t="shared" si="30"/>
        <v>519183</v>
      </c>
      <c r="AW11" s="68">
        <f t="shared" si="31"/>
        <v>493002</v>
      </c>
      <c r="AX11" s="71">
        <f t="shared" si="32"/>
        <v>519183</v>
      </c>
      <c r="AY11" s="63">
        <v>473303.83799999999</v>
      </c>
      <c r="AZ11" s="63">
        <v>453024</v>
      </c>
      <c r="BA11" s="63">
        <v>1406793.2480000001</v>
      </c>
      <c r="BB11" s="68">
        <f t="shared" si="33"/>
        <v>453024</v>
      </c>
      <c r="BC11" s="68">
        <f t="shared" si="34"/>
        <v>777707</v>
      </c>
      <c r="BD11" s="68">
        <f t="shared" si="35"/>
        <v>615366</v>
      </c>
      <c r="BE11" s="63">
        <f t="shared" si="36"/>
        <v>615366</v>
      </c>
      <c r="BF11" s="63">
        <v>482199.92438218935</v>
      </c>
      <c r="BG11" s="68">
        <f t="shared" si="37"/>
        <v>482199.92438218935</v>
      </c>
      <c r="BH11" s="68">
        <f t="shared" si="38"/>
        <v>548783</v>
      </c>
      <c r="BI11" s="68">
        <f t="shared" si="39"/>
        <v>515491</v>
      </c>
      <c r="BJ11" s="71">
        <f t="shared" si="40"/>
        <v>548783</v>
      </c>
      <c r="BK11" s="63">
        <v>457918.65299999999</v>
      </c>
      <c r="BL11" s="63">
        <v>445474</v>
      </c>
      <c r="BM11" s="63">
        <v>1420861.1804800001</v>
      </c>
      <c r="BN11" s="63">
        <f t="shared" si="41"/>
        <v>445474</v>
      </c>
      <c r="BO11" s="63">
        <f t="shared" si="42"/>
        <v>774751</v>
      </c>
      <c r="BP11" s="63">
        <f t="shared" si="43"/>
        <v>610113</v>
      </c>
      <c r="BQ11" s="63">
        <f t="shared" si="44"/>
        <v>610113</v>
      </c>
      <c r="BR11" s="63">
        <v>495187.42423394031</v>
      </c>
      <c r="BS11" s="68">
        <f t="shared" si="45"/>
        <v>495187.42423394031</v>
      </c>
      <c r="BT11" s="68">
        <f t="shared" si="46"/>
        <v>552650</v>
      </c>
      <c r="BU11" s="68">
        <f t="shared" si="47"/>
        <v>523919</v>
      </c>
      <c r="BV11" s="71">
        <f t="shared" si="48"/>
        <v>552650</v>
      </c>
      <c r="BW11" s="63">
        <v>681662.44499999995</v>
      </c>
      <c r="BX11" s="63">
        <v>460574</v>
      </c>
      <c r="BY11" s="63">
        <v>1455303.36</v>
      </c>
      <c r="BZ11" s="63">
        <f t="shared" si="49"/>
        <v>460574</v>
      </c>
      <c r="CA11" s="63">
        <f t="shared" si="50"/>
        <v>865847</v>
      </c>
      <c r="CB11" s="63">
        <f t="shared" si="51"/>
        <v>663211</v>
      </c>
      <c r="CC11" s="63">
        <f t="shared" si="52"/>
        <v>663211</v>
      </c>
      <c r="CD11" s="63">
        <v>692571.08460849826</v>
      </c>
      <c r="CE11" s="68">
        <f t="shared" si="53"/>
        <v>663211</v>
      </c>
      <c r="CF11" s="68">
        <f t="shared" si="54"/>
        <v>677891</v>
      </c>
      <c r="CG11" s="68">
        <f t="shared" si="55"/>
        <v>670551</v>
      </c>
      <c r="CH11" s="71">
        <f t="shared" si="56"/>
        <v>677891</v>
      </c>
      <c r="CI11" s="63">
        <v>414233.44799999997</v>
      </c>
      <c r="CJ11" s="63">
        <v>396396</v>
      </c>
      <c r="CK11" s="63">
        <v>1237129.1312800001</v>
      </c>
      <c r="CL11" s="68">
        <f t="shared" si="57"/>
        <v>396396</v>
      </c>
      <c r="CM11" s="68">
        <f t="shared" si="58"/>
        <v>682586</v>
      </c>
      <c r="CN11" s="68">
        <f t="shared" si="59"/>
        <v>539491</v>
      </c>
      <c r="CO11" s="63">
        <f t="shared" si="60"/>
        <v>539491</v>
      </c>
      <c r="CP11" s="63">
        <v>437747.67046704929</v>
      </c>
      <c r="CQ11" s="68">
        <f t="shared" si="61"/>
        <v>437747.67046704929</v>
      </c>
      <c r="CR11" s="68">
        <f t="shared" si="62"/>
        <v>488619</v>
      </c>
      <c r="CS11" s="68">
        <f t="shared" si="63"/>
        <v>463183</v>
      </c>
      <c r="CT11" s="71">
        <f t="shared" si="64"/>
        <v>488619</v>
      </c>
      <c r="CX11" s="79">
        <f t="shared" si="65"/>
        <v>454902.68497519766</v>
      </c>
      <c r="CY11" s="79">
        <f t="shared" si="66"/>
        <v>500662.05120112433</v>
      </c>
      <c r="CZ11" s="79">
        <f t="shared" si="67"/>
        <v>502837.8153235538</v>
      </c>
      <c r="DA11" s="79">
        <f t="shared" si="68"/>
        <v>519183.22502165526</v>
      </c>
      <c r="DB11" s="79">
        <f t="shared" si="69"/>
        <v>548782.71935776132</v>
      </c>
      <c r="DC11" s="79">
        <f t="shared" si="70"/>
        <v>552650.03157363692</v>
      </c>
      <c r="DD11" s="79">
        <f t="shared" si="71"/>
        <v>677890.69272091577</v>
      </c>
      <c r="DE11" s="79">
        <f t="shared" si="72"/>
        <v>488619.38350685802</v>
      </c>
      <c r="DF11" s="82">
        <f t="shared" si="73"/>
        <v>0.17032266438511368</v>
      </c>
      <c r="DG11" s="82">
        <f t="shared" si="74"/>
        <v>0.19015541665544489</v>
      </c>
      <c r="DH11" s="82">
        <f t="shared" si="0"/>
        <v>7.8933025191564532E-2</v>
      </c>
      <c r="DI11" s="82">
        <f t="shared" si="75"/>
        <v>0.11216867257250152</v>
      </c>
      <c r="DJ11" s="82">
        <f t="shared" si="76"/>
        <v>0.13808130530273321</v>
      </c>
      <c r="DM11" s="82">
        <f t="shared" si="77"/>
        <v>0.11621241293079132</v>
      </c>
    </row>
    <row r="12" spans="1:127" s="29" customFormat="1" ht="12" x14ac:dyDescent="0.2">
      <c r="A12" s="42">
        <v>7</v>
      </c>
      <c r="B12" s="28" t="s">
        <v>43</v>
      </c>
      <c r="C12" s="63">
        <v>206606.27099999998</v>
      </c>
      <c r="D12" s="63">
        <v>480480</v>
      </c>
      <c r="E12" s="63">
        <v>528151.4</v>
      </c>
      <c r="F12" s="68">
        <f t="shared" si="1"/>
        <v>206606.27099999998</v>
      </c>
      <c r="G12" s="68">
        <f t="shared" si="2"/>
        <v>405079</v>
      </c>
      <c r="H12" s="68">
        <f t="shared" si="3"/>
        <v>305843</v>
      </c>
      <c r="I12" s="63">
        <f t="shared" si="4"/>
        <v>305843</v>
      </c>
      <c r="J12" s="63">
        <v>209190.64823057957</v>
      </c>
      <c r="K12" s="68">
        <f t="shared" si="5"/>
        <v>209190.64823057957</v>
      </c>
      <c r="L12" s="68">
        <f t="shared" si="6"/>
        <v>257517</v>
      </c>
      <c r="M12" s="68">
        <f t="shared" si="7"/>
        <v>233354</v>
      </c>
      <c r="N12" s="71">
        <f t="shared" si="8"/>
        <v>257517</v>
      </c>
      <c r="O12" s="63">
        <v>291954.60599999997</v>
      </c>
      <c r="P12" s="63">
        <v>538138</v>
      </c>
      <c r="Q12" s="63">
        <v>607374.11</v>
      </c>
      <c r="R12" s="68">
        <f t="shared" si="9"/>
        <v>291954.60599999997</v>
      </c>
      <c r="S12" s="68">
        <f t="shared" si="10"/>
        <v>479156</v>
      </c>
      <c r="T12" s="68">
        <f t="shared" si="11"/>
        <v>385555</v>
      </c>
      <c r="U12" s="63">
        <f t="shared" si="12"/>
        <v>385555</v>
      </c>
      <c r="V12" s="63">
        <v>290019.29591285961</v>
      </c>
      <c r="W12" s="68">
        <f t="shared" si="13"/>
        <v>290019.29591285961</v>
      </c>
      <c r="X12" s="68">
        <f t="shared" si="14"/>
        <v>337787</v>
      </c>
      <c r="Y12" s="68">
        <f t="shared" si="15"/>
        <v>313903</v>
      </c>
      <c r="Z12" s="71">
        <f t="shared" si="16"/>
        <v>337787</v>
      </c>
      <c r="AA12" s="64" t="s">
        <v>51</v>
      </c>
      <c r="AB12" s="64" t="s">
        <v>51</v>
      </c>
      <c r="AC12" s="64" t="s">
        <v>51</v>
      </c>
      <c r="AD12" s="63" t="str">
        <f t="shared" si="17"/>
        <v>N/A</v>
      </c>
      <c r="AE12" s="63" t="str">
        <f t="shared" si="18"/>
        <v>N/A</v>
      </c>
      <c r="AF12" s="63" t="str">
        <f t="shared" si="19"/>
        <v>N/A</v>
      </c>
      <c r="AG12" s="63" t="str">
        <f t="shared" si="20"/>
        <v>N/A</v>
      </c>
      <c r="AH12" s="64" t="s">
        <v>51</v>
      </c>
      <c r="AI12" s="68" t="str">
        <f t="shared" si="21"/>
        <v>N/A</v>
      </c>
      <c r="AJ12" s="68" t="str">
        <f t="shared" si="22"/>
        <v>N/A</v>
      </c>
      <c r="AK12" s="68" t="str">
        <f t="shared" si="23"/>
        <v>N/A</v>
      </c>
      <c r="AL12" s="71" t="str">
        <f t="shared" si="24"/>
        <v>N/A</v>
      </c>
      <c r="AM12" s="64" t="s">
        <v>51</v>
      </c>
      <c r="AN12" s="64" t="s">
        <v>51</v>
      </c>
      <c r="AO12" s="64" t="s">
        <v>51</v>
      </c>
      <c r="AP12" s="63" t="str">
        <f t="shared" si="25"/>
        <v>N/A</v>
      </c>
      <c r="AQ12" s="63" t="str">
        <f t="shared" si="26"/>
        <v>N/A</v>
      </c>
      <c r="AR12" s="63" t="str">
        <f t="shared" si="27"/>
        <v>N/A</v>
      </c>
      <c r="AS12" s="63" t="str">
        <f t="shared" si="28"/>
        <v>N/A</v>
      </c>
      <c r="AT12" s="63" t="str">
        <f t="shared" si="28"/>
        <v>N/A</v>
      </c>
      <c r="AU12" s="68" t="str">
        <f t="shared" si="29"/>
        <v>N/A</v>
      </c>
      <c r="AV12" s="68" t="str">
        <f t="shared" si="30"/>
        <v>N/A</v>
      </c>
      <c r="AW12" s="68" t="str">
        <f t="shared" si="31"/>
        <v>N/A</v>
      </c>
      <c r="AX12" s="71" t="str">
        <f t="shared" si="32"/>
        <v>N/A</v>
      </c>
      <c r="AY12" s="63">
        <v>228299.81400000001</v>
      </c>
      <c r="AZ12" s="63">
        <v>576576</v>
      </c>
      <c r="BA12" s="63">
        <v>612655.62400000007</v>
      </c>
      <c r="BB12" s="68">
        <f t="shared" si="33"/>
        <v>228299.81400000001</v>
      </c>
      <c r="BC12" s="68">
        <f t="shared" si="34"/>
        <v>472510</v>
      </c>
      <c r="BD12" s="68">
        <f t="shared" si="35"/>
        <v>350405</v>
      </c>
      <c r="BE12" s="63">
        <f t="shared" si="36"/>
        <v>350405</v>
      </c>
      <c r="BF12" s="63">
        <v>293846.62040534313</v>
      </c>
      <c r="BG12" s="68">
        <f t="shared" si="37"/>
        <v>293846.62040534313</v>
      </c>
      <c r="BH12" s="68">
        <f t="shared" si="38"/>
        <v>322126</v>
      </c>
      <c r="BI12" s="68">
        <f t="shared" si="39"/>
        <v>307986</v>
      </c>
      <c r="BJ12" s="71">
        <f t="shared" si="40"/>
        <v>322126</v>
      </c>
      <c r="BK12" s="64" t="s">
        <v>51</v>
      </c>
      <c r="BL12" s="64" t="s">
        <v>51</v>
      </c>
      <c r="BM12" s="64" t="s">
        <v>51</v>
      </c>
      <c r="BN12" s="63" t="str">
        <f t="shared" si="41"/>
        <v>N/A</v>
      </c>
      <c r="BO12" s="63" t="str">
        <f t="shared" si="42"/>
        <v>N/A</v>
      </c>
      <c r="BP12" s="63" t="str">
        <f t="shared" si="43"/>
        <v>N/A</v>
      </c>
      <c r="BQ12" s="63" t="str">
        <f t="shared" si="44"/>
        <v>N/A</v>
      </c>
      <c r="BR12" s="63" t="str">
        <f t="shared" si="44"/>
        <v>N/A</v>
      </c>
      <c r="BS12" s="68" t="str">
        <f t="shared" si="45"/>
        <v>N/A</v>
      </c>
      <c r="BT12" s="68" t="str">
        <f t="shared" si="46"/>
        <v>N/A</v>
      </c>
      <c r="BU12" s="68" t="str">
        <f t="shared" si="47"/>
        <v>N/A</v>
      </c>
      <c r="BV12" s="71" t="str">
        <f t="shared" si="48"/>
        <v>N/A</v>
      </c>
      <c r="BW12" s="64" t="s">
        <v>51</v>
      </c>
      <c r="BX12" s="64" t="s">
        <v>51</v>
      </c>
      <c r="BY12" s="64" t="s">
        <v>51</v>
      </c>
      <c r="BZ12" s="63" t="str">
        <f t="shared" si="49"/>
        <v>N/A</v>
      </c>
      <c r="CA12" s="63" t="str">
        <f t="shared" si="50"/>
        <v>N/A</v>
      </c>
      <c r="CB12" s="63" t="str">
        <f t="shared" si="51"/>
        <v>N/A</v>
      </c>
      <c r="CC12" s="63" t="str">
        <f t="shared" si="52"/>
        <v>N/A</v>
      </c>
      <c r="CD12" s="63" t="str">
        <f t="shared" si="52"/>
        <v>N/A</v>
      </c>
      <c r="CE12" s="68" t="str">
        <f t="shared" si="53"/>
        <v>N/A</v>
      </c>
      <c r="CF12" s="68" t="str">
        <f t="shared" si="54"/>
        <v>N/A</v>
      </c>
      <c r="CG12" s="68" t="str">
        <f t="shared" si="55"/>
        <v>N/A</v>
      </c>
      <c r="CH12" s="71" t="str">
        <f t="shared" si="56"/>
        <v>N/A</v>
      </c>
      <c r="CI12" s="63">
        <v>210648.74400000001</v>
      </c>
      <c r="CJ12" s="63">
        <v>504504</v>
      </c>
      <c r="CK12" s="63">
        <v>538714.42800000007</v>
      </c>
      <c r="CL12" s="68">
        <f t="shared" si="57"/>
        <v>210648.74400000001</v>
      </c>
      <c r="CM12" s="68">
        <f t="shared" si="58"/>
        <v>417956</v>
      </c>
      <c r="CN12" s="68">
        <f t="shared" si="59"/>
        <v>314302</v>
      </c>
      <c r="CO12" s="63">
        <f t="shared" si="60"/>
        <v>314302</v>
      </c>
      <c r="CP12" s="63">
        <v>270284.94585766777</v>
      </c>
      <c r="CQ12" s="68">
        <f t="shared" si="61"/>
        <v>270284.94585766777</v>
      </c>
      <c r="CR12" s="68">
        <f t="shared" si="62"/>
        <v>292293</v>
      </c>
      <c r="CS12" s="68">
        <f t="shared" si="63"/>
        <v>281289</v>
      </c>
      <c r="CT12" s="71">
        <f t="shared" si="64"/>
        <v>292293</v>
      </c>
      <c r="CX12" s="79">
        <f t="shared" si="65"/>
        <v>257516.69778195646</v>
      </c>
      <c r="CY12" s="79">
        <f t="shared" si="66"/>
        <v>337787.19245642982</v>
      </c>
      <c r="CZ12" s="79"/>
      <c r="DA12" s="79"/>
      <c r="DB12" s="79">
        <f t="shared" si="69"/>
        <v>322125.88353600493</v>
      </c>
      <c r="DC12" s="79"/>
      <c r="DD12" s="79"/>
      <c r="DE12" s="79">
        <f t="shared" si="72"/>
        <v>292293.58992883388</v>
      </c>
      <c r="DF12" s="82">
        <f t="shared" si="73"/>
        <v>0.23101438788080864</v>
      </c>
      <c r="DG12" s="82">
        <f t="shared" si="74"/>
        <v>0.16470592549098084</v>
      </c>
      <c r="DH12" s="82"/>
      <c r="DI12" s="82"/>
      <c r="DJ12" s="82">
        <f t="shared" si="76"/>
        <v>9.6238177222022436E-2</v>
      </c>
      <c r="DM12" s="82">
        <f t="shared" si="77"/>
        <v>8.1427561573317764E-2</v>
      </c>
    </row>
    <row r="13" spans="1:127" s="29" customFormat="1" ht="12" x14ac:dyDescent="0.2">
      <c r="A13" s="42">
        <v>8</v>
      </c>
      <c r="B13" s="28" t="s">
        <v>65</v>
      </c>
      <c r="C13" s="63">
        <v>155365.149</v>
      </c>
      <c r="D13" s="63">
        <v>145860</v>
      </c>
      <c r="E13" s="63">
        <v>391671</v>
      </c>
      <c r="F13" s="68">
        <f t="shared" si="1"/>
        <v>145860</v>
      </c>
      <c r="G13" s="68">
        <f t="shared" si="2"/>
        <v>230965</v>
      </c>
      <c r="H13" s="68">
        <f t="shared" si="3"/>
        <v>188413</v>
      </c>
      <c r="I13" s="63">
        <f t="shared" si="4"/>
        <v>188413</v>
      </c>
      <c r="J13" s="63">
        <v>163006.85219512109</v>
      </c>
      <c r="K13" s="68">
        <f t="shared" si="5"/>
        <v>163006.85219512109</v>
      </c>
      <c r="L13" s="68">
        <f t="shared" si="6"/>
        <v>175710</v>
      </c>
      <c r="M13" s="68">
        <f t="shared" si="7"/>
        <v>169358</v>
      </c>
      <c r="N13" s="71">
        <f t="shared" si="8"/>
        <v>175710</v>
      </c>
      <c r="O13" s="63">
        <v>161834.24099999998</v>
      </c>
      <c r="P13" s="63">
        <v>163363</v>
      </c>
      <c r="Q13" s="63">
        <v>450421.65</v>
      </c>
      <c r="R13" s="68">
        <f t="shared" si="9"/>
        <v>161834.24099999998</v>
      </c>
      <c r="S13" s="68">
        <f t="shared" si="10"/>
        <v>258540</v>
      </c>
      <c r="T13" s="68">
        <f t="shared" si="11"/>
        <v>210187</v>
      </c>
      <c r="U13" s="63">
        <f t="shared" si="12"/>
        <v>210187</v>
      </c>
      <c r="V13" s="63">
        <v>179037.15907383917</v>
      </c>
      <c r="W13" s="68">
        <f t="shared" si="13"/>
        <v>179037.15907383917</v>
      </c>
      <c r="X13" s="68">
        <f t="shared" si="14"/>
        <v>194612</v>
      </c>
      <c r="Y13" s="68">
        <f t="shared" si="15"/>
        <v>186825</v>
      </c>
      <c r="Z13" s="71">
        <f t="shared" si="16"/>
        <v>194612</v>
      </c>
      <c r="AA13" s="63">
        <v>162481.95000000001</v>
      </c>
      <c r="AB13" s="63">
        <v>157529</v>
      </c>
      <c r="AC13" s="63">
        <v>454925.8665</v>
      </c>
      <c r="AD13" s="63">
        <f t="shared" si="17"/>
        <v>157529</v>
      </c>
      <c r="AE13" s="63">
        <f t="shared" si="18"/>
        <v>258312</v>
      </c>
      <c r="AF13" s="63">
        <f t="shared" si="19"/>
        <v>207921</v>
      </c>
      <c r="AG13" s="63">
        <f t="shared" si="20"/>
        <v>207921</v>
      </c>
      <c r="AH13" s="63">
        <v>191148.6144224302</v>
      </c>
      <c r="AI13" s="68">
        <f t="shared" si="21"/>
        <v>191148.6144224302</v>
      </c>
      <c r="AJ13" s="68">
        <f t="shared" si="22"/>
        <v>199535</v>
      </c>
      <c r="AK13" s="68">
        <f t="shared" si="23"/>
        <v>195342</v>
      </c>
      <c r="AL13" s="71">
        <f t="shared" si="24"/>
        <v>199535</v>
      </c>
      <c r="AM13" s="63">
        <v>165621.03599999999</v>
      </c>
      <c r="AN13" s="63">
        <v>167738</v>
      </c>
      <c r="AO13" s="63">
        <v>395587.71</v>
      </c>
      <c r="AP13" s="63">
        <f t="shared" si="25"/>
        <v>165621.03599999999</v>
      </c>
      <c r="AQ13" s="63">
        <f t="shared" si="26"/>
        <v>242982</v>
      </c>
      <c r="AR13" s="63">
        <f t="shared" si="27"/>
        <v>204302</v>
      </c>
      <c r="AS13" s="63">
        <f t="shared" si="28"/>
        <v>204302</v>
      </c>
      <c r="AT13" s="63">
        <v>200266.76206033072</v>
      </c>
      <c r="AU13" s="68">
        <f t="shared" si="29"/>
        <v>200266.76206033072</v>
      </c>
      <c r="AV13" s="68">
        <f t="shared" si="30"/>
        <v>202284</v>
      </c>
      <c r="AW13" s="68">
        <f t="shared" si="31"/>
        <v>201275</v>
      </c>
      <c r="AX13" s="71">
        <f t="shared" si="32"/>
        <v>202284</v>
      </c>
      <c r="AY13" s="63">
        <v>188042.01</v>
      </c>
      <c r="AZ13" s="63">
        <v>175032</v>
      </c>
      <c r="BA13" s="63">
        <v>454338.36</v>
      </c>
      <c r="BB13" s="68">
        <f t="shared" si="33"/>
        <v>175032</v>
      </c>
      <c r="BC13" s="68">
        <f t="shared" si="34"/>
        <v>272471</v>
      </c>
      <c r="BD13" s="68">
        <f t="shared" si="35"/>
        <v>223752</v>
      </c>
      <c r="BE13" s="63">
        <f t="shared" si="36"/>
        <v>223752</v>
      </c>
      <c r="BF13" s="63">
        <v>266735.00432620617</v>
      </c>
      <c r="BG13" s="68">
        <f t="shared" si="37"/>
        <v>223752</v>
      </c>
      <c r="BH13" s="68">
        <f t="shared" si="38"/>
        <v>245244</v>
      </c>
      <c r="BI13" s="68">
        <f t="shared" si="39"/>
        <v>234498</v>
      </c>
      <c r="BJ13" s="71">
        <f t="shared" si="40"/>
        <v>245244</v>
      </c>
      <c r="BK13" s="63">
        <v>173856.52499999999</v>
      </c>
      <c r="BL13" s="63">
        <v>172115</v>
      </c>
      <c r="BM13" s="63">
        <v>458881.74359999999</v>
      </c>
      <c r="BN13" s="63">
        <f t="shared" si="41"/>
        <v>172115</v>
      </c>
      <c r="BO13" s="63">
        <f t="shared" si="42"/>
        <v>268284</v>
      </c>
      <c r="BP13" s="63">
        <f t="shared" si="43"/>
        <v>220200</v>
      </c>
      <c r="BQ13" s="63">
        <f t="shared" si="44"/>
        <v>220200</v>
      </c>
      <c r="BR13" s="63">
        <v>252510.95551690317</v>
      </c>
      <c r="BS13" s="68">
        <f t="shared" si="45"/>
        <v>220200</v>
      </c>
      <c r="BT13" s="68">
        <f t="shared" si="46"/>
        <v>236355</v>
      </c>
      <c r="BU13" s="68">
        <f t="shared" si="47"/>
        <v>228278</v>
      </c>
      <c r="BV13" s="71">
        <f t="shared" si="48"/>
        <v>236355</v>
      </c>
      <c r="BW13" s="63">
        <v>268802.84699999995</v>
      </c>
      <c r="BX13" s="63">
        <v>177949</v>
      </c>
      <c r="BY13" s="63">
        <v>470005.2</v>
      </c>
      <c r="BZ13" s="63">
        <f t="shared" si="49"/>
        <v>177949</v>
      </c>
      <c r="CA13" s="63">
        <f t="shared" si="50"/>
        <v>305586</v>
      </c>
      <c r="CB13" s="63">
        <f t="shared" si="51"/>
        <v>241768</v>
      </c>
      <c r="CC13" s="63">
        <f t="shared" si="52"/>
        <v>241768</v>
      </c>
      <c r="CD13" s="63">
        <v>344473.21356396988</v>
      </c>
      <c r="CE13" s="68">
        <f t="shared" si="53"/>
        <v>241768</v>
      </c>
      <c r="CF13" s="68">
        <f t="shared" si="54"/>
        <v>293121</v>
      </c>
      <c r="CG13" s="68">
        <f t="shared" si="55"/>
        <v>267445</v>
      </c>
      <c r="CH13" s="71">
        <f t="shared" si="56"/>
        <v>293121</v>
      </c>
      <c r="CI13" s="63">
        <v>157890.96900000001</v>
      </c>
      <c r="CJ13" s="63">
        <v>153154</v>
      </c>
      <c r="CK13" s="63">
        <v>399543.5871</v>
      </c>
      <c r="CL13" s="68">
        <f t="shared" si="57"/>
        <v>153154</v>
      </c>
      <c r="CM13" s="68">
        <f t="shared" si="58"/>
        <v>236863</v>
      </c>
      <c r="CN13" s="68">
        <f t="shared" si="59"/>
        <v>195009</v>
      </c>
      <c r="CO13" s="63">
        <f t="shared" si="60"/>
        <v>195009</v>
      </c>
      <c r="CP13" s="63">
        <v>174047.06762353674</v>
      </c>
      <c r="CQ13" s="68">
        <f t="shared" si="61"/>
        <v>174047.06762353674</v>
      </c>
      <c r="CR13" s="68">
        <f t="shared" si="62"/>
        <v>184528</v>
      </c>
      <c r="CS13" s="68">
        <f t="shared" si="63"/>
        <v>179288</v>
      </c>
      <c r="CT13" s="71">
        <f t="shared" si="64"/>
        <v>184528</v>
      </c>
      <c r="CX13" s="79">
        <f t="shared" si="65"/>
        <v>175709.77184756054</v>
      </c>
      <c r="CY13" s="79">
        <f t="shared" si="66"/>
        <v>194612.0473702529</v>
      </c>
      <c r="CZ13" s="79">
        <f t="shared" si="67"/>
        <v>199534.62525288179</v>
      </c>
      <c r="DA13" s="79">
        <f t="shared" si="68"/>
        <v>202284.20219683202</v>
      </c>
      <c r="DB13" s="79">
        <f t="shared" si="69"/>
        <v>245243.19966310309</v>
      </c>
      <c r="DC13" s="79">
        <f t="shared" si="70"/>
        <v>236355.33347511827</v>
      </c>
      <c r="DD13" s="79">
        <f t="shared" si="71"/>
        <v>293120.27736531827</v>
      </c>
      <c r="DE13" s="79">
        <f t="shared" si="72"/>
        <v>184527.74682010172</v>
      </c>
      <c r="DF13" s="82">
        <f t="shared" si="73"/>
        <v>7.7928746438425289E-2</v>
      </c>
      <c r="DG13" s="82">
        <f t="shared" si="74"/>
        <v>8.6992490145525014E-2</v>
      </c>
      <c r="DH13" s="82">
        <f t="shared" si="0"/>
        <v>2.1462999523306658E-2</v>
      </c>
      <c r="DI13" s="82">
        <f t="shared" si="75"/>
        <v>1.0073764192050749E-2</v>
      </c>
      <c r="DJ13" s="82">
        <f t="shared" si="76"/>
        <v>-8.0573619189551415E-2</v>
      </c>
      <c r="DM13" s="82">
        <f t="shared" si="77"/>
        <v>6.0217499436615807E-2</v>
      </c>
    </row>
    <row r="14" spans="1:127" s="29" customFormat="1" ht="60" x14ac:dyDescent="0.2">
      <c r="A14" s="42">
        <v>9</v>
      </c>
      <c r="B14" s="28" t="s">
        <v>66</v>
      </c>
      <c r="C14" s="63">
        <v>626836.28399999999</v>
      </c>
      <c r="D14" s="63">
        <v>549120</v>
      </c>
      <c r="E14" s="63">
        <v>1772412.6</v>
      </c>
      <c r="F14" s="68">
        <f t="shared" si="1"/>
        <v>549120</v>
      </c>
      <c r="G14" s="68">
        <f t="shared" si="2"/>
        <v>982790</v>
      </c>
      <c r="H14" s="68">
        <f t="shared" si="3"/>
        <v>765955</v>
      </c>
      <c r="I14" s="63">
        <f t="shared" si="4"/>
        <v>765955</v>
      </c>
      <c r="J14" s="63">
        <v>585599.32633724844</v>
      </c>
      <c r="K14" s="68">
        <f t="shared" si="5"/>
        <v>585599.32633724844</v>
      </c>
      <c r="L14" s="68">
        <f t="shared" si="6"/>
        <v>675777</v>
      </c>
      <c r="M14" s="68">
        <f t="shared" si="7"/>
        <v>630688</v>
      </c>
      <c r="N14" s="71">
        <f t="shared" si="8"/>
        <v>675777</v>
      </c>
      <c r="O14" s="63">
        <v>636052.56000000006</v>
      </c>
      <c r="P14" s="63">
        <v>615014</v>
      </c>
      <c r="Q14" s="63">
        <v>2038274.4900000002</v>
      </c>
      <c r="R14" s="68">
        <f t="shared" si="9"/>
        <v>615014</v>
      </c>
      <c r="S14" s="68">
        <f t="shared" si="10"/>
        <v>1096447</v>
      </c>
      <c r="T14" s="68">
        <f t="shared" si="11"/>
        <v>855731</v>
      </c>
      <c r="U14" s="63">
        <f t="shared" si="12"/>
        <v>855731</v>
      </c>
      <c r="V14" s="63">
        <v>638504.75594332768</v>
      </c>
      <c r="W14" s="68">
        <f t="shared" si="13"/>
        <v>638504.75594332768</v>
      </c>
      <c r="X14" s="68">
        <f t="shared" si="14"/>
        <v>747118</v>
      </c>
      <c r="Y14" s="68">
        <f t="shared" si="15"/>
        <v>692811</v>
      </c>
      <c r="Z14" s="71">
        <f t="shared" si="16"/>
        <v>747118</v>
      </c>
      <c r="AA14" s="64" t="s">
        <v>51</v>
      </c>
      <c r="AB14" s="64" t="s">
        <v>51</v>
      </c>
      <c r="AC14" s="64" t="s">
        <v>51</v>
      </c>
      <c r="AD14" s="63" t="str">
        <f t="shared" si="17"/>
        <v>N/A</v>
      </c>
      <c r="AE14" s="63" t="str">
        <f t="shared" si="18"/>
        <v>N/A</v>
      </c>
      <c r="AF14" s="63" t="str">
        <f t="shared" si="19"/>
        <v>N/A</v>
      </c>
      <c r="AG14" s="63" t="str">
        <f t="shared" si="20"/>
        <v>N/A</v>
      </c>
      <c r="AH14" s="64" t="s">
        <v>51</v>
      </c>
      <c r="AI14" s="68" t="str">
        <f t="shared" si="21"/>
        <v>N/A</v>
      </c>
      <c r="AJ14" s="68" t="str">
        <f t="shared" si="22"/>
        <v>N/A</v>
      </c>
      <c r="AK14" s="68" t="str">
        <f t="shared" si="23"/>
        <v>N/A</v>
      </c>
      <c r="AL14" s="71" t="str">
        <f t="shared" si="24"/>
        <v>N/A</v>
      </c>
      <c r="AM14" s="64" t="s">
        <v>51</v>
      </c>
      <c r="AN14" s="64" t="s">
        <v>51</v>
      </c>
      <c r="AO14" s="64" t="s">
        <v>51</v>
      </c>
      <c r="AP14" s="63" t="str">
        <f t="shared" si="25"/>
        <v>N/A</v>
      </c>
      <c r="AQ14" s="63" t="str">
        <f t="shared" si="26"/>
        <v>N/A</v>
      </c>
      <c r="AR14" s="63" t="str">
        <f t="shared" si="27"/>
        <v>N/A</v>
      </c>
      <c r="AS14" s="63" t="str">
        <f t="shared" si="28"/>
        <v>N/A</v>
      </c>
      <c r="AT14" s="63" t="str">
        <f t="shared" si="28"/>
        <v>N/A</v>
      </c>
      <c r="AU14" s="68" t="str">
        <f t="shared" si="29"/>
        <v>N/A</v>
      </c>
      <c r="AV14" s="68" t="str">
        <f t="shared" si="30"/>
        <v>N/A</v>
      </c>
      <c r="AW14" s="68" t="str">
        <f t="shared" si="31"/>
        <v>N/A</v>
      </c>
      <c r="AX14" s="71" t="str">
        <f t="shared" si="32"/>
        <v>N/A</v>
      </c>
      <c r="AY14" s="63">
        <v>703578.64199999999</v>
      </c>
      <c r="AZ14" s="63">
        <v>658944</v>
      </c>
      <c r="BA14" s="63">
        <v>2055998.6160000002</v>
      </c>
      <c r="BB14" s="68">
        <f t="shared" si="33"/>
        <v>658944</v>
      </c>
      <c r="BC14" s="68">
        <f t="shared" si="34"/>
        <v>1139507</v>
      </c>
      <c r="BD14" s="68">
        <f t="shared" si="35"/>
        <v>899226</v>
      </c>
      <c r="BE14" s="63">
        <f t="shared" si="36"/>
        <v>899226</v>
      </c>
      <c r="BF14" s="63">
        <v>707330.28640320711</v>
      </c>
      <c r="BG14" s="68">
        <f t="shared" si="37"/>
        <v>707330.28640320711</v>
      </c>
      <c r="BH14" s="68">
        <f t="shared" si="38"/>
        <v>803278</v>
      </c>
      <c r="BI14" s="68">
        <f t="shared" si="39"/>
        <v>755304</v>
      </c>
      <c r="BJ14" s="71">
        <f t="shared" si="40"/>
        <v>803278</v>
      </c>
      <c r="BK14" s="64" t="s">
        <v>51</v>
      </c>
      <c r="BL14" s="64" t="s">
        <v>51</v>
      </c>
      <c r="BM14" s="64" t="s">
        <v>51</v>
      </c>
      <c r="BN14" s="63" t="str">
        <f t="shared" si="41"/>
        <v>N/A</v>
      </c>
      <c r="BO14" s="63" t="str">
        <f t="shared" si="42"/>
        <v>N/A</v>
      </c>
      <c r="BP14" s="63" t="str">
        <f t="shared" si="43"/>
        <v>N/A</v>
      </c>
      <c r="BQ14" s="63" t="str">
        <f t="shared" si="44"/>
        <v>N/A</v>
      </c>
      <c r="BR14" s="63" t="str">
        <f t="shared" si="44"/>
        <v>N/A</v>
      </c>
      <c r="BS14" s="68" t="str">
        <f t="shared" si="45"/>
        <v>N/A</v>
      </c>
      <c r="BT14" s="68" t="str">
        <f t="shared" si="46"/>
        <v>N/A</v>
      </c>
      <c r="BU14" s="68" t="str">
        <f t="shared" si="47"/>
        <v>N/A</v>
      </c>
      <c r="BV14" s="71" t="str">
        <f t="shared" si="48"/>
        <v>N/A</v>
      </c>
      <c r="BW14" s="64" t="s">
        <v>51</v>
      </c>
      <c r="BX14" s="64" t="s">
        <v>51</v>
      </c>
      <c r="BY14" s="64" t="s">
        <v>51</v>
      </c>
      <c r="BZ14" s="63" t="str">
        <f t="shared" si="49"/>
        <v>N/A</v>
      </c>
      <c r="CA14" s="63" t="str">
        <f t="shared" si="50"/>
        <v>N/A</v>
      </c>
      <c r="CB14" s="63" t="str">
        <f t="shared" si="51"/>
        <v>N/A</v>
      </c>
      <c r="CC14" s="63" t="str">
        <f t="shared" si="52"/>
        <v>N/A</v>
      </c>
      <c r="CD14" s="63" t="str">
        <f t="shared" si="52"/>
        <v>N/A</v>
      </c>
      <c r="CE14" s="68" t="str">
        <f t="shared" si="53"/>
        <v>N/A</v>
      </c>
      <c r="CF14" s="68" t="str">
        <f t="shared" si="54"/>
        <v>N/A</v>
      </c>
      <c r="CG14" s="68" t="str">
        <f t="shared" si="55"/>
        <v>N/A</v>
      </c>
      <c r="CH14" s="71" t="str">
        <f t="shared" si="56"/>
        <v>N/A</v>
      </c>
      <c r="CI14" s="63">
        <v>627224.96100000001</v>
      </c>
      <c r="CJ14" s="63">
        <v>576576</v>
      </c>
      <c r="CK14" s="63">
        <v>1807860.8520000002</v>
      </c>
      <c r="CL14" s="68">
        <f t="shared" si="57"/>
        <v>576576</v>
      </c>
      <c r="CM14" s="68">
        <f t="shared" si="58"/>
        <v>1003887</v>
      </c>
      <c r="CN14" s="68">
        <f t="shared" si="59"/>
        <v>790232</v>
      </c>
      <c r="CO14" s="63">
        <f t="shared" si="60"/>
        <v>790232</v>
      </c>
      <c r="CP14" s="63">
        <v>609210.50020120048</v>
      </c>
      <c r="CQ14" s="68">
        <f t="shared" si="61"/>
        <v>609210.50020120048</v>
      </c>
      <c r="CR14" s="68">
        <f t="shared" si="62"/>
        <v>699721</v>
      </c>
      <c r="CS14" s="68">
        <f t="shared" si="63"/>
        <v>654466</v>
      </c>
      <c r="CT14" s="71">
        <f t="shared" si="64"/>
        <v>699721</v>
      </c>
      <c r="CX14" s="79">
        <f t="shared" si="65"/>
        <v>675777.07016862417</v>
      </c>
      <c r="CY14" s="79">
        <f t="shared" si="66"/>
        <v>747117.63213833049</v>
      </c>
      <c r="CZ14" s="79"/>
      <c r="DA14" s="79"/>
      <c r="DB14" s="79">
        <f t="shared" si="69"/>
        <v>803277.91470160359</v>
      </c>
      <c r="DC14" s="79"/>
      <c r="DD14" s="79"/>
      <c r="DE14" s="79">
        <f t="shared" si="72"/>
        <v>699721.06785060023</v>
      </c>
      <c r="DF14" s="82">
        <f t="shared" si="73"/>
        <v>0.15399222604201235</v>
      </c>
      <c r="DG14" s="82">
        <f t="shared" si="74"/>
        <v>0.17010503866104809</v>
      </c>
      <c r="DH14" s="82"/>
      <c r="DI14" s="82"/>
      <c r="DJ14" s="82">
        <f t="shared" si="76"/>
        <v>0.13564756117865762</v>
      </c>
      <c r="DM14" s="82">
        <f t="shared" si="77"/>
        <v>0.1485702686009307</v>
      </c>
    </row>
    <row r="15" spans="1:127" s="29" customFormat="1" ht="60" x14ac:dyDescent="0.2">
      <c r="A15" s="42">
        <v>10</v>
      </c>
      <c r="B15" s="28" t="s">
        <v>67</v>
      </c>
      <c r="C15" s="63">
        <v>315745.81800000003</v>
      </c>
      <c r="D15" s="63">
        <v>205920</v>
      </c>
      <c r="E15" s="63">
        <v>851858</v>
      </c>
      <c r="F15" s="68">
        <f t="shared" si="1"/>
        <v>205920</v>
      </c>
      <c r="G15" s="68">
        <f t="shared" si="2"/>
        <v>457841</v>
      </c>
      <c r="H15" s="68">
        <f t="shared" si="3"/>
        <v>331881</v>
      </c>
      <c r="I15" s="63">
        <f t="shared" si="4"/>
        <v>331881</v>
      </c>
      <c r="J15" s="63">
        <v>306042.13119666808</v>
      </c>
      <c r="K15" s="68">
        <f t="shared" si="5"/>
        <v>306042.13119666808</v>
      </c>
      <c r="L15" s="68">
        <f t="shared" si="6"/>
        <v>318962</v>
      </c>
      <c r="M15" s="68">
        <f t="shared" si="7"/>
        <v>312502</v>
      </c>
      <c r="N15" s="71">
        <f t="shared" si="8"/>
        <v>318962</v>
      </c>
      <c r="O15" s="63">
        <v>323907.51899999997</v>
      </c>
      <c r="P15" s="63">
        <v>230630</v>
      </c>
      <c r="Q15" s="63">
        <v>979636.7</v>
      </c>
      <c r="R15" s="68">
        <f t="shared" si="9"/>
        <v>230630</v>
      </c>
      <c r="S15" s="68">
        <f t="shared" si="10"/>
        <v>511391</v>
      </c>
      <c r="T15" s="68">
        <f t="shared" si="11"/>
        <v>371011</v>
      </c>
      <c r="U15" s="63">
        <f t="shared" si="12"/>
        <v>371011</v>
      </c>
      <c r="V15" s="63">
        <v>323213.72419783974</v>
      </c>
      <c r="W15" s="68">
        <f t="shared" si="13"/>
        <v>323213.72419783974</v>
      </c>
      <c r="X15" s="68">
        <f t="shared" si="14"/>
        <v>347112</v>
      </c>
      <c r="Y15" s="68">
        <f t="shared" si="15"/>
        <v>335163</v>
      </c>
      <c r="Z15" s="71">
        <f t="shared" si="16"/>
        <v>347112</v>
      </c>
      <c r="AA15" s="63">
        <v>327765.78000000003</v>
      </c>
      <c r="AB15" s="63">
        <v>222394</v>
      </c>
      <c r="AC15" s="63">
        <v>989433.06699999992</v>
      </c>
      <c r="AD15" s="63">
        <f t="shared" si="17"/>
        <v>222394</v>
      </c>
      <c r="AE15" s="63">
        <f t="shared" si="18"/>
        <v>513198</v>
      </c>
      <c r="AF15" s="63">
        <f t="shared" si="19"/>
        <v>367796</v>
      </c>
      <c r="AG15" s="63">
        <f t="shared" si="20"/>
        <v>367796</v>
      </c>
      <c r="AH15" s="63">
        <v>330481.71814623073</v>
      </c>
      <c r="AI15" s="68">
        <f t="shared" si="21"/>
        <v>330481.71814623073</v>
      </c>
      <c r="AJ15" s="68">
        <f t="shared" si="22"/>
        <v>349139</v>
      </c>
      <c r="AK15" s="68">
        <f t="shared" si="23"/>
        <v>339810</v>
      </c>
      <c r="AL15" s="71">
        <f t="shared" si="24"/>
        <v>349139</v>
      </c>
      <c r="AM15" s="63">
        <v>379374.93899999995</v>
      </c>
      <c r="AN15" s="63">
        <v>236808</v>
      </c>
      <c r="AO15" s="63">
        <v>860376.58</v>
      </c>
      <c r="AP15" s="63">
        <f t="shared" si="25"/>
        <v>236808</v>
      </c>
      <c r="AQ15" s="63">
        <f t="shared" si="26"/>
        <v>492187</v>
      </c>
      <c r="AR15" s="63">
        <f t="shared" si="27"/>
        <v>364498</v>
      </c>
      <c r="AS15" s="63">
        <f t="shared" si="28"/>
        <v>364498</v>
      </c>
      <c r="AT15" s="63">
        <v>372243.26394452248</v>
      </c>
      <c r="AU15" s="68">
        <f t="shared" si="29"/>
        <v>364498</v>
      </c>
      <c r="AV15" s="68">
        <f t="shared" si="30"/>
        <v>368371</v>
      </c>
      <c r="AW15" s="68">
        <f t="shared" si="31"/>
        <v>366435</v>
      </c>
      <c r="AX15" s="71">
        <f t="shared" si="32"/>
        <v>368371</v>
      </c>
      <c r="AY15" s="63">
        <v>375367.68300000002</v>
      </c>
      <c r="AZ15" s="63">
        <v>247104</v>
      </c>
      <c r="BA15" s="63">
        <v>988155.28</v>
      </c>
      <c r="BB15" s="68">
        <f t="shared" si="33"/>
        <v>247104</v>
      </c>
      <c r="BC15" s="68">
        <f t="shared" si="34"/>
        <v>536876</v>
      </c>
      <c r="BD15" s="68">
        <f t="shared" si="35"/>
        <v>391990</v>
      </c>
      <c r="BE15" s="63">
        <f t="shared" si="36"/>
        <v>391990</v>
      </c>
      <c r="BF15" s="63">
        <v>427916.91946463799</v>
      </c>
      <c r="BG15" s="68">
        <f t="shared" si="37"/>
        <v>391990</v>
      </c>
      <c r="BH15" s="68">
        <f t="shared" si="38"/>
        <v>409953</v>
      </c>
      <c r="BI15" s="68">
        <f t="shared" si="39"/>
        <v>400972</v>
      </c>
      <c r="BJ15" s="71">
        <f t="shared" si="40"/>
        <v>409953</v>
      </c>
      <c r="BK15" s="63">
        <v>347673.18899999995</v>
      </c>
      <c r="BL15" s="63">
        <v>242986</v>
      </c>
      <c r="BM15" s="63">
        <v>998036.83279999997</v>
      </c>
      <c r="BN15" s="63">
        <f t="shared" si="41"/>
        <v>242986</v>
      </c>
      <c r="BO15" s="63">
        <f t="shared" si="42"/>
        <v>529565</v>
      </c>
      <c r="BP15" s="63">
        <f t="shared" si="43"/>
        <v>386276</v>
      </c>
      <c r="BQ15" s="63">
        <f t="shared" si="44"/>
        <v>386276</v>
      </c>
      <c r="BR15" s="63">
        <v>385916.28262923658</v>
      </c>
      <c r="BS15" s="68">
        <f t="shared" si="45"/>
        <v>385916.28262923658</v>
      </c>
      <c r="BT15" s="68">
        <f t="shared" si="46"/>
        <v>386096</v>
      </c>
      <c r="BU15" s="68">
        <f t="shared" si="47"/>
        <v>386006</v>
      </c>
      <c r="BV15" s="71">
        <f t="shared" si="48"/>
        <v>386096</v>
      </c>
      <c r="BW15" s="63">
        <v>537930.25799999991</v>
      </c>
      <c r="BX15" s="63">
        <v>251222</v>
      </c>
      <c r="BY15" s="63">
        <v>1022229.6</v>
      </c>
      <c r="BZ15" s="63">
        <f t="shared" si="49"/>
        <v>251222</v>
      </c>
      <c r="CA15" s="63">
        <f t="shared" si="50"/>
        <v>603794</v>
      </c>
      <c r="CB15" s="63">
        <f t="shared" si="51"/>
        <v>427508</v>
      </c>
      <c r="CC15" s="63">
        <f t="shared" si="52"/>
        <v>427508</v>
      </c>
      <c r="CD15" s="63">
        <v>572422.23476466432</v>
      </c>
      <c r="CE15" s="68">
        <f t="shared" si="53"/>
        <v>427508</v>
      </c>
      <c r="CF15" s="68">
        <f t="shared" si="54"/>
        <v>499965</v>
      </c>
      <c r="CG15" s="68">
        <f t="shared" si="55"/>
        <v>463737</v>
      </c>
      <c r="CH15" s="71">
        <f t="shared" si="56"/>
        <v>499965</v>
      </c>
      <c r="CI15" s="63">
        <v>317031.81899999996</v>
      </c>
      <c r="CJ15" s="63">
        <v>216216</v>
      </c>
      <c r="CK15" s="63">
        <v>868980.34580000001</v>
      </c>
      <c r="CL15" s="68">
        <f t="shared" si="57"/>
        <v>216216</v>
      </c>
      <c r="CM15" s="68">
        <f t="shared" si="58"/>
        <v>467409</v>
      </c>
      <c r="CN15" s="68">
        <f t="shared" si="59"/>
        <v>341813</v>
      </c>
      <c r="CO15" s="63">
        <f t="shared" si="60"/>
        <v>341813</v>
      </c>
      <c r="CP15" s="63">
        <v>311577.64907537709</v>
      </c>
      <c r="CQ15" s="68">
        <f t="shared" si="61"/>
        <v>311577.64907537709</v>
      </c>
      <c r="CR15" s="68">
        <f t="shared" si="62"/>
        <v>326695</v>
      </c>
      <c r="CS15" s="68">
        <f t="shared" si="63"/>
        <v>319136</v>
      </c>
      <c r="CT15" s="71">
        <f t="shared" si="64"/>
        <v>326695</v>
      </c>
      <c r="CX15" s="79">
        <f t="shared" si="65"/>
        <v>318961.38376500073</v>
      </c>
      <c r="CY15" s="79">
        <f t="shared" si="66"/>
        <v>347112.2136822532</v>
      </c>
      <c r="CZ15" s="79">
        <f t="shared" si="67"/>
        <v>349138.76298978203</v>
      </c>
      <c r="DA15" s="79">
        <f t="shared" si="68"/>
        <v>368370.25855559454</v>
      </c>
      <c r="DB15" s="79">
        <f t="shared" si="69"/>
        <v>409953.37331565237</v>
      </c>
      <c r="DC15" s="79">
        <f t="shared" si="70"/>
        <v>386095.97646461829</v>
      </c>
      <c r="DD15" s="79">
        <f t="shared" si="71"/>
        <v>499965.10554899881</v>
      </c>
      <c r="DE15" s="79">
        <f t="shared" si="72"/>
        <v>326695.17160435522</v>
      </c>
      <c r="DF15" s="82">
        <f t="shared" si="73"/>
        <v>4.2213967461984803E-2</v>
      </c>
      <c r="DG15" s="82">
        <f t="shared" si="74"/>
        <v>7.394020641829302E-2</v>
      </c>
      <c r="DH15" s="82">
        <f t="shared" si="0"/>
        <v>2.7452879520267315E-2</v>
      </c>
      <c r="DI15" s="82">
        <f t="shared" si="75"/>
        <v>-1.0404500938142269E-2</v>
      </c>
      <c r="DJ15" s="82">
        <f t="shared" si="76"/>
        <v>-4.1979050913573679E-2</v>
      </c>
      <c r="DM15" s="82">
        <f t="shared" si="77"/>
        <v>4.8519277855263887E-2</v>
      </c>
    </row>
    <row r="16" spans="1:127" s="29" customFormat="1" ht="24" x14ac:dyDescent="0.2">
      <c r="A16" s="42">
        <v>11</v>
      </c>
      <c r="B16" s="28" t="s">
        <v>68</v>
      </c>
      <c r="C16" s="63">
        <v>145925.18699999998</v>
      </c>
      <c r="D16" s="63">
        <v>429000</v>
      </c>
      <c r="E16" s="63">
        <v>472092.6</v>
      </c>
      <c r="F16" s="68">
        <f t="shared" si="1"/>
        <v>145925.18699999998</v>
      </c>
      <c r="G16" s="68">
        <f t="shared" si="2"/>
        <v>349006</v>
      </c>
      <c r="H16" s="68">
        <f t="shared" si="3"/>
        <v>247466</v>
      </c>
      <c r="I16" s="63">
        <f t="shared" si="4"/>
        <v>247466</v>
      </c>
      <c r="J16" s="63">
        <v>144974.15788060887</v>
      </c>
      <c r="K16" s="68">
        <f t="shared" si="5"/>
        <v>144974.15788060887</v>
      </c>
      <c r="L16" s="68">
        <f t="shared" si="6"/>
        <v>196220</v>
      </c>
      <c r="M16" s="68">
        <f t="shared" si="7"/>
        <v>170597</v>
      </c>
      <c r="N16" s="71">
        <f t="shared" si="8"/>
        <v>196220</v>
      </c>
      <c r="O16" s="63">
        <v>146610.693</v>
      </c>
      <c r="P16" s="63">
        <v>480480</v>
      </c>
      <c r="Q16" s="63">
        <v>542906.49</v>
      </c>
      <c r="R16" s="68">
        <f t="shared" si="9"/>
        <v>146610.693</v>
      </c>
      <c r="S16" s="68">
        <f t="shared" si="10"/>
        <v>389999</v>
      </c>
      <c r="T16" s="68">
        <f t="shared" si="11"/>
        <v>268305</v>
      </c>
      <c r="U16" s="63">
        <f t="shared" si="12"/>
        <v>268305</v>
      </c>
      <c r="V16" s="63">
        <v>157110.82986202004</v>
      </c>
      <c r="W16" s="68">
        <f t="shared" si="13"/>
        <v>157110.82986202004</v>
      </c>
      <c r="X16" s="68">
        <f t="shared" si="14"/>
        <v>212708</v>
      </c>
      <c r="Y16" s="68">
        <f t="shared" si="15"/>
        <v>184909</v>
      </c>
      <c r="Z16" s="71">
        <f t="shared" si="16"/>
        <v>212708</v>
      </c>
      <c r="AA16" s="63">
        <v>150293.514</v>
      </c>
      <c r="AB16" s="63">
        <v>463320</v>
      </c>
      <c r="AC16" s="63">
        <v>548335.55489999999</v>
      </c>
      <c r="AD16" s="63">
        <f t="shared" si="17"/>
        <v>150293.514</v>
      </c>
      <c r="AE16" s="63">
        <f t="shared" si="18"/>
        <v>387316</v>
      </c>
      <c r="AF16" s="63">
        <f t="shared" si="19"/>
        <v>268805</v>
      </c>
      <c r="AG16" s="63">
        <f t="shared" si="20"/>
        <v>268805</v>
      </c>
      <c r="AH16" s="63">
        <v>171265.76641840846</v>
      </c>
      <c r="AI16" s="68">
        <f t="shared" si="21"/>
        <v>171265.76641840846</v>
      </c>
      <c r="AJ16" s="68">
        <f t="shared" si="22"/>
        <v>220035</v>
      </c>
      <c r="AK16" s="68">
        <f t="shared" si="23"/>
        <v>195650</v>
      </c>
      <c r="AL16" s="71">
        <f t="shared" si="24"/>
        <v>220035</v>
      </c>
      <c r="AM16" s="63">
        <v>167416.071</v>
      </c>
      <c r="AN16" s="63">
        <v>493350</v>
      </c>
      <c r="AO16" s="63">
        <v>476813.52599999995</v>
      </c>
      <c r="AP16" s="63">
        <f t="shared" si="25"/>
        <v>167416.071</v>
      </c>
      <c r="AQ16" s="63">
        <f t="shared" si="26"/>
        <v>379193</v>
      </c>
      <c r="AR16" s="63">
        <f t="shared" si="27"/>
        <v>273305</v>
      </c>
      <c r="AS16" s="63">
        <f t="shared" si="28"/>
        <v>273305</v>
      </c>
      <c r="AT16" s="63">
        <v>189800.92549059668</v>
      </c>
      <c r="AU16" s="68">
        <f t="shared" si="29"/>
        <v>189800.92549059668</v>
      </c>
      <c r="AV16" s="68">
        <f t="shared" si="30"/>
        <v>231553</v>
      </c>
      <c r="AW16" s="68">
        <f t="shared" si="31"/>
        <v>210677</v>
      </c>
      <c r="AX16" s="71">
        <f t="shared" si="32"/>
        <v>231553</v>
      </c>
      <c r="AY16" s="63">
        <v>165978.36599999998</v>
      </c>
      <c r="AZ16" s="63">
        <v>514800</v>
      </c>
      <c r="BA16" s="63">
        <v>547627.41599999997</v>
      </c>
      <c r="BB16" s="68">
        <f t="shared" si="33"/>
        <v>165978.36599999998</v>
      </c>
      <c r="BC16" s="68">
        <f t="shared" si="34"/>
        <v>409469</v>
      </c>
      <c r="BD16" s="68">
        <f t="shared" si="35"/>
        <v>287724</v>
      </c>
      <c r="BE16" s="63">
        <f t="shared" si="36"/>
        <v>287724</v>
      </c>
      <c r="BF16" s="63">
        <v>228527.13585683092</v>
      </c>
      <c r="BG16" s="68">
        <f t="shared" si="37"/>
        <v>228527.13585683092</v>
      </c>
      <c r="BH16" s="68">
        <f t="shared" si="38"/>
        <v>258126</v>
      </c>
      <c r="BI16" s="68">
        <f t="shared" si="39"/>
        <v>243327</v>
      </c>
      <c r="BJ16" s="71">
        <f t="shared" si="40"/>
        <v>258126</v>
      </c>
      <c r="BK16" s="63">
        <v>161790.639</v>
      </c>
      <c r="BL16" s="63">
        <v>506220</v>
      </c>
      <c r="BM16" s="63">
        <v>553103.69016</v>
      </c>
      <c r="BN16" s="63">
        <f t="shared" si="41"/>
        <v>161790.639</v>
      </c>
      <c r="BO16" s="63">
        <f t="shared" si="42"/>
        <v>407038</v>
      </c>
      <c r="BP16" s="63">
        <f t="shared" si="43"/>
        <v>284414</v>
      </c>
      <c r="BQ16" s="63">
        <f t="shared" si="44"/>
        <v>284414</v>
      </c>
      <c r="BR16" s="63">
        <v>214031.30778268835</v>
      </c>
      <c r="BS16" s="68">
        <f t="shared" si="45"/>
        <v>214031.30778268835</v>
      </c>
      <c r="BT16" s="68">
        <f t="shared" si="46"/>
        <v>249223</v>
      </c>
      <c r="BU16" s="68">
        <f t="shared" si="47"/>
        <v>231627</v>
      </c>
      <c r="BV16" s="71">
        <f t="shared" si="48"/>
        <v>249223</v>
      </c>
      <c r="BW16" s="63">
        <v>240540.10800000001</v>
      </c>
      <c r="BX16" s="63">
        <v>523380</v>
      </c>
      <c r="BY16" s="63">
        <v>566511.12</v>
      </c>
      <c r="BZ16" s="63">
        <f t="shared" si="49"/>
        <v>240540.10800000001</v>
      </c>
      <c r="CA16" s="63">
        <f t="shared" si="50"/>
        <v>443477</v>
      </c>
      <c r="CB16" s="63">
        <f t="shared" si="51"/>
        <v>342009</v>
      </c>
      <c r="CC16" s="63">
        <f t="shared" si="52"/>
        <v>342009</v>
      </c>
      <c r="CD16" s="63">
        <v>302089.65748944745</v>
      </c>
      <c r="CE16" s="68">
        <f t="shared" si="53"/>
        <v>302089.65748944745</v>
      </c>
      <c r="CF16" s="68">
        <f t="shared" si="54"/>
        <v>322049</v>
      </c>
      <c r="CG16" s="68">
        <f t="shared" si="55"/>
        <v>312069</v>
      </c>
      <c r="CH16" s="71">
        <f t="shared" si="56"/>
        <v>322049</v>
      </c>
      <c r="CI16" s="63">
        <v>144564.36599999998</v>
      </c>
      <c r="CJ16" s="63">
        <v>450450</v>
      </c>
      <c r="CK16" s="63">
        <v>481581.66125999996</v>
      </c>
      <c r="CL16" s="68">
        <f t="shared" si="57"/>
        <v>144564.36599999998</v>
      </c>
      <c r="CM16" s="68">
        <f t="shared" si="58"/>
        <v>358865</v>
      </c>
      <c r="CN16" s="68">
        <f t="shared" si="59"/>
        <v>251715</v>
      </c>
      <c r="CO16" s="63">
        <f t="shared" si="60"/>
        <v>251715</v>
      </c>
      <c r="CP16" s="63">
        <v>162736.94082900893</v>
      </c>
      <c r="CQ16" s="68">
        <f t="shared" si="61"/>
        <v>162736.94082900893</v>
      </c>
      <c r="CR16" s="68">
        <f t="shared" si="62"/>
        <v>207226</v>
      </c>
      <c r="CS16" s="68">
        <f t="shared" si="63"/>
        <v>184981</v>
      </c>
      <c r="CT16" s="71">
        <f t="shared" si="64"/>
        <v>207226</v>
      </c>
      <c r="CX16" s="79">
        <f t="shared" si="65"/>
        <v>196219.85794030441</v>
      </c>
      <c r="CY16" s="79">
        <f t="shared" si="66"/>
        <v>212707.85343101001</v>
      </c>
      <c r="CZ16" s="79">
        <f t="shared" si="67"/>
        <v>220035.3507842042</v>
      </c>
      <c r="DA16" s="79">
        <f t="shared" si="68"/>
        <v>231552.78024529835</v>
      </c>
      <c r="DB16" s="79">
        <f t="shared" si="69"/>
        <v>258125.30792841545</v>
      </c>
      <c r="DC16" s="79">
        <f t="shared" si="70"/>
        <v>249222.84107134418</v>
      </c>
      <c r="DD16" s="79">
        <f t="shared" si="71"/>
        <v>322049.12474472378</v>
      </c>
      <c r="DE16" s="79">
        <f t="shared" si="72"/>
        <v>207225.89751950445</v>
      </c>
      <c r="DF16" s="82">
        <f t="shared" si="73"/>
        <v>0.35348161913034271</v>
      </c>
      <c r="DG16" s="82">
        <f t="shared" si="74"/>
        <v>0.35387136340516512</v>
      </c>
      <c r="DH16" s="82">
        <f t="shared" si="0"/>
        <v>0.12463762220395713</v>
      </c>
      <c r="DI16" s="82">
        <f t="shared" si="75"/>
        <v>0.21997708729175924</v>
      </c>
      <c r="DJ16" s="82">
        <f t="shared" si="76"/>
        <v>0.12951710071808442</v>
      </c>
      <c r="DM16" s="82">
        <f t="shared" si="77"/>
        <v>0.27337958095968506</v>
      </c>
    </row>
    <row r="17" spans="1:117" s="29" customFormat="1" ht="60" x14ac:dyDescent="0.2">
      <c r="A17" s="42">
        <v>12</v>
      </c>
      <c r="B17" s="28" t="s">
        <v>69</v>
      </c>
      <c r="C17" s="63">
        <v>274710.27299999999</v>
      </c>
      <c r="D17" s="63">
        <v>163020</v>
      </c>
      <c r="E17" s="63">
        <v>685882.4</v>
      </c>
      <c r="F17" s="68">
        <f t="shared" si="1"/>
        <v>163020</v>
      </c>
      <c r="G17" s="68">
        <f t="shared" si="2"/>
        <v>374538</v>
      </c>
      <c r="H17" s="68">
        <f t="shared" si="3"/>
        <v>268779</v>
      </c>
      <c r="I17" s="63">
        <f t="shared" si="4"/>
        <v>268779</v>
      </c>
      <c r="J17" s="63">
        <v>226717.24576211255</v>
      </c>
      <c r="K17" s="68">
        <f t="shared" si="5"/>
        <v>226717.24576211255</v>
      </c>
      <c r="L17" s="68">
        <f t="shared" si="6"/>
        <v>247748</v>
      </c>
      <c r="M17" s="68">
        <f t="shared" si="7"/>
        <v>237233</v>
      </c>
      <c r="N17" s="71">
        <f t="shared" si="8"/>
        <v>247748</v>
      </c>
      <c r="O17" s="63">
        <v>283120.42800000001</v>
      </c>
      <c r="P17" s="63">
        <v>182582</v>
      </c>
      <c r="Q17" s="63">
        <v>788764.76</v>
      </c>
      <c r="R17" s="68">
        <f t="shared" si="9"/>
        <v>182582</v>
      </c>
      <c r="S17" s="68">
        <f t="shared" si="10"/>
        <v>418156</v>
      </c>
      <c r="T17" s="68">
        <f t="shared" si="11"/>
        <v>300369</v>
      </c>
      <c r="U17" s="63">
        <f t="shared" si="12"/>
        <v>300369</v>
      </c>
      <c r="V17" s="63">
        <v>235903.15661495776</v>
      </c>
      <c r="W17" s="68">
        <f t="shared" si="13"/>
        <v>235903.15661495776</v>
      </c>
      <c r="X17" s="68">
        <f t="shared" si="14"/>
        <v>268136</v>
      </c>
      <c r="Y17" s="68">
        <f t="shared" si="15"/>
        <v>252020</v>
      </c>
      <c r="Z17" s="71">
        <f t="shared" si="16"/>
        <v>268136</v>
      </c>
      <c r="AA17" s="63">
        <v>286817.18099999998</v>
      </c>
      <c r="AB17" s="63">
        <v>176062</v>
      </c>
      <c r="AC17" s="63">
        <v>796652.40760000004</v>
      </c>
      <c r="AD17" s="63">
        <f t="shared" si="17"/>
        <v>176062</v>
      </c>
      <c r="AE17" s="63">
        <f t="shared" si="18"/>
        <v>419844</v>
      </c>
      <c r="AF17" s="63">
        <f t="shared" si="19"/>
        <v>297953</v>
      </c>
      <c r="AG17" s="63">
        <f t="shared" si="20"/>
        <v>297953</v>
      </c>
      <c r="AH17" s="63">
        <v>244341.90797683503</v>
      </c>
      <c r="AI17" s="68">
        <f t="shared" si="21"/>
        <v>244341.90797683503</v>
      </c>
      <c r="AJ17" s="68">
        <f t="shared" si="22"/>
        <v>271147</v>
      </c>
      <c r="AK17" s="68">
        <f t="shared" si="23"/>
        <v>257744</v>
      </c>
      <c r="AL17" s="71">
        <f t="shared" si="24"/>
        <v>271147</v>
      </c>
      <c r="AM17" s="63">
        <v>324219.31199999998</v>
      </c>
      <c r="AN17" s="63">
        <v>187474</v>
      </c>
      <c r="AO17" s="63">
        <v>692741.22400000005</v>
      </c>
      <c r="AP17" s="63">
        <f t="shared" si="25"/>
        <v>187474</v>
      </c>
      <c r="AQ17" s="63">
        <f t="shared" si="26"/>
        <v>401478</v>
      </c>
      <c r="AR17" s="63">
        <f t="shared" si="27"/>
        <v>294476</v>
      </c>
      <c r="AS17" s="63">
        <f t="shared" si="28"/>
        <v>294476</v>
      </c>
      <c r="AT17" s="63">
        <v>275034.38968858757</v>
      </c>
      <c r="AU17" s="68">
        <f t="shared" si="29"/>
        <v>275034.38968858757</v>
      </c>
      <c r="AV17" s="68">
        <f t="shared" si="30"/>
        <v>284755</v>
      </c>
      <c r="AW17" s="68">
        <f t="shared" si="31"/>
        <v>279895</v>
      </c>
      <c r="AX17" s="71">
        <f t="shared" si="32"/>
        <v>284755</v>
      </c>
      <c r="AY17" s="63">
        <v>322389.18899999995</v>
      </c>
      <c r="AZ17" s="63">
        <v>195624</v>
      </c>
      <c r="BA17" s="63">
        <v>795623.58400000003</v>
      </c>
      <c r="BB17" s="68">
        <f t="shared" si="33"/>
        <v>195624</v>
      </c>
      <c r="BC17" s="68">
        <f t="shared" si="34"/>
        <v>437879</v>
      </c>
      <c r="BD17" s="68">
        <f t="shared" si="35"/>
        <v>316752</v>
      </c>
      <c r="BE17" s="63">
        <f t="shared" si="36"/>
        <v>316752</v>
      </c>
      <c r="BF17" s="63">
        <v>296768.42910363397</v>
      </c>
      <c r="BG17" s="68">
        <f t="shared" si="37"/>
        <v>296768.42910363397</v>
      </c>
      <c r="BH17" s="68">
        <f t="shared" si="38"/>
        <v>306760</v>
      </c>
      <c r="BI17" s="68">
        <f t="shared" si="39"/>
        <v>301764</v>
      </c>
      <c r="BJ17" s="71">
        <f t="shared" si="40"/>
        <v>306760</v>
      </c>
      <c r="BK17" s="63">
        <v>305488.125</v>
      </c>
      <c r="BL17" s="63">
        <v>192364</v>
      </c>
      <c r="BM17" s="63">
        <v>803579.81984000001</v>
      </c>
      <c r="BN17" s="63">
        <f t="shared" si="41"/>
        <v>192364</v>
      </c>
      <c r="BO17" s="63">
        <f t="shared" si="42"/>
        <v>433811</v>
      </c>
      <c r="BP17" s="63">
        <f t="shared" si="43"/>
        <v>313088</v>
      </c>
      <c r="BQ17" s="63">
        <f t="shared" si="44"/>
        <v>313088</v>
      </c>
      <c r="BR17" s="63">
        <v>282500.17335778213</v>
      </c>
      <c r="BS17" s="68">
        <f t="shared" si="45"/>
        <v>282500.17335778213</v>
      </c>
      <c r="BT17" s="68">
        <f t="shared" si="46"/>
        <v>297794</v>
      </c>
      <c r="BU17" s="68">
        <f t="shared" si="47"/>
        <v>290147</v>
      </c>
      <c r="BV17" s="71">
        <f t="shared" si="48"/>
        <v>297794</v>
      </c>
      <c r="BW17" s="63">
        <v>461282.07</v>
      </c>
      <c r="BX17" s="63">
        <v>198884</v>
      </c>
      <c r="BY17" s="63">
        <v>823058.88</v>
      </c>
      <c r="BZ17" s="63">
        <f t="shared" si="49"/>
        <v>198884</v>
      </c>
      <c r="CA17" s="63">
        <f t="shared" si="50"/>
        <v>494408</v>
      </c>
      <c r="CB17" s="63">
        <f t="shared" si="51"/>
        <v>346646</v>
      </c>
      <c r="CC17" s="63">
        <f t="shared" si="52"/>
        <v>346646</v>
      </c>
      <c r="CD17" s="63">
        <v>390293.70329694526</v>
      </c>
      <c r="CE17" s="68">
        <f t="shared" si="53"/>
        <v>346646</v>
      </c>
      <c r="CF17" s="68">
        <f t="shared" si="54"/>
        <v>368470</v>
      </c>
      <c r="CG17" s="68">
        <f t="shared" si="55"/>
        <v>357558</v>
      </c>
      <c r="CH17" s="71">
        <f t="shared" si="56"/>
        <v>368470</v>
      </c>
      <c r="CI17" s="63">
        <v>279762.55800000002</v>
      </c>
      <c r="CJ17" s="63">
        <v>171170</v>
      </c>
      <c r="CK17" s="63">
        <v>699668.63624000002</v>
      </c>
      <c r="CL17" s="68">
        <f t="shared" si="57"/>
        <v>171170</v>
      </c>
      <c r="CM17" s="68">
        <f t="shared" si="58"/>
        <v>383534</v>
      </c>
      <c r="CN17" s="68">
        <f t="shared" si="59"/>
        <v>277352</v>
      </c>
      <c r="CO17" s="63">
        <f t="shared" si="60"/>
        <v>277352</v>
      </c>
      <c r="CP17" s="63">
        <v>238043.35346797499</v>
      </c>
      <c r="CQ17" s="68">
        <f t="shared" si="61"/>
        <v>238043.35346797499</v>
      </c>
      <c r="CR17" s="68">
        <f t="shared" si="62"/>
        <v>257698</v>
      </c>
      <c r="CS17" s="68">
        <f t="shared" si="63"/>
        <v>247871</v>
      </c>
      <c r="CT17" s="71">
        <f t="shared" si="64"/>
        <v>257698</v>
      </c>
      <c r="CX17" s="79">
        <f t="shared" si="65"/>
        <v>247748.01229772292</v>
      </c>
      <c r="CY17" s="79">
        <f t="shared" si="66"/>
        <v>268136.01064081222</v>
      </c>
      <c r="CZ17" s="79">
        <f t="shared" si="67"/>
        <v>271147.41970508418</v>
      </c>
      <c r="DA17" s="79">
        <f t="shared" si="68"/>
        <v>284755.23951096041</v>
      </c>
      <c r="DB17" s="79">
        <f t="shared" si="69"/>
        <v>306759.9456351503</v>
      </c>
      <c r="DC17" s="79">
        <f t="shared" si="70"/>
        <v>297793.74874889106</v>
      </c>
      <c r="DD17" s="79">
        <f t="shared" si="71"/>
        <v>368469.93081513932</v>
      </c>
      <c r="DE17" s="79">
        <f t="shared" si="72"/>
        <v>257697.60958732085</v>
      </c>
      <c r="DF17" s="82">
        <f t="shared" si="73"/>
        <v>9.2762094321123367E-2</v>
      </c>
      <c r="DG17" s="82">
        <f t="shared" si="74"/>
        <v>0.13663595896033343</v>
      </c>
      <c r="DH17" s="82">
        <f t="shared" si="0"/>
        <v>5.2002838883093983E-2</v>
      </c>
      <c r="DI17" s="82">
        <f t="shared" si="75"/>
        <v>3.534412490517802E-2</v>
      </c>
      <c r="DJ17" s="82">
        <f t="shared" si="76"/>
        <v>3.3667720524366285E-2</v>
      </c>
      <c r="DM17" s="82">
        <f t="shared" si="77"/>
        <v>8.2565868078270155E-2</v>
      </c>
    </row>
    <row r="18" spans="1:117" s="29" customFormat="1" ht="60" x14ac:dyDescent="0.2">
      <c r="A18" s="42">
        <v>13</v>
      </c>
      <c r="B18" s="28" t="s">
        <v>70</v>
      </c>
      <c r="C18" s="63">
        <v>355269.35399999993</v>
      </c>
      <c r="D18" s="63">
        <v>480480</v>
      </c>
      <c r="E18" s="63">
        <v>1222643.8</v>
      </c>
      <c r="F18" s="68">
        <f t="shared" si="1"/>
        <v>355269.35399999993</v>
      </c>
      <c r="G18" s="68">
        <f t="shared" si="2"/>
        <v>686131</v>
      </c>
      <c r="H18" s="68">
        <f t="shared" si="3"/>
        <v>520700</v>
      </c>
      <c r="I18" s="63">
        <f t="shared" si="4"/>
        <v>520700</v>
      </c>
      <c r="J18" s="63">
        <v>295697.50049991324</v>
      </c>
      <c r="K18" s="68">
        <f t="shared" si="5"/>
        <v>295697.50049991324</v>
      </c>
      <c r="L18" s="68">
        <f t="shared" si="6"/>
        <v>408199</v>
      </c>
      <c r="M18" s="68">
        <f t="shared" si="7"/>
        <v>351948</v>
      </c>
      <c r="N18" s="71">
        <f t="shared" si="8"/>
        <v>408199</v>
      </c>
      <c r="O18" s="63">
        <v>486743.05799999996</v>
      </c>
      <c r="P18" s="63">
        <v>538138</v>
      </c>
      <c r="Q18" s="63">
        <v>1406040.37</v>
      </c>
      <c r="R18" s="68">
        <f t="shared" si="9"/>
        <v>486743.05799999996</v>
      </c>
      <c r="S18" s="68">
        <f t="shared" si="10"/>
        <v>810307</v>
      </c>
      <c r="T18" s="68">
        <f t="shared" si="11"/>
        <v>648525</v>
      </c>
      <c r="U18" s="63">
        <f t="shared" si="12"/>
        <v>648525</v>
      </c>
      <c r="V18" s="63">
        <v>384781.32660802582</v>
      </c>
      <c r="W18" s="68">
        <f t="shared" si="13"/>
        <v>384781.32660802582</v>
      </c>
      <c r="X18" s="68">
        <f t="shared" si="14"/>
        <v>516653</v>
      </c>
      <c r="Y18" s="68">
        <f t="shared" si="15"/>
        <v>450717</v>
      </c>
      <c r="Z18" s="71">
        <f t="shared" si="16"/>
        <v>516653</v>
      </c>
      <c r="AA18" s="64" t="s">
        <v>51</v>
      </c>
      <c r="AB18" s="64" t="s">
        <v>51</v>
      </c>
      <c r="AC18" s="64" t="s">
        <v>51</v>
      </c>
      <c r="AD18" s="63" t="str">
        <f t="shared" si="17"/>
        <v>N/A</v>
      </c>
      <c r="AE18" s="63" t="str">
        <f t="shared" si="18"/>
        <v>N/A</v>
      </c>
      <c r="AF18" s="63" t="str">
        <f t="shared" si="19"/>
        <v>N/A</v>
      </c>
      <c r="AG18" s="63" t="str">
        <f t="shared" si="20"/>
        <v>N/A</v>
      </c>
      <c r="AH18" s="64" t="s">
        <v>51</v>
      </c>
      <c r="AI18" s="68" t="str">
        <f t="shared" si="21"/>
        <v>N/A</v>
      </c>
      <c r="AJ18" s="68" t="str">
        <f t="shared" si="22"/>
        <v>N/A</v>
      </c>
      <c r="AK18" s="68" t="str">
        <f t="shared" si="23"/>
        <v>N/A</v>
      </c>
      <c r="AL18" s="71" t="str">
        <f t="shared" si="24"/>
        <v>N/A</v>
      </c>
      <c r="AM18" s="64" t="s">
        <v>51</v>
      </c>
      <c r="AN18" s="64" t="s">
        <v>51</v>
      </c>
      <c r="AO18" s="64" t="s">
        <v>51</v>
      </c>
      <c r="AP18" s="63" t="str">
        <f t="shared" si="25"/>
        <v>N/A</v>
      </c>
      <c r="AQ18" s="63" t="str">
        <f t="shared" si="26"/>
        <v>N/A</v>
      </c>
      <c r="AR18" s="63" t="str">
        <f t="shared" si="27"/>
        <v>N/A</v>
      </c>
      <c r="AS18" s="63" t="str">
        <f t="shared" si="28"/>
        <v>N/A</v>
      </c>
      <c r="AT18" s="63" t="str">
        <f t="shared" si="28"/>
        <v>N/A</v>
      </c>
      <c r="AU18" s="68" t="str">
        <f t="shared" si="29"/>
        <v>N/A</v>
      </c>
      <c r="AV18" s="68" t="str">
        <f t="shared" si="30"/>
        <v>N/A</v>
      </c>
      <c r="AW18" s="68" t="str">
        <f t="shared" si="31"/>
        <v>N/A</v>
      </c>
      <c r="AX18" s="71" t="str">
        <f t="shared" si="32"/>
        <v>N/A</v>
      </c>
      <c r="AY18" s="63">
        <v>407009.06100000005</v>
      </c>
      <c r="AZ18" s="63">
        <v>576576</v>
      </c>
      <c r="BA18" s="63">
        <v>1418266.808</v>
      </c>
      <c r="BB18" s="68">
        <f t="shared" si="33"/>
        <v>407009.06100000005</v>
      </c>
      <c r="BC18" s="68">
        <f t="shared" si="34"/>
        <v>800617</v>
      </c>
      <c r="BD18" s="68">
        <f t="shared" si="35"/>
        <v>603813</v>
      </c>
      <c r="BE18" s="63">
        <f t="shared" si="36"/>
        <v>603813</v>
      </c>
      <c r="BF18" s="63">
        <v>368180.27289592952</v>
      </c>
      <c r="BG18" s="68">
        <f t="shared" si="37"/>
        <v>368180.27289592952</v>
      </c>
      <c r="BH18" s="68">
        <f t="shared" si="38"/>
        <v>485997</v>
      </c>
      <c r="BI18" s="68">
        <f t="shared" si="39"/>
        <v>427089</v>
      </c>
      <c r="BJ18" s="71">
        <f t="shared" si="40"/>
        <v>485997</v>
      </c>
      <c r="BK18" s="64" t="s">
        <v>51</v>
      </c>
      <c r="BL18" s="64" t="s">
        <v>51</v>
      </c>
      <c r="BM18" s="64" t="s">
        <v>51</v>
      </c>
      <c r="BN18" s="63" t="str">
        <f t="shared" si="41"/>
        <v>N/A</v>
      </c>
      <c r="BO18" s="63" t="str">
        <f t="shared" si="42"/>
        <v>N/A</v>
      </c>
      <c r="BP18" s="63" t="str">
        <f t="shared" si="43"/>
        <v>N/A</v>
      </c>
      <c r="BQ18" s="63" t="str">
        <f t="shared" si="44"/>
        <v>N/A</v>
      </c>
      <c r="BR18" s="63" t="str">
        <f t="shared" si="44"/>
        <v>N/A</v>
      </c>
      <c r="BS18" s="68" t="str">
        <f t="shared" si="45"/>
        <v>N/A</v>
      </c>
      <c r="BT18" s="68" t="str">
        <f t="shared" si="46"/>
        <v>N/A</v>
      </c>
      <c r="BU18" s="68" t="str">
        <f t="shared" si="47"/>
        <v>N/A</v>
      </c>
      <c r="BV18" s="71" t="str">
        <f t="shared" si="48"/>
        <v>N/A</v>
      </c>
      <c r="BW18" s="64" t="s">
        <v>51</v>
      </c>
      <c r="BX18" s="64" t="s">
        <v>51</v>
      </c>
      <c r="BY18" s="64" t="s">
        <v>51</v>
      </c>
      <c r="BZ18" s="63" t="str">
        <f t="shared" si="49"/>
        <v>N/A</v>
      </c>
      <c r="CA18" s="63" t="str">
        <f t="shared" si="50"/>
        <v>N/A</v>
      </c>
      <c r="CB18" s="63" t="str">
        <f t="shared" si="51"/>
        <v>N/A</v>
      </c>
      <c r="CC18" s="63" t="str">
        <f t="shared" si="52"/>
        <v>N/A</v>
      </c>
      <c r="CD18" s="63" t="str">
        <f t="shared" si="52"/>
        <v>N/A</v>
      </c>
      <c r="CE18" s="68" t="str">
        <f t="shared" si="53"/>
        <v>N/A</v>
      </c>
      <c r="CF18" s="68" t="str">
        <f t="shared" si="54"/>
        <v>N/A</v>
      </c>
      <c r="CG18" s="68" t="str">
        <f t="shared" si="55"/>
        <v>N/A</v>
      </c>
      <c r="CH18" s="71" t="str">
        <f t="shared" si="56"/>
        <v>N/A</v>
      </c>
      <c r="CI18" s="63">
        <v>353034.04200000002</v>
      </c>
      <c r="CJ18" s="63">
        <v>504504</v>
      </c>
      <c r="CK18" s="63">
        <v>1247096.676</v>
      </c>
      <c r="CL18" s="68">
        <f t="shared" si="57"/>
        <v>353034.04200000002</v>
      </c>
      <c r="CM18" s="68">
        <f t="shared" si="58"/>
        <v>701545</v>
      </c>
      <c r="CN18" s="68">
        <f t="shared" si="59"/>
        <v>527290</v>
      </c>
      <c r="CO18" s="63">
        <f t="shared" si="60"/>
        <v>527290</v>
      </c>
      <c r="CP18" s="63">
        <v>308888.18622434692</v>
      </c>
      <c r="CQ18" s="68">
        <f t="shared" si="61"/>
        <v>308888.18622434692</v>
      </c>
      <c r="CR18" s="68">
        <f t="shared" si="62"/>
        <v>418089</v>
      </c>
      <c r="CS18" s="68">
        <f t="shared" si="63"/>
        <v>363489</v>
      </c>
      <c r="CT18" s="71">
        <f t="shared" si="64"/>
        <v>418089</v>
      </c>
      <c r="CX18" s="79">
        <f t="shared" si="65"/>
        <v>408198.85158328991</v>
      </c>
      <c r="CY18" s="79">
        <f t="shared" si="66"/>
        <v>516653.21347067959</v>
      </c>
      <c r="CZ18" s="79"/>
      <c r="DA18" s="79"/>
      <c r="DB18" s="79">
        <f t="shared" si="69"/>
        <v>485996.72411463142</v>
      </c>
      <c r="DC18" s="79"/>
      <c r="DD18" s="79"/>
      <c r="DE18" s="79">
        <f t="shared" si="72"/>
        <v>418088.83011217345</v>
      </c>
      <c r="DF18" s="82">
        <f t="shared" si="73"/>
        <v>0.38046094705967826</v>
      </c>
      <c r="DG18" s="82">
        <f t="shared" si="74"/>
        <v>0.34271903999382691</v>
      </c>
      <c r="DH18" s="82"/>
      <c r="DI18" s="82"/>
      <c r="DJ18" s="82">
        <f t="shared" si="76"/>
        <v>0.31999664265555072</v>
      </c>
      <c r="DM18" s="82">
        <f t="shared" si="77"/>
        <v>0.3535280685953901</v>
      </c>
    </row>
    <row r="19" spans="1:117" s="29" customFormat="1" ht="60" x14ac:dyDescent="0.2">
      <c r="A19" s="42">
        <v>14</v>
      </c>
      <c r="B19" s="28" t="s">
        <v>71</v>
      </c>
      <c r="C19" s="63">
        <v>198443.15099999998</v>
      </c>
      <c r="D19" s="63">
        <v>163020</v>
      </c>
      <c r="E19" s="63">
        <v>575965.6</v>
      </c>
      <c r="F19" s="68">
        <f t="shared" si="1"/>
        <v>163020</v>
      </c>
      <c r="G19" s="68">
        <f t="shared" si="2"/>
        <v>312476</v>
      </c>
      <c r="H19" s="68">
        <f t="shared" si="3"/>
        <v>237748</v>
      </c>
      <c r="I19" s="63">
        <f t="shared" si="4"/>
        <v>237748</v>
      </c>
      <c r="J19" s="63">
        <v>156154.67325788405</v>
      </c>
      <c r="K19" s="68">
        <f t="shared" si="5"/>
        <v>156154.67325788405</v>
      </c>
      <c r="L19" s="68">
        <f t="shared" si="6"/>
        <v>196951</v>
      </c>
      <c r="M19" s="68">
        <f t="shared" si="7"/>
        <v>176553</v>
      </c>
      <c r="N19" s="71">
        <f t="shared" si="8"/>
        <v>196951</v>
      </c>
      <c r="O19" s="63">
        <v>206464.88699999999</v>
      </c>
      <c r="P19" s="63">
        <v>182582</v>
      </c>
      <c r="Q19" s="63">
        <v>662360.43999999994</v>
      </c>
      <c r="R19" s="68">
        <f t="shared" si="9"/>
        <v>182582</v>
      </c>
      <c r="S19" s="68">
        <f t="shared" si="10"/>
        <v>350469</v>
      </c>
      <c r="T19" s="68">
        <f t="shared" si="11"/>
        <v>266526</v>
      </c>
      <c r="U19" s="63">
        <f t="shared" si="12"/>
        <v>266526</v>
      </c>
      <c r="V19" s="63">
        <v>165108.13449131706</v>
      </c>
      <c r="W19" s="68">
        <f t="shared" si="13"/>
        <v>165108.13449131706</v>
      </c>
      <c r="X19" s="68">
        <f t="shared" si="14"/>
        <v>215817</v>
      </c>
      <c r="Y19" s="68">
        <f t="shared" si="15"/>
        <v>190463</v>
      </c>
      <c r="Z19" s="71">
        <f t="shared" si="16"/>
        <v>215817</v>
      </c>
      <c r="AA19" s="63">
        <v>210179.7</v>
      </c>
      <c r="AB19" s="63">
        <v>176062</v>
      </c>
      <c r="AC19" s="63">
        <v>668984.0443999999</v>
      </c>
      <c r="AD19" s="63">
        <f t="shared" si="17"/>
        <v>176062</v>
      </c>
      <c r="AE19" s="63">
        <f t="shared" si="18"/>
        <v>351742</v>
      </c>
      <c r="AF19" s="63">
        <f t="shared" si="19"/>
        <v>263902</v>
      </c>
      <c r="AG19" s="63">
        <f t="shared" si="20"/>
        <v>263902</v>
      </c>
      <c r="AH19" s="63">
        <v>171483.0653036983</v>
      </c>
      <c r="AI19" s="68">
        <f t="shared" si="21"/>
        <v>171483.0653036983</v>
      </c>
      <c r="AJ19" s="68">
        <f t="shared" si="22"/>
        <v>217693</v>
      </c>
      <c r="AK19" s="68">
        <f t="shared" si="23"/>
        <v>194588</v>
      </c>
      <c r="AL19" s="71">
        <f t="shared" si="24"/>
        <v>217693</v>
      </c>
      <c r="AM19" s="63">
        <v>215098.59899999999</v>
      </c>
      <c r="AN19" s="63">
        <v>187474</v>
      </c>
      <c r="AO19" s="63">
        <v>581725.25599999994</v>
      </c>
      <c r="AP19" s="63">
        <f t="shared" si="25"/>
        <v>187474</v>
      </c>
      <c r="AQ19" s="63">
        <f t="shared" si="26"/>
        <v>328099</v>
      </c>
      <c r="AR19" s="63">
        <f t="shared" si="27"/>
        <v>257787</v>
      </c>
      <c r="AS19" s="63">
        <f t="shared" si="28"/>
        <v>257787</v>
      </c>
      <c r="AT19" s="63">
        <v>180654.03296672419</v>
      </c>
      <c r="AU19" s="68">
        <f t="shared" si="29"/>
        <v>180654.03296672419</v>
      </c>
      <c r="AV19" s="68">
        <f t="shared" si="30"/>
        <v>219221</v>
      </c>
      <c r="AW19" s="68">
        <f t="shared" si="31"/>
        <v>199938</v>
      </c>
      <c r="AX19" s="71">
        <f t="shared" si="32"/>
        <v>219221</v>
      </c>
      <c r="AY19" s="63">
        <v>233762.06099999999</v>
      </c>
      <c r="AZ19" s="63">
        <v>195624</v>
      </c>
      <c r="BA19" s="63">
        <v>668120.09600000002</v>
      </c>
      <c r="BB19" s="68">
        <f t="shared" si="33"/>
        <v>195624</v>
      </c>
      <c r="BC19" s="68">
        <f t="shared" si="34"/>
        <v>365835</v>
      </c>
      <c r="BD19" s="68">
        <f t="shared" si="35"/>
        <v>280730</v>
      </c>
      <c r="BE19" s="63">
        <f t="shared" si="36"/>
        <v>280730</v>
      </c>
      <c r="BF19" s="63">
        <v>212580.98819299831</v>
      </c>
      <c r="BG19" s="68">
        <f t="shared" si="37"/>
        <v>212580.98819299831</v>
      </c>
      <c r="BH19" s="68">
        <f t="shared" si="38"/>
        <v>246655</v>
      </c>
      <c r="BI19" s="68">
        <f t="shared" si="39"/>
        <v>229618</v>
      </c>
      <c r="BJ19" s="71">
        <f t="shared" si="40"/>
        <v>246655</v>
      </c>
      <c r="BK19" s="63">
        <v>222937.155</v>
      </c>
      <c r="BL19" s="63">
        <v>192364</v>
      </c>
      <c r="BM19" s="63">
        <v>674801.29696000007</v>
      </c>
      <c r="BN19" s="63">
        <f t="shared" si="41"/>
        <v>192364</v>
      </c>
      <c r="BO19" s="63">
        <f t="shared" si="42"/>
        <v>363367</v>
      </c>
      <c r="BP19" s="63">
        <f t="shared" si="43"/>
        <v>277866</v>
      </c>
      <c r="BQ19" s="63">
        <f t="shared" si="44"/>
        <v>277866</v>
      </c>
      <c r="BR19" s="63">
        <v>204025.18184420274</v>
      </c>
      <c r="BS19" s="68">
        <f t="shared" si="45"/>
        <v>204025.18184420274</v>
      </c>
      <c r="BT19" s="68">
        <f t="shared" si="46"/>
        <v>240946</v>
      </c>
      <c r="BU19" s="68">
        <f t="shared" si="47"/>
        <v>222486</v>
      </c>
      <c r="BV19" s="71">
        <f t="shared" si="48"/>
        <v>240946</v>
      </c>
      <c r="BW19" s="63">
        <v>336427.61399999994</v>
      </c>
      <c r="BX19" s="63">
        <v>198884</v>
      </c>
      <c r="BY19" s="63">
        <v>691158.72</v>
      </c>
      <c r="BZ19" s="63">
        <f t="shared" si="49"/>
        <v>198884</v>
      </c>
      <c r="CA19" s="63">
        <f t="shared" si="50"/>
        <v>408823</v>
      </c>
      <c r="CB19" s="63">
        <f t="shared" si="51"/>
        <v>303854</v>
      </c>
      <c r="CC19" s="63">
        <f t="shared" si="52"/>
        <v>303854</v>
      </c>
      <c r="CD19" s="63">
        <v>284418.71289514547</v>
      </c>
      <c r="CE19" s="68">
        <f t="shared" si="53"/>
        <v>284418.71289514547</v>
      </c>
      <c r="CF19" s="68">
        <f t="shared" si="54"/>
        <v>294136</v>
      </c>
      <c r="CG19" s="68">
        <f t="shared" si="55"/>
        <v>289277</v>
      </c>
      <c r="CH19" s="71">
        <f t="shared" si="56"/>
        <v>294136</v>
      </c>
      <c r="CI19" s="63">
        <v>203576.31900000002</v>
      </c>
      <c r="CJ19" s="63">
        <v>171170</v>
      </c>
      <c r="CK19" s="63">
        <v>587542.50855999999</v>
      </c>
      <c r="CL19" s="68">
        <f t="shared" si="57"/>
        <v>171170</v>
      </c>
      <c r="CM19" s="68">
        <f t="shared" si="58"/>
        <v>320763</v>
      </c>
      <c r="CN19" s="68">
        <f t="shared" si="59"/>
        <v>245967</v>
      </c>
      <c r="CO19" s="63">
        <f t="shared" si="60"/>
        <v>245967</v>
      </c>
      <c r="CP19" s="63">
        <v>165454.31838879886</v>
      </c>
      <c r="CQ19" s="68">
        <f t="shared" si="61"/>
        <v>165454.31838879886</v>
      </c>
      <c r="CR19" s="68">
        <f t="shared" si="62"/>
        <v>205711</v>
      </c>
      <c r="CS19" s="68">
        <f t="shared" si="63"/>
        <v>185583</v>
      </c>
      <c r="CT19" s="71">
        <f t="shared" si="64"/>
        <v>205711</v>
      </c>
      <c r="CX19" s="79">
        <f t="shared" si="65"/>
        <v>196951.39921227534</v>
      </c>
      <c r="CY19" s="79">
        <f t="shared" si="66"/>
        <v>215816.84449565853</v>
      </c>
      <c r="CZ19" s="79">
        <f t="shared" si="67"/>
        <v>217692.51135184913</v>
      </c>
      <c r="DA19" s="79">
        <f t="shared" si="68"/>
        <v>219220.3377333621</v>
      </c>
      <c r="DB19" s="79">
        <f t="shared" si="69"/>
        <v>246655.34051316587</v>
      </c>
      <c r="DC19" s="79">
        <f t="shared" si="70"/>
        <v>240945.46191876804</v>
      </c>
      <c r="DD19" s="79">
        <f t="shared" si="71"/>
        <v>294136.21761423943</v>
      </c>
      <c r="DE19" s="79">
        <f t="shared" si="72"/>
        <v>205710.39482439944</v>
      </c>
      <c r="DF19" s="82">
        <f t="shared" si="73"/>
        <v>0.261258437568608</v>
      </c>
      <c r="DG19" s="82">
        <f t="shared" si="74"/>
        <v>0.30712423806719347</v>
      </c>
      <c r="DH19" s="82">
        <f t="shared" si="0"/>
        <v>0.11873554048476342</v>
      </c>
      <c r="DI19" s="82">
        <f t="shared" si="75"/>
        <v>0.21348155993695239</v>
      </c>
      <c r="DJ19" s="82">
        <f t="shared" si="76"/>
        <v>0.16028880385687216</v>
      </c>
      <c r="DM19" s="82">
        <f t="shared" si="77"/>
        <v>0.24330629038647023</v>
      </c>
    </row>
    <row r="20" spans="1:117" s="29" customFormat="1" ht="60" x14ac:dyDescent="0.2">
      <c r="A20" s="42">
        <v>15</v>
      </c>
      <c r="B20" s="28" t="s">
        <v>72</v>
      </c>
      <c r="C20" s="63">
        <v>229305.75599999999</v>
      </c>
      <c r="D20" s="63">
        <v>308880</v>
      </c>
      <c r="E20" s="63">
        <v>707134.4</v>
      </c>
      <c r="F20" s="68">
        <f t="shared" si="1"/>
        <v>229305.75599999999</v>
      </c>
      <c r="G20" s="68">
        <f t="shared" si="2"/>
        <v>415107</v>
      </c>
      <c r="H20" s="68">
        <f t="shared" si="3"/>
        <v>322206</v>
      </c>
      <c r="I20" s="63">
        <f t="shared" si="4"/>
        <v>322206</v>
      </c>
      <c r="J20" s="63">
        <v>241044.44409002969</v>
      </c>
      <c r="K20" s="68">
        <f t="shared" si="5"/>
        <v>241044.44409002969</v>
      </c>
      <c r="L20" s="68">
        <f t="shared" si="6"/>
        <v>281625</v>
      </c>
      <c r="M20" s="68">
        <f t="shared" si="7"/>
        <v>261335</v>
      </c>
      <c r="N20" s="71">
        <f t="shared" si="8"/>
        <v>281625</v>
      </c>
      <c r="O20" s="63">
        <v>236896.761</v>
      </c>
      <c r="P20" s="63">
        <v>345946</v>
      </c>
      <c r="Q20" s="63">
        <v>813204.56</v>
      </c>
      <c r="R20" s="68">
        <f t="shared" si="9"/>
        <v>236896.761</v>
      </c>
      <c r="S20" s="68">
        <f t="shared" si="10"/>
        <v>465349</v>
      </c>
      <c r="T20" s="68">
        <f t="shared" si="11"/>
        <v>351123</v>
      </c>
      <c r="U20" s="63">
        <f t="shared" si="12"/>
        <v>351123</v>
      </c>
      <c r="V20" s="63">
        <v>252507.53103590291</v>
      </c>
      <c r="W20" s="68">
        <f t="shared" si="13"/>
        <v>252507.53103590291</v>
      </c>
      <c r="X20" s="68">
        <f t="shared" si="14"/>
        <v>301815</v>
      </c>
      <c r="Y20" s="68">
        <f t="shared" si="15"/>
        <v>277161</v>
      </c>
      <c r="Z20" s="71">
        <f t="shared" si="16"/>
        <v>301815</v>
      </c>
      <c r="AA20" s="63">
        <v>240582.033</v>
      </c>
      <c r="AB20" s="63">
        <v>333590</v>
      </c>
      <c r="AC20" s="63">
        <v>821336.60560000001</v>
      </c>
      <c r="AD20" s="63">
        <f t="shared" si="17"/>
        <v>240582.033</v>
      </c>
      <c r="AE20" s="63">
        <f t="shared" si="18"/>
        <v>465170</v>
      </c>
      <c r="AF20" s="63">
        <f t="shared" si="19"/>
        <v>352876</v>
      </c>
      <c r="AG20" s="63">
        <f t="shared" si="20"/>
        <v>352876</v>
      </c>
      <c r="AH20" s="63">
        <v>260939.64098008277</v>
      </c>
      <c r="AI20" s="68">
        <f t="shared" si="21"/>
        <v>260939.64098008277</v>
      </c>
      <c r="AJ20" s="68">
        <f t="shared" si="22"/>
        <v>306908</v>
      </c>
      <c r="AK20" s="68">
        <f t="shared" si="23"/>
        <v>283924</v>
      </c>
      <c r="AL20" s="71">
        <f t="shared" si="24"/>
        <v>306908</v>
      </c>
      <c r="AM20" s="63">
        <v>246480.04199999999</v>
      </c>
      <c r="AN20" s="63">
        <v>355212</v>
      </c>
      <c r="AO20" s="63">
        <v>714205.74400000006</v>
      </c>
      <c r="AP20" s="63">
        <f t="shared" si="25"/>
        <v>246480.04199999999</v>
      </c>
      <c r="AQ20" s="63">
        <f t="shared" si="26"/>
        <v>438633</v>
      </c>
      <c r="AR20" s="63">
        <f t="shared" si="27"/>
        <v>342557</v>
      </c>
      <c r="AS20" s="63">
        <f t="shared" si="28"/>
        <v>342557</v>
      </c>
      <c r="AT20" s="63">
        <v>266545.82769397914</v>
      </c>
      <c r="AU20" s="68">
        <f t="shared" si="29"/>
        <v>266545.82769397914</v>
      </c>
      <c r="AV20" s="68">
        <f t="shared" si="30"/>
        <v>304551</v>
      </c>
      <c r="AW20" s="68">
        <f t="shared" si="31"/>
        <v>285548</v>
      </c>
      <c r="AX20" s="71">
        <f t="shared" si="32"/>
        <v>304551</v>
      </c>
      <c r="AY20" s="63">
        <v>267347.72699999996</v>
      </c>
      <c r="AZ20" s="63">
        <v>370656</v>
      </c>
      <c r="BA20" s="63">
        <v>820275.90399999998</v>
      </c>
      <c r="BB20" s="68">
        <f t="shared" si="33"/>
        <v>267347.72699999996</v>
      </c>
      <c r="BC20" s="68">
        <f t="shared" si="34"/>
        <v>486093</v>
      </c>
      <c r="BD20" s="68">
        <f t="shared" si="35"/>
        <v>376720</v>
      </c>
      <c r="BE20" s="63">
        <f t="shared" si="36"/>
        <v>376720</v>
      </c>
      <c r="BF20" s="63">
        <v>291490.99256576353</v>
      </c>
      <c r="BG20" s="68">
        <f t="shared" si="37"/>
        <v>291490.99256576353</v>
      </c>
      <c r="BH20" s="68">
        <f t="shared" si="38"/>
        <v>334105</v>
      </c>
      <c r="BI20" s="68">
        <f t="shared" si="39"/>
        <v>312798</v>
      </c>
      <c r="BJ20" s="71">
        <f t="shared" si="40"/>
        <v>334105</v>
      </c>
      <c r="BK20" s="63">
        <v>259132.62</v>
      </c>
      <c r="BL20" s="63">
        <v>364478</v>
      </c>
      <c r="BM20" s="63">
        <v>828478.66304000001</v>
      </c>
      <c r="BN20" s="63">
        <f t="shared" si="41"/>
        <v>259132.62</v>
      </c>
      <c r="BO20" s="63">
        <f t="shared" si="42"/>
        <v>484030</v>
      </c>
      <c r="BP20" s="63">
        <f t="shared" si="43"/>
        <v>371581</v>
      </c>
      <c r="BQ20" s="63">
        <f t="shared" si="44"/>
        <v>371581</v>
      </c>
      <c r="BR20" s="63">
        <v>278272.08081611554</v>
      </c>
      <c r="BS20" s="68">
        <f t="shared" si="45"/>
        <v>278272.08081611554</v>
      </c>
      <c r="BT20" s="68">
        <f t="shared" si="46"/>
        <v>324927</v>
      </c>
      <c r="BU20" s="68">
        <f t="shared" si="47"/>
        <v>301600</v>
      </c>
      <c r="BV20" s="71">
        <f t="shared" si="48"/>
        <v>324927</v>
      </c>
      <c r="BW20" s="63">
        <v>386055.07500000001</v>
      </c>
      <c r="BX20" s="63">
        <v>376834</v>
      </c>
      <c r="BY20" s="63">
        <v>848561.28</v>
      </c>
      <c r="BZ20" s="63">
        <f t="shared" si="49"/>
        <v>376834</v>
      </c>
      <c r="CA20" s="63">
        <f t="shared" si="50"/>
        <v>537150</v>
      </c>
      <c r="CB20" s="63">
        <f t="shared" si="51"/>
        <v>456992</v>
      </c>
      <c r="CC20" s="63">
        <f t="shared" si="52"/>
        <v>456992</v>
      </c>
      <c r="CD20" s="63">
        <v>397145.15582912165</v>
      </c>
      <c r="CE20" s="68">
        <f t="shared" si="53"/>
        <v>397145.15582912165</v>
      </c>
      <c r="CF20" s="68">
        <f t="shared" si="54"/>
        <v>427069</v>
      </c>
      <c r="CG20" s="68">
        <f t="shared" si="55"/>
        <v>412107</v>
      </c>
      <c r="CH20" s="71">
        <f t="shared" si="56"/>
        <v>427069</v>
      </c>
      <c r="CI20" s="63">
        <v>234606.75300000003</v>
      </c>
      <c r="CJ20" s="63">
        <v>324324</v>
      </c>
      <c r="CK20" s="63">
        <v>721347.80144000007</v>
      </c>
      <c r="CL20" s="68">
        <f t="shared" si="57"/>
        <v>234606.75300000003</v>
      </c>
      <c r="CM20" s="68">
        <f t="shared" si="58"/>
        <v>426760</v>
      </c>
      <c r="CN20" s="68">
        <f t="shared" si="59"/>
        <v>330683</v>
      </c>
      <c r="CO20" s="63">
        <f t="shared" si="60"/>
        <v>330683</v>
      </c>
      <c r="CP20" s="63">
        <v>248369.0976331525</v>
      </c>
      <c r="CQ20" s="68">
        <f t="shared" si="61"/>
        <v>248369.0976331525</v>
      </c>
      <c r="CR20" s="68">
        <f t="shared" si="62"/>
        <v>289526</v>
      </c>
      <c r="CS20" s="68">
        <f t="shared" si="63"/>
        <v>268948</v>
      </c>
      <c r="CT20" s="71">
        <f t="shared" si="64"/>
        <v>289526</v>
      </c>
      <c r="CX20" s="79">
        <f t="shared" si="65"/>
        <v>281625.34071168152</v>
      </c>
      <c r="CY20" s="79">
        <f t="shared" si="66"/>
        <v>301815.23251795146</v>
      </c>
      <c r="CZ20" s="79">
        <f t="shared" si="67"/>
        <v>306907.71529004141</v>
      </c>
      <c r="DA20" s="79">
        <f t="shared" si="68"/>
        <v>304551.07318032288</v>
      </c>
      <c r="DB20" s="79">
        <f t="shared" si="69"/>
        <v>334105.73061621509</v>
      </c>
      <c r="DC20" s="79">
        <f t="shared" si="70"/>
        <v>324926.63566139108</v>
      </c>
      <c r="DD20" s="79">
        <f t="shared" si="71"/>
        <v>427068.60749789415</v>
      </c>
      <c r="DE20" s="79">
        <f t="shared" si="72"/>
        <v>289526.11660324293</v>
      </c>
      <c r="DF20" s="82">
        <f t="shared" si="73"/>
        <v>0.1683544160283359</v>
      </c>
      <c r="DG20" s="82">
        <f t="shared" si="74"/>
        <v>0.19527220150529967</v>
      </c>
      <c r="DH20" s="82">
        <f t="shared" si="0"/>
        <v>8.0950237704601857E-2</v>
      </c>
      <c r="DI20" s="82">
        <f t="shared" si="75"/>
        <v>0.14258428209192431</v>
      </c>
      <c r="DJ20" s="82">
        <f t="shared" si="76"/>
        <v>0.14619572864103936</v>
      </c>
      <c r="DM20" s="82">
        <f t="shared" si="77"/>
        <v>0.1657090973164479</v>
      </c>
    </row>
    <row r="21" spans="1:117" s="29" customFormat="1" ht="60" x14ac:dyDescent="0.2">
      <c r="A21" s="42">
        <v>16</v>
      </c>
      <c r="B21" s="28" t="s">
        <v>73</v>
      </c>
      <c r="C21" s="63">
        <v>409150.46100000001</v>
      </c>
      <c r="D21" s="63">
        <v>549120</v>
      </c>
      <c r="E21" s="63">
        <v>1367919</v>
      </c>
      <c r="F21" s="68">
        <f t="shared" si="1"/>
        <v>409150.46100000001</v>
      </c>
      <c r="G21" s="68">
        <f t="shared" si="2"/>
        <v>775396</v>
      </c>
      <c r="H21" s="68">
        <f t="shared" si="3"/>
        <v>592273</v>
      </c>
      <c r="I21" s="63">
        <f t="shared" si="4"/>
        <v>592273</v>
      </c>
      <c r="J21" s="63">
        <v>390217.3269934241</v>
      </c>
      <c r="K21" s="68">
        <f t="shared" si="5"/>
        <v>390217.3269934241</v>
      </c>
      <c r="L21" s="68">
        <f t="shared" si="6"/>
        <v>491245</v>
      </c>
      <c r="M21" s="68">
        <f t="shared" si="7"/>
        <v>440731</v>
      </c>
      <c r="N21" s="71">
        <f t="shared" si="8"/>
        <v>491245</v>
      </c>
      <c r="O21" s="63">
        <v>562332.15599999996</v>
      </c>
      <c r="P21" s="63">
        <v>615014</v>
      </c>
      <c r="Q21" s="63">
        <v>1573106.85</v>
      </c>
      <c r="R21" s="68">
        <f t="shared" si="9"/>
        <v>562332.15599999996</v>
      </c>
      <c r="S21" s="68">
        <f t="shared" si="10"/>
        <v>916818</v>
      </c>
      <c r="T21" s="68">
        <f t="shared" si="11"/>
        <v>739575</v>
      </c>
      <c r="U21" s="63">
        <f t="shared" si="12"/>
        <v>739575</v>
      </c>
      <c r="V21" s="63">
        <v>521351.28925321472</v>
      </c>
      <c r="W21" s="68">
        <f t="shared" si="13"/>
        <v>521351.28925321472</v>
      </c>
      <c r="X21" s="68">
        <f t="shared" si="14"/>
        <v>630463</v>
      </c>
      <c r="Y21" s="68">
        <f t="shared" si="15"/>
        <v>575907</v>
      </c>
      <c r="Z21" s="71">
        <f t="shared" si="16"/>
        <v>630463</v>
      </c>
      <c r="AA21" s="64" t="s">
        <v>51</v>
      </c>
      <c r="AB21" s="64" t="s">
        <v>51</v>
      </c>
      <c r="AC21" s="64" t="s">
        <v>51</v>
      </c>
      <c r="AD21" s="63" t="str">
        <f t="shared" si="17"/>
        <v>N/A</v>
      </c>
      <c r="AE21" s="63" t="str">
        <f t="shared" si="18"/>
        <v>N/A</v>
      </c>
      <c r="AF21" s="63" t="str">
        <f t="shared" si="19"/>
        <v>N/A</v>
      </c>
      <c r="AG21" s="63" t="str">
        <f t="shared" si="20"/>
        <v>N/A</v>
      </c>
      <c r="AH21" s="63" t="str">
        <f t="shared" si="20"/>
        <v>N/A</v>
      </c>
      <c r="AI21" s="68" t="str">
        <f t="shared" si="21"/>
        <v>N/A</v>
      </c>
      <c r="AJ21" s="68" t="str">
        <f t="shared" si="22"/>
        <v>N/A</v>
      </c>
      <c r="AK21" s="68" t="str">
        <f t="shared" si="23"/>
        <v>N/A</v>
      </c>
      <c r="AL21" s="71" t="str">
        <f t="shared" si="24"/>
        <v>N/A</v>
      </c>
      <c r="AM21" s="64" t="s">
        <v>51</v>
      </c>
      <c r="AN21" s="64" t="s">
        <v>51</v>
      </c>
      <c r="AO21" s="64" t="s">
        <v>51</v>
      </c>
      <c r="AP21" s="63" t="str">
        <f t="shared" si="25"/>
        <v>N/A</v>
      </c>
      <c r="AQ21" s="63" t="str">
        <f t="shared" si="26"/>
        <v>N/A</v>
      </c>
      <c r="AR21" s="63" t="str">
        <f t="shared" si="27"/>
        <v>N/A</v>
      </c>
      <c r="AS21" s="63" t="str">
        <f t="shared" si="28"/>
        <v>N/A</v>
      </c>
      <c r="AT21" s="63" t="str">
        <f t="shared" si="28"/>
        <v>N/A</v>
      </c>
      <c r="AU21" s="68" t="str">
        <f t="shared" si="29"/>
        <v>N/A</v>
      </c>
      <c r="AV21" s="68" t="str">
        <f t="shared" si="30"/>
        <v>N/A</v>
      </c>
      <c r="AW21" s="68" t="str">
        <f t="shared" si="31"/>
        <v>N/A</v>
      </c>
      <c r="AX21" s="71" t="str">
        <f t="shared" si="32"/>
        <v>N/A</v>
      </c>
      <c r="AY21" s="63">
        <v>461865.53700000001</v>
      </c>
      <c r="AZ21" s="63">
        <v>658944</v>
      </c>
      <c r="BA21" s="63">
        <v>1586786.04</v>
      </c>
      <c r="BB21" s="68">
        <f t="shared" si="33"/>
        <v>461865.53700000001</v>
      </c>
      <c r="BC21" s="68">
        <f t="shared" si="34"/>
        <v>902532</v>
      </c>
      <c r="BD21" s="68">
        <f t="shared" si="35"/>
        <v>682199</v>
      </c>
      <c r="BE21" s="63">
        <f t="shared" si="36"/>
        <v>682199</v>
      </c>
      <c r="BF21" s="63">
        <v>525547.00488360599</v>
      </c>
      <c r="BG21" s="68">
        <f t="shared" si="37"/>
        <v>525547.00488360599</v>
      </c>
      <c r="BH21" s="68">
        <f t="shared" si="38"/>
        <v>603873</v>
      </c>
      <c r="BI21" s="68">
        <f t="shared" si="39"/>
        <v>564710</v>
      </c>
      <c r="BJ21" s="71">
        <f t="shared" si="40"/>
        <v>603873</v>
      </c>
      <c r="BK21" s="64" t="s">
        <v>51</v>
      </c>
      <c r="BL21" s="64" t="s">
        <v>51</v>
      </c>
      <c r="BM21" s="64" t="s">
        <v>51</v>
      </c>
      <c r="BN21" s="63" t="str">
        <f t="shared" si="41"/>
        <v>N/A</v>
      </c>
      <c r="BO21" s="63" t="str">
        <f t="shared" si="42"/>
        <v>N/A</v>
      </c>
      <c r="BP21" s="63" t="str">
        <f t="shared" si="43"/>
        <v>N/A</v>
      </c>
      <c r="BQ21" s="63" t="str">
        <f t="shared" si="44"/>
        <v>N/A</v>
      </c>
      <c r="BR21" s="63" t="str">
        <f t="shared" si="44"/>
        <v>N/A</v>
      </c>
      <c r="BS21" s="68" t="str">
        <f t="shared" si="45"/>
        <v>N/A</v>
      </c>
      <c r="BT21" s="68" t="str">
        <f t="shared" si="46"/>
        <v>N/A</v>
      </c>
      <c r="BU21" s="68" t="str">
        <f t="shared" si="47"/>
        <v>N/A</v>
      </c>
      <c r="BV21" s="71" t="str">
        <f t="shared" si="48"/>
        <v>N/A</v>
      </c>
      <c r="BW21" s="64" t="s">
        <v>51</v>
      </c>
      <c r="BX21" s="64" t="s">
        <v>51</v>
      </c>
      <c r="BY21" s="64" t="s">
        <v>51</v>
      </c>
      <c r="BZ21" s="63" t="str">
        <f t="shared" si="49"/>
        <v>N/A</v>
      </c>
      <c r="CA21" s="63" t="str">
        <f t="shared" si="50"/>
        <v>N/A</v>
      </c>
      <c r="CB21" s="63" t="str">
        <f t="shared" si="51"/>
        <v>N/A</v>
      </c>
      <c r="CC21" s="63" t="str">
        <f t="shared" si="52"/>
        <v>N/A</v>
      </c>
      <c r="CD21" s="63" t="str">
        <f t="shared" si="52"/>
        <v>N/A</v>
      </c>
      <c r="CE21" s="68" t="str">
        <f t="shared" si="53"/>
        <v>N/A</v>
      </c>
      <c r="CF21" s="68" t="str">
        <f t="shared" si="54"/>
        <v>N/A</v>
      </c>
      <c r="CG21" s="68" t="str">
        <f t="shared" si="55"/>
        <v>N/A</v>
      </c>
      <c r="CH21" s="71" t="str">
        <f t="shared" si="56"/>
        <v>N/A</v>
      </c>
      <c r="CI21" s="63">
        <v>409264.88399999996</v>
      </c>
      <c r="CJ21" s="63">
        <v>576576</v>
      </c>
      <c r="CK21" s="63">
        <v>1395277.38</v>
      </c>
      <c r="CL21" s="68">
        <f t="shared" si="57"/>
        <v>409264.88399999996</v>
      </c>
      <c r="CM21" s="68">
        <f t="shared" si="58"/>
        <v>793706</v>
      </c>
      <c r="CN21" s="68">
        <f t="shared" si="59"/>
        <v>601485</v>
      </c>
      <c r="CO21" s="63">
        <f t="shared" si="60"/>
        <v>601485</v>
      </c>
      <c r="CP21" s="63">
        <v>421417.04698182264</v>
      </c>
      <c r="CQ21" s="68">
        <f t="shared" si="61"/>
        <v>421417.04698182264</v>
      </c>
      <c r="CR21" s="68">
        <f t="shared" si="62"/>
        <v>511451</v>
      </c>
      <c r="CS21" s="68">
        <f t="shared" si="63"/>
        <v>466434</v>
      </c>
      <c r="CT21" s="71">
        <f t="shared" si="64"/>
        <v>511451</v>
      </c>
      <c r="CX21" s="79">
        <f t="shared" si="65"/>
        <v>491245.40049671207</v>
      </c>
      <c r="CY21" s="79">
        <f t="shared" si="66"/>
        <v>630463.10079327412</v>
      </c>
      <c r="CZ21" s="79"/>
      <c r="DA21" s="79"/>
      <c r="DB21" s="79">
        <f t="shared" si="69"/>
        <v>603872.85144180304</v>
      </c>
      <c r="DC21" s="79"/>
      <c r="DD21" s="79"/>
      <c r="DE21" s="79">
        <f t="shared" si="72"/>
        <v>511451.26649091137</v>
      </c>
      <c r="DF21" s="82">
        <f t="shared" si="73"/>
        <v>0.25890206947419969</v>
      </c>
      <c r="DG21" s="82">
        <f t="shared" si="74"/>
        <v>0.2092865478406154</v>
      </c>
      <c r="DH21" s="82"/>
      <c r="DI21" s="82"/>
      <c r="DJ21" s="82">
        <f t="shared" si="76"/>
        <v>0.14903680513895057</v>
      </c>
      <c r="DM21" s="82">
        <f t="shared" si="77"/>
        <v>0.21364636327341602</v>
      </c>
    </row>
    <row r="22" spans="1:117" s="29" customFormat="1" ht="12" x14ac:dyDescent="0.2">
      <c r="A22" s="42">
        <v>17</v>
      </c>
      <c r="B22" s="28" t="s">
        <v>44</v>
      </c>
      <c r="C22" s="63">
        <v>132190.42799999999</v>
      </c>
      <c r="D22" s="63">
        <v>188760</v>
      </c>
      <c r="E22" s="63">
        <v>368771.2</v>
      </c>
      <c r="F22" s="68">
        <f t="shared" si="1"/>
        <v>132190.42799999999</v>
      </c>
      <c r="G22" s="68">
        <f t="shared" si="2"/>
        <v>229907</v>
      </c>
      <c r="H22" s="68">
        <f t="shared" si="3"/>
        <v>181049</v>
      </c>
      <c r="I22" s="63">
        <f t="shared" si="4"/>
        <v>181049</v>
      </c>
      <c r="J22" s="63">
        <v>131054.57656387532</v>
      </c>
      <c r="K22" s="68">
        <f t="shared" si="5"/>
        <v>131054.57656387532</v>
      </c>
      <c r="L22" s="68">
        <f t="shared" si="6"/>
        <v>156052</v>
      </c>
      <c r="M22" s="68">
        <f t="shared" si="7"/>
        <v>143553</v>
      </c>
      <c r="N22" s="71">
        <f t="shared" si="8"/>
        <v>156052</v>
      </c>
      <c r="O22" s="63">
        <v>139052.71199999997</v>
      </c>
      <c r="P22" s="63">
        <v>211411</v>
      </c>
      <c r="Q22" s="63">
        <v>424086.88</v>
      </c>
      <c r="R22" s="68">
        <f t="shared" si="9"/>
        <v>139052.71199999997</v>
      </c>
      <c r="S22" s="68">
        <f t="shared" si="10"/>
        <v>258184</v>
      </c>
      <c r="T22" s="68">
        <f t="shared" si="11"/>
        <v>198618</v>
      </c>
      <c r="U22" s="63">
        <f t="shared" si="12"/>
        <v>198618</v>
      </c>
      <c r="V22" s="63">
        <v>140346.43878342593</v>
      </c>
      <c r="W22" s="68">
        <f t="shared" si="13"/>
        <v>140346.43878342593</v>
      </c>
      <c r="X22" s="68">
        <f t="shared" si="14"/>
        <v>169482</v>
      </c>
      <c r="Y22" s="68">
        <f t="shared" si="15"/>
        <v>154914</v>
      </c>
      <c r="Z22" s="71">
        <f t="shared" si="16"/>
        <v>169482</v>
      </c>
      <c r="AA22" s="63">
        <v>152493.47999999998</v>
      </c>
      <c r="AB22" s="63">
        <v>203861</v>
      </c>
      <c r="AC22" s="63">
        <v>428327.7488</v>
      </c>
      <c r="AD22" s="63">
        <f t="shared" si="17"/>
        <v>152493.47999999998</v>
      </c>
      <c r="AE22" s="63">
        <f t="shared" si="18"/>
        <v>261561</v>
      </c>
      <c r="AF22" s="63">
        <f t="shared" si="19"/>
        <v>207027</v>
      </c>
      <c r="AG22" s="63">
        <f t="shared" si="20"/>
        <v>207027</v>
      </c>
      <c r="AH22" s="63">
        <v>156402.89624432786</v>
      </c>
      <c r="AI22" s="68">
        <f t="shared" si="21"/>
        <v>156402.89624432786</v>
      </c>
      <c r="AJ22" s="68">
        <f t="shared" si="22"/>
        <v>181715</v>
      </c>
      <c r="AK22" s="68">
        <f t="shared" si="23"/>
        <v>169059</v>
      </c>
      <c r="AL22" s="71">
        <f t="shared" si="24"/>
        <v>181715</v>
      </c>
      <c r="AM22" s="63">
        <v>157033.764</v>
      </c>
      <c r="AN22" s="63">
        <v>217074</v>
      </c>
      <c r="AO22" s="63">
        <v>372458.91200000001</v>
      </c>
      <c r="AP22" s="63">
        <f t="shared" si="25"/>
        <v>157033.764</v>
      </c>
      <c r="AQ22" s="63">
        <f t="shared" si="26"/>
        <v>248856</v>
      </c>
      <c r="AR22" s="63">
        <f t="shared" si="27"/>
        <v>202945</v>
      </c>
      <c r="AS22" s="63">
        <f t="shared" si="28"/>
        <v>202945</v>
      </c>
      <c r="AT22" s="63">
        <v>168800.14009821412</v>
      </c>
      <c r="AU22" s="68">
        <f t="shared" si="29"/>
        <v>168800.14009821412</v>
      </c>
      <c r="AV22" s="68">
        <f t="shared" si="30"/>
        <v>185873</v>
      </c>
      <c r="AW22" s="68">
        <f t="shared" si="31"/>
        <v>177337</v>
      </c>
      <c r="AX22" s="71">
        <f t="shared" si="32"/>
        <v>185873</v>
      </c>
      <c r="AY22" s="63">
        <v>158890.97699999998</v>
      </c>
      <c r="AZ22" s="63">
        <v>226512</v>
      </c>
      <c r="BA22" s="63">
        <v>427774.592</v>
      </c>
      <c r="BB22" s="68">
        <f t="shared" si="33"/>
        <v>158890.97699999998</v>
      </c>
      <c r="BC22" s="68">
        <f t="shared" si="34"/>
        <v>271059</v>
      </c>
      <c r="BD22" s="68">
        <f t="shared" si="35"/>
        <v>214975</v>
      </c>
      <c r="BE22" s="63">
        <f t="shared" si="36"/>
        <v>214975</v>
      </c>
      <c r="BF22" s="63">
        <v>195734.30579824618</v>
      </c>
      <c r="BG22" s="68">
        <f t="shared" si="37"/>
        <v>195734.30579824618</v>
      </c>
      <c r="BH22" s="68">
        <f t="shared" si="38"/>
        <v>205355</v>
      </c>
      <c r="BI22" s="68">
        <f t="shared" si="39"/>
        <v>200545</v>
      </c>
      <c r="BJ22" s="71">
        <f t="shared" si="40"/>
        <v>205355</v>
      </c>
      <c r="BK22" s="63">
        <v>148806.66</v>
      </c>
      <c r="BL22" s="63">
        <v>222737</v>
      </c>
      <c r="BM22" s="63">
        <v>432052.33792000002</v>
      </c>
      <c r="BN22" s="63">
        <f t="shared" si="41"/>
        <v>148806.66</v>
      </c>
      <c r="BO22" s="63">
        <f t="shared" si="42"/>
        <v>267865</v>
      </c>
      <c r="BP22" s="63">
        <f t="shared" si="43"/>
        <v>208336</v>
      </c>
      <c r="BQ22" s="63">
        <f t="shared" si="44"/>
        <v>208336</v>
      </c>
      <c r="BR22" s="63">
        <v>181938.93974688606</v>
      </c>
      <c r="BS22" s="68">
        <f t="shared" si="45"/>
        <v>181938.93974688606</v>
      </c>
      <c r="BT22" s="68">
        <f t="shared" si="46"/>
        <v>195137</v>
      </c>
      <c r="BU22" s="68">
        <f t="shared" si="47"/>
        <v>188538</v>
      </c>
      <c r="BV22" s="71">
        <f t="shared" si="48"/>
        <v>195137</v>
      </c>
      <c r="BW22" s="63">
        <v>227673.90599999999</v>
      </c>
      <c r="BX22" s="63">
        <v>230287</v>
      </c>
      <c r="BY22" s="63">
        <v>442525.44</v>
      </c>
      <c r="BZ22" s="63">
        <f t="shared" si="49"/>
        <v>227673.90599999999</v>
      </c>
      <c r="CA22" s="63">
        <f t="shared" si="50"/>
        <v>300162</v>
      </c>
      <c r="CB22" s="63">
        <f t="shared" si="51"/>
        <v>263918</v>
      </c>
      <c r="CC22" s="63">
        <f t="shared" si="52"/>
        <v>263918</v>
      </c>
      <c r="CD22" s="63">
        <v>293425.40924230992</v>
      </c>
      <c r="CE22" s="68">
        <f t="shared" si="53"/>
        <v>263918</v>
      </c>
      <c r="CF22" s="68">
        <f t="shared" si="54"/>
        <v>278672</v>
      </c>
      <c r="CG22" s="68">
        <f t="shared" si="55"/>
        <v>271295</v>
      </c>
      <c r="CH22" s="71">
        <f t="shared" si="56"/>
        <v>278672</v>
      </c>
      <c r="CI22" s="63">
        <v>137635.389</v>
      </c>
      <c r="CJ22" s="63">
        <v>198198</v>
      </c>
      <c r="CK22" s="63">
        <v>376183.50112000003</v>
      </c>
      <c r="CL22" s="68">
        <f t="shared" si="57"/>
        <v>137635.389</v>
      </c>
      <c r="CM22" s="68">
        <f t="shared" si="58"/>
        <v>237339</v>
      </c>
      <c r="CN22" s="68">
        <f t="shared" si="59"/>
        <v>187487</v>
      </c>
      <c r="CO22" s="63">
        <f t="shared" si="60"/>
        <v>187487</v>
      </c>
      <c r="CP22" s="63">
        <v>137835.04894440976</v>
      </c>
      <c r="CQ22" s="68">
        <f t="shared" si="61"/>
        <v>137835.04894440976</v>
      </c>
      <c r="CR22" s="68">
        <f t="shared" si="62"/>
        <v>162661</v>
      </c>
      <c r="CS22" s="68">
        <f t="shared" si="63"/>
        <v>150248</v>
      </c>
      <c r="CT22" s="71">
        <f t="shared" si="64"/>
        <v>162661</v>
      </c>
      <c r="CX22" s="79">
        <f t="shared" si="65"/>
        <v>156051.697615271</v>
      </c>
      <c r="CY22" s="79">
        <f t="shared" si="66"/>
        <v>169482.28005837963</v>
      </c>
      <c r="CZ22" s="79">
        <f t="shared" si="67"/>
        <v>181715.00385549723</v>
      </c>
      <c r="DA22" s="79">
        <f t="shared" si="68"/>
        <v>185872.40071577372</v>
      </c>
      <c r="DB22" s="79">
        <f t="shared" si="69"/>
        <v>205354.69456578974</v>
      </c>
      <c r="DC22" s="79">
        <f t="shared" si="70"/>
        <v>195137.46803344303</v>
      </c>
      <c r="DD22" s="79">
        <f t="shared" si="71"/>
        <v>278671.70995448832</v>
      </c>
      <c r="DE22" s="79">
        <f t="shared" si="72"/>
        <v>162661.11256553821</v>
      </c>
      <c r="DF22" s="82">
        <f t="shared" si="73"/>
        <v>0.19073825353372698</v>
      </c>
      <c r="DG22" s="82">
        <f t="shared" si="74"/>
        <v>0.2075994341396461</v>
      </c>
      <c r="DH22" s="82">
        <f t="shared" si="0"/>
        <v>7.4861461711575483E-2</v>
      </c>
      <c r="DI22" s="82">
        <f t="shared" si="75"/>
        <v>0.10113890075936149</v>
      </c>
      <c r="DJ22" s="82">
        <f t="shared" si="76"/>
        <v>4.9150243378694336E-2</v>
      </c>
      <c r="DM22" s="82">
        <f t="shared" si="77"/>
        <v>0.18011430192288058</v>
      </c>
    </row>
    <row r="23" spans="1:117" s="29" customFormat="1" ht="12" x14ac:dyDescent="0.2">
      <c r="A23" s="42">
        <v>18</v>
      </c>
      <c r="B23" s="28" t="s">
        <v>45</v>
      </c>
      <c r="C23" s="63">
        <v>108477.64799999999</v>
      </c>
      <c r="D23" s="63">
        <v>111540</v>
      </c>
      <c r="E23" s="63">
        <v>314729.8</v>
      </c>
      <c r="F23" s="68">
        <f t="shared" si="1"/>
        <v>108477.64799999999</v>
      </c>
      <c r="G23" s="68">
        <f t="shared" si="2"/>
        <v>178249</v>
      </c>
      <c r="H23" s="68">
        <f t="shared" si="3"/>
        <v>143363</v>
      </c>
      <c r="I23" s="63">
        <f t="shared" si="4"/>
        <v>143363</v>
      </c>
      <c r="J23" s="63">
        <v>108080.35616597357</v>
      </c>
      <c r="K23" s="68">
        <f t="shared" si="5"/>
        <v>108080.35616597357</v>
      </c>
      <c r="L23" s="68">
        <f t="shared" si="6"/>
        <v>125722</v>
      </c>
      <c r="M23" s="68">
        <f t="shared" si="7"/>
        <v>116901</v>
      </c>
      <c r="N23" s="71">
        <f t="shared" si="8"/>
        <v>125722</v>
      </c>
      <c r="O23" s="63">
        <v>157197.07799999998</v>
      </c>
      <c r="P23" s="63">
        <v>124925</v>
      </c>
      <c r="Q23" s="63">
        <v>361939.26999999996</v>
      </c>
      <c r="R23" s="68">
        <f t="shared" si="9"/>
        <v>124925</v>
      </c>
      <c r="S23" s="68">
        <f t="shared" si="10"/>
        <v>214687</v>
      </c>
      <c r="T23" s="68">
        <f t="shared" si="11"/>
        <v>169806</v>
      </c>
      <c r="U23" s="63">
        <f t="shared" si="12"/>
        <v>169806</v>
      </c>
      <c r="V23" s="63">
        <v>147896.48543965738</v>
      </c>
      <c r="W23" s="68">
        <f t="shared" si="13"/>
        <v>147896.48543965738</v>
      </c>
      <c r="X23" s="68">
        <f t="shared" si="14"/>
        <v>158851</v>
      </c>
      <c r="Y23" s="68">
        <f t="shared" si="15"/>
        <v>153374</v>
      </c>
      <c r="Z23" s="71">
        <f t="shared" si="16"/>
        <v>158851</v>
      </c>
      <c r="AA23" s="64" t="s">
        <v>51</v>
      </c>
      <c r="AB23" s="64" t="s">
        <v>51</v>
      </c>
      <c r="AC23" s="64" t="s">
        <v>51</v>
      </c>
      <c r="AD23" s="63" t="str">
        <f t="shared" si="17"/>
        <v>N/A</v>
      </c>
      <c r="AE23" s="63" t="str">
        <f t="shared" si="18"/>
        <v>N/A</v>
      </c>
      <c r="AF23" s="63" t="str">
        <f t="shared" si="19"/>
        <v>N/A</v>
      </c>
      <c r="AG23" s="63" t="str">
        <f t="shared" si="20"/>
        <v>N/A</v>
      </c>
      <c r="AH23" s="63" t="str">
        <f t="shared" si="20"/>
        <v>N/A</v>
      </c>
      <c r="AI23" s="68" t="str">
        <f t="shared" si="21"/>
        <v>N/A</v>
      </c>
      <c r="AJ23" s="68" t="str">
        <f t="shared" si="22"/>
        <v>N/A</v>
      </c>
      <c r="AK23" s="68" t="str">
        <f t="shared" si="23"/>
        <v>N/A</v>
      </c>
      <c r="AL23" s="71" t="str">
        <f t="shared" si="24"/>
        <v>N/A</v>
      </c>
      <c r="AM23" s="64" t="s">
        <v>51</v>
      </c>
      <c r="AN23" s="64" t="s">
        <v>51</v>
      </c>
      <c r="AO23" s="64" t="s">
        <v>51</v>
      </c>
      <c r="AP23" s="63" t="str">
        <f t="shared" si="25"/>
        <v>N/A</v>
      </c>
      <c r="AQ23" s="63" t="str">
        <f t="shared" si="26"/>
        <v>N/A</v>
      </c>
      <c r="AR23" s="63" t="str">
        <f t="shared" si="27"/>
        <v>N/A</v>
      </c>
      <c r="AS23" s="63" t="str">
        <f t="shared" si="28"/>
        <v>N/A</v>
      </c>
      <c r="AT23" s="63" t="str">
        <f t="shared" si="28"/>
        <v>N/A</v>
      </c>
      <c r="AU23" s="68" t="str">
        <f t="shared" si="29"/>
        <v>N/A</v>
      </c>
      <c r="AV23" s="68" t="str">
        <f t="shared" si="30"/>
        <v>N/A</v>
      </c>
      <c r="AW23" s="68" t="str">
        <f t="shared" si="31"/>
        <v>N/A</v>
      </c>
      <c r="AX23" s="71" t="str">
        <f t="shared" si="32"/>
        <v>N/A</v>
      </c>
      <c r="AY23" s="63">
        <v>139165.97400000002</v>
      </c>
      <c r="AZ23" s="63">
        <v>133848</v>
      </c>
      <c r="BA23" s="63">
        <v>365086.56799999997</v>
      </c>
      <c r="BB23" s="68">
        <f t="shared" si="33"/>
        <v>133848</v>
      </c>
      <c r="BC23" s="68">
        <f t="shared" si="34"/>
        <v>212700</v>
      </c>
      <c r="BD23" s="68">
        <f t="shared" si="35"/>
        <v>173274</v>
      </c>
      <c r="BE23" s="63">
        <f t="shared" si="36"/>
        <v>173274</v>
      </c>
      <c r="BF23" s="63">
        <v>140422.08868188641</v>
      </c>
      <c r="BG23" s="68">
        <f t="shared" si="37"/>
        <v>140422.08868188641</v>
      </c>
      <c r="BH23" s="68">
        <f t="shared" si="38"/>
        <v>156848</v>
      </c>
      <c r="BI23" s="68">
        <f t="shared" si="39"/>
        <v>148635</v>
      </c>
      <c r="BJ23" s="71">
        <f t="shared" si="40"/>
        <v>156848</v>
      </c>
      <c r="BK23" s="64" t="s">
        <v>51</v>
      </c>
      <c r="BL23" s="64" t="s">
        <v>51</v>
      </c>
      <c r="BM23" s="64" t="s">
        <v>51</v>
      </c>
      <c r="BN23" s="63" t="str">
        <f t="shared" si="41"/>
        <v>N/A</v>
      </c>
      <c r="BO23" s="63" t="str">
        <f t="shared" si="42"/>
        <v>N/A</v>
      </c>
      <c r="BP23" s="63" t="str">
        <f t="shared" si="43"/>
        <v>N/A</v>
      </c>
      <c r="BQ23" s="63" t="str">
        <f t="shared" si="44"/>
        <v>N/A</v>
      </c>
      <c r="BR23" s="63" t="str">
        <f t="shared" si="44"/>
        <v>N/A</v>
      </c>
      <c r="BS23" s="68" t="str">
        <f t="shared" si="45"/>
        <v>N/A</v>
      </c>
      <c r="BT23" s="68" t="str">
        <f t="shared" si="46"/>
        <v>N/A</v>
      </c>
      <c r="BU23" s="68" t="str">
        <f t="shared" si="47"/>
        <v>N/A</v>
      </c>
      <c r="BV23" s="71" t="str">
        <f t="shared" si="48"/>
        <v>N/A</v>
      </c>
      <c r="BW23" s="64" t="s">
        <v>51</v>
      </c>
      <c r="BX23" s="64" t="s">
        <v>51</v>
      </c>
      <c r="BY23" s="64" t="s">
        <v>51</v>
      </c>
      <c r="BZ23" s="63" t="str">
        <f t="shared" si="49"/>
        <v>N/A</v>
      </c>
      <c r="CA23" s="63" t="str">
        <f t="shared" si="50"/>
        <v>N/A</v>
      </c>
      <c r="CB23" s="63" t="str">
        <f t="shared" si="51"/>
        <v>N/A</v>
      </c>
      <c r="CC23" s="63" t="str">
        <f t="shared" si="52"/>
        <v>N/A</v>
      </c>
      <c r="CD23" s="63" t="str">
        <f t="shared" si="52"/>
        <v>N/A</v>
      </c>
      <c r="CE23" s="68" t="str">
        <f t="shared" si="53"/>
        <v>N/A</v>
      </c>
      <c r="CF23" s="68" t="str">
        <f t="shared" si="54"/>
        <v>N/A</v>
      </c>
      <c r="CG23" s="68" t="str">
        <f t="shared" si="55"/>
        <v>N/A</v>
      </c>
      <c r="CH23" s="71" t="str">
        <f t="shared" si="56"/>
        <v>N/A</v>
      </c>
      <c r="CI23" s="63">
        <v>114004.39499999999</v>
      </c>
      <c r="CJ23" s="63">
        <v>117118</v>
      </c>
      <c r="CK23" s="63">
        <v>321024.39600000001</v>
      </c>
      <c r="CL23" s="68">
        <f t="shared" si="57"/>
        <v>114004.39499999999</v>
      </c>
      <c r="CM23" s="68">
        <f t="shared" si="58"/>
        <v>184049</v>
      </c>
      <c r="CN23" s="68">
        <f t="shared" si="59"/>
        <v>149027</v>
      </c>
      <c r="CO23" s="63">
        <f t="shared" si="60"/>
        <v>149027</v>
      </c>
      <c r="CP23" s="63">
        <v>115693.91137893729</v>
      </c>
      <c r="CQ23" s="68">
        <f t="shared" si="61"/>
        <v>115693.91137893729</v>
      </c>
      <c r="CR23" s="68">
        <f t="shared" si="62"/>
        <v>132360</v>
      </c>
      <c r="CS23" s="68">
        <f t="shared" si="63"/>
        <v>124027</v>
      </c>
      <c r="CT23" s="71">
        <f t="shared" si="64"/>
        <v>132360</v>
      </c>
      <c r="CX23" s="79">
        <f t="shared" si="65"/>
        <v>125721.87741632012</v>
      </c>
      <c r="CY23" s="79">
        <f t="shared" si="66"/>
        <v>158851.27171982871</v>
      </c>
      <c r="CZ23" s="79"/>
      <c r="DA23" s="79"/>
      <c r="DB23" s="79">
        <f t="shared" si="69"/>
        <v>156848.0895076099</v>
      </c>
      <c r="DC23" s="79"/>
      <c r="DD23" s="79"/>
      <c r="DE23" s="79">
        <f t="shared" si="72"/>
        <v>132360.28702280199</v>
      </c>
      <c r="DF23" s="82">
        <f t="shared" si="73"/>
        <v>0.16322597256485127</v>
      </c>
      <c r="DG23" s="82">
        <f t="shared" si="74"/>
        <v>7.4070632899799094E-2</v>
      </c>
      <c r="DH23" s="82"/>
      <c r="DI23" s="82"/>
      <c r="DJ23" s="82">
        <f t="shared" si="76"/>
        <v>0.11697590443149664</v>
      </c>
      <c r="DM23" s="82">
        <f t="shared" si="77"/>
        <v>0.14405577134717662</v>
      </c>
    </row>
    <row r="24" spans="1:117" s="29" customFormat="1" ht="12" x14ac:dyDescent="0.2">
      <c r="A24" s="42">
        <v>19</v>
      </c>
      <c r="B24" s="28" t="s">
        <v>52</v>
      </c>
      <c r="C24" s="63">
        <v>130799.55</v>
      </c>
      <c r="D24" s="63">
        <v>77220</v>
      </c>
      <c r="E24" s="63">
        <v>346970.4</v>
      </c>
      <c r="F24" s="68">
        <f t="shared" si="1"/>
        <v>77220</v>
      </c>
      <c r="G24" s="68">
        <f t="shared" si="2"/>
        <v>184997</v>
      </c>
      <c r="H24" s="68">
        <f t="shared" si="3"/>
        <v>131109</v>
      </c>
      <c r="I24" s="63">
        <f t="shared" si="4"/>
        <v>131109</v>
      </c>
      <c r="J24" s="63">
        <v>115661.11937905593</v>
      </c>
      <c r="K24" s="68">
        <f t="shared" si="5"/>
        <v>115661.11937905593</v>
      </c>
      <c r="L24" s="68">
        <f t="shared" si="6"/>
        <v>123385</v>
      </c>
      <c r="M24" s="68">
        <f t="shared" si="7"/>
        <v>119523</v>
      </c>
      <c r="N24" s="71">
        <f t="shared" si="8"/>
        <v>123385</v>
      </c>
      <c r="O24" s="63">
        <v>135457.22400000002</v>
      </c>
      <c r="P24" s="63">
        <v>86486</v>
      </c>
      <c r="Q24" s="63">
        <v>399015.96</v>
      </c>
      <c r="R24" s="68">
        <f t="shared" si="9"/>
        <v>86486</v>
      </c>
      <c r="S24" s="68">
        <f t="shared" si="10"/>
        <v>206986</v>
      </c>
      <c r="T24" s="68">
        <f t="shared" si="11"/>
        <v>146736</v>
      </c>
      <c r="U24" s="63">
        <f t="shared" si="12"/>
        <v>146736</v>
      </c>
      <c r="V24" s="63">
        <v>126750.62657944519</v>
      </c>
      <c r="W24" s="68">
        <f t="shared" si="13"/>
        <v>126750.62657944519</v>
      </c>
      <c r="X24" s="68">
        <f t="shared" si="14"/>
        <v>136743</v>
      </c>
      <c r="Y24" s="68">
        <f t="shared" si="15"/>
        <v>131747</v>
      </c>
      <c r="Z24" s="71">
        <f t="shared" si="16"/>
        <v>136743</v>
      </c>
      <c r="AA24" s="63">
        <v>135549.58799999999</v>
      </c>
      <c r="AB24" s="63">
        <v>83398</v>
      </c>
      <c r="AC24" s="63">
        <v>403006.11960000003</v>
      </c>
      <c r="AD24" s="73">
        <f t="shared" si="17"/>
        <v>83398</v>
      </c>
      <c r="AE24" s="73">
        <f t="shared" si="18"/>
        <v>207318</v>
      </c>
      <c r="AF24" s="63">
        <f t="shared" si="19"/>
        <v>145358</v>
      </c>
      <c r="AG24" s="63">
        <f t="shared" si="20"/>
        <v>145358</v>
      </c>
      <c r="AH24" s="63">
        <v>133032.57754406153</v>
      </c>
      <c r="AI24" s="68">
        <f t="shared" si="21"/>
        <v>133032.57754406153</v>
      </c>
      <c r="AJ24" s="68">
        <f t="shared" si="22"/>
        <v>139195</v>
      </c>
      <c r="AK24" s="68">
        <f t="shared" si="23"/>
        <v>136114</v>
      </c>
      <c r="AL24" s="71">
        <f t="shared" si="24"/>
        <v>139195</v>
      </c>
      <c r="AM24" s="63">
        <v>138221.43599999999</v>
      </c>
      <c r="AN24" s="63">
        <v>88802</v>
      </c>
      <c r="AO24" s="63">
        <v>350440.10400000005</v>
      </c>
      <c r="AP24" s="63">
        <f t="shared" si="25"/>
        <v>88802</v>
      </c>
      <c r="AQ24" s="63">
        <f t="shared" si="26"/>
        <v>192488</v>
      </c>
      <c r="AR24" s="63">
        <f t="shared" si="27"/>
        <v>140645</v>
      </c>
      <c r="AS24" s="63">
        <f t="shared" si="28"/>
        <v>140645</v>
      </c>
      <c r="AT24" s="63">
        <v>140857.82794613289</v>
      </c>
      <c r="AU24" s="68">
        <f t="shared" si="29"/>
        <v>140645</v>
      </c>
      <c r="AV24" s="68">
        <f t="shared" si="30"/>
        <v>140751</v>
      </c>
      <c r="AW24" s="68">
        <f t="shared" si="31"/>
        <v>140698</v>
      </c>
      <c r="AX24" s="71">
        <f t="shared" si="32"/>
        <v>140751</v>
      </c>
      <c r="AY24" s="63">
        <v>154266.45600000001</v>
      </c>
      <c r="AZ24" s="63">
        <v>92664</v>
      </c>
      <c r="BA24" s="63">
        <v>402485.66400000005</v>
      </c>
      <c r="BB24" s="68">
        <f t="shared" si="33"/>
        <v>92664</v>
      </c>
      <c r="BC24" s="68">
        <f t="shared" si="34"/>
        <v>216472</v>
      </c>
      <c r="BD24" s="68">
        <f t="shared" si="35"/>
        <v>154568</v>
      </c>
      <c r="BE24" s="63">
        <f t="shared" si="36"/>
        <v>154568</v>
      </c>
      <c r="BF24" s="63">
        <v>154614.6945292778</v>
      </c>
      <c r="BG24" s="68">
        <f t="shared" si="37"/>
        <v>154568</v>
      </c>
      <c r="BH24" s="68">
        <f t="shared" si="38"/>
        <v>154591</v>
      </c>
      <c r="BI24" s="68">
        <f t="shared" si="39"/>
        <v>154580</v>
      </c>
      <c r="BJ24" s="71">
        <f t="shared" si="40"/>
        <v>154591</v>
      </c>
      <c r="BK24" s="63">
        <v>143153.364</v>
      </c>
      <c r="BL24" s="63">
        <v>91120</v>
      </c>
      <c r="BM24" s="63">
        <v>406510.52064000006</v>
      </c>
      <c r="BN24" s="63">
        <f t="shared" si="41"/>
        <v>91120</v>
      </c>
      <c r="BO24" s="63">
        <f t="shared" si="42"/>
        <v>213595</v>
      </c>
      <c r="BP24" s="63">
        <f t="shared" si="43"/>
        <v>152358</v>
      </c>
      <c r="BQ24" s="63">
        <f t="shared" si="44"/>
        <v>152358</v>
      </c>
      <c r="BR24" s="63">
        <v>143810.7682898808</v>
      </c>
      <c r="BS24" s="68">
        <f t="shared" si="45"/>
        <v>143810.7682898808</v>
      </c>
      <c r="BT24" s="68">
        <f t="shared" si="46"/>
        <v>148084</v>
      </c>
      <c r="BU24" s="68">
        <f t="shared" si="47"/>
        <v>145947</v>
      </c>
      <c r="BV24" s="71">
        <f t="shared" si="48"/>
        <v>148084</v>
      </c>
      <c r="BW24" s="63">
        <v>220746.348</v>
      </c>
      <c r="BX24" s="63">
        <v>94208</v>
      </c>
      <c r="BY24" s="63">
        <v>416364.48000000004</v>
      </c>
      <c r="BZ24" s="63">
        <f t="shared" si="49"/>
        <v>94208</v>
      </c>
      <c r="CA24" s="63">
        <f t="shared" si="50"/>
        <v>243773</v>
      </c>
      <c r="CB24" s="63">
        <f t="shared" si="51"/>
        <v>168991</v>
      </c>
      <c r="CC24" s="63">
        <f t="shared" si="52"/>
        <v>168991</v>
      </c>
      <c r="CD24" s="63">
        <v>204789.77505662662</v>
      </c>
      <c r="CE24" s="68">
        <f t="shared" si="53"/>
        <v>168991</v>
      </c>
      <c r="CF24" s="68">
        <f t="shared" si="54"/>
        <v>186890</v>
      </c>
      <c r="CG24" s="68">
        <f t="shared" si="55"/>
        <v>177941</v>
      </c>
      <c r="CH24" s="71">
        <f t="shared" si="56"/>
        <v>186890</v>
      </c>
      <c r="CI24" s="63">
        <v>133023.51</v>
      </c>
      <c r="CJ24" s="63">
        <v>81082</v>
      </c>
      <c r="CK24" s="63">
        <v>353944.50504000008</v>
      </c>
      <c r="CL24" s="68">
        <f t="shared" si="57"/>
        <v>81082</v>
      </c>
      <c r="CM24" s="68">
        <f t="shared" si="58"/>
        <v>189350</v>
      </c>
      <c r="CN24" s="68">
        <f t="shared" si="59"/>
        <v>135216</v>
      </c>
      <c r="CO24" s="63">
        <f t="shared" si="60"/>
        <v>135216</v>
      </c>
      <c r="CP24" s="63">
        <v>121142.77951112438</v>
      </c>
      <c r="CQ24" s="68">
        <f t="shared" si="61"/>
        <v>121142.77951112438</v>
      </c>
      <c r="CR24" s="68">
        <f t="shared" si="62"/>
        <v>128179</v>
      </c>
      <c r="CS24" s="68">
        <f t="shared" si="63"/>
        <v>124661</v>
      </c>
      <c r="CT24" s="71">
        <f t="shared" si="64"/>
        <v>128179</v>
      </c>
      <c r="CX24" s="79">
        <f t="shared" si="65"/>
        <v>123384.72218952797</v>
      </c>
      <c r="CY24" s="79">
        <f t="shared" si="66"/>
        <v>136743.41195638926</v>
      </c>
      <c r="CZ24" s="79">
        <f t="shared" si="67"/>
        <v>139195.26440536411</v>
      </c>
      <c r="DA24" s="79">
        <f t="shared" si="68"/>
        <v>140751.3756397331</v>
      </c>
      <c r="DB24" s="79">
        <f t="shared" si="69"/>
        <v>154591.35726463891</v>
      </c>
      <c r="DC24" s="79">
        <f t="shared" si="70"/>
        <v>148084.04119827371</v>
      </c>
      <c r="DD24" s="79">
        <f t="shared" si="71"/>
        <v>186890.12319497997</v>
      </c>
      <c r="DE24" s="79">
        <f t="shared" si="72"/>
        <v>128179.39100889553</v>
      </c>
      <c r="DF24" s="82">
        <f t="shared" si="73"/>
        <v>6.6777866684477383E-2</v>
      </c>
      <c r="DG24" s="82">
        <f t="shared" si="74"/>
        <v>7.8838153677139866E-2</v>
      </c>
      <c r="DH24" s="82">
        <f t="shared" si="0"/>
        <v>2.263738047051822E-2</v>
      </c>
      <c r="DI24" s="82">
        <f t="shared" si="75"/>
        <v>-7.557429214406497E-4</v>
      </c>
      <c r="DJ24" s="82">
        <f t="shared" si="76"/>
        <v>-1.5093820616429721E-4</v>
      </c>
      <c r="DM24" s="82">
        <f t="shared" si="77"/>
        <v>5.8085273642949575E-2</v>
      </c>
    </row>
    <row r="25" spans="1:117" s="29" customFormat="1" ht="12" x14ac:dyDescent="0.2">
      <c r="A25" s="42">
        <v>20</v>
      </c>
      <c r="B25" s="28" t="s">
        <v>46</v>
      </c>
      <c r="C25" s="63">
        <v>125524.353</v>
      </c>
      <c r="D25" s="63">
        <v>94380</v>
      </c>
      <c r="E25" s="63">
        <v>328652.79999999999</v>
      </c>
      <c r="F25" s="68">
        <f t="shared" si="1"/>
        <v>94380</v>
      </c>
      <c r="G25" s="68">
        <f t="shared" si="2"/>
        <v>182852</v>
      </c>
      <c r="H25" s="68">
        <f t="shared" si="3"/>
        <v>138616</v>
      </c>
      <c r="I25" s="63">
        <f t="shared" si="4"/>
        <v>138616</v>
      </c>
      <c r="J25" s="63">
        <v>126565.08197252145</v>
      </c>
      <c r="K25" s="68">
        <f t="shared" si="5"/>
        <v>126565.08197252145</v>
      </c>
      <c r="L25" s="68">
        <f t="shared" si="6"/>
        <v>132591</v>
      </c>
      <c r="M25" s="68">
        <f t="shared" si="7"/>
        <v>129578</v>
      </c>
      <c r="N25" s="71">
        <f t="shared" si="8"/>
        <v>132591</v>
      </c>
      <c r="O25" s="63">
        <v>131598.18900000001</v>
      </c>
      <c r="P25" s="63">
        <v>105706</v>
      </c>
      <c r="Q25" s="63">
        <v>377950.71999999997</v>
      </c>
      <c r="R25" s="68">
        <f t="shared" si="9"/>
        <v>105706</v>
      </c>
      <c r="S25" s="68">
        <f t="shared" si="10"/>
        <v>205085</v>
      </c>
      <c r="T25" s="68">
        <f t="shared" si="11"/>
        <v>155396</v>
      </c>
      <c r="U25" s="63">
        <f t="shared" si="12"/>
        <v>155396</v>
      </c>
      <c r="V25" s="63">
        <v>143108.12705191629</v>
      </c>
      <c r="W25" s="68">
        <f t="shared" si="13"/>
        <v>143108.12705191629</v>
      </c>
      <c r="X25" s="68">
        <f t="shared" si="14"/>
        <v>149252</v>
      </c>
      <c r="Y25" s="68">
        <f t="shared" si="15"/>
        <v>146180</v>
      </c>
      <c r="Z25" s="71">
        <f t="shared" si="16"/>
        <v>149252</v>
      </c>
      <c r="AA25" s="64" t="s">
        <v>51</v>
      </c>
      <c r="AB25" s="64" t="s">
        <v>51</v>
      </c>
      <c r="AC25" s="64" t="s">
        <v>51</v>
      </c>
      <c r="AD25" s="63" t="str">
        <f t="shared" si="17"/>
        <v>N/A</v>
      </c>
      <c r="AE25" s="63" t="str">
        <f t="shared" si="18"/>
        <v>N/A</v>
      </c>
      <c r="AF25" s="63" t="str">
        <f t="shared" si="19"/>
        <v>N/A</v>
      </c>
      <c r="AG25" s="63" t="str">
        <f t="shared" si="20"/>
        <v>N/A</v>
      </c>
      <c r="AH25" s="63" t="str">
        <f t="shared" si="20"/>
        <v>N/A</v>
      </c>
      <c r="AI25" s="68" t="str">
        <f t="shared" si="21"/>
        <v>N/A</v>
      </c>
      <c r="AJ25" s="68" t="str">
        <f t="shared" si="22"/>
        <v>N/A</v>
      </c>
      <c r="AK25" s="68" t="str">
        <f t="shared" si="23"/>
        <v>N/A</v>
      </c>
      <c r="AL25" s="71" t="str">
        <f t="shared" si="24"/>
        <v>N/A</v>
      </c>
      <c r="AM25" s="64" t="s">
        <v>51</v>
      </c>
      <c r="AN25" s="64" t="s">
        <v>51</v>
      </c>
      <c r="AO25" s="64" t="s">
        <v>51</v>
      </c>
      <c r="AP25" s="63" t="str">
        <f t="shared" si="25"/>
        <v>N/A</v>
      </c>
      <c r="AQ25" s="63" t="str">
        <f t="shared" si="26"/>
        <v>N/A</v>
      </c>
      <c r="AR25" s="63" t="str">
        <f t="shared" si="27"/>
        <v>N/A</v>
      </c>
      <c r="AS25" s="63" t="str">
        <f t="shared" si="28"/>
        <v>N/A</v>
      </c>
      <c r="AT25" s="63" t="str">
        <f t="shared" si="28"/>
        <v>N/A</v>
      </c>
      <c r="AU25" s="68" t="str">
        <f t="shared" si="29"/>
        <v>N/A</v>
      </c>
      <c r="AV25" s="68" t="str">
        <f t="shared" si="30"/>
        <v>N/A</v>
      </c>
      <c r="AW25" s="68" t="str">
        <f t="shared" si="31"/>
        <v>N/A</v>
      </c>
      <c r="AX25" s="71" t="str">
        <f t="shared" si="32"/>
        <v>N/A</v>
      </c>
      <c r="AY25" s="63">
        <v>152042.75400000002</v>
      </c>
      <c r="AZ25" s="63">
        <v>113256</v>
      </c>
      <c r="BA25" s="63">
        <v>381237.24799999996</v>
      </c>
      <c r="BB25" s="68">
        <f t="shared" si="33"/>
        <v>113256</v>
      </c>
      <c r="BC25" s="68">
        <f t="shared" si="34"/>
        <v>215512</v>
      </c>
      <c r="BD25" s="68">
        <f t="shared" si="35"/>
        <v>164384</v>
      </c>
      <c r="BE25" s="63">
        <f t="shared" si="36"/>
        <v>164384</v>
      </c>
      <c r="BF25" s="63">
        <v>168551.70956746727</v>
      </c>
      <c r="BG25" s="68">
        <f t="shared" si="37"/>
        <v>164384</v>
      </c>
      <c r="BH25" s="68">
        <f t="shared" si="38"/>
        <v>166468</v>
      </c>
      <c r="BI25" s="68">
        <f t="shared" si="39"/>
        <v>165426</v>
      </c>
      <c r="BJ25" s="71">
        <f t="shared" si="40"/>
        <v>166468</v>
      </c>
      <c r="BK25" s="64" t="s">
        <v>51</v>
      </c>
      <c r="BL25" s="64" t="s">
        <v>51</v>
      </c>
      <c r="BM25" s="64" t="s">
        <v>51</v>
      </c>
      <c r="BN25" s="63" t="str">
        <f t="shared" si="41"/>
        <v>N/A</v>
      </c>
      <c r="BO25" s="63" t="str">
        <f t="shared" si="42"/>
        <v>N/A</v>
      </c>
      <c r="BP25" s="63" t="str">
        <f t="shared" si="43"/>
        <v>N/A</v>
      </c>
      <c r="BQ25" s="63" t="str">
        <f t="shared" si="44"/>
        <v>N/A</v>
      </c>
      <c r="BR25" s="63" t="str">
        <f t="shared" si="44"/>
        <v>N/A</v>
      </c>
      <c r="BS25" s="68" t="str">
        <f t="shared" si="45"/>
        <v>N/A</v>
      </c>
      <c r="BT25" s="68" t="str">
        <f t="shared" si="46"/>
        <v>N/A</v>
      </c>
      <c r="BU25" s="68" t="str">
        <f t="shared" si="47"/>
        <v>N/A</v>
      </c>
      <c r="BV25" s="71" t="str">
        <f t="shared" si="48"/>
        <v>N/A</v>
      </c>
      <c r="BW25" s="64" t="s">
        <v>51</v>
      </c>
      <c r="BX25" s="64" t="s">
        <v>51</v>
      </c>
      <c r="BY25" s="64" t="s">
        <v>51</v>
      </c>
      <c r="BZ25" s="63" t="str">
        <f t="shared" si="49"/>
        <v>N/A</v>
      </c>
      <c r="CA25" s="63" t="str">
        <f t="shared" si="50"/>
        <v>N/A</v>
      </c>
      <c r="CB25" s="63" t="str">
        <f t="shared" si="51"/>
        <v>N/A</v>
      </c>
      <c r="CC25" s="63" t="str">
        <f t="shared" si="52"/>
        <v>N/A</v>
      </c>
      <c r="CD25" s="63" t="str">
        <f t="shared" si="52"/>
        <v>N/A</v>
      </c>
      <c r="CE25" s="68" t="str">
        <f t="shared" si="53"/>
        <v>N/A</v>
      </c>
      <c r="CF25" s="68" t="str">
        <f t="shared" si="54"/>
        <v>N/A</v>
      </c>
      <c r="CG25" s="68" t="str">
        <f t="shared" si="55"/>
        <v>N/A</v>
      </c>
      <c r="CH25" s="71" t="str">
        <f t="shared" si="56"/>
        <v>N/A</v>
      </c>
      <c r="CI25" s="63">
        <v>130231.95</v>
      </c>
      <c r="CJ25" s="63">
        <v>99098</v>
      </c>
      <c r="CK25" s="63">
        <v>335225.85599999997</v>
      </c>
      <c r="CL25" s="68">
        <f t="shared" si="57"/>
        <v>99098</v>
      </c>
      <c r="CM25" s="68">
        <f t="shared" si="58"/>
        <v>188185</v>
      </c>
      <c r="CN25" s="68">
        <f t="shared" si="59"/>
        <v>143642</v>
      </c>
      <c r="CO25" s="63">
        <f t="shared" si="60"/>
        <v>143642</v>
      </c>
      <c r="CP25" s="63">
        <v>134405.58688086673</v>
      </c>
      <c r="CQ25" s="68">
        <f t="shared" si="61"/>
        <v>134405.58688086673</v>
      </c>
      <c r="CR25" s="68">
        <f t="shared" si="62"/>
        <v>139024</v>
      </c>
      <c r="CS25" s="68">
        <f t="shared" si="63"/>
        <v>136715</v>
      </c>
      <c r="CT25" s="71">
        <f t="shared" si="64"/>
        <v>139024</v>
      </c>
      <c r="CX25" s="79">
        <f t="shared" si="65"/>
        <v>132590.63706959406</v>
      </c>
      <c r="CY25" s="79">
        <f t="shared" si="66"/>
        <v>149251.80594262481</v>
      </c>
      <c r="CZ25" s="79"/>
      <c r="DA25" s="79"/>
      <c r="DB25" s="79">
        <f t="shared" si="69"/>
        <v>166467.8549504003</v>
      </c>
      <c r="DC25" s="79"/>
      <c r="DD25" s="79"/>
      <c r="DE25" s="79">
        <f t="shared" si="72"/>
        <v>139023.61060710004</v>
      </c>
      <c r="DF25" s="82">
        <f t="shared" si="73"/>
        <v>4.7608352976698631E-2</v>
      </c>
      <c r="DG25" s="82">
        <f t="shared" si="74"/>
        <v>4.2930328397629891E-2</v>
      </c>
      <c r="DH25" s="82"/>
      <c r="DI25" s="82"/>
      <c r="DJ25" s="82">
        <f t="shared" si="76"/>
        <v>-1.2363295646270811E-2</v>
      </c>
      <c r="DM25" s="82">
        <f t="shared" si="77"/>
        <v>3.4358867316479857E-2</v>
      </c>
    </row>
    <row r="26" spans="1:117" s="29" customFormat="1" ht="12" x14ac:dyDescent="0.2">
      <c r="A26" s="42">
        <v>21</v>
      </c>
      <c r="B26" s="28" t="s">
        <v>47</v>
      </c>
      <c r="C26" s="63">
        <v>104659.24799999999</v>
      </c>
      <c r="D26" s="63">
        <v>77220</v>
      </c>
      <c r="E26" s="63">
        <v>269113.59999999998</v>
      </c>
      <c r="F26" s="68">
        <f t="shared" si="1"/>
        <v>77220</v>
      </c>
      <c r="G26" s="68">
        <f t="shared" si="2"/>
        <v>150331</v>
      </c>
      <c r="H26" s="68">
        <f t="shared" si="3"/>
        <v>113776</v>
      </c>
      <c r="I26" s="63">
        <f t="shared" si="4"/>
        <v>113776</v>
      </c>
      <c r="J26" s="63">
        <v>91710.50680747116</v>
      </c>
      <c r="K26" s="68">
        <f t="shared" si="5"/>
        <v>91710.50680747116</v>
      </c>
      <c r="L26" s="68">
        <f t="shared" si="6"/>
        <v>102743</v>
      </c>
      <c r="M26" s="68">
        <f t="shared" si="7"/>
        <v>97227</v>
      </c>
      <c r="N26" s="71">
        <f t="shared" si="8"/>
        <v>102743</v>
      </c>
      <c r="O26" s="63">
        <v>150922.905</v>
      </c>
      <c r="P26" s="63">
        <v>86486</v>
      </c>
      <c r="Q26" s="63">
        <v>309480.63999999996</v>
      </c>
      <c r="R26" s="68">
        <f t="shared" si="9"/>
        <v>86486</v>
      </c>
      <c r="S26" s="68">
        <f t="shared" si="10"/>
        <v>182297</v>
      </c>
      <c r="T26" s="68">
        <f t="shared" si="11"/>
        <v>134392</v>
      </c>
      <c r="U26" s="63">
        <f t="shared" si="12"/>
        <v>134392</v>
      </c>
      <c r="V26" s="63">
        <v>123556.10466695095</v>
      </c>
      <c r="W26" s="68">
        <f t="shared" si="13"/>
        <v>123556.10466695095</v>
      </c>
      <c r="X26" s="68">
        <f t="shared" si="14"/>
        <v>128974</v>
      </c>
      <c r="Y26" s="68">
        <f t="shared" si="15"/>
        <v>126265</v>
      </c>
      <c r="Z26" s="71">
        <f t="shared" si="16"/>
        <v>128974</v>
      </c>
      <c r="AA26" s="64" t="s">
        <v>51</v>
      </c>
      <c r="AB26" s="64" t="s">
        <v>51</v>
      </c>
      <c r="AC26" s="64" t="s">
        <v>51</v>
      </c>
      <c r="AD26" s="63" t="str">
        <f t="shared" si="17"/>
        <v>N/A</v>
      </c>
      <c r="AE26" s="63" t="str">
        <f t="shared" si="18"/>
        <v>N/A</v>
      </c>
      <c r="AF26" s="63" t="str">
        <f t="shared" si="19"/>
        <v>N/A</v>
      </c>
      <c r="AG26" s="63" t="str">
        <f t="shared" si="20"/>
        <v>N/A</v>
      </c>
      <c r="AH26" s="63" t="str">
        <f t="shared" si="20"/>
        <v>N/A</v>
      </c>
      <c r="AI26" s="68" t="str">
        <f t="shared" si="21"/>
        <v>N/A</v>
      </c>
      <c r="AJ26" s="68" t="str">
        <f t="shared" si="22"/>
        <v>N/A</v>
      </c>
      <c r="AK26" s="68" t="str">
        <f t="shared" si="23"/>
        <v>N/A</v>
      </c>
      <c r="AL26" s="71" t="str">
        <f t="shared" si="24"/>
        <v>N/A</v>
      </c>
      <c r="AM26" s="64" t="s">
        <v>51</v>
      </c>
      <c r="AN26" s="64" t="s">
        <v>51</v>
      </c>
      <c r="AO26" s="64" t="s">
        <v>51</v>
      </c>
      <c r="AP26" s="63" t="str">
        <f t="shared" si="25"/>
        <v>N/A</v>
      </c>
      <c r="AQ26" s="63" t="str">
        <f t="shared" si="26"/>
        <v>N/A</v>
      </c>
      <c r="AR26" s="63" t="str">
        <f t="shared" si="27"/>
        <v>N/A</v>
      </c>
      <c r="AS26" s="63" t="str">
        <f t="shared" si="28"/>
        <v>N/A</v>
      </c>
      <c r="AT26" s="63" t="str">
        <f t="shared" si="28"/>
        <v>N/A</v>
      </c>
      <c r="AU26" s="68" t="str">
        <f t="shared" si="29"/>
        <v>N/A</v>
      </c>
      <c r="AV26" s="68" t="str">
        <f t="shared" si="30"/>
        <v>N/A</v>
      </c>
      <c r="AW26" s="68" t="str">
        <f t="shared" si="31"/>
        <v>N/A</v>
      </c>
      <c r="AX26" s="71" t="str">
        <f t="shared" si="32"/>
        <v>N/A</v>
      </c>
      <c r="AY26" s="63">
        <v>134659.23000000001</v>
      </c>
      <c r="AZ26" s="63">
        <v>92664</v>
      </c>
      <c r="BA26" s="63">
        <v>312171.77599999995</v>
      </c>
      <c r="BB26" s="68">
        <f t="shared" si="33"/>
        <v>92664</v>
      </c>
      <c r="BC26" s="68">
        <f t="shared" si="34"/>
        <v>179832</v>
      </c>
      <c r="BD26" s="68">
        <f t="shared" si="35"/>
        <v>136248</v>
      </c>
      <c r="BE26" s="63">
        <f t="shared" si="36"/>
        <v>136248</v>
      </c>
      <c r="BF26" s="63">
        <v>122122.38862150464</v>
      </c>
      <c r="BG26" s="68">
        <f t="shared" si="37"/>
        <v>122122.38862150464</v>
      </c>
      <c r="BH26" s="68">
        <f t="shared" si="38"/>
        <v>129185</v>
      </c>
      <c r="BI26" s="68">
        <f t="shared" si="39"/>
        <v>125654</v>
      </c>
      <c r="BJ26" s="71">
        <f t="shared" si="40"/>
        <v>129185</v>
      </c>
      <c r="BK26" s="64" t="s">
        <v>51</v>
      </c>
      <c r="BL26" s="64" t="s">
        <v>51</v>
      </c>
      <c r="BM26" s="64" t="s">
        <v>51</v>
      </c>
      <c r="BN26" s="63" t="str">
        <f t="shared" si="41"/>
        <v>N/A</v>
      </c>
      <c r="BO26" s="63" t="str">
        <f t="shared" si="42"/>
        <v>N/A</v>
      </c>
      <c r="BP26" s="63" t="str">
        <f t="shared" si="43"/>
        <v>N/A</v>
      </c>
      <c r="BQ26" s="63" t="str">
        <f t="shared" si="44"/>
        <v>N/A</v>
      </c>
      <c r="BR26" s="63" t="str">
        <f t="shared" si="44"/>
        <v>N/A</v>
      </c>
      <c r="BS26" s="68" t="str">
        <f t="shared" si="45"/>
        <v>N/A</v>
      </c>
      <c r="BT26" s="68" t="str">
        <f t="shared" si="46"/>
        <v>N/A</v>
      </c>
      <c r="BU26" s="68" t="str">
        <f t="shared" si="47"/>
        <v>N/A</v>
      </c>
      <c r="BV26" s="71" t="str">
        <f t="shared" si="48"/>
        <v>N/A</v>
      </c>
      <c r="BW26" s="64" t="s">
        <v>51</v>
      </c>
      <c r="BX26" s="64" t="s">
        <v>51</v>
      </c>
      <c r="BY26" s="64" t="s">
        <v>51</v>
      </c>
      <c r="BZ26" s="63" t="str">
        <f t="shared" si="49"/>
        <v>N/A</v>
      </c>
      <c r="CA26" s="63" t="str">
        <f t="shared" si="50"/>
        <v>N/A</v>
      </c>
      <c r="CB26" s="63" t="str">
        <f t="shared" si="51"/>
        <v>N/A</v>
      </c>
      <c r="CC26" s="63" t="str">
        <f t="shared" si="52"/>
        <v>N/A</v>
      </c>
      <c r="CD26" s="63" t="str">
        <f t="shared" si="52"/>
        <v>N/A</v>
      </c>
      <c r="CE26" s="68" t="str">
        <f t="shared" si="53"/>
        <v>N/A</v>
      </c>
      <c r="CF26" s="68" t="str">
        <f t="shared" si="54"/>
        <v>N/A</v>
      </c>
      <c r="CG26" s="68" t="str">
        <f t="shared" si="55"/>
        <v>N/A</v>
      </c>
      <c r="CH26" s="71" t="str">
        <f t="shared" si="56"/>
        <v>N/A</v>
      </c>
      <c r="CI26" s="63">
        <v>108550.533</v>
      </c>
      <c r="CJ26" s="63">
        <v>81082</v>
      </c>
      <c r="CK26" s="63">
        <v>274495.87199999997</v>
      </c>
      <c r="CL26" s="68">
        <f t="shared" si="57"/>
        <v>81082</v>
      </c>
      <c r="CM26" s="68">
        <f t="shared" si="58"/>
        <v>154709</v>
      </c>
      <c r="CN26" s="68">
        <f t="shared" si="59"/>
        <v>117896</v>
      </c>
      <c r="CO26" s="63">
        <f t="shared" si="60"/>
        <v>117896</v>
      </c>
      <c r="CP26" s="63">
        <v>102341.75618673336</v>
      </c>
      <c r="CQ26" s="68">
        <f t="shared" si="61"/>
        <v>102341.75618673336</v>
      </c>
      <c r="CR26" s="68">
        <f t="shared" si="62"/>
        <v>110119</v>
      </c>
      <c r="CS26" s="68">
        <f t="shared" si="63"/>
        <v>106230</v>
      </c>
      <c r="CT26" s="71">
        <f t="shared" si="64"/>
        <v>110119</v>
      </c>
      <c r="CX26" s="79">
        <f t="shared" si="65"/>
        <v>102742.9907370689</v>
      </c>
      <c r="CY26" s="79">
        <f t="shared" si="66"/>
        <v>128973.68108347547</v>
      </c>
      <c r="CZ26" s="79"/>
      <c r="DA26" s="79"/>
      <c r="DB26" s="79">
        <f t="shared" si="69"/>
        <v>129185.11147741898</v>
      </c>
      <c r="DC26" s="79"/>
      <c r="DD26" s="79"/>
      <c r="DE26" s="79">
        <f t="shared" si="72"/>
        <v>110118.7451767</v>
      </c>
      <c r="DF26" s="82">
        <f t="shared" si="73"/>
        <v>0.12029683744697173</v>
      </c>
      <c r="DG26" s="82">
        <f t="shared" si="74"/>
        <v>4.3847096273613939E-2</v>
      </c>
      <c r="DH26" s="82"/>
      <c r="DI26" s="82"/>
      <c r="DJ26" s="82">
        <f t="shared" si="76"/>
        <v>5.7833153573534579E-2</v>
      </c>
      <c r="DM26" s="82">
        <f t="shared" si="77"/>
        <v>7.5990380463832441E-2</v>
      </c>
    </row>
    <row r="27" spans="1:117" s="29" customFormat="1" ht="12" x14ac:dyDescent="0.2">
      <c r="A27" s="42">
        <v>22</v>
      </c>
      <c r="B27" s="28" t="s">
        <v>48</v>
      </c>
      <c r="C27" s="63">
        <v>103851.837</v>
      </c>
      <c r="D27" s="63">
        <v>94380</v>
      </c>
      <c r="E27" s="63">
        <v>292380.2</v>
      </c>
      <c r="F27" s="68">
        <f t="shared" si="1"/>
        <v>94380</v>
      </c>
      <c r="G27" s="68">
        <f t="shared" si="2"/>
        <v>163537</v>
      </c>
      <c r="H27" s="68">
        <f t="shared" si="3"/>
        <v>128959</v>
      </c>
      <c r="I27" s="63">
        <f t="shared" si="4"/>
        <v>128959</v>
      </c>
      <c r="J27" s="63">
        <v>93301.956523232977</v>
      </c>
      <c r="K27" s="68">
        <f t="shared" si="5"/>
        <v>93301.956523232977</v>
      </c>
      <c r="L27" s="68">
        <f t="shared" si="6"/>
        <v>111130</v>
      </c>
      <c r="M27" s="68">
        <f t="shared" si="7"/>
        <v>102216</v>
      </c>
      <c r="N27" s="71">
        <f t="shared" si="8"/>
        <v>111130</v>
      </c>
      <c r="O27" s="63">
        <v>111080.86799999999</v>
      </c>
      <c r="P27" s="63">
        <v>105706</v>
      </c>
      <c r="Q27" s="63">
        <v>336237.23</v>
      </c>
      <c r="R27" s="68">
        <f t="shared" si="9"/>
        <v>105706</v>
      </c>
      <c r="S27" s="68">
        <f t="shared" si="10"/>
        <v>184341</v>
      </c>
      <c r="T27" s="68">
        <f t="shared" si="11"/>
        <v>145024</v>
      </c>
      <c r="U27" s="63">
        <f t="shared" si="12"/>
        <v>145024</v>
      </c>
      <c r="V27" s="63">
        <v>105931.44245222842</v>
      </c>
      <c r="W27" s="68">
        <f t="shared" si="13"/>
        <v>105931.44245222842</v>
      </c>
      <c r="X27" s="68">
        <f t="shared" si="14"/>
        <v>125478</v>
      </c>
      <c r="Y27" s="68">
        <f t="shared" si="15"/>
        <v>115705</v>
      </c>
      <c r="Z27" s="71">
        <f t="shared" si="16"/>
        <v>125478</v>
      </c>
      <c r="AA27" s="64" t="s">
        <v>51</v>
      </c>
      <c r="AB27" s="64" t="s">
        <v>51</v>
      </c>
      <c r="AC27" s="64" t="s">
        <v>51</v>
      </c>
      <c r="AD27" s="63" t="str">
        <f t="shared" si="17"/>
        <v>N/A</v>
      </c>
      <c r="AE27" s="63" t="str">
        <f t="shared" si="18"/>
        <v>N/A</v>
      </c>
      <c r="AF27" s="63" t="str">
        <f t="shared" si="19"/>
        <v>N/A</v>
      </c>
      <c r="AG27" s="63" t="str">
        <f t="shared" si="20"/>
        <v>N/A</v>
      </c>
      <c r="AH27" s="63" t="str">
        <f t="shared" si="20"/>
        <v>N/A</v>
      </c>
      <c r="AI27" s="68" t="str">
        <f t="shared" si="21"/>
        <v>N/A</v>
      </c>
      <c r="AJ27" s="68" t="str">
        <f t="shared" si="22"/>
        <v>N/A</v>
      </c>
      <c r="AK27" s="68" t="str">
        <f t="shared" si="23"/>
        <v>N/A</v>
      </c>
      <c r="AL27" s="71" t="str">
        <f t="shared" si="24"/>
        <v>N/A</v>
      </c>
      <c r="AM27" s="64" t="s">
        <v>51</v>
      </c>
      <c r="AN27" s="64" t="s">
        <v>51</v>
      </c>
      <c r="AO27" s="64" t="s">
        <v>51</v>
      </c>
      <c r="AP27" s="63" t="str">
        <f t="shared" si="25"/>
        <v>N/A</v>
      </c>
      <c r="AQ27" s="63" t="str">
        <f t="shared" si="26"/>
        <v>N/A</v>
      </c>
      <c r="AR27" s="63" t="str">
        <f t="shared" si="27"/>
        <v>N/A</v>
      </c>
      <c r="AS27" s="63" t="str">
        <f t="shared" si="28"/>
        <v>N/A</v>
      </c>
      <c r="AT27" s="63" t="str">
        <f t="shared" si="28"/>
        <v>N/A</v>
      </c>
      <c r="AU27" s="68" t="str">
        <f t="shared" si="29"/>
        <v>N/A</v>
      </c>
      <c r="AV27" s="68" t="str">
        <f t="shared" si="30"/>
        <v>N/A</v>
      </c>
      <c r="AW27" s="68" t="str">
        <f t="shared" si="31"/>
        <v>N/A</v>
      </c>
      <c r="AX27" s="71" t="str">
        <f t="shared" si="32"/>
        <v>N/A</v>
      </c>
      <c r="AY27" s="63">
        <v>134164.386</v>
      </c>
      <c r="AZ27" s="63">
        <v>113256</v>
      </c>
      <c r="BA27" s="63">
        <v>339161.03200000001</v>
      </c>
      <c r="BB27" s="68">
        <f t="shared" si="33"/>
        <v>113256</v>
      </c>
      <c r="BC27" s="68">
        <f t="shared" si="34"/>
        <v>195527</v>
      </c>
      <c r="BD27" s="68">
        <f t="shared" si="35"/>
        <v>154392</v>
      </c>
      <c r="BE27" s="63">
        <f t="shared" si="36"/>
        <v>154392</v>
      </c>
      <c r="BF27" s="63">
        <v>125976.9014176872</v>
      </c>
      <c r="BG27" s="68">
        <f t="shared" si="37"/>
        <v>125976.9014176872</v>
      </c>
      <c r="BH27" s="68">
        <f t="shared" si="38"/>
        <v>140184</v>
      </c>
      <c r="BI27" s="68">
        <f t="shared" si="39"/>
        <v>133080</v>
      </c>
      <c r="BJ27" s="71">
        <f t="shared" si="40"/>
        <v>140184</v>
      </c>
      <c r="BK27" s="64" t="s">
        <v>51</v>
      </c>
      <c r="BL27" s="64" t="s">
        <v>51</v>
      </c>
      <c r="BM27" s="64" t="s">
        <v>51</v>
      </c>
      <c r="BN27" s="63" t="str">
        <f t="shared" si="41"/>
        <v>N/A</v>
      </c>
      <c r="BO27" s="63" t="str">
        <f t="shared" si="42"/>
        <v>N/A</v>
      </c>
      <c r="BP27" s="63" t="str">
        <f t="shared" si="43"/>
        <v>N/A</v>
      </c>
      <c r="BQ27" s="63" t="str">
        <f t="shared" si="44"/>
        <v>N/A</v>
      </c>
      <c r="BR27" s="63" t="str">
        <f t="shared" si="44"/>
        <v>N/A</v>
      </c>
      <c r="BS27" s="68" t="str">
        <f t="shared" si="45"/>
        <v>N/A</v>
      </c>
      <c r="BT27" s="68" t="str">
        <f t="shared" si="46"/>
        <v>N/A</v>
      </c>
      <c r="BU27" s="68" t="str">
        <f t="shared" si="47"/>
        <v>N/A</v>
      </c>
      <c r="BV27" s="71" t="str">
        <f t="shared" si="48"/>
        <v>N/A</v>
      </c>
      <c r="BW27" s="64" t="s">
        <v>51</v>
      </c>
      <c r="BX27" s="64" t="s">
        <v>51</v>
      </c>
      <c r="BY27" s="64" t="s">
        <v>51</v>
      </c>
      <c r="BZ27" s="63" t="str">
        <f t="shared" si="49"/>
        <v>N/A</v>
      </c>
      <c r="CA27" s="63" t="str">
        <f t="shared" si="50"/>
        <v>N/A</v>
      </c>
      <c r="CB27" s="63" t="str">
        <f t="shared" si="51"/>
        <v>N/A</v>
      </c>
      <c r="CC27" s="63" t="str">
        <f t="shared" si="52"/>
        <v>N/A</v>
      </c>
      <c r="CD27" s="63" t="str">
        <f t="shared" si="52"/>
        <v>N/A</v>
      </c>
      <c r="CE27" s="68" t="str">
        <f t="shared" si="53"/>
        <v>N/A</v>
      </c>
      <c r="CF27" s="68" t="str">
        <f t="shared" si="54"/>
        <v>N/A</v>
      </c>
      <c r="CG27" s="68" t="str">
        <f t="shared" si="55"/>
        <v>N/A</v>
      </c>
      <c r="CH27" s="71" t="str">
        <f t="shared" si="56"/>
        <v>N/A</v>
      </c>
      <c r="CI27" s="63">
        <v>109395.99900000001</v>
      </c>
      <c r="CJ27" s="63">
        <v>99098</v>
      </c>
      <c r="CK27" s="63">
        <v>298227.804</v>
      </c>
      <c r="CL27" s="68">
        <f t="shared" si="57"/>
        <v>99098</v>
      </c>
      <c r="CM27" s="68">
        <f t="shared" si="58"/>
        <v>168907</v>
      </c>
      <c r="CN27" s="68">
        <f t="shared" si="59"/>
        <v>134003</v>
      </c>
      <c r="CO27" s="63">
        <f t="shared" si="60"/>
        <v>134003</v>
      </c>
      <c r="CP27" s="63">
        <v>100771.89107848842</v>
      </c>
      <c r="CQ27" s="68">
        <f t="shared" si="61"/>
        <v>100771.89107848842</v>
      </c>
      <c r="CR27" s="68">
        <f t="shared" si="62"/>
        <v>117387</v>
      </c>
      <c r="CS27" s="68">
        <f t="shared" si="63"/>
        <v>109079</v>
      </c>
      <c r="CT27" s="71">
        <f t="shared" si="64"/>
        <v>117387</v>
      </c>
      <c r="CX27" s="79">
        <f t="shared" si="65"/>
        <v>111130.31467828315</v>
      </c>
      <c r="CY27" s="79">
        <f t="shared" si="66"/>
        <v>125477.56272611422</v>
      </c>
      <c r="CZ27" s="79"/>
      <c r="DA27" s="79"/>
      <c r="DB27" s="79">
        <f t="shared" si="69"/>
        <v>140184.23554217693</v>
      </c>
      <c r="DC27" s="79"/>
      <c r="DD27" s="79"/>
      <c r="DE27" s="79">
        <f t="shared" si="72"/>
        <v>117387.26245591088</v>
      </c>
      <c r="DF27" s="82">
        <f t="shared" si="73"/>
        <v>0.19108236117868294</v>
      </c>
      <c r="DG27" s="82">
        <f t="shared" si="74"/>
        <v>0.18451670081525084</v>
      </c>
      <c r="DH27" s="82"/>
      <c r="DI27" s="82"/>
      <c r="DJ27" s="82">
        <f t="shared" si="76"/>
        <v>0.11277729460406483</v>
      </c>
      <c r="DM27" s="82">
        <f t="shared" si="77"/>
        <v>0.16488101195283922</v>
      </c>
    </row>
    <row r="28" spans="1:117" s="29" customFormat="1" ht="12" x14ac:dyDescent="0.2">
      <c r="A28" s="42">
        <v>23</v>
      </c>
      <c r="B28" s="28" t="s">
        <v>49</v>
      </c>
      <c r="C28" s="63">
        <v>105372.102</v>
      </c>
      <c r="D28" s="63">
        <v>77220</v>
      </c>
      <c r="E28" s="63">
        <v>277174.8</v>
      </c>
      <c r="F28" s="68">
        <f t="shared" si="1"/>
        <v>77220</v>
      </c>
      <c r="G28" s="68">
        <f t="shared" si="2"/>
        <v>153256</v>
      </c>
      <c r="H28" s="68">
        <f t="shared" si="3"/>
        <v>115238</v>
      </c>
      <c r="I28" s="63">
        <f t="shared" si="4"/>
        <v>115238</v>
      </c>
      <c r="J28" s="63">
        <v>94211.830747789529</v>
      </c>
      <c r="K28" s="68">
        <f t="shared" si="5"/>
        <v>94211.830747789529</v>
      </c>
      <c r="L28" s="68">
        <f t="shared" si="6"/>
        <v>104725</v>
      </c>
      <c r="M28" s="68">
        <f t="shared" si="7"/>
        <v>99468</v>
      </c>
      <c r="N28" s="71">
        <f t="shared" si="8"/>
        <v>104725</v>
      </c>
      <c r="O28" s="63">
        <v>153905.38500000001</v>
      </c>
      <c r="P28" s="63">
        <v>86486</v>
      </c>
      <c r="Q28" s="63">
        <v>318751.01999999996</v>
      </c>
      <c r="R28" s="68">
        <f t="shared" si="9"/>
        <v>86486</v>
      </c>
      <c r="S28" s="68">
        <f t="shared" si="10"/>
        <v>186381</v>
      </c>
      <c r="T28" s="68">
        <f t="shared" si="11"/>
        <v>136434</v>
      </c>
      <c r="U28" s="63">
        <f t="shared" si="12"/>
        <v>136434</v>
      </c>
      <c r="V28" s="63">
        <v>137794.47403316415</v>
      </c>
      <c r="W28" s="68">
        <f t="shared" si="13"/>
        <v>136434</v>
      </c>
      <c r="X28" s="68">
        <f t="shared" si="14"/>
        <v>137114</v>
      </c>
      <c r="Y28" s="68">
        <f t="shared" si="15"/>
        <v>136774</v>
      </c>
      <c r="Z28" s="71">
        <f t="shared" si="16"/>
        <v>137114</v>
      </c>
      <c r="AA28" s="64" t="s">
        <v>51</v>
      </c>
      <c r="AB28" s="64" t="s">
        <v>51</v>
      </c>
      <c r="AC28" s="64" t="s">
        <v>51</v>
      </c>
      <c r="AD28" s="63" t="str">
        <f t="shared" si="17"/>
        <v>N/A</v>
      </c>
      <c r="AE28" s="63" t="str">
        <f t="shared" si="18"/>
        <v>N/A</v>
      </c>
      <c r="AF28" s="63" t="str">
        <f t="shared" si="19"/>
        <v>N/A</v>
      </c>
      <c r="AG28" s="63" t="str">
        <f t="shared" si="20"/>
        <v>N/A</v>
      </c>
      <c r="AH28" s="63" t="str">
        <f t="shared" si="20"/>
        <v>N/A</v>
      </c>
      <c r="AI28" s="68" t="str">
        <f t="shared" si="21"/>
        <v>N/A</v>
      </c>
      <c r="AJ28" s="68" t="str">
        <f t="shared" si="22"/>
        <v>N/A</v>
      </c>
      <c r="AK28" s="68" t="str">
        <f t="shared" si="23"/>
        <v>N/A</v>
      </c>
      <c r="AL28" s="71" t="str">
        <f t="shared" si="24"/>
        <v>N/A</v>
      </c>
      <c r="AM28" s="64" t="s">
        <v>51</v>
      </c>
      <c r="AN28" s="64" t="s">
        <v>51</v>
      </c>
      <c r="AO28" s="64" t="s">
        <v>51</v>
      </c>
      <c r="AP28" s="63" t="str">
        <f t="shared" si="25"/>
        <v>N/A</v>
      </c>
      <c r="AQ28" s="63" t="str">
        <f t="shared" si="26"/>
        <v>N/A</v>
      </c>
      <c r="AR28" s="63" t="str">
        <f t="shared" si="27"/>
        <v>N/A</v>
      </c>
      <c r="AS28" s="63" t="str">
        <f t="shared" si="28"/>
        <v>N/A</v>
      </c>
      <c r="AT28" s="63" t="str">
        <f t="shared" si="28"/>
        <v>N/A</v>
      </c>
      <c r="AU28" s="68" t="str">
        <f t="shared" si="29"/>
        <v>N/A</v>
      </c>
      <c r="AV28" s="68" t="str">
        <f t="shared" si="30"/>
        <v>N/A</v>
      </c>
      <c r="AW28" s="68" t="str">
        <f t="shared" si="31"/>
        <v>N/A</v>
      </c>
      <c r="AX28" s="71" t="str">
        <f t="shared" si="32"/>
        <v>N/A</v>
      </c>
      <c r="AY28" s="63">
        <v>135481.476</v>
      </c>
      <c r="AZ28" s="63">
        <v>92664</v>
      </c>
      <c r="BA28" s="63">
        <v>321522.76799999998</v>
      </c>
      <c r="BB28" s="68">
        <f t="shared" si="33"/>
        <v>92664</v>
      </c>
      <c r="BC28" s="68">
        <f t="shared" si="34"/>
        <v>183223</v>
      </c>
      <c r="BD28" s="68">
        <f t="shared" si="35"/>
        <v>137944</v>
      </c>
      <c r="BE28" s="63">
        <f t="shared" si="36"/>
        <v>137944</v>
      </c>
      <c r="BF28" s="63">
        <v>132991.8988606644</v>
      </c>
      <c r="BG28" s="68">
        <f t="shared" si="37"/>
        <v>132991.8988606644</v>
      </c>
      <c r="BH28" s="68">
        <f t="shared" si="38"/>
        <v>135468</v>
      </c>
      <c r="BI28" s="68">
        <f t="shared" si="39"/>
        <v>134230</v>
      </c>
      <c r="BJ28" s="71">
        <f t="shared" si="40"/>
        <v>135468</v>
      </c>
      <c r="BK28" s="64" t="s">
        <v>51</v>
      </c>
      <c r="BL28" s="64" t="s">
        <v>51</v>
      </c>
      <c r="BM28" s="64" t="s">
        <v>51</v>
      </c>
      <c r="BN28" s="63" t="str">
        <f t="shared" si="41"/>
        <v>N/A</v>
      </c>
      <c r="BO28" s="63" t="str">
        <f t="shared" si="42"/>
        <v>N/A</v>
      </c>
      <c r="BP28" s="63" t="str">
        <f t="shared" si="43"/>
        <v>N/A</v>
      </c>
      <c r="BQ28" s="63" t="str">
        <f t="shared" si="44"/>
        <v>N/A</v>
      </c>
      <c r="BR28" s="63" t="str">
        <f t="shared" si="44"/>
        <v>N/A</v>
      </c>
      <c r="BS28" s="68" t="str">
        <f t="shared" si="45"/>
        <v>N/A</v>
      </c>
      <c r="BT28" s="68" t="str">
        <f t="shared" si="46"/>
        <v>N/A</v>
      </c>
      <c r="BU28" s="68" t="str">
        <f t="shared" si="47"/>
        <v>N/A</v>
      </c>
      <c r="BV28" s="71" t="str">
        <f t="shared" si="48"/>
        <v>N/A</v>
      </c>
      <c r="BW28" s="64" t="s">
        <v>51</v>
      </c>
      <c r="BX28" s="64" t="s">
        <v>51</v>
      </c>
      <c r="BY28" s="64" t="s">
        <v>51</v>
      </c>
      <c r="BZ28" s="63" t="str">
        <f t="shared" si="49"/>
        <v>N/A</v>
      </c>
      <c r="CA28" s="63" t="str">
        <f t="shared" si="50"/>
        <v>N/A</v>
      </c>
      <c r="CB28" s="63" t="str">
        <f t="shared" si="51"/>
        <v>N/A</v>
      </c>
      <c r="CC28" s="63" t="str">
        <f t="shared" si="52"/>
        <v>N/A</v>
      </c>
      <c r="CD28" s="63" t="str">
        <f t="shared" si="52"/>
        <v>N/A</v>
      </c>
      <c r="CE28" s="68" t="str">
        <f t="shared" si="53"/>
        <v>N/A</v>
      </c>
      <c r="CF28" s="68" t="str">
        <f t="shared" si="54"/>
        <v>N/A</v>
      </c>
      <c r="CG28" s="68" t="str">
        <f t="shared" si="55"/>
        <v>N/A</v>
      </c>
      <c r="CH28" s="71" t="str">
        <f t="shared" si="56"/>
        <v>N/A</v>
      </c>
      <c r="CI28" s="63">
        <v>111091.31700000001</v>
      </c>
      <c r="CJ28" s="63">
        <v>81082</v>
      </c>
      <c r="CK28" s="63">
        <v>282718.29599999997</v>
      </c>
      <c r="CL28" s="68">
        <f t="shared" si="57"/>
        <v>81082</v>
      </c>
      <c r="CM28" s="68">
        <f t="shared" si="58"/>
        <v>158297</v>
      </c>
      <c r="CN28" s="68">
        <f t="shared" si="59"/>
        <v>119690</v>
      </c>
      <c r="CO28" s="63">
        <f t="shared" si="60"/>
        <v>119690</v>
      </c>
      <c r="CP28" s="63">
        <v>103862.64083945932</v>
      </c>
      <c r="CQ28" s="68">
        <f t="shared" si="61"/>
        <v>103862.64083945932</v>
      </c>
      <c r="CR28" s="68">
        <f t="shared" si="62"/>
        <v>111776</v>
      </c>
      <c r="CS28" s="68">
        <f t="shared" si="63"/>
        <v>107819</v>
      </c>
      <c r="CT28" s="71">
        <f t="shared" si="64"/>
        <v>111776</v>
      </c>
      <c r="CX28" s="79">
        <f t="shared" si="65"/>
        <v>104724.82387389475</v>
      </c>
      <c r="CY28" s="79">
        <f t="shared" si="66"/>
        <v>137113.93743324874</v>
      </c>
      <c r="CZ28" s="79"/>
      <c r="DA28" s="79"/>
      <c r="DB28" s="79">
        <f t="shared" si="69"/>
        <v>135467.6364303322</v>
      </c>
      <c r="DC28" s="79"/>
      <c r="DD28" s="79"/>
      <c r="DE28" s="79">
        <f t="shared" si="72"/>
        <v>111776.12150306298</v>
      </c>
      <c r="DF28" s="82">
        <f t="shared" si="73"/>
        <v>0.11158888477869744</v>
      </c>
      <c r="DG28" s="82">
        <f t="shared" si="74"/>
        <v>-4.9387800540653393E-3</v>
      </c>
      <c r="DH28" s="82"/>
      <c r="DI28" s="82"/>
      <c r="DJ28" s="82">
        <f t="shared" si="76"/>
        <v>1.861570209070873E-2</v>
      </c>
      <c r="DM28" s="82">
        <f t="shared" si="77"/>
        <v>7.619179138565868E-2</v>
      </c>
    </row>
    <row r="29" spans="1:117" s="29" customFormat="1" ht="24" x14ac:dyDescent="0.2">
      <c r="A29" s="42">
        <v>24</v>
      </c>
      <c r="B29" s="28" t="s">
        <v>50</v>
      </c>
      <c r="C29" s="63">
        <v>71827.328999999998</v>
      </c>
      <c r="D29" s="63">
        <v>652080</v>
      </c>
      <c r="E29" s="63">
        <v>202431.6</v>
      </c>
      <c r="F29" s="83">
        <f>+MIN(C29,E29)</f>
        <v>71827.328999999998</v>
      </c>
      <c r="G29" s="83">
        <f>+ROUND(AVERAGE(C29,E29),0)</f>
        <v>137129</v>
      </c>
      <c r="H29" s="83">
        <f t="shared" si="3"/>
        <v>104478</v>
      </c>
      <c r="I29" s="63">
        <f t="shared" si="4"/>
        <v>104478</v>
      </c>
      <c r="J29" s="63">
        <v>67904.345070806841</v>
      </c>
      <c r="K29" s="83">
        <f t="shared" si="5"/>
        <v>67904.345070806841</v>
      </c>
      <c r="L29" s="83">
        <f t="shared" si="6"/>
        <v>86191</v>
      </c>
      <c r="M29" s="83">
        <f t="shared" si="7"/>
        <v>77048</v>
      </c>
      <c r="N29" s="71">
        <f t="shared" si="8"/>
        <v>86191</v>
      </c>
      <c r="O29" s="63">
        <v>79904.405999999988</v>
      </c>
      <c r="P29" s="63">
        <v>730330</v>
      </c>
      <c r="Q29" s="63">
        <v>232796.34</v>
      </c>
      <c r="R29" s="83">
        <f>+MIN(O29,Q29)</f>
        <v>79904.405999999988</v>
      </c>
      <c r="S29" s="83">
        <f>+ROUND(AVERAGE(O29,Q29),0)</f>
        <v>156350</v>
      </c>
      <c r="T29" s="83">
        <f t="shared" si="11"/>
        <v>118127</v>
      </c>
      <c r="U29" s="63">
        <f t="shared" si="12"/>
        <v>118127</v>
      </c>
      <c r="V29" s="63">
        <v>85192.785514593779</v>
      </c>
      <c r="W29" s="83">
        <f t="shared" si="13"/>
        <v>85192.785514593779</v>
      </c>
      <c r="X29" s="83">
        <f t="shared" si="14"/>
        <v>101660</v>
      </c>
      <c r="Y29" s="83">
        <f t="shared" si="15"/>
        <v>93426</v>
      </c>
      <c r="Z29" s="71">
        <f t="shared" si="16"/>
        <v>101660</v>
      </c>
      <c r="AA29" s="64" t="s">
        <v>51</v>
      </c>
      <c r="AB29" s="64" t="s">
        <v>51</v>
      </c>
      <c r="AC29" s="64" t="s">
        <v>51</v>
      </c>
      <c r="AD29" s="63" t="str">
        <f t="shared" si="17"/>
        <v>N/A</v>
      </c>
      <c r="AE29" s="63" t="str">
        <f t="shared" si="18"/>
        <v>N/A</v>
      </c>
      <c r="AF29" s="63" t="str">
        <f t="shared" si="19"/>
        <v>N/A</v>
      </c>
      <c r="AG29" s="63" t="str">
        <f t="shared" si="20"/>
        <v>N/A</v>
      </c>
      <c r="AH29" s="63" t="str">
        <f t="shared" si="20"/>
        <v>N/A</v>
      </c>
      <c r="AI29" s="83" t="str">
        <f t="shared" si="21"/>
        <v>N/A</v>
      </c>
      <c r="AJ29" s="83" t="str">
        <f t="shared" si="22"/>
        <v>N/A</v>
      </c>
      <c r="AK29" s="83" t="str">
        <f t="shared" si="23"/>
        <v>N/A</v>
      </c>
      <c r="AL29" s="71" t="str">
        <f t="shared" si="24"/>
        <v>N/A</v>
      </c>
      <c r="AM29" s="64" t="s">
        <v>51</v>
      </c>
      <c r="AN29" s="64" t="s">
        <v>51</v>
      </c>
      <c r="AO29" s="64" t="s">
        <v>51</v>
      </c>
      <c r="AP29" s="63" t="str">
        <f t="shared" si="25"/>
        <v>N/A</v>
      </c>
      <c r="AQ29" s="63" t="str">
        <f t="shared" si="26"/>
        <v>N/A</v>
      </c>
      <c r="AR29" s="63" t="str">
        <f t="shared" si="27"/>
        <v>N/A</v>
      </c>
      <c r="AS29" s="63" t="str">
        <f t="shared" si="28"/>
        <v>N/A</v>
      </c>
      <c r="AT29" s="63" t="str">
        <f t="shared" si="28"/>
        <v>N/A</v>
      </c>
      <c r="AU29" s="83" t="str">
        <f t="shared" si="29"/>
        <v>N/A</v>
      </c>
      <c r="AV29" s="83" t="str">
        <f t="shared" si="30"/>
        <v>N/A</v>
      </c>
      <c r="AW29" s="83" t="str">
        <f t="shared" si="31"/>
        <v>N/A</v>
      </c>
      <c r="AX29" s="71" t="str">
        <f t="shared" si="32"/>
        <v>N/A</v>
      </c>
      <c r="AY29" s="63">
        <v>79524.887999999992</v>
      </c>
      <c r="AZ29" s="63">
        <v>782496</v>
      </c>
      <c r="BA29" s="63">
        <v>234820.65600000002</v>
      </c>
      <c r="BB29" s="83">
        <f>+MIN(AY29,BA29)</f>
        <v>79524.887999999992</v>
      </c>
      <c r="BC29" s="83">
        <f>+ROUND(AVERAGE(AY29,BA29),0)</f>
        <v>157173</v>
      </c>
      <c r="BD29" s="83">
        <f t="shared" si="35"/>
        <v>118349</v>
      </c>
      <c r="BE29" s="63">
        <f t="shared" si="36"/>
        <v>118349</v>
      </c>
      <c r="BF29" s="63">
        <v>93267.089080321108</v>
      </c>
      <c r="BG29" s="83">
        <f t="shared" si="37"/>
        <v>93267.089080321108</v>
      </c>
      <c r="BH29" s="83">
        <f t="shared" si="38"/>
        <v>105808</v>
      </c>
      <c r="BI29" s="83">
        <f t="shared" si="39"/>
        <v>99538</v>
      </c>
      <c r="BJ29" s="71">
        <f t="shared" si="40"/>
        <v>105808</v>
      </c>
      <c r="BK29" s="64" t="s">
        <v>51</v>
      </c>
      <c r="BL29" s="64" t="s">
        <v>51</v>
      </c>
      <c r="BM29" s="64" t="s">
        <v>51</v>
      </c>
      <c r="BN29" s="63" t="str">
        <f t="shared" si="41"/>
        <v>N/A</v>
      </c>
      <c r="BO29" s="63" t="str">
        <f t="shared" si="42"/>
        <v>N/A</v>
      </c>
      <c r="BP29" s="63" t="str">
        <f t="shared" si="43"/>
        <v>N/A</v>
      </c>
      <c r="BQ29" s="63" t="str">
        <f t="shared" si="44"/>
        <v>N/A</v>
      </c>
      <c r="BR29" s="63" t="str">
        <f t="shared" si="44"/>
        <v>N/A</v>
      </c>
      <c r="BS29" s="83" t="str">
        <f t="shared" si="45"/>
        <v>N/A</v>
      </c>
      <c r="BT29" s="83" t="str">
        <f t="shared" si="46"/>
        <v>N/A</v>
      </c>
      <c r="BU29" s="83" t="str">
        <f t="shared" si="47"/>
        <v>N/A</v>
      </c>
      <c r="BV29" s="71" t="str">
        <f t="shared" si="48"/>
        <v>N/A</v>
      </c>
      <c r="BW29" s="64" t="s">
        <v>51</v>
      </c>
      <c r="BX29" s="64" t="s">
        <v>51</v>
      </c>
      <c r="BY29" s="64" t="s">
        <v>51</v>
      </c>
      <c r="BZ29" s="63" t="str">
        <f t="shared" si="49"/>
        <v>N/A</v>
      </c>
      <c r="CA29" s="63" t="str">
        <f t="shared" si="50"/>
        <v>N/A</v>
      </c>
      <c r="CB29" s="63" t="str">
        <f t="shared" si="51"/>
        <v>N/A</v>
      </c>
      <c r="CC29" s="63" t="str">
        <f t="shared" si="52"/>
        <v>N/A</v>
      </c>
      <c r="CD29" s="63" t="str">
        <f t="shared" si="52"/>
        <v>N/A</v>
      </c>
      <c r="CE29" s="83" t="str">
        <f t="shared" si="53"/>
        <v>N/A</v>
      </c>
      <c r="CF29" s="83" t="str">
        <f t="shared" si="54"/>
        <v>N/A</v>
      </c>
      <c r="CG29" s="83" t="str">
        <f t="shared" si="55"/>
        <v>N/A</v>
      </c>
      <c r="CH29" s="71" t="str">
        <f t="shared" si="56"/>
        <v>N/A</v>
      </c>
      <c r="CI29" s="63">
        <v>76463.202000000005</v>
      </c>
      <c r="CJ29" s="63">
        <v>684684</v>
      </c>
      <c r="CK29" s="63">
        <v>206480.23200000002</v>
      </c>
      <c r="CL29" s="83">
        <f>+MIN(CI29,CK29)</f>
        <v>76463.202000000005</v>
      </c>
      <c r="CM29" s="83">
        <f>+ROUND(AVERAGE(CI29,CK29),0)</f>
        <v>141472</v>
      </c>
      <c r="CN29" s="83">
        <f t="shared" si="59"/>
        <v>108968</v>
      </c>
      <c r="CO29" s="63">
        <f t="shared" si="60"/>
        <v>108968</v>
      </c>
      <c r="CP29" s="63">
        <v>76905.956582546671</v>
      </c>
      <c r="CQ29" s="83">
        <f t="shared" si="61"/>
        <v>76905.956582546671</v>
      </c>
      <c r="CR29" s="83">
        <f t="shared" si="62"/>
        <v>92937</v>
      </c>
      <c r="CS29" s="83">
        <f t="shared" si="63"/>
        <v>84921</v>
      </c>
      <c r="CT29" s="71">
        <f t="shared" si="64"/>
        <v>92937</v>
      </c>
      <c r="CX29" s="79">
        <f>+AVERAGE(AVERAGE(AVERAGE(C29,E29),MIN(C29,E29)),J29)</f>
        <v>86191.370910403421</v>
      </c>
      <c r="CY29" s="79">
        <f>+AVERAGE(AVERAGE(AVERAGE(O29,Q29),MIN(O29:Q29)),V29)</f>
        <v>101660.08750729688</v>
      </c>
      <c r="CZ29" s="79"/>
      <c r="DA29" s="79"/>
      <c r="DB29" s="79">
        <f>+AVERAGE(AVERAGE(AVERAGE(AY29,BA29),MIN(AY29,BA29)),BF29)</f>
        <v>105807.95954016055</v>
      </c>
      <c r="DC29" s="79"/>
      <c r="DD29" s="79"/>
      <c r="DE29" s="79">
        <f>+AVERAGE(AVERAGE(AVERAGE(CI29,CK29),MIN(CI29,CK29)),CP29)</f>
        <v>92936.708041273334</v>
      </c>
      <c r="DF29" s="82">
        <f t="shared" si="73"/>
        <v>0.26930568022602808</v>
      </c>
      <c r="DG29" s="82">
        <f t="shared" si="74"/>
        <v>0.19329456001743472</v>
      </c>
      <c r="DH29" s="82"/>
      <c r="DI29" s="82"/>
      <c r="DJ29" s="82">
        <f t="shared" si="76"/>
        <v>0.13446190487449772</v>
      </c>
      <c r="DM29" s="82">
        <f t="shared" si="77"/>
        <v>0.20844616166395546</v>
      </c>
    </row>
    <row r="30" spans="1:117" s="29" customFormat="1" ht="24" x14ac:dyDescent="0.2">
      <c r="A30" s="42">
        <v>25</v>
      </c>
      <c r="B30" s="28" t="s">
        <v>151</v>
      </c>
      <c r="C30" s="63">
        <v>112660.731</v>
      </c>
      <c r="D30" s="63">
        <v>720720</v>
      </c>
      <c r="E30" s="63">
        <v>339644.2</v>
      </c>
      <c r="F30" s="83">
        <f>+MIN(C30,E30)</f>
        <v>112660.731</v>
      </c>
      <c r="G30" s="83">
        <f>+ROUND(AVERAGE(C30,E30),0)</f>
        <v>226152</v>
      </c>
      <c r="H30" s="83">
        <f t="shared" si="3"/>
        <v>169406</v>
      </c>
      <c r="I30" s="63">
        <f t="shared" si="4"/>
        <v>169406</v>
      </c>
      <c r="J30" s="63">
        <v>98575.242175042542</v>
      </c>
      <c r="K30" s="83">
        <f t="shared" si="5"/>
        <v>98575.242175042542</v>
      </c>
      <c r="L30" s="83">
        <f t="shared" si="6"/>
        <v>133991</v>
      </c>
      <c r="M30" s="83">
        <f t="shared" si="7"/>
        <v>116283</v>
      </c>
      <c r="N30" s="71">
        <f t="shared" si="8"/>
        <v>133991</v>
      </c>
      <c r="O30" s="63">
        <v>122596.95599999999</v>
      </c>
      <c r="P30" s="63">
        <v>807206</v>
      </c>
      <c r="Q30" s="63">
        <v>390590.83</v>
      </c>
      <c r="R30" s="83">
        <f>+MIN(O30,Q30)</f>
        <v>122596.95599999999</v>
      </c>
      <c r="S30" s="83">
        <f>+ROUND(AVERAGE(O30,Q30),0)</f>
        <v>256594</v>
      </c>
      <c r="T30" s="83">
        <f t="shared" si="11"/>
        <v>189595</v>
      </c>
      <c r="U30" s="63">
        <f t="shared" si="12"/>
        <v>189595</v>
      </c>
      <c r="V30" s="63">
        <v>113516.77163997783</v>
      </c>
      <c r="W30" s="83">
        <f t="shared" si="13"/>
        <v>113516.77163997783</v>
      </c>
      <c r="X30" s="83">
        <f t="shared" si="14"/>
        <v>151556</v>
      </c>
      <c r="Y30" s="83">
        <f t="shared" si="15"/>
        <v>132536</v>
      </c>
      <c r="Z30" s="71">
        <f t="shared" si="16"/>
        <v>151556</v>
      </c>
      <c r="AA30" s="64" t="s">
        <v>51</v>
      </c>
      <c r="AB30" s="64" t="s">
        <v>51</v>
      </c>
      <c r="AC30" s="64" t="s">
        <v>51</v>
      </c>
      <c r="AD30" s="63" t="str">
        <f t="shared" si="17"/>
        <v>N/A</v>
      </c>
      <c r="AE30" s="63" t="str">
        <f t="shared" si="18"/>
        <v>N/A</v>
      </c>
      <c r="AF30" s="63" t="str">
        <f t="shared" si="19"/>
        <v>N/A</v>
      </c>
      <c r="AG30" s="63" t="str">
        <f t="shared" si="20"/>
        <v>N/A</v>
      </c>
      <c r="AH30" s="63" t="str">
        <f t="shared" si="20"/>
        <v>N/A</v>
      </c>
      <c r="AI30" s="83" t="str">
        <f t="shared" si="21"/>
        <v>N/A</v>
      </c>
      <c r="AJ30" s="83" t="str">
        <f t="shared" si="22"/>
        <v>N/A</v>
      </c>
      <c r="AK30" s="83" t="str">
        <f t="shared" si="23"/>
        <v>N/A</v>
      </c>
      <c r="AL30" s="71" t="str">
        <f t="shared" si="24"/>
        <v>N/A</v>
      </c>
      <c r="AM30" s="64" t="s">
        <v>51</v>
      </c>
      <c r="AN30" s="64" t="s">
        <v>51</v>
      </c>
      <c r="AO30" s="64" t="s">
        <v>51</v>
      </c>
      <c r="AP30" s="63" t="str">
        <f t="shared" si="25"/>
        <v>N/A</v>
      </c>
      <c r="AQ30" s="63" t="str">
        <f t="shared" si="26"/>
        <v>N/A</v>
      </c>
      <c r="AR30" s="63" t="str">
        <f t="shared" si="27"/>
        <v>N/A</v>
      </c>
      <c r="AS30" s="63" t="str">
        <f t="shared" si="28"/>
        <v>N/A</v>
      </c>
      <c r="AT30" s="63" t="str">
        <f t="shared" si="28"/>
        <v>N/A</v>
      </c>
      <c r="AU30" s="83" t="str">
        <f t="shared" si="29"/>
        <v>N/A</v>
      </c>
      <c r="AV30" s="83" t="str">
        <f t="shared" si="30"/>
        <v>N/A</v>
      </c>
      <c r="AW30" s="83" t="str">
        <f t="shared" si="31"/>
        <v>N/A</v>
      </c>
      <c r="AX30" s="71" t="str">
        <f t="shared" si="32"/>
        <v>N/A</v>
      </c>
      <c r="AY30" s="63">
        <v>131244.21299999999</v>
      </c>
      <c r="AZ30" s="63">
        <v>864864</v>
      </c>
      <c r="BA30" s="63">
        <v>393987.272</v>
      </c>
      <c r="BB30" s="83">
        <f t="shared" ref="BB30:BB31" si="78">+MIN(AY30,BA30)</f>
        <v>131244.21299999999</v>
      </c>
      <c r="BC30" s="83">
        <f t="shared" ref="BC30:BC31" si="79">+ROUND(AVERAGE(AY30,BA30),0)</f>
        <v>262616</v>
      </c>
      <c r="BD30" s="83">
        <f t="shared" si="35"/>
        <v>196930</v>
      </c>
      <c r="BE30" s="63">
        <f t="shared" si="36"/>
        <v>196930</v>
      </c>
      <c r="BF30" s="63">
        <v>132531.15050790081</v>
      </c>
      <c r="BG30" s="83">
        <f t="shared" si="37"/>
        <v>132531.15050790081</v>
      </c>
      <c r="BH30" s="83">
        <f t="shared" si="38"/>
        <v>164731</v>
      </c>
      <c r="BI30" s="83">
        <f t="shared" si="39"/>
        <v>148631</v>
      </c>
      <c r="BJ30" s="71">
        <f t="shared" si="40"/>
        <v>164731</v>
      </c>
      <c r="BK30" s="64" t="s">
        <v>51</v>
      </c>
      <c r="BL30" s="64" t="s">
        <v>51</v>
      </c>
      <c r="BM30" s="64" t="s">
        <v>51</v>
      </c>
      <c r="BN30" s="63" t="str">
        <f t="shared" si="41"/>
        <v>N/A</v>
      </c>
      <c r="BO30" s="63" t="str">
        <f t="shared" si="42"/>
        <v>N/A</v>
      </c>
      <c r="BP30" s="63" t="str">
        <f t="shared" si="43"/>
        <v>N/A</v>
      </c>
      <c r="BQ30" s="63" t="str">
        <f t="shared" si="44"/>
        <v>N/A</v>
      </c>
      <c r="BR30" s="63" t="str">
        <f t="shared" si="44"/>
        <v>N/A</v>
      </c>
      <c r="BS30" s="83" t="str">
        <f t="shared" si="45"/>
        <v>N/A</v>
      </c>
      <c r="BT30" s="83" t="str">
        <f t="shared" si="46"/>
        <v>N/A</v>
      </c>
      <c r="BU30" s="83" t="str">
        <f t="shared" si="47"/>
        <v>N/A</v>
      </c>
      <c r="BV30" s="71" t="str">
        <f t="shared" si="48"/>
        <v>N/A</v>
      </c>
      <c r="BW30" s="64" t="s">
        <v>51</v>
      </c>
      <c r="BX30" s="64" t="s">
        <v>51</v>
      </c>
      <c r="BY30" s="64" t="s">
        <v>51</v>
      </c>
      <c r="BZ30" s="63" t="str">
        <f t="shared" si="49"/>
        <v>N/A</v>
      </c>
      <c r="CA30" s="63" t="str">
        <f t="shared" si="50"/>
        <v>N/A</v>
      </c>
      <c r="CB30" s="63" t="str">
        <f t="shared" si="51"/>
        <v>N/A</v>
      </c>
      <c r="CC30" s="63" t="str">
        <f t="shared" si="52"/>
        <v>N/A</v>
      </c>
      <c r="CD30" s="63" t="str">
        <f t="shared" si="52"/>
        <v>N/A</v>
      </c>
      <c r="CE30" s="83" t="str">
        <f t="shared" si="53"/>
        <v>N/A</v>
      </c>
      <c r="CF30" s="83" t="str">
        <f t="shared" si="54"/>
        <v>N/A</v>
      </c>
      <c r="CG30" s="83" t="str">
        <f t="shared" si="55"/>
        <v>N/A</v>
      </c>
      <c r="CH30" s="71" t="str">
        <f t="shared" si="56"/>
        <v>N/A</v>
      </c>
      <c r="CI30" s="63">
        <v>122004.84599999999</v>
      </c>
      <c r="CJ30" s="63">
        <v>756756</v>
      </c>
      <c r="CK30" s="63">
        <v>346437.08400000003</v>
      </c>
      <c r="CL30" s="83">
        <f t="shared" ref="CL30:CL31" si="80">+MIN(CI30,CK30)</f>
        <v>122004.84599999999</v>
      </c>
      <c r="CM30" s="83">
        <f t="shared" ref="CM30:CM31" si="81">+ROUND(AVERAGE(CI30,CK30),0)</f>
        <v>234221</v>
      </c>
      <c r="CN30" s="83">
        <f t="shared" si="59"/>
        <v>178113</v>
      </c>
      <c r="CO30" s="63">
        <f t="shared" si="60"/>
        <v>178113</v>
      </c>
      <c r="CP30" s="63">
        <v>110395.30532215603</v>
      </c>
      <c r="CQ30" s="83">
        <f t="shared" si="61"/>
        <v>110395.30532215603</v>
      </c>
      <c r="CR30" s="83">
        <f t="shared" si="62"/>
        <v>144254</v>
      </c>
      <c r="CS30" s="83">
        <f t="shared" si="63"/>
        <v>127325</v>
      </c>
      <c r="CT30" s="71">
        <f t="shared" si="64"/>
        <v>144254</v>
      </c>
      <c r="CX30" s="79">
        <f t="shared" ref="CX30:CX31" si="82">+AVERAGE(AVERAGE(AVERAGE(C30,E30),MIN(C30,E30)),J30)</f>
        <v>133990.92021252128</v>
      </c>
      <c r="CY30" s="79">
        <f t="shared" ref="CY30:CY31" si="83">+AVERAGE(AVERAGE(AVERAGE(O30,Q30),MIN(O30:Q30)),V30)</f>
        <v>151556.09806998892</v>
      </c>
      <c r="CZ30" s="79"/>
      <c r="DA30" s="79"/>
      <c r="DB30" s="79">
        <f t="shared" ref="DB30:DB31" si="84">+AVERAGE(AVERAGE(AVERAGE(AY30,BA30),MIN(AY30,BA30)),BF30)</f>
        <v>164730.56412895041</v>
      </c>
      <c r="DC30" s="79"/>
      <c r="DD30" s="79"/>
      <c r="DE30" s="79">
        <f t="shared" ref="DE30:DE31" si="85">+AVERAGE(AVERAGE(AVERAGE(CI30,CK30),MIN(CI30,CK30)),CP30)</f>
        <v>144254.10541107802</v>
      </c>
      <c r="DF30" s="82">
        <f t="shared" si="73"/>
        <v>0.35927558741971155</v>
      </c>
      <c r="DG30" s="82">
        <f t="shared" si="74"/>
        <v>0.33509873369773113</v>
      </c>
      <c r="DH30" s="82"/>
      <c r="DI30" s="82"/>
      <c r="DJ30" s="82">
        <f t="shared" si="76"/>
        <v>0.24295732360016031</v>
      </c>
      <c r="DM30" s="82">
        <f t="shared" si="77"/>
        <v>0.30670507219591547</v>
      </c>
    </row>
    <row r="31" spans="1:117" s="29" customFormat="1" ht="24" x14ac:dyDescent="0.2">
      <c r="A31" s="42">
        <v>26</v>
      </c>
      <c r="B31" s="28" t="s">
        <v>74</v>
      </c>
      <c r="C31" s="63">
        <v>118536.16499999999</v>
      </c>
      <c r="D31" s="63">
        <v>772200</v>
      </c>
      <c r="E31" s="63">
        <v>341108.6</v>
      </c>
      <c r="F31" s="83">
        <f>+MIN(C31,E31)</f>
        <v>118536.16499999999</v>
      </c>
      <c r="G31" s="83">
        <f>+ROUND(AVERAGE(C31,E31),0)</f>
        <v>229822</v>
      </c>
      <c r="H31" s="83">
        <f t="shared" ref="H31" si="86">+ROUND(AVERAGE(F31:G31),0)</f>
        <v>174179</v>
      </c>
      <c r="I31" s="63">
        <f t="shared" si="4"/>
        <v>174179</v>
      </c>
      <c r="J31" s="63">
        <v>112469.91817541046</v>
      </c>
      <c r="K31" s="83">
        <f t="shared" si="5"/>
        <v>112469.91817541046</v>
      </c>
      <c r="L31" s="83">
        <f t="shared" si="6"/>
        <v>143324</v>
      </c>
      <c r="M31" s="83">
        <f t="shared" si="7"/>
        <v>127897</v>
      </c>
      <c r="N31" s="71">
        <f t="shared" si="8"/>
        <v>143324</v>
      </c>
      <c r="O31" s="63">
        <v>127541.913</v>
      </c>
      <c r="P31" s="63">
        <v>864864</v>
      </c>
      <c r="Q31" s="63">
        <v>392274.88999999996</v>
      </c>
      <c r="R31" s="83">
        <f>+MIN(O31,Q31)</f>
        <v>127541.913</v>
      </c>
      <c r="S31" s="83">
        <f>+ROUND(AVERAGE(O31,Q31),0)</f>
        <v>259908</v>
      </c>
      <c r="T31" s="83">
        <f t="shared" si="11"/>
        <v>193725</v>
      </c>
      <c r="U31" s="63">
        <f t="shared" si="12"/>
        <v>193725</v>
      </c>
      <c r="V31" s="63">
        <v>131697.65258686541</v>
      </c>
      <c r="W31" s="83">
        <f t="shared" si="13"/>
        <v>131697.65258686541</v>
      </c>
      <c r="X31" s="83">
        <f t="shared" si="14"/>
        <v>162711</v>
      </c>
      <c r="Y31" s="83">
        <f t="shared" si="15"/>
        <v>147204</v>
      </c>
      <c r="Z31" s="71">
        <f t="shared" si="16"/>
        <v>162711</v>
      </c>
      <c r="AA31" s="64" t="s">
        <v>51</v>
      </c>
      <c r="AB31" s="64" t="s">
        <v>51</v>
      </c>
      <c r="AC31" s="64" t="s">
        <v>51</v>
      </c>
      <c r="AD31" s="63" t="str">
        <f t="shared" si="17"/>
        <v>N/A</v>
      </c>
      <c r="AE31" s="63" t="str">
        <f t="shared" si="18"/>
        <v>N/A</v>
      </c>
      <c r="AF31" s="63" t="str">
        <f t="shared" si="19"/>
        <v>N/A</v>
      </c>
      <c r="AG31" s="63" t="str">
        <f t="shared" si="20"/>
        <v>N/A</v>
      </c>
      <c r="AH31" s="63" t="str">
        <f t="shared" si="20"/>
        <v>N/A</v>
      </c>
      <c r="AI31" s="83" t="str">
        <f t="shared" si="21"/>
        <v>N/A</v>
      </c>
      <c r="AJ31" s="83" t="str">
        <f t="shared" si="22"/>
        <v>N/A</v>
      </c>
      <c r="AK31" s="83" t="str">
        <f t="shared" si="23"/>
        <v>N/A</v>
      </c>
      <c r="AL31" s="71" t="str">
        <f t="shared" si="24"/>
        <v>N/A</v>
      </c>
      <c r="AM31" s="64" t="s">
        <v>51</v>
      </c>
      <c r="AN31" s="64" t="s">
        <v>51</v>
      </c>
      <c r="AO31" s="64" t="s">
        <v>51</v>
      </c>
      <c r="AP31" s="63" t="str">
        <f t="shared" si="25"/>
        <v>N/A</v>
      </c>
      <c r="AQ31" s="63" t="str">
        <f t="shared" si="26"/>
        <v>N/A</v>
      </c>
      <c r="AR31" s="63" t="str">
        <f t="shared" si="27"/>
        <v>N/A</v>
      </c>
      <c r="AS31" s="63" t="str">
        <f t="shared" si="28"/>
        <v>N/A</v>
      </c>
      <c r="AT31" s="63" t="str">
        <f t="shared" si="28"/>
        <v>N/A</v>
      </c>
      <c r="AU31" s="83" t="str">
        <f t="shared" si="29"/>
        <v>N/A</v>
      </c>
      <c r="AV31" s="83" t="str">
        <f t="shared" si="30"/>
        <v>N/A</v>
      </c>
      <c r="AW31" s="83" t="str">
        <f t="shared" si="31"/>
        <v>N/A</v>
      </c>
      <c r="AX31" s="71" t="str">
        <f t="shared" si="32"/>
        <v>N/A</v>
      </c>
      <c r="AY31" s="63">
        <v>128207.682</v>
      </c>
      <c r="AZ31" s="63">
        <v>926640</v>
      </c>
      <c r="BA31" s="63">
        <v>395685.97599999997</v>
      </c>
      <c r="BB31" s="83">
        <f t="shared" si="78"/>
        <v>128207.682</v>
      </c>
      <c r="BC31" s="83">
        <f t="shared" si="79"/>
        <v>261947</v>
      </c>
      <c r="BD31" s="83">
        <f t="shared" si="35"/>
        <v>195077</v>
      </c>
      <c r="BE31" s="63">
        <f t="shared" si="36"/>
        <v>195077</v>
      </c>
      <c r="BF31" s="63">
        <v>139014.00435786636</v>
      </c>
      <c r="BG31" s="83">
        <f t="shared" si="37"/>
        <v>139014.00435786636</v>
      </c>
      <c r="BH31" s="83">
        <f t="shared" si="38"/>
        <v>167046</v>
      </c>
      <c r="BI31" s="83">
        <f t="shared" si="39"/>
        <v>153030</v>
      </c>
      <c r="BJ31" s="71">
        <f t="shared" si="40"/>
        <v>167046</v>
      </c>
      <c r="BK31" s="64" t="s">
        <v>51</v>
      </c>
      <c r="BL31" s="64" t="s">
        <v>51</v>
      </c>
      <c r="BM31" s="64" t="s">
        <v>51</v>
      </c>
      <c r="BN31" s="63" t="str">
        <f t="shared" si="41"/>
        <v>N/A</v>
      </c>
      <c r="BO31" s="63" t="str">
        <f t="shared" si="42"/>
        <v>N/A</v>
      </c>
      <c r="BP31" s="63" t="str">
        <f t="shared" si="43"/>
        <v>N/A</v>
      </c>
      <c r="BQ31" s="63" t="str">
        <f t="shared" si="44"/>
        <v>N/A</v>
      </c>
      <c r="BR31" s="63" t="str">
        <f t="shared" si="44"/>
        <v>N/A</v>
      </c>
      <c r="BS31" s="83" t="str">
        <f t="shared" si="45"/>
        <v>N/A</v>
      </c>
      <c r="BT31" s="83" t="str">
        <f t="shared" si="46"/>
        <v>N/A</v>
      </c>
      <c r="BU31" s="83" t="str">
        <f t="shared" si="47"/>
        <v>N/A</v>
      </c>
      <c r="BV31" s="71" t="str">
        <f t="shared" si="48"/>
        <v>N/A</v>
      </c>
      <c r="BW31" s="64" t="s">
        <v>51</v>
      </c>
      <c r="BX31" s="64" t="s">
        <v>51</v>
      </c>
      <c r="BY31" s="64" t="s">
        <v>51</v>
      </c>
      <c r="BZ31" s="63" t="str">
        <f t="shared" si="49"/>
        <v>N/A</v>
      </c>
      <c r="CA31" s="63" t="str">
        <f t="shared" si="50"/>
        <v>N/A</v>
      </c>
      <c r="CB31" s="63" t="str">
        <f t="shared" si="51"/>
        <v>N/A</v>
      </c>
      <c r="CC31" s="63" t="str">
        <f t="shared" si="52"/>
        <v>N/A</v>
      </c>
      <c r="CD31" s="63" t="str">
        <f t="shared" si="52"/>
        <v>N/A</v>
      </c>
      <c r="CE31" s="83" t="str">
        <f t="shared" si="53"/>
        <v>N/A</v>
      </c>
      <c r="CF31" s="83" t="str">
        <f t="shared" si="54"/>
        <v>N/A</v>
      </c>
      <c r="CG31" s="83" t="str">
        <f t="shared" si="55"/>
        <v>N/A</v>
      </c>
      <c r="CH31" s="71" t="str">
        <f t="shared" si="56"/>
        <v>N/A</v>
      </c>
      <c r="CI31" s="63">
        <v>119893.37400000001</v>
      </c>
      <c r="CJ31" s="63">
        <v>810810</v>
      </c>
      <c r="CK31" s="63">
        <v>347930.772</v>
      </c>
      <c r="CL31" s="83">
        <f t="shared" si="80"/>
        <v>119893.37400000001</v>
      </c>
      <c r="CM31" s="83">
        <f t="shared" si="81"/>
        <v>233912</v>
      </c>
      <c r="CN31" s="83">
        <f t="shared" si="59"/>
        <v>176903</v>
      </c>
      <c r="CO31" s="63">
        <f t="shared" si="60"/>
        <v>176903</v>
      </c>
      <c r="CP31" s="63">
        <v>122967.50902351062</v>
      </c>
      <c r="CQ31" s="83">
        <f t="shared" si="61"/>
        <v>122967.50902351062</v>
      </c>
      <c r="CR31" s="83">
        <f t="shared" si="62"/>
        <v>149935</v>
      </c>
      <c r="CS31" s="83">
        <f t="shared" si="63"/>
        <v>136451</v>
      </c>
      <c r="CT31" s="71">
        <f t="shared" si="64"/>
        <v>149935</v>
      </c>
      <c r="CX31" s="79">
        <f t="shared" si="82"/>
        <v>143324.59596270524</v>
      </c>
      <c r="CY31" s="79">
        <f t="shared" si="83"/>
        <v>162711.4049184327</v>
      </c>
      <c r="CZ31" s="79"/>
      <c r="DA31" s="79"/>
      <c r="DB31" s="79">
        <f t="shared" si="84"/>
        <v>167045.62992893317</v>
      </c>
      <c r="DC31" s="79"/>
      <c r="DD31" s="79"/>
      <c r="DE31" s="79">
        <f t="shared" si="85"/>
        <v>149935.11626175532</v>
      </c>
      <c r="DF31" s="82">
        <f t="shared" si="73"/>
        <v>0.27433715866293396</v>
      </c>
      <c r="DG31" s="82">
        <f t="shared" si="74"/>
        <v>0.23549206627742403</v>
      </c>
      <c r="DH31" s="82"/>
      <c r="DI31" s="82"/>
      <c r="DJ31" s="82">
        <f t="shared" si="76"/>
        <v>0.2016460550183452</v>
      </c>
      <c r="DM31" s="82">
        <f t="shared" si="77"/>
        <v>0.21930677015738098</v>
      </c>
    </row>
    <row r="32" spans="1:117" s="19" customFormat="1" ht="12.75" thickBot="1" x14ac:dyDescent="0.25">
      <c r="A32" s="17"/>
      <c r="B32" s="18" t="s">
        <v>1</v>
      </c>
      <c r="C32" s="38">
        <f t="shared" ref="C32:CI32" si="87">SUM(C6:C31)</f>
        <v>5749569.216</v>
      </c>
      <c r="D32" s="38">
        <f t="shared" si="87"/>
        <v>8682960</v>
      </c>
      <c r="E32" s="38">
        <f t="shared" si="87"/>
        <v>16844979.200000003</v>
      </c>
      <c r="F32" s="38">
        <f t="shared" si="87"/>
        <v>5209117.5359999994</v>
      </c>
      <c r="G32" s="38">
        <f t="shared" si="87"/>
        <v>9908535</v>
      </c>
      <c r="H32" s="38">
        <f t="shared" si="87"/>
        <v>7558828</v>
      </c>
      <c r="I32" s="38">
        <f t="shared" si="87"/>
        <v>7558828</v>
      </c>
      <c r="J32" s="38">
        <f t="shared" si="87"/>
        <v>5449531.8588682059</v>
      </c>
      <c r="K32" s="38">
        <f t="shared" si="87"/>
        <v>5449531.8588682059</v>
      </c>
      <c r="L32" s="38">
        <f t="shared" si="87"/>
        <v>6504181</v>
      </c>
      <c r="M32" s="38">
        <f t="shared" si="87"/>
        <v>5976857</v>
      </c>
      <c r="N32" s="38">
        <f t="shared" si="87"/>
        <v>6504181</v>
      </c>
      <c r="O32" s="38">
        <f t="shared" si="87"/>
        <v>6480709.3530000011</v>
      </c>
      <c r="P32" s="38">
        <f t="shared" si="87"/>
        <v>9724915</v>
      </c>
      <c r="Q32" s="38">
        <f t="shared" si="87"/>
        <v>19371726.079999998</v>
      </c>
      <c r="R32" s="38">
        <f t="shared" si="87"/>
        <v>5983547.4520000005</v>
      </c>
      <c r="S32" s="38">
        <f t="shared" si="87"/>
        <v>11282600</v>
      </c>
      <c r="T32" s="38">
        <f t="shared" si="87"/>
        <v>8633077</v>
      </c>
      <c r="U32" s="38">
        <f t="shared" si="87"/>
        <v>8633077</v>
      </c>
      <c r="V32" s="38">
        <f t="shared" si="87"/>
        <v>6274139.4121382916</v>
      </c>
      <c r="W32" s="38">
        <f t="shared" si="87"/>
        <v>6272778.9381051278</v>
      </c>
      <c r="X32" s="38">
        <f t="shared" si="87"/>
        <v>7453607</v>
      </c>
      <c r="Y32" s="38">
        <f t="shared" si="87"/>
        <v>6863193</v>
      </c>
      <c r="Z32" s="38">
        <f t="shared" si="87"/>
        <v>7453607</v>
      </c>
      <c r="AA32" s="38">
        <f t="shared" si="87"/>
        <v>2844164.6519999998</v>
      </c>
      <c r="AB32" s="38">
        <f t="shared" si="87"/>
        <v>3456368</v>
      </c>
      <c r="AC32" s="38">
        <f t="shared" si="87"/>
        <v>9033198.5191000011</v>
      </c>
      <c r="AD32" s="38">
        <f t="shared" si="87"/>
        <v>2506785.1169999996</v>
      </c>
      <c r="AE32" s="38">
        <f t="shared" si="87"/>
        <v>5111244</v>
      </c>
      <c r="AF32" s="38">
        <f t="shared" si="87"/>
        <v>3809015</v>
      </c>
      <c r="AG32" s="38">
        <f t="shared" si="87"/>
        <v>3809015</v>
      </c>
      <c r="AH32" s="38">
        <f t="shared" si="87"/>
        <v>2810419.4633014598</v>
      </c>
      <c r="AI32" s="38">
        <f t="shared" si="87"/>
        <v>2810419.4633014598</v>
      </c>
      <c r="AJ32" s="38">
        <f t="shared" si="87"/>
        <v>3309718</v>
      </c>
      <c r="AK32" s="38">
        <f t="shared" si="87"/>
        <v>3060068</v>
      </c>
      <c r="AL32" s="38">
        <f t="shared" si="87"/>
        <v>3309718</v>
      </c>
      <c r="AM32" s="38">
        <f t="shared" si="87"/>
        <v>3132249.9029999999</v>
      </c>
      <c r="AN32" s="38">
        <f t="shared" si="87"/>
        <v>3680392</v>
      </c>
      <c r="AO32" s="38">
        <f t="shared" si="87"/>
        <v>7854955.2339999992</v>
      </c>
      <c r="AP32" s="38">
        <f t="shared" si="87"/>
        <v>2709498.1189999999</v>
      </c>
      <c r="AQ32" s="38">
        <f t="shared" si="87"/>
        <v>4889200</v>
      </c>
      <c r="AR32" s="38">
        <f t="shared" si="87"/>
        <v>3799352</v>
      </c>
      <c r="AS32" s="38">
        <f t="shared" si="87"/>
        <v>3799352</v>
      </c>
      <c r="AT32" s="38">
        <f t="shared" si="87"/>
        <v>3070545.8419300546</v>
      </c>
      <c r="AU32" s="38"/>
      <c r="AV32" s="38"/>
      <c r="AW32" s="38"/>
      <c r="AX32" s="38">
        <f t="shared" si="87"/>
        <v>3434950</v>
      </c>
      <c r="AY32" s="38">
        <f t="shared" si="87"/>
        <v>6639472.2329999991</v>
      </c>
      <c r="AZ32" s="38">
        <f t="shared" si="87"/>
        <v>10419552</v>
      </c>
      <c r="BA32" s="38">
        <f t="shared" si="87"/>
        <v>19540175.872000001</v>
      </c>
      <c r="BB32" s="38">
        <f t="shared" si="87"/>
        <v>6029848.6649999991</v>
      </c>
      <c r="BC32" s="38">
        <f t="shared" si="87"/>
        <v>11568979</v>
      </c>
      <c r="BD32" s="38">
        <f t="shared" si="87"/>
        <v>8799417</v>
      </c>
      <c r="BE32" s="38">
        <f t="shared" si="87"/>
        <v>8799417</v>
      </c>
      <c r="BF32" s="38">
        <f t="shared" si="87"/>
        <v>7125554.0102227945</v>
      </c>
      <c r="BG32" s="38">
        <f t="shared" si="87"/>
        <v>7039639.7388528232</v>
      </c>
      <c r="BH32" s="38">
        <f t="shared" si="87"/>
        <v>7962485</v>
      </c>
      <c r="BI32" s="38">
        <f t="shared" si="87"/>
        <v>7501064</v>
      </c>
      <c r="BJ32" s="38">
        <f t="shared" si="87"/>
        <v>7962485</v>
      </c>
      <c r="BK32" s="38">
        <f t="shared" si="87"/>
        <v>3037048.8059999999</v>
      </c>
      <c r="BL32" s="38">
        <f t="shared" si="87"/>
        <v>3776402</v>
      </c>
      <c r="BM32" s="38">
        <f t="shared" si="87"/>
        <v>9111748.0714400001</v>
      </c>
      <c r="BN32" s="38">
        <f t="shared" si="87"/>
        <v>2705528.4870000002</v>
      </c>
      <c r="BO32" s="38">
        <f t="shared" si="87"/>
        <v>5308399</v>
      </c>
      <c r="BP32" s="38">
        <f t="shared" si="87"/>
        <v>4006967</v>
      </c>
      <c r="BQ32" s="38">
        <f t="shared" si="87"/>
        <v>4006967</v>
      </c>
      <c r="BR32" s="38">
        <f t="shared" si="87"/>
        <v>3244087.9542642785</v>
      </c>
      <c r="BS32" s="38"/>
      <c r="BT32" s="38"/>
      <c r="BU32" s="38"/>
      <c r="BV32" s="38">
        <f t="shared" si="87"/>
        <v>3625527</v>
      </c>
      <c r="BW32" s="38">
        <f t="shared" si="87"/>
        <v>4608780.5490000006</v>
      </c>
      <c r="BX32" s="38">
        <f t="shared" si="87"/>
        <v>3904414</v>
      </c>
      <c r="BY32" s="38">
        <f t="shared" si="87"/>
        <v>9332620.0800000001</v>
      </c>
      <c r="BZ32" s="38">
        <f t="shared" si="87"/>
        <v>3376375.247</v>
      </c>
      <c r="CA32" s="38">
        <f t="shared" si="87"/>
        <v>5948605</v>
      </c>
      <c r="CB32" s="38">
        <f t="shared" si="87"/>
        <v>4662493</v>
      </c>
      <c r="CC32" s="38">
        <f t="shared" si="87"/>
        <v>4662493</v>
      </c>
      <c r="CD32" s="38">
        <f t="shared" si="87"/>
        <v>4594345.2468479807</v>
      </c>
      <c r="CE32" s="38"/>
      <c r="CF32" s="38"/>
      <c r="CG32" s="38"/>
      <c r="CH32" s="38">
        <f t="shared" si="87"/>
        <v>4628419</v>
      </c>
      <c r="CI32" s="38">
        <f t="shared" si="87"/>
        <v>5772574.5599999987</v>
      </c>
      <c r="CJ32" s="38">
        <f t="shared" ref="CJ32:CT32" si="88">SUM(CJ6:CJ31)</f>
        <v>9117108</v>
      </c>
      <c r="CK32" s="38">
        <f t="shared" si="88"/>
        <v>17182656.502339996</v>
      </c>
      <c r="CL32" s="38">
        <f t="shared" si="88"/>
        <v>5289069.0079999994</v>
      </c>
      <c r="CM32" s="38">
        <f t="shared" si="88"/>
        <v>10143231</v>
      </c>
      <c r="CN32" s="38">
        <f t="shared" si="88"/>
        <v>7716155</v>
      </c>
      <c r="CO32" s="38">
        <f t="shared" si="88"/>
        <v>7716155</v>
      </c>
      <c r="CP32" s="38">
        <f t="shared" si="88"/>
        <v>5774136.7525293659</v>
      </c>
      <c r="CQ32" s="38"/>
      <c r="CR32" s="38"/>
      <c r="CS32" s="38"/>
      <c r="CT32" s="38">
        <f t="shared" si="88"/>
        <v>6745143</v>
      </c>
      <c r="CX32" s="80">
        <f t="shared" ref="CX32:DE32" si="89">SUM(CX6:CX31)</f>
        <v>6504179.7074757703</v>
      </c>
      <c r="CY32" s="80">
        <f t="shared" si="89"/>
        <v>7453606.8274441455</v>
      </c>
      <c r="CZ32" s="80">
        <f t="shared" si="89"/>
        <v>3309716.9418257293</v>
      </c>
      <c r="DA32" s="80">
        <f t="shared" si="89"/>
        <v>3434947.2121316944</v>
      </c>
      <c r="DB32" s="80">
        <f t="shared" si="89"/>
        <v>7962483.7920697303</v>
      </c>
      <c r="DC32" s="80">
        <f t="shared" si="89"/>
        <v>3625526.0053354725</v>
      </c>
      <c r="DD32" s="80">
        <f t="shared" si="89"/>
        <v>4628417.6542573236</v>
      </c>
      <c r="DE32" s="80">
        <f t="shared" si="89"/>
        <v>6745143.4463763488</v>
      </c>
      <c r="DF32" s="80">
        <f>SUM(CX32:DE32)</f>
        <v>43664021.586916216</v>
      </c>
      <c r="DI32" s="82">
        <f t="shared" si="75"/>
        <v>0.11867641421454489</v>
      </c>
    </row>
    <row r="33" spans="2:110" x14ac:dyDescent="0.2">
      <c r="DF33" s="81">
        <f>+DF32-N34</f>
        <v>-8.4130837842822075</v>
      </c>
    </row>
    <row r="34" spans="2:110" ht="15" x14ac:dyDescent="0.25">
      <c r="B34" s="2" t="s">
        <v>1</v>
      </c>
      <c r="C34" s="48">
        <f>+C32+O32+AA32+AM32+AY32+BK32+BW32+CI32</f>
        <v>38264569.272</v>
      </c>
      <c r="D34" s="48">
        <f>+D32+P32+AB32+AN32+AZ32+BL32+BX32+CJ32</f>
        <v>52762111</v>
      </c>
      <c r="E34" s="48">
        <f>+E32+Q32+AC32+AO32+BA32+BM32+BY32+CK32</f>
        <v>108272059.55888</v>
      </c>
      <c r="F34" s="48">
        <f t="shared" ref="F34:N34" si="90">+F32+R32+AD32+AP32+BB32+BN32+BZ32+CL32</f>
        <v>33809769.630999997</v>
      </c>
      <c r="G34" s="48">
        <f t="shared" si="90"/>
        <v>64160793</v>
      </c>
      <c r="H34" s="48">
        <f t="shared" si="90"/>
        <v>48985304</v>
      </c>
      <c r="I34" s="48">
        <f t="shared" si="90"/>
        <v>48985304</v>
      </c>
      <c r="J34" s="48">
        <f>+J32+V32+AH32+AT32+BF32+BR32+CD32+CP32</f>
        <v>38342760.54010243</v>
      </c>
      <c r="K34" s="48">
        <f t="shared" si="90"/>
        <v>21572369.999127615</v>
      </c>
      <c r="L34" s="48">
        <f t="shared" si="90"/>
        <v>25229991</v>
      </c>
      <c r="M34" s="48">
        <f t="shared" si="90"/>
        <v>23401182</v>
      </c>
      <c r="N34" s="48">
        <f t="shared" si="90"/>
        <v>43664030</v>
      </c>
      <c r="AL34" s="74">
        <f>+AL32/AH32-1</f>
        <v>0.17765979179207769</v>
      </c>
    </row>
    <row r="35" spans="2:110" x14ac:dyDescent="0.2"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74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</row>
    <row r="36" spans="2:110" x14ac:dyDescent="0.2">
      <c r="C36" s="74"/>
      <c r="D36" s="74"/>
      <c r="E36" s="74"/>
    </row>
    <row r="37" spans="2:110" x14ac:dyDescent="0.2">
      <c r="C37" s="81"/>
      <c r="D37" s="81"/>
    </row>
  </sheetData>
  <sheetProtection algorithmName="SHA-512" hashValue="Rk0w7qix2n4Xy+VL0g5gY0tAExfmj+nvRoFUNRZgadW/tbSHwGOqoPn4o93SnNeTqZx8uJJWCCNMTblRRBRP6w==" saltValue="FyrMBy2qfVc1wCsefAj9yw==" spinCount="100000" sheet="1" selectLockedCells="1" selectUnlockedCells="1"/>
  <mergeCells count="3">
    <mergeCell ref="A3:B3"/>
    <mergeCell ref="A4:B4"/>
    <mergeCell ref="A1:B2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AH104"/>
  <sheetViews>
    <sheetView zoomScale="90" zoomScaleNormal="90" zoomScaleSheetLayoutView="100" workbookViewId="0">
      <selection activeCell="AA11" sqref="AA11:AH27"/>
    </sheetView>
  </sheetViews>
  <sheetFormatPr baseColWidth="10" defaultRowHeight="15" x14ac:dyDescent="0.25"/>
  <cols>
    <col min="1" max="1" width="5.85546875" customWidth="1"/>
    <col min="2" max="2" width="46.28515625" style="26" customWidth="1"/>
    <col min="3" max="3" width="12.5703125" customWidth="1"/>
    <col min="4" max="6" width="15.140625" customWidth="1"/>
    <col min="7" max="7" width="8" customWidth="1"/>
    <col min="8" max="8" width="14.28515625" hidden="1" customWidth="1"/>
    <col min="9" max="9" width="13" hidden="1" customWidth="1"/>
    <col min="10" max="10" width="15.85546875" hidden="1" customWidth="1"/>
    <col min="11" max="11" width="0" hidden="1" customWidth="1"/>
    <col min="12" max="12" width="17.42578125" customWidth="1"/>
    <col min="14" max="14" width="18" customWidth="1"/>
    <col min="15" max="15" width="8.42578125" hidden="1" customWidth="1"/>
    <col min="16" max="17" width="15.42578125" hidden="1" customWidth="1"/>
    <col min="18" max="18" width="12.7109375" hidden="1" customWidth="1"/>
    <col min="20" max="20" width="15.140625" customWidth="1"/>
    <col min="22" max="26" width="0" hidden="1" customWidth="1"/>
  </cols>
  <sheetData>
    <row r="2" spans="1:34" ht="15" customHeight="1" x14ac:dyDescent="0.25">
      <c r="A2" s="88"/>
      <c r="B2" s="88"/>
      <c r="C2" s="88"/>
    </row>
    <row r="3" spans="1:34" ht="15" customHeight="1" x14ac:dyDescent="0.25">
      <c r="A3" s="88"/>
      <c r="B3" s="88"/>
      <c r="C3" s="88"/>
    </row>
    <row r="4" spans="1:34" ht="30.75" customHeight="1" x14ac:dyDescent="0.25">
      <c r="A4" s="88" t="s">
        <v>87</v>
      </c>
      <c r="B4" s="88"/>
      <c r="C4" s="88"/>
    </row>
    <row r="5" spans="1:34" ht="15.75" customHeight="1" thickBot="1" x14ac:dyDescent="0.35">
      <c r="A5" s="33"/>
      <c r="B5" s="34"/>
      <c r="C5" s="33"/>
    </row>
    <row r="6" spans="1:34" ht="18.75" customHeight="1" thickBot="1" x14ac:dyDescent="0.3">
      <c r="A6" s="107" t="s">
        <v>3</v>
      </c>
      <c r="B6" s="108"/>
      <c r="C6" s="108"/>
    </row>
    <row r="7" spans="1:34" ht="27.75" customHeight="1" thickBot="1" x14ac:dyDescent="0.3">
      <c r="A7" s="109" t="s">
        <v>86</v>
      </c>
      <c r="B7" s="110"/>
      <c r="C7" s="110"/>
      <c r="L7">
        <v>3</v>
      </c>
      <c r="T7">
        <v>2</v>
      </c>
    </row>
    <row r="8" spans="1:34" ht="46.5" customHeight="1" x14ac:dyDescent="0.25">
      <c r="D8" s="61" t="s">
        <v>160</v>
      </c>
      <c r="E8" s="61" t="s">
        <v>161</v>
      </c>
      <c r="F8" s="61" t="s">
        <v>162</v>
      </c>
      <c r="H8" s="62" t="s">
        <v>163</v>
      </c>
      <c r="I8" s="62" t="s">
        <v>164</v>
      </c>
      <c r="J8" s="62" t="s">
        <v>165</v>
      </c>
      <c r="K8" s="51"/>
      <c r="L8" s="69" t="s">
        <v>166</v>
      </c>
      <c r="M8" s="51"/>
      <c r="N8" s="69" t="s">
        <v>167</v>
      </c>
      <c r="P8" s="62" t="s">
        <v>163</v>
      </c>
      <c r="Q8" s="62" t="s">
        <v>164</v>
      </c>
      <c r="R8" s="62" t="s">
        <v>165</v>
      </c>
      <c r="S8" s="51"/>
      <c r="T8" s="65" t="s">
        <v>168</v>
      </c>
    </row>
    <row r="9" spans="1:34" s="24" customFormat="1" ht="36" x14ac:dyDescent="0.25">
      <c r="A9" s="27" t="s">
        <v>150</v>
      </c>
      <c r="B9" s="1" t="s">
        <v>2</v>
      </c>
      <c r="C9" s="1" t="s">
        <v>4</v>
      </c>
      <c r="D9" s="45" t="s">
        <v>75</v>
      </c>
      <c r="E9" s="45" t="s">
        <v>75</v>
      </c>
      <c r="F9" s="45" t="s">
        <v>75</v>
      </c>
      <c r="G9"/>
      <c r="H9" s="45" t="s">
        <v>75</v>
      </c>
      <c r="I9" s="45" t="s">
        <v>75</v>
      </c>
      <c r="J9" s="45" t="s">
        <v>75</v>
      </c>
      <c r="K9" s="51"/>
      <c r="L9" s="45" t="s">
        <v>75</v>
      </c>
      <c r="M9" s="51"/>
      <c r="N9" s="45" t="s">
        <v>75</v>
      </c>
      <c r="O9"/>
      <c r="P9" s="45" t="s">
        <v>75</v>
      </c>
      <c r="Q9" s="45" t="s">
        <v>75</v>
      </c>
      <c r="R9" s="45" t="s">
        <v>75</v>
      </c>
      <c r="S9"/>
      <c r="T9" s="45" t="s">
        <v>75</v>
      </c>
      <c r="U9"/>
      <c r="V9"/>
      <c r="W9"/>
      <c r="X9"/>
    </row>
    <row r="10" spans="1:34" s="24" customFormat="1" x14ac:dyDescent="0.25">
      <c r="A10" s="30">
        <v>1</v>
      </c>
      <c r="B10" s="31" t="s">
        <v>89</v>
      </c>
      <c r="C10" s="30" t="s">
        <v>5</v>
      </c>
      <c r="D10" s="40">
        <v>19432.559999999998</v>
      </c>
      <c r="E10" s="40">
        <v>48048</v>
      </c>
      <c r="F10" s="40">
        <v>34000</v>
      </c>
      <c r="G10"/>
      <c r="H10" s="55">
        <f>+MIN(D10:F10)</f>
        <v>19432.559999999998</v>
      </c>
      <c r="I10" s="55">
        <f>+ROUND(AVERAGE(D10:F10),0)</f>
        <v>33827</v>
      </c>
      <c r="J10" s="55">
        <f>+ROUND(AVERAGE(H10:I10),0)</f>
        <v>26630</v>
      </c>
      <c r="K10" s="51"/>
      <c r="L10" s="55">
        <f>+IF($L$7=1,H10,IF($L$7=2,I10,IF($L$7=3,J10)))</f>
        <v>26630</v>
      </c>
      <c r="M10" s="51"/>
      <c r="N10" s="55">
        <v>10786</v>
      </c>
      <c r="O10" s="51"/>
      <c r="P10" s="55">
        <f>+MIN(L10,N10)</f>
        <v>10786</v>
      </c>
      <c r="Q10" s="55">
        <f>+ROUND(AVERAGE(L10,N10),0)</f>
        <v>18708</v>
      </c>
      <c r="R10" s="55">
        <f>+ROUND(AVERAGE(P10:Q10),0)</f>
        <v>14747</v>
      </c>
      <c r="S10" s="51"/>
      <c r="T10" s="55">
        <f>+IF($T$7=1,P10,IF($T$7=2,Q10,IF($T$7=3,R10)))</f>
        <v>18708</v>
      </c>
      <c r="U10"/>
      <c r="V10" s="46">
        <f>+T10/N10-1</f>
        <v>0.73447061005006486</v>
      </c>
      <c r="W10"/>
      <c r="X10"/>
      <c r="Y10" s="76">
        <f>+AVERAGE(MIN(D10:F10),AVERAGE(D10:F10))</f>
        <v>26629.706666666665</v>
      </c>
      <c r="Z10" s="76">
        <f>+AVERAGE(Y10,N10)</f>
        <v>18707.853333333333</v>
      </c>
    </row>
    <row r="11" spans="1:34" s="24" customFormat="1" x14ac:dyDescent="0.25">
      <c r="A11" s="30">
        <v>2</v>
      </c>
      <c r="B11" s="31" t="s">
        <v>33</v>
      </c>
      <c r="C11" s="30" t="s">
        <v>5</v>
      </c>
      <c r="D11" s="40">
        <v>21964.83</v>
      </c>
      <c r="E11" s="40">
        <v>54912</v>
      </c>
      <c r="F11" s="40">
        <v>39000</v>
      </c>
      <c r="G11"/>
      <c r="H11" s="55">
        <f t="shared" ref="H11:H74" si="0">+MIN(D11:F11)</f>
        <v>21964.83</v>
      </c>
      <c r="I11" s="55">
        <f t="shared" ref="I11:I74" si="1">+ROUND(AVERAGE(D11:F11),0)</f>
        <v>38626</v>
      </c>
      <c r="J11" s="55">
        <f t="shared" ref="J11:J74" si="2">+ROUND(AVERAGE(H11:I11),0)</f>
        <v>30295</v>
      </c>
      <c r="K11" s="51"/>
      <c r="L11" s="55">
        <f t="shared" ref="L11:L74" si="3">+IF($L$7=1,H11,IF($L$7=2,I11,IF($L$7=3,J11)))</f>
        <v>30295</v>
      </c>
      <c r="M11" s="51"/>
      <c r="N11" s="55">
        <v>12426</v>
      </c>
      <c r="O11" s="51"/>
      <c r="P11" s="55">
        <f t="shared" ref="P11:P74" si="4">+MIN(L11,N11)</f>
        <v>12426</v>
      </c>
      <c r="Q11" s="55">
        <f t="shared" ref="Q11:Q74" si="5">+ROUND(AVERAGE(L11,N11),0)</f>
        <v>21361</v>
      </c>
      <c r="R11" s="55">
        <f t="shared" ref="R11:R74" si="6">+ROUND(AVERAGE(P11:Q11),0)</f>
        <v>16894</v>
      </c>
      <c r="S11" s="51"/>
      <c r="T11" s="55">
        <f t="shared" ref="T11:T74" si="7">+IF($T$7=1,P11,IF($T$7=2,Q11,IF($T$7=3,R11)))</f>
        <v>21361</v>
      </c>
      <c r="U11"/>
      <c r="V11" s="46">
        <f t="shared" ref="V11:V74" si="8">+T11/N11-1</f>
        <v>0.7190568163528086</v>
      </c>
      <c r="W11"/>
      <c r="X11"/>
      <c r="Y11" s="76">
        <f t="shared" ref="Y11:Y74" si="9">+AVERAGE(MIN(D11:F11),AVERAGE(D11:F11))</f>
        <v>30295.22</v>
      </c>
      <c r="Z11" s="76">
        <f t="shared" ref="Z11:Z74" si="10">+AVERAGE(Y11,N11)</f>
        <v>21360.61</v>
      </c>
      <c r="AA11"/>
      <c r="AB11"/>
      <c r="AC11"/>
      <c r="AD11"/>
      <c r="AE11"/>
      <c r="AF11"/>
      <c r="AG11"/>
      <c r="AH11"/>
    </row>
    <row r="12" spans="1:34" s="25" customFormat="1" x14ac:dyDescent="0.25">
      <c r="A12" s="30">
        <v>3</v>
      </c>
      <c r="B12" s="31" t="s">
        <v>34</v>
      </c>
      <c r="C12" s="30" t="s">
        <v>5</v>
      </c>
      <c r="D12" s="40">
        <v>22622.73</v>
      </c>
      <c r="E12" s="40">
        <v>65208</v>
      </c>
      <c r="F12" s="40">
        <v>40000</v>
      </c>
      <c r="G12"/>
      <c r="H12" s="55">
        <f t="shared" si="0"/>
        <v>22622.73</v>
      </c>
      <c r="I12" s="55">
        <f t="shared" si="1"/>
        <v>42610</v>
      </c>
      <c r="J12" s="55">
        <f t="shared" si="2"/>
        <v>32616</v>
      </c>
      <c r="K12" s="51"/>
      <c r="L12" s="55">
        <f t="shared" si="3"/>
        <v>32616</v>
      </c>
      <c r="M12" s="51"/>
      <c r="N12" s="55">
        <v>13216</v>
      </c>
      <c r="O12" s="51"/>
      <c r="P12" s="55">
        <f t="shared" si="4"/>
        <v>13216</v>
      </c>
      <c r="Q12" s="55">
        <f t="shared" si="5"/>
        <v>22916</v>
      </c>
      <c r="R12" s="55">
        <f t="shared" si="6"/>
        <v>18066</v>
      </c>
      <c r="S12" s="51"/>
      <c r="T12" s="55">
        <f t="shared" si="7"/>
        <v>22916</v>
      </c>
      <c r="U12"/>
      <c r="V12" s="46">
        <f t="shared" si="8"/>
        <v>0.73395883777239712</v>
      </c>
      <c r="W12"/>
      <c r="X12"/>
      <c r="Y12" s="76">
        <f t="shared" si="9"/>
        <v>32616.486666666664</v>
      </c>
      <c r="Z12" s="76">
        <f t="shared" si="10"/>
        <v>22916.243333333332</v>
      </c>
      <c r="AA12"/>
      <c r="AB12"/>
      <c r="AC12"/>
      <c r="AD12"/>
      <c r="AE12"/>
      <c r="AF12"/>
      <c r="AG12"/>
      <c r="AH12"/>
    </row>
    <row r="13" spans="1:34" s="25" customFormat="1" x14ac:dyDescent="0.25">
      <c r="A13" s="30">
        <v>4</v>
      </c>
      <c r="B13" s="31" t="s">
        <v>6</v>
      </c>
      <c r="C13" s="30" t="s">
        <v>5</v>
      </c>
      <c r="D13" s="40">
        <v>44120.58</v>
      </c>
      <c r="E13" s="40">
        <v>72072</v>
      </c>
      <c r="F13" s="40">
        <v>76000</v>
      </c>
      <c r="G13" s="47"/>
      <c r="H13" s="55">
        <f t="shared" si="0"/>
        <v>44120.58</v>
      </c>
      <c r="I13" s="55">
        <f t="shared" si="1"/>
        <v>64064</v>
      </c>
      <c r="J13" s="55">
        <f t="shared" si="2"/>
        <v>54092</v>
      </c>
      <c r="K13" s="51"/>
      <c r="L13" s="55">
        <f t="shared" si="3"/>
        <v>54092</v>
      </c>
      <c r="M13" s="51"/>
      <c r="N13" s="55">
        <v>21688</v>
      </c>
      <c r="O13" s="51"/>
      <c r="P13" s="55">
        <f t="shared" si="4"/>
        <v>21688</v>
      </c>
      <c r="Q13" s="55">
        <f t="shared" si="5"/>
        <v>37890</v>
      </c>
      <c r="R13" s="55">
        <f t="shared" si="6"/>
        <v>29789</v>
      </c>
      <c r="S13" s="51"/>
      <c r="T13" s="55">
        <f t="shared" si="7"/>
        <v>37890</v>
      </c>
      <c r="U13"/>
      <c r="V13" s="46">
        <f t="shared" si="8"/>
        <v>0.74704905938767974</v>
      </c>
      <c r="W13"/>
      <c r="X13"/>
      <c r="Y13" s="76">
        <f t="shared" si="9"/>
        <v>54092.386666666673</v>
      </c>
      <c r="Z13" s="76">
        <f t="shared" si="10"/>
        <v>37890.193333333336</v>
      </c>
      <c r="AA13"/>
      <c r="AB13"/>
      <c r="AC13"/>
      <c r="AD13"/>
      <c r="AE13"/>
      <c r="AF13"/>
      <c r="AG13"/>
      <c r="AH13"/>
    </row>
    <row r="14" spans="1:34" s="25" customFormat="1" x14ac:dyDescent="0.25">
      <c r="A14" s="30">
        <v>5</v>
      </c>
      <c r="B14" s="31" t="s">
        <v>24</v>
      </c>
      <c r="C14" s="30" t="s">
        <v>5</v>
      </c>
      <c r="D14" s="40">
        <v>45368.009999999995</v>
      </c>
      <c r="E14" s="40">
        <v>85800</v>
      </c>
      <c r="F14" s="40">
        <v>79000</v>
      </c>
      <c r="G14"/>
      <c r="H14" s="55">
        <f t="shared" si="0"/>
        <v>45368.009999999995</v>
      </c>
      <c r="I14" s="55">
        <f t="shared" si="1"/>
        <v>70056</v>
      </c>
      <c r="J14" s="55">
        <f t="shared" si="2"/>
        <v>57712</v>
      </c>
      <c r="K14" s="51"/>
      <c r="L14" s="55">
        <f t="shared" si="3"/>
        <v>57712</v>
      </c>
      <c r="M14" s="51"/>
      <c r="N14" s="55">
        <v>23893</v>
      </c>
      <c r="O14" s="51"/>
      <c r="P14" s="55">
        <f t="shared" si="4"/>
        <v>23893</v>
      </c>
      <c r="Q14" s="55">
        <f t="shared" si="5"/>
        <v>40803</v>
      </c>
      <c r="R14" s="55">
        <f t="shared" si="6"/>
        <v>32348</v>
      </c>
      <c r="S14" s="51"/>
      <c r="T14" s="55">
        <f t="shared" si="7"/>
        <v>40803</v>
      </c>
      <c r="U14"/>
      <c r="V14" s="46">
        <f t="shared" si="8"/>
        <v>0.70773866822918841</v>
      </c>
      <c r="W14"/>
      <c r="X14"/>
      <c r="Y14" s="76">
        <f t="shared" si="9"/>
        <v>57712.006666666668</v>
      </c>
      <c r="Z14" s="76">
        <f t="shared" si="10"/>
        <v>40802.503333333334</v>
      </c>
      <c r="AA14"/>
      <c r="AB14"/>
      <c r="AC14"/>
      <c r="AD14"/>
      <c r="AE14"/>
      <c r="AF14"/>
      <c r="AG14"/>
      <c r="AH14"/>
    </row>
    <row r="15" spans="1:34" s="25" customFormat="1" x14ac:dyDescent="0.25">
      <c r="A15" s="30">
        <v>6</v>
      </c>
      <c r="B15" s="31" t="s">
        <v>25</v>
      </c>
      <c r="C15" s="30" t="s">
        <v>5</v>
      </c>
      <c r="D15" s="40">
        <v>46278.75</v>
      </c>
      <c r="E15" s="40">
        <v>94380</v>
      </c>
      <c r="F15" s="40">
        <v>81000</v>
      </c>
      <c r="G15"/>
      <c r="H15" s="55">
        <f t="shared" si="0"/>
        <v>46278.75</v>
      </c>
      <c r="I15" s="55">
        <f t="shared" si="1"/>
        <v>73886</v>
      </c>
      <c r="J15" s="55">
        <f t="shared" si="2"/>
        <v>60082</v>
      </c>
      <c r="K15" s="51"/>
      <c r="L15" s="55">
        <f t="shared" si="3"/>
        <v>60082</v>
      </c>
      <c r="M15" s="51"/>
      <c r="N15" s="55">
        <v>25101</v>
      </c>
      <c r="O15" s="51"/>
      <c r="P15" s="55">
        <f t="shared" si="4"/>
        <v>25101</v>
      </c>
      <c r="Q15" s="55">
        <f t="shared" si="5"/>
        <v>42592</v>
      </c>
      <c r="R15" s="55">
        <f t="shared" si="6"/>
        <v>33847</v>
      </c>
      <c r="S15" s="51"/>
      <c r="T15" s="55">
        <f t="shared" si="7"/>
        <v>42592</v>
      </c>
      <c r="U15"/>
      <c r="V15" s="46">
        <f t="shared" si="8"/>
        <v>0.69682482769610776</v>
      </c>
      <c r="W15"/>
      <c r="X15"/>
      <c r="Y15" s="76">
        <f t="shared" si="9"/>
        <v>60082.5</v>
      </c>
      <c r="Z15" s="76">
        <f t="shared" si="10"/>
        <v>42591.75</v>
      </c>
      <c r="AA15"/>
      <c r="AB15"/>
      <c r="AC15"/>
      <c r="AD15"/>
      <c r="AE15"/>
      <c r="AF15"/>
      <c r="AG15"/>
      <c r="AH15"/>
    </row>
    <row r="16" spans="1:34" s="25" customFormat="1" x14ac:dyDescent="0.25">
      <c r="A16" s="30">
        <v>7</v>
      </c>
      <c r="B16" s="31" t="s">
        <v>26</v>
      </c>
      <c r="C16" s="30" t="s">
        <v>5</v>
      </c>
      <c r="D16" s="40">
        <v>47468.13</v>
      </c>
      <c r="E16" s="40">
        <v>106392</v>
      </c>
      <c r="F16" s="40">
        <v>83000</v>
      </c>
      <c r="G16"/>
      <c r="H16" s="55">
        <f t="shared" si="0"/>
        <v>47468.13</v>
      </c>
      <c r="I16" s="55">
        <f t="shared" si="1"/>
        <v>78953</v>
      </c>
      <c r="J16" s="55">
        <f t="shared" si="2"/>
        <v>63211</v>
      </c>
      <c r="K16" s="51"/>
      <c r="L16" s="55">
        <f t="shared" si="3"/>
        <v>63211</v>
      </c>
      <c r="M16" s="51"/>
      <c r="N16" s="55">
        <v>26459</v>
      </c>
      <c r="O16" s="51"/>
      <c r="P16" s="55">
        <f t="shared" si="4"/>
        <v>26459</v>
      </c>
      <c r="Q16" s="55">
        <f t="shared" si="5"/>
        <v>44835</v>
      </c>
      <c r="R16" s="55">
        <f t="shared" si="6"/>
        <v>35647</v>
      </c>
      <c r="S16" s="51"/>
      <c r="T16" s="55">
        <f t="shared" si="7"/>
        <v>44835</v>
      </c>
      <c r="U16"/>
      <c r="V16" s="46">
        <f t="shared" si="8"/>
        <v>0.69450848482557914</v>
      </c>
      <c r="W16"/>
      <c r="X16"/>
      <c r="Y16" s="76">
        <f t="shared" si="9"/>
        <v>63210.753333333327</v>
      </c>
      <c r="Z16" s="76">
        <f t="shared" si="10"/>
        <v>44834.876666666663</v>
      </c>
      <c r="AA16"/>
      <c r="AB16"/>
      <c r="AC16"/>
      <c r="AD16"/>
      <c r="AE16"/>
      <c r="AF16"/>
      <c r="AG16"/>
      <c r="AH16"/>
    </row>
    <row r="17" spans="1:34" s="25" customFormat="1" x14ac:dyDescent="0.25">
      <c r="A17" s="30">
        <v>8</v>
      </c>
      <c r="B17" s="31" t="s">
        <v>27</v>
      </c>
      <c r="C17" s="30" t="s">
        <v>5</v>
      </c>
      <c r="D17" s="40">
        <v>50685.39</v>
      </c>
      <c r="E17" s="40">
        <v>111540</v>
      </c>
      <c r="F17" s="40">
        <v>91000</v>
      </c>
      <c r="G17"/>
      <c r="H17" s="55">
        <f t="shared" si="0"/>
        <v>50685.39</v>
      </c>
      <c r="I17" s="55">
        <f t="shared" si="1"/>
        <v>84408</v>
      </c>
      <c r="J17" s="55">
        <f t="shared" si="2"/>
        <v>67547</v>
      </c>
      <c r="K17" s="51"/>
      <c r="L17" s="55">
        <f t="shared" si="3"/>
        <v>67547</v>
      </c>
      <c r="M17" s="51"/>
      <c r="N17" s="55">
        <v>28737</v>
      </c>
      <c r="O17" s="51"/>
      <c r="P17" s="55">
        <f t="shared" si="4"/>
        <v>28737</v>
      </c>
      <c r="Q17" s="55">
        <f t="shared" si="5"/>
        <v>48142</v>
      </c>
      <c r="R17" s="55">
        <f t="shared" si="6"/>
        <v>38440</v>
      </c>
      <c r="S17" s="51"/>
      <c r="T17" s="55">
        <f t="shared" si="7"/>
        <v>48142</v>
      </c>
      <c r="U17"/>
      <c r="V17" s="46">
        <f t="shared" si="8"/>
        <v>0.67526185753558132</v>
      </c>
      <c r="W17"/>
      <c r="X17"/>
      <c r="Y17" s="76">
        <f t="shared" si="9"/>
        <v>67546.926666666666</v>
      </c>
      <c r="Z17" s="76">
        <f t="shared" si="10"/>
        <v>48141.963333333333</v>
      </c>
      <c r="AA17"/>
      <c r="AB17"/>
      <c r="AC17"/>
      <c r="AD17"/>
      <c r="AE17"/>
      <c r="AF17"/>
      <c r="AG17"/>
      <c r="AH17"/>
    </row>
    <row r="18" spans="1:34" s="25" customFormat="1" x14ac:dyDescent="0.25">
      <c r="A18" s="30">
        <v>9</v>
      </c>
      <c r="B18" s="31" t="s">
        <v>7</v>
      </c>
      <c r="C18" s="30" t="s">
        <v>5</v>
      </c>
      <c r="D18" s="40">
        <v>20485.2</v>
      </c>
      <c r="E18" s="40">
        <v>48048</v>
      </c>
      <c r="F18" s="40">
        <v>35000</v>
      </c>
      <c r="G18"/>
      <c r="H18" s="55">
        <f t="shared" si="0"/>
        <v>20485.2</v>
      </c>
      <c r="I18" s="55">
        <f t="shared" si="1"/>
        <v>34511</v>
      </c>
      <c r="J18" s="55">
        <f t="shared" si="2"/>
        <v>27498</v>
      </c>
      <c r="K18" s="51"/>
      <c r="L18" s="55">
        <f t="shared" si="3"/>
        <v>27498</v>
      </c>
      <c r="M18" s="51"/>
      <c r="N18" s="55">
        <v>10754</v>
      </c>
      <c r="O18" s="51"/>
      <c r="P18" s="55">
        <f t="shared" si="4"/>
        <v>10754</v>
      </c>
      <c r="Q18" s="55">
        <f t="shared" si="5"/>
        <v>19126</v>
      </c>
      <c r="R18" s="55">
        <f t="shared" si="6"/>
        <v>14940</v>
      </c>
      <c r="S18" s="51"/>
      <c r="T18" s="55">
        <f t="shared" si="7"/>
        <v>19126</v>
      </c>
      <c r="U18"/>
      <c r="V18" s="46">
        <f t="shared" si="8"/>
        <v>0.77850102287520917</v>
      </c>
      <c r="W18"/>
      <c r="X18"/>
      <c r="Y18" s="76">
        <f t="shared" si="9"/>
        <v>27498.133333333331</v>
      </c>
      <c r="Z18" s="76">
        <f t="shared" si="10"/>
        <v>19126.066666666666</v>
      </c>
      <c r="AA18"/>
      <c r="AB18"/>
      <c r="AC18"/>
      <c r="AD18"/>
      <c r="AE18"/>
      <c r="AF18"/>
      <c r="AG18"/>
      <c r="AH18"/>
    </row>
    <row r="19" spans="1:34" s="25" customFormat="1" x14ac:dyDescent="0.25">
      <c r="A19" s="30">
        <v>10</v>
      </c>
      <c r="B19" s="31" t="s">
        <v>35</v>
      </c>
      <c r="C19" s="30" t="s">
        <v>5</v>
      </c>
      <c r="D19" s="40">
        <v>54441.869999999995</v>
      </c>
      <c r="E19" s="40">
        <v>116688</v>
      </c>
      <c r="F19" s="40">
        <v>94000</v>
      </c>
      <c r="G19"/>
      <c r="H19" s="55">
        <f t="shared" si="0"/>
        <v>54441.869999999995</v>
      </c>
      <c r="I19" s="55">
        <f t="shared" si="1"/>
        <v>88377</v>
      </c>
      <c r="J19" s="55">
        <f t="shared" si="2"/>
        <v>71409</v>
      </c>
      <c r="K19" s="51"/>
      <c r="L19" s="55">
        <f t="shared" si="3"/>
        <v>71409</v>
      </c>
      <c r="M19" s="51"/>
      <c r="N19" s="55">
        <v>30715</v>
      </c>
      <c r="O19" s="51"/>
      <c r="P19" s="55">
        <f t="shared" si="4"/>
        <v>30715</v>
      </c>
      <c r="Q19" s="55">
        <f t="shared" si="5"/>
        <v>51062</v>
      </c>
      <c r="R19" s="55">
        <f t="shared" si="6"/>
        <v>40889</v>
      </c>
      <c r="S19" s="51"/>
      <c r="T19" s="55">
        <f t="shared" si="7"/>
        <v>51062</v>
      </c>
      <c r="U19"/>
      <c r="V19" s="46">
        <f t="shared" si="8"/>
        <v>0.66244505941722287</v>
      </c>
      <c r="W19"/>
      <c r="X19"/>
      <c r="Y19" s="76">
        <f t="shared" si="9"/>
        <v>71409.246666666673</v>
      </c>
      <c r="Z19" s="76">
        <f t="shared" si="10"/>
        <v>51062.123333333337</v>
      </c>
      <c r="AA19"/>
      <c r="AB19"/>
      <c r="AC19"/>
      <c r="AD19"/>
      <c r="AE19"/>
      <c r="AF19"/>
      <c r="AG19"/>
      <c r="AH19"/>
    </row>
    <row r="20" spans="1:34" s="25" customFormat="1" x14ac:dyDescent="0.25">
      <c r="A20" s="30">
        <v>11</v>
      </c>
      <c r="B20" s="31" t="s">
        <v>28</v>
      </c>
      <c r="C20" s="30" t="s">
        <v>5</v>
      </c>
      <c r="D20" s="40">
        <v>55165.56</v>
      </c>
      <c r="E20" s="40">
        <v>123552</v>
      </c>
      <c r="F20" s="40">
        <v>96000</v>
      </c>
      <c r="G20"/>
      <c r="H20" s="55">
        <f t="shared" si="0"/>
        <v>55165.56</v>
      </c>
      <c r="I20" s="55">
        <f t="shared" si="1"/>
        <v>91573</v>
      </c>
      <c r="J20" s="55">
        <f t="shared" si="2"/>
        <v>73369</v>
      </c>
      <c r="K20" s="51"/>
      <c r="L20" s="55">
        <f t="shared" si="3"/>
        <v>73369</v>
      </c>
      <c r="M20" s="51"/>
      <c r="N20" s="55">
        <v>31589</v>
      </c>
      <c r="O20" s="51"/>
      <c r="P20" s="55">
        <f t="shared" si="4"/>
        <v>31589</v>
      </c>
      <c r="Q20" s="55">
        <f t="shared" si="5"/>
        <v>52479</v>
      </c>
      <c r="R20" s="55">
        <f t="shared" si="6"/>
        <v>42034</v>
      </c>
      <c r="S20" s="51"/>
      <c r="T20" s="55">
        <f t="shared" si="7"/>
        <v>52479</v>
      </c>
      <c r="U20"/>
      <c r="V20" s="46">
        <f t="shared" si="8"/>
        <v>0.66130615087530464</v>
      </c>
      <c r="W20"/>
      <c r="X20"/>
      <c r="Y20" s="76">
        <f t="shared" si="9"/>
        <v>73369.040000000008</v>
      </c>
      <c r="Z20" s="76">
        <f t="shared" si="10"/>
        <v>52479.020000000004</v>
      </c>
      <c r="AA20"/>
      <c r="AB20"/>
      <c r="AC20"/>
      <c r="AD20"/>
      <c r="AE20"/>
      <c r="AF20"/>
      <c r="AG20"/>
      <c r="AH20"/>
    </row>
    <row r="21" spans="1:34" s="25" customFormat="1" x14ac:dyDescent="0.25">
      <c r="A21" s="30">
        <v>12</v>
      </c>
      <c r="B21" s="31" t="s">
        <v>29</v>
      </c>
      <c r="C21" s="30" t="s">
        <v>5</v>
      </c>
      <c r="D21" s="40">
        <v>56527.8</v>
      </c>
      <c r="E21" s="40">
        <v>133848</v>
      </c>
      <c r="F21" s="40">
        <v>99000</v>
      </c>
      <c r="G21"/>
      <c r="H21" s="55">
        <f t="shared" si="0"/>
        <v>56527.8</v>
      </c>
      <c r="I21" s="55">
        <f t="shared" si="1"/>
        <v>96459</v>
      </c>
      <c r="J21" s="55">
        <f t="shared" si="2"/>
        <v>76493</v>
      </c>
      <c r="K21" s="51"/>
      <c r="L21" s="55">
        <f t="shared" si="3"/>
        <v>76493</v>
      </c>
      <c r="M21" s="51"/>
      <c r="N21" s="55">
        <v>32806</v>
      </c>
      <c r="O21" s="51"/>
      <c r="P21" s="55">
        <f t="shared" si="4"/>
        <v>32806</v>
      </c>
      <c r="Q21" s="55">
        <f t="shared" si="5"/>
        <v>54650</v>
      </c>
      <c r="R21" s="55">
        <f t="shared" si="6"/>
        <v>43728</v>
      </c>
      <c r="S21" s="51"/>
      <c r="T21" s="55">
        <f t="shared" si="7"/>
        <v>54650</v>
      </c>
      <c r="U21"/>
      <c r="V21" s="46">
        <f t="shared" si="8"/>
        <v>0.66585380723038479</v>
      </c>
      <c r="W21"/>
      <c r="X21"/>
      <c r="Y21" s="76">
        <f t="shared" si="9"/>
        <v>76493.2</v>
      </c>
      <c r="Z21" s="76">
        <f t="shared" si="10"/>
        <v>54649.599999999999</v>
      </c>
      <c r="AA21"/>
      <c r="AB21"/>
      <c r="AC21"/>
      <c r="AD21"/>
      <c r="AE21"/>
      <c r="AF21"/>
      <c r="AG21"/>
      <c r="AH21"/>
    </row>
    <row r="22" spans="1:34" s="25" customFormat="1" x14ac:dyDescent="0.25">
      <c r="A22" s="30">
        <v>13</v>
      </c>
      <c r="B22" s="31" t="s">
        <v>8</v>
      </c>
      <c r="C22" s="30" t="s">
        <v>5</v>
      </c>
      <c r="D22" s="40">
        <v>46194.9</v>
      </c>
      <c r="E22" s="40">
        <v>54912</v>
      </c>
      <c r="F22" s="40">
        <v>75000</v>
      </c>
      <c r="G22"/>
      <c r="H22" s="55">
        <f t="shared" si="0"/>
        <v>46194.9</v>
      </c>
      <c r="I22" s="55">
        <f t="shared" si="1"/>
        <v>58702</v>
      </c>
      <c r="J22" s="55">
        <f t="shared" si="2"/>
        <v>52448</v>
      </c>
      <c r="K22" s="51"/>
      <c r="L22" s="55">
        <f t="shared" si="3"/>
        <v>52448</v>
      </c>
      <c r="M22" s="51"/>
      <c r="N22" s="55">
        <v>16645</v>
      </c>
      <c r="O22" s="51"/>
      <c r="P22" s="55">
        <f t="shared" si="4"/>
        <v>16645</v>
      </c>
      <c r="Q22" s="55">
        <f t="shared" si="5"/>
        <v>34547</v>
      </c>
      <c r="R22" s="55">
        <f t="shared" si="6"/>
        <v>25596</v>
      </c>
      <c r="S22" s="51"/>
      <c r="T22" s="55">
        <f t="shared" si="7"/>
        <v>34547</v>
      </c>
      <c r="U22"/>
      <c r="V22" s="46">
        <f t="shared" si="8"/>
        <v>1.0755181736257136</v>
      </c>
      <c r="W22"/>
      <c r="X22"/>
      <c r="Y22" s="76">
        <f t="shared" si="9"/>
        <v>52448.6</v>
      </c>
      <c r="Z22" s="76">
        <f t="shared" si="10"/>
        <v>34546.800000000003</v>
      </c>
      <c r="AA22"/>
      <c r="AB22"/>
      <c r="AC22"/>
      <c r="AD22"/>
      <c r="AE22"/>
      <c r="AF22"/>
      <c r="AG22"/>
      <c r="AH22"/>
    </row>
    <row r="23" spans="1:34" s="25" customFormat="1" x14ac:dyDescent="0.25">
      <c r="A23" s="30">
        <v>14</v>
      </c>
      <c r="B23" s="31" t="s">
        <v>30</v>
      </c>
      <c r="C23" s="30" t="s">
        <v>5</v>
      </c>
      <c r="D23" s="40">
        <v>59399.34</v>
      </c>
      <c r="E23" s="40">
        <v>140712</v>
      </c>
      <c r="F23" s="40">
        <v>107000</v>
      </c>
      <c r="G23"/>
      <c r="H23" s="55">
        <f t="shared" si="0"/>
        <v>59399.34</v>
      </c>
      <c r="I23" s="55">
        <f t="shared" si="1"/>
        <v>102370</v>
      </c>
      <c r="J23" s="55">
        <f t="shared" si="2"/>
        <v>80885</v>
      </c>
      <c r="K23" s="51"/>
      <c r="L23" s="55">
        <f t="shared" si="3"/>
        <v>80885</v>
      </c>
      <c r="M23" s="51"/>
      <c r="N23" s="55">
        <v>34601</v>
      </c>
      <c r="O23" s="51"/>
      <c r="P23" s="55">
        <f t="shared" si="4"/>
        <v>34601</v>
      </c>
      <c r="Q23" s="55">
        <f t="shared" si="5"/>
        <v>57743</v>
      </c>
      <c r="R23" s="55">
        <f t="shared" si="6"/>
        <v>46172</v>
      </c>
      <c r="S23" s="51"/>
      <c r="T23" s="55">
        <f t="shared" si="7"/>
        <v>57743</v>
      </c>
      <c r="U23"/>
      <c r="V23" s="46">
        <f t="shared" si="8"/>
        <v>0.66882460044507375</v>
      </c>
      <c r="W23"/>
      <c r="X23"/>
      <c r="Y23" s="76">
        <f t="shared" si="9"/>
        <v>80884.893333333326</v>
      </c>
      <c r="Z23" s="76">
        <f t="shared" si="10"/>
        <v>57742.946666666663</v>
      </c>
      <c r="AA23"/>
      <c r="AB23"/>
      <c r="AC23"/>
      <c r="AD23"/>
      <c r="AE23"/>
      <c r="AF23"/>
      <c r="AG23"/>
      <c r="AH23"/>
    </row>
    <row r="24" spans="1:34" s="25" customFormat="1" x14ac:dyDescent="0.25">
      <c r="A24" s="30">
        <v>15</v>
      </c>
      <c r="B24" s="31" t="s">
        <v>36</v>
      </c>
      <c r="C24" s="30" t="s">
        <v>5</v>
      </c>
      <c r="D24" s="40">
        <v>47346.869999999995</v>
      </c>
      <c r="E24" s="40">
        <v>89232</v>
      </c>
      <c r="F24" s="40">
        <v>83000</v>
      </c>
      <c r="G24"/>
      <c r="H24" s="55">
        <f t="shared" si="0"/>
        <v>47346.869999999995</v>
      </c>
      <c r="I24" s="55">
        <f t="shared" si="1"/>
        <v>73193</v>
      </c>
      <c r="J24" s="55">
        <f t="shared" si="2"/>
        <v>60270</v>
      </c>
      <c r="K24" s="51"/>
      <c r="L24" s="55">
        <f t="shared" si="3"/>
        <v>60270</v>
      </c>
      <c r="M24" s="51"/>
      <c r="N24" s="55">
        <v>27493</v>
      </c>
      <c r="O24" s="51"/>
      <c r="P24" s="55">
        <f t="shared" si="4"/>
        <v>27493</v>
      </c>
      <c r="Q24" s="55">
        <f t="shared" si="5"/>
        <v>43882</v>
      </c>
      <c r="R24" s="55">
        <f t="shared" si="6"/>
        <v>35688</v>
      </c>
      <c r="S24" s="51"/>
      <c r="T24" s="55">
        <f t="shared" si="7"/>
        <v>43882</v>
      </c>
      <c r="U24"/>
      <c r="V24" s="46">
        <f t="shared" si="8"/>
        <v>0.59611537482268218</v>
      </c>
      <c r="W24"/>
      <c r="X24"/>
      <c r="Y24" s="76">
        <f t="shared" si="9"/>
        <v>60269.91333333333</v>
      </c>
      <c r="Z24" s="76">
        <f t="shared" si="10"/>
        <v>43881.456666666665</v>
      </c>
      <c r="AA24"/>
      <c r="AB24"/>
      <c r="AC24"/>
      <c r="AD24"/>
      <c r="AE24"/>
      <c r="AF24"/>
      <c r="AG24"/>
      <c r="AH24"/>
    </row>
    <row r="25" spans="1:34" s="25" customFormat="1" x14ac:dyDescent="0.25">
      <c r="A25" s="30">
        <v>16</v>
      </c>
      <c r="B25" s="31" t="s">
        <v>31</v>
      </c>
      <c r="C25" s="30" t="s">
        <v>5</v>
      </c>
      <c r="D25" s="40">
        <v>48827.79</v>
      </c>
      <c r="E25" s="40">
        <v>99528</v>
      </c>
      <c r="F25" s="40">
        <v>87000</v>
      </c>
      <c r="G25"/>
      <c r="H25" s="55">
        <f t="shared" si="0"/>
        <v>48827.79</v>
      </c>
      <c r="I25" s="55">
        <f t="shared" si="1"/>
        <v>78452</v>
      </c>
      <c r="J25" s="55">
        <f t="shared" si="2"/>
        <v>63640</v>
      </c>
      <c r="K25" s="51"/>
      <c r="L25" s="55">
        <f t="shared" si="3"/>
        <v>63640</v>
      </c>
      <c r="M25" s="51"/>
      <c r="N25" s="55">
        <v>28983</v>
      </c>
      <c r="O25" s="51"/>
      <c r="P25" s="55">
        <f t="shared" si="4"/>
        <v>28983</v>
      </c>
      <c r="Q25" s="55">
        <f t="shared" si="5"/>
        <v>46312</v>
      </c>
      <c r="R25" s="55">
        <f t="shared" si="6"/>
        <v>37648</v>
      </c>
      <c r="S25" s="51"/>
      <c r="T25" s="55">
        <f t="shared" si="7"/>
        <v>46312</v>
      </c>
      <c r="U25"/>
      <c r="V25" s="46">
        <f t="shared" si="8"/>
        <v>0.59790221854190384</v>
      </c>
      <c r="W25"/>
      <c r="X25"/>
      <c r="Y25" s="76">
        <f t="shared" si="9"/>
        <v>63639.86</v>
      </c>
      <c r="Z25" s="76">
        <f t="shared" si="10"/>
        <v>46311.43</v>
      </c>
      <c r="AA25"/>
      <c r="AB25"/>
      <c r="AC25"/>
      <c r="AD25"/>
      <c r="AE25"/>
      <c r="AF25"/>
      <c r="AG25"/>
      <c r="AH25"/>
    </row>
    <row r="26" spans="1:34" s="25" customFormat="1" x14ac:dyDescent="0.25">
      <c r="A26" s="30">
        <v>17</v>
      </c>
      <c r="B26" s="32" t="s">
        <v>90</v>
      </c>
      <c r="C26" s="30" t="s">
        <v>5</v>
      </c>
      <c r="D26" s="40">
        <v>63496.38</v>
      </c>
      <c r="E26" s="40">
        <v>151008</v>
      </c>
      <c r="F26" s="40">
        <v>95000</v>
      </c>
      <c r="G26"/>
      <c r="H26" s="55">
        <f t="shared" si="0"/>
        <v>63496.38</v>
      </c>
      <c r="I26" s="55">
        <f t="shared" si="1"/>
        <v>103168</v>
      </c>
      <c r="J26" s="55">
        <f t="shared" si="2"/>
        <v>83332</v>
      </c>
      <c r="K26" s="51"/>
      <c r="L26" s="55">
        <f t="shared" si="3"/>
        <v>83332</v>
      </c>
      <c r="M26" s="51"/>
      <c r="N26" s="55">
        <v>37551</v>
      </c>
      <c r="O26" s="51"/>
      <c r="P26" s="55">
        <f t="shared" si="4"/>
        <v>37551</v>
      </c>
      <c r="Q26" s="55">
        <f t="shared" si="5"/>
        <v>60442</v>
      </c>
      <c r="R26" s="55">
        <f t="shared" si="6"/>
        <v>48997</v>
      </c>
      <c r="S26" s="51"/>
      <c r="T26" s="55">
        <f t="shared" si="7"/>
        <v>60442</v>
      </c>
      <c r="U26"/>
      <c r="V26" s="46">
        <f t="shared" si="8"/>
        <v>0.60959761391174672</v>
      </c>
      <c r="W26"/>
      <c r="X26"/>
      <c r="Y26" s="76">
        <f t="shared" si="9"/>
        <v>83332.253333333327</v>
      </c>
      <c r="Z26" s="76">
        <f t="shared" si="10"/>
        <v>60441.626666666663</v>
      </c>
      <c r="AA26"/>
      <c r="AB26"/>
      <c r="AC26"/>
      <c r="AD26"/>
      <c r="AE26"/>
      <c r="AF26"/>
      <c r="AG26"/>
      <c r="AH26"/>
    </row>
    <row r="27" spans="1:34" s="24" customFormat="1" x14ac:dyDescent="0.25">
      <c r="A27" s="30">
        <v>18</v>
      </c>
      <c r="B27" s="32" t="s">
        <v>91</v>
      </c>
      <c r="C27" s="30" t="s">
        <v>5</v>
      </c>
      <c r="D27" s="40">
        <v>123508.47</v>
      </c>
      <c r="E27" s="40">
        <v>111540</v>
      </c>
      <c r="F27" s="40">
        <v>210000</v>
      </c>
      <c r="H27" s="55">
        <f t="shared" si="0"/>
        <v>111540</v>
      </c>
      <c r="I27" s="55">
        <f t="shared" si="1"/>
        <v>148349</v>
      </c>
      <c r="J27" s="55">
        <f t="shared" si="2"/>
        <v>129945</v>
      </c>
      <c r="K27" s="51"/>
      <c r="L27" s="55">
        <f t="shared" si="3"/>
        <v>129945</v>
      </c>
      <c r="M27" s="51"/>
      <c r="N27" s="55">
        <v>69161</v>
      </c>
      <c r="O27" s="51"/>
      <c r="P27" s="55">
        <f t="shared" si="4"/>
        <v>69161</v>
      </c>
      <c r="Q27" s="55">
        <f t="shared" si="5"/>
        <v>99553</v>
      </c>
      <c r="R27" s="55">
        <f t="shared" si="6"/>
        <v>84357</v>
      </c>
      <c r="S27" s="51"/>
      <c r="T27" s="55">
        <f t="shared" si="7"/>
        <v>99553</v>
      </c>
      <c r="U27"/>
      <c r="V27" s="46">
        <f t="shared" si="8"/>
        <v>0.43943841182169141</v>
      </c>
      <c r="W27"/>
      <c r="X27"/>
      <c r="Y27" s="76">
        <f t="shared" si="9"/>
        <v>129944.745</v>
      </c>
      <c r="Z27" s="76">
        <f t="shared" si="10"/>
        <v>99552.872499999998</v>
      </c>
      <c r="AA27"/>
      <c r="AB27"/>
      <c r="AC27"/>
      <c r="AD27"/>
      <c r="AE27"/>
      <c r="AF27"/>
      <c r="AG27"/>
      <c r="AH27"/>
    </row>
    <row r="28" spans="1:34" s="24" customFormat="1" x14ac:dyDescent="0.25">
      <c r="A28" s="30">
        <v>19</v>
      </c>
      <c r="B28" s="31" t="s">
        <v>9</v>
      </c>
      <c r="C28" s="30" t="s">
        <v>5</v>
      </c>
      <c r="D28" s="40">
        <v>96911.25</v>
      </c>
      <c r="E28" s="40">
        <v>123552</v>
      </c>
      <c r="F28" s="40">
        <v>174000</v>
      </c>
      <c r="H28" s="55">
        <f t="shared" si="0"/>
        <v>96911.25</v>
      </c>
      <c r="I28" s="55">
        <f t="shared" si="1"/>
        <v>131488</v>
      </c>
      <c r="J28" s="55">
        <f t="shared" si="2"/>
        <v>114200</v>
      </c>
      <c r="K28" s="51"/>
      <c r="L28" s="55">
        <f t="shared" si="3"/>
        <v>114200</v>
      </c>
      <c r="M28" s="51"/>
      <c r="N28" s="55">
        <v>55449</v>
      </c>
      <c r="O28" s="51"/>
      <c r="P28" s="55">
        <f t="shared" si="4"/>
        <v>55449</v>
      </c>
      <c r="Q28" s="55">
        <f t="shared" si="5"/>
        <v>84825</v>
      </c>
      <c r="R28" s="55">
        <f t="shared" si="6"/>
        <v>70137</v>
      </c>
      <c r="S28" s="51"/>
      <c r="T28" s="55">
        <f t="shared" si="7"/>
        <v>84825</v>
      </c>
      <c r="U28"/>
      <c r="V28" s="46">
        <f t="shared" si="8"/>
        <v>0.52978412595357893</v>
      </c>
      <c r="W28"/>
      <c r="X28"/>
      <c r="Y28" s="76">
        <f t="shared" si="9"/>
        <v>114199.5</v>
      </c>
      <c r="Z28" s="76">
        <f t="shared" si="10"/>
        <v>84824.25</v>
      </c>
    </row>
    <row r="29" spans="1:34" s="24" customFormat="1" x14ac:dyDescent="0.25">
      <c r="A29" s="30">
        <v>20</v>
      </c>
      <c r="B29" s="31" t="s">
        <v>10</v>
      </c>
      <c r="C29" s="30" t="s">
        <v>5</v>
      </c>
      <c r="D29" s="40">
        <v>93465.66</v>
      </c>
      <c r="E29" s="40">
        <v>116688</v>
      </c>
      <c r="F29" s="40">
        <v>167000</v>
      </c>
      <c r="H29" s="55">
        <f t="shared" si="0"/>
        <v>93465.66</v>
      </c>
      <c r="I29" s="55">
        <f t="shared" si="1"/>
        <v>125718</v>
      </c>
      <c r="J29" s="55">
        <f t="shared" si="2"/>
        <v>109592</v>
      </c>
      <c r="K29" s="51"/>
      <c r="L29" s="55">
        <f t="shared" si="3"/>
        <v>109592</v>
      </c>
      <c r="M29" s="51"/>
      <c r="N29" s="55">
        <v>57152</v>
      </c>
      <c r="O29" s="51"/>
      <c r="P29" s="55">
        <f t="shared" si="4"/>
        <v>57152</v>
      </c>
      <c r="Q29" s="55">
        <f t="shared" si="5"/>
        <v>83372</v>
      </c>
      <c r="R29" s="55">
        <f t="shared" si="6"/>
        <v>70262</v>
      </c>
      <c r="S29" s="51"/>
      <c r="T29" s="55">
        <f t="shared" si="7"/>
        <v>83372</v>
      </c>
      <c r="U29"/>
      <c r="V29" s="46">
        <f t="shared" si="8"/>
        <v>0.45877659574468077</v>
      </c>
      <c r="W29"/>
      <c r="X29"/>
      <c r="Y29" s="76">
        <f t="shared" si="9"/>
        <v>109591.77333333335</v>
      </c>
      <c r="Z29" s="76">
        <f t="shared" si="10"/>
        <v>83371.886666666673</v>
      </c>
    </row>
    <row r="30" spans="1:34" s="24" customFormat="1" x14ac:dyDescent="0.25">
      <c r="A30" s="30">
        <v>21</v>
      </c>
      <c r="B30" s="31" t="s">
        <v>11</v>
      </c>
      <c r="C30" s="30" t="s">
        <v>5</v>
      </c>
      <c r="D30" s="40">
        <v>105942.54</v>
      </c>
      <c r="E30" s="40">
        <v>140712</v>
      </c>
      <c r="F30" s="40">
        <v>193000</v>
      </c>
      <c r="H30" s="55">
        <f t="shared" si="0"/>
        <v>105942.54</v>
      </c>
      <c r="I30" s="55">
        <f t="shared" si="1"/>
        <v>146552</v>
      </c>
      <c r="J30" s="55">
        <f t="shared" si="2"/>
        <v>126247</v>
      </c>
      <c r="K30" s="51"/>
      <c r="L30" s="55">
        <f t="shared" si="3"/>
        <v>126247</v>
      </c>
      <c r="M30" s="51"/>
      <c r="N30" s="55">
        <v>67721</v>
      </c>
      <c r="O30" s="51"/>
      <c r="P30" s="55">
        <f t="shared" si="4"/>
        <v>67721</v>
      </c>
      <c r="Q30" s="55">
        <f t="shared" si="5"/>
        <v>96984</v>
      </c>
      <c r="R30" s="55">
        <f t="shared" si="6"/>
        <v>82353</v>
      </c>
      <c r="S30" s="51"/>
      <c r="T30" s="55">
        <f t="shared" si="7"/>
        <v>96984</v>
      </c>
      <c r="U30"/>
      <c r="V30" s="46">
        <f t="shared" si="8"/>
        <v>0.43211116197339083</v>
      </c>
      <c r="W30"/>
      <c r="X30"/>
      <c r="Y30" s="76">
        <f t="shared" si="9"/>
        <v>126247.02666666667</v>
      </c>
      <c r="Z30" s="76">
        <f t="shared" si="10"/>
        <v>96984.013333333336</v>
      </c>
    </row>
    <row r="31" spans="1:34" s="24" customFormat="1" x14ac:dyDescent="0.25">
      <c r="A31" s="30">
        <v>22</v>
      </c>
      <c r="B31" s="31" t="s">
        <v>12</v>
      </c>
      <c r="C31" s="30" t="s">
        <v>5</v>
      </c>
      <c r="D31" s="40">
        <v>107241.57</v>
      </c>
      <c r="E31" s="40">
        <v>133848</v>
      </c>
      <c r="F31" s="40">
        <v>191000</v>
      </c>
      <c r="H31" s="55">
        <f t="shared" si="0"/>
        <v>107241.57</v>
      </c>
      <c r="I31" s="55">
        <f t="shared" si="1"/>
        <v>144030</v>
      </c>
      <c r="J31" s="55">
        <f t="shared" si="2"/>
        <v>125636</v>
      </c>
      <c r="K31" s="51"/>
      <c r="L31" s="55">
        <f t="shared" si="3"/>
        <v>125636</v>
      </c>
      <c r="M31" s="51"/>
      <c r="N31" s="55">
        <v>67766</v>
      </c>
      <c r="O31" s="51"/>
      <c r="P31" s="55">
        <f t="shared" si="4"/>
        <v>67766</v>
      </c>
      <c r="Q31" s="55">
        <f t="shared" si="5"/>
        <v>96701</v>
      </c>
      <c r="R31" s="55">
        <f t="shared" si="6"/>
        <v>82234</v>
      </c>
      <c r="S31" s="51"/>
      <c r="T31" s="55">
        <f t="shared" si="7"/>
        <v>96701</v>
      </c>
      <c r="U31"/>
      <c r="V31" s="46">
        <f t="shared" si="8"/>
        <v>0.42698403329103085</v>
      </c>
      <c r="W31"/>
      <c r="X31"/>
      <c r="Y31" s="76">
        <f t="shared" si="9"/>
        <v>125635.71333333333</v>
      </c>
      <c r="Z31" s="76">
        <f t="shared" si="10"/>
        <v>96700.856666666659</v>
      </c>
    </row>
    <row r="32" spans="1:34" s="24" customFormat="1" x14ac:dyDescent="0.25">
      <c r="A32" s="30">
        <v>23</v>
      </c>
      <c r="B32" s="31" t="s">
        <v>13</v>
      </c>
      <c r="C32" s="30" t="s">
        <v>5</v>
      </c>
      <c r="D32" s="40">
        <v>106653.33</v>
      </c>
      <c r="E32" s="40">
        <v>145860</v>
      </c>
      <c r="F32" s="40">
        <v>188000</v>
      </c>
      <c r="H32" s="55">
        <f t="shared" si="0"/>
        <v>106653.33</v>
      </c>
      <c r="I32" s="55">
        <f t="shared" si="1"/>
        <v>146838</v>
      </c>
      <c r="J32" s="55">
        <f t="shared" si="2"/>
        <v>126746</v>
      </c>
      <c r="K32" s="51"/>
      <c r="L32" s="55">
        <f t="shared" si="3"/>
        <v>126746</v>
      </c>
      <c r="M32" s="51"/>
      <c r="N32" s="55">
        <v>76215</v>
      </c>
      <c r="O32" s="51"/>
      <c r="P32" s="55">
        <f t="shared" si="4"/>
        <v>76215</v>
      </c>
      <c r="Q32" s="55">
        <f t="shared" si="5"/>
        <v>101481</v>
      </c>
      <c r="R32" s="55">
        <f t="shared" si="6"/>
        <v>88848</v>
      </c>
      <c r="S32" s="51"/>
      <c r="T32" s="55">
        <f t="shared" si="7"/>
        <v>101481</v>
      </c>
      <c r="U32"/>
      <c r="V32" s="46">
        <f t="shared" si="8"/>
        <v>0.33150954536508559</v>
      </c>
      <c r="W32"/>
      <c r="X32"/>
      <c r="Y32" s="76">
        <f t="shared" si="9"/>
        <v>126745.55333333334</v>
      </c>
      <c r="Z32" s="76">
        <f t="shared" si="10"/>
        <v>101480.27666666667</v>
      </c>
    </row>
    <row r="33" spans="1:26" s="24" customFormat="1" x14ac:dyDescent="0.25">
      <c r="A33" s="30">
        <v>24</v>
      </c>
      <c r="B33" s="31" t="s">
        <v>92</v>
      </c>
      <c r="C33" s="30" t="s">
        <v>5</v>
      </c>
      <c r="D33" s="40">
        <v>110347.89</v>
      </c>
      <c r="E33" s="40">
        <v>151008</v>
      </c>
      <c r="F33" s="40">
        <v>211000</v>
      </c>
      <c r="H33" s="55">
        <f t="shared" si="0"/>
        <v>110347.89</v>
      </c>
      <c r="I33" s="55">
        <f t="shared" si="1"/>
        <v>157452</v>
      </c>
      <c r="J33" s="55">
        <f t="shared" si="2"/>
        <v>133900</v>
      </c>
      <c r="K33" s="51"/>
      <c r="L33" s="55">
        <f t="shared" si="3"/>
        <v>133900</v>
      </c>
      <c r="M33" s="51"/>
      <c r="N33" s="55">
        <v>79527</v>
      </c>
      <c r="O33" s="51"/>
      <c r="P33" s="55">
        <f t="shared" si="4"/>
        <v>79527</v>
      </c>
      <c r="Q33" s="55">
        <f t="shared" si="5"/>
        <v>106714</v>
      </c>
      <c r="R33" s="55">
        <f t="shared" si="6"/>
        <v>93121</v>
      </c>
      <c r="S33" s="51"/>
      <c r="T33" s="55">
        <f t="shared" si="7"/>
        <v>106714</v>
      </c>
      <c r="U33"/>
      <c r="V33" s="46">
        <f t="shared" si="8"/>
        <v>0.34185873979906201</v>
      </c>
      <c r="W33"/>
      <c r="X33"/>
      <c r="Y33" s="76">
        <f t="shared" si="9"/>
        <v>133899.92666666667</v>
      </c>
      <c r="Z33" s="76">
        <f t="shared" si="10"/>
        <v>106713.46333333333</v>
      </c>
    </row>
    <row r="34" spans="1:26" s="24" customFormat="1" x14ac:dyDescent="0.25">
      <c r="A34" s="30">
        <v>25</v>
      </c>
      <c r="B34" s="31" t="s">
        <v>14</v>
      </c>
      <c r="C34" s="30" t="s">
        <v>5</v>
      </c>
      <c r="D34" s="40">
        <v>109287.51</v>
      </c>
      <c r="E34" s="40">
        <v>151008</v>
      </c>
      <c r="F34" s="40">
        <v>197000</v>
      </c>
      <c r="H34" s="55">
        <f t="shared" si="0"/>
        <v>109287.51</v>
      </c>
      <c r="I34" s="55">
        <f t="shared" si="1"/>
        <v>152432</v>
      </c>
      <c r="J34" s="55">
        <f t="shared" si="2"/>
        <v>130860</v>
      </c>
      <c r="K34" s="51"/>
      <c r="L34" s="55">
        <f t="shared" si="3"/>
        <v>130860</v>
      </c>
      <c r="M34" s="51"/>
      <c r="N34" s="55">
        <v>80680</v>
      </c>
      <c r="O34" s="51"/>
      <c r="P34" s="55">
        <f t="shared" si="4"/>
        <v>80680</v>
      </c>
      <c r="Q34" s="55">
        <f t="shared" si="5"/>
        <v>105770</v>
      </c>
      <c r="R34" s="55">
        <f t="shared" si="6"/>
        <v>93225</v>
      </c>
      <c r="S34" s="51"/>
      <c r="T34" s="55">
        <f t="shared" si="7"/>
        <v>105770</v>
      </c>
      <c r="U34"/>
      <c r="V34" s="46">
        <f t="shared" si="8"/>
        <v>0.31098165592464055</v>
      </c>
      <c r="W34"/>
      <c r="X34"/>
      <c r="Y34" s="76">
        <f t="shared" si="9"/>
        <v>130859.67333333334</v>
      </c>
      <c r="Z34" s="76">
        <f t="shared" si="10"/>
        <v>105769.83666666667</v>
      </c>
    </row>
    <row r="35" spans="1:26" s="24" customFormat="1" x14ac:dyDescent="0.25">
      <c r="A35" s="30">
        <v>26</v>
      </c>
      <c r="B35" s="31" t="s">
        <v>15</v>
      </c>
      <c r="C35" s="30" t="s">
        <v>5</v>
      </c>
      <c r="D35" s="40">
        <v>109153.35</v>
      </c>
      <c r="E35" s="40">
        <v>145860</v>
      </c>
      <c r="F35" s="40">
        <v>197000</v>
      </c>
      <c r="H35" s="55">
        <f t="shared" si="0"/>
        <v>109153.35</v>
      </c>
      <c r="I35" s="55">
        <f t="shared" si="1"/>
        <v>150671</v>
      </c>
      <c r="J35" s="55">
        <f t="shared" si="2"/>
        <v>129912</v>
      </c>
      <c r="K35" s="51"/>
      <c r="L35" s="55">
        <f t="shared" si="3"/>
        <v>129912</v>
      </c>
      <c r="M35" s="51"/>
      <c r="N35" s="55">
        <v>85521</v>
      </c>
      <c r="O35" s="51"/>
      <c r="P35" s="55">
        <f t="shared" si="4"/>
        <v>85521</v>
      </c>
      <c r="Q35" s="55">
        <f t="shared" si="5"/>
        <v>107717</v>
      </c>
      <c r="R35" s="55">
        <f t="shared" si="6"/>
        <v>96619</v>
      </c>
      <c r="S35" s="51"/>
      <c r="T35" s="55">
        <f t="shared" si="7"/>
        <v>107717</v>
      </c>
      <c r="U35"/>
      <c r="V35" s="46">
        <f t="shared" si="8"/>
        <v>0.25953859286023317</v>
      </c>
      <c r="W35"/>
      <c r="X35"/>
      <c r="Y35" s="76">
        <f t="shared" si="9"/>
        <v>129912.23333333334</v>
      </c>
      <c r="Z35" s="76">
        <f t="shared" si="10"/>
        <v>107716.61666666667</v>
      </c>
    </row>
    <row r="36" spans="1:26" s="24" customFormat="1" x14ac:dyDescent="0.25">
      <c r="A36" s="30">
        <v>27</v>
      </c>
      <c r="B36" s="31" t="s">
        <v>16</v>
      </c>
      <c r="C36" s="30" t="s">
        <v>5</v>
      </c>
      <c r="D36" s="40">
        <v>127473.93</v>
      </c>
      <c r="E36" s="40">
        <v>168168</v>
      </c>
      <c r="F36" s="40">
        <v>241000</v>
      </c>
      <c r="H36" s="55">
        <f t="shared" si="0"/>
        <v>127473.93</v>
      </c>
      <c r="I36" s="55">
        <f t="shared" si="1"/>
        <v>178881</v>
      </c>
      <c r="J36" s="55">
        <f t="shared" si="2"/>
        <v>153177</v>
      </c>
      <c r="K36" s="51"/>
      <c r="L36" s="55">
        <f t="shared" si="3"/>
        <v>153177</v>
      </c>
      <c r="M36" s="51"/>
      <c r="N36" s="55">
        <v>97109</v>
      </c>
      <c r="O36" s="51"/>
      <c r="P36" s="55">
        <f t="shared" si="4"/>
        <v>97109</v>
      </c>
      <c r="Q36" s="55">
        <f t="shared" si="5"/>
        <v>125143</v>
      </c>
      <c r="R36" s="55">
        <f t="shared" si="6"/>
        <v>111126</v>
      </c>
      <c r="S36" s="51"/>
      <c r="T36" s="55">
        <f t="shared" si="7"/>
        <v>125143</v>
      </c>
      <c r="U36"/>
      <c r="V36" s="46">
        <f t="shared" si="8"/>
        <v>0.28868590964792151</v>
      </c>
      <c r="W36"/>
      <c r="X36"/>
      <c r="Y36" s="76">
        <f t="shared" si="9"/>
        <v>153177.28666666665</v>
      </c>
      <c r="Z36" s="76">
        <f t="shared" si="10"/>
        <v>125143.14333333333</v>
      </c>
    </row>
    <row r="37" spans="1:26" s="24" customFormat="1" x14ac:dyDescent="0.25">
      <c r="A37" s="30">
        <v>28</v>
      </c>
      <c r="B37" s="31" t="s">
        <v>17</v>
      </c>
      <c r="C37" s="30" t="s">
        <v>5</v>
      </c>
      <c r="D37" s="40">
        <v>135804.75</v>
      </c>
      <c r="E37" s="40">
        <v>188760</v>
      </c>
      <c r="F37" s="40">
        <v>265000</v>
      </c>
      <c r="H37" s="55">
        <f t="shared" si="0"/>
        <v>135804.75</v>
      </c>
      <c r="I37" s="55">
        <f t="shared" si="1"/>
        <v>196522</v>
      </c>
      <c r="J37" s="55">
        <f t="shared" si="2"/>
        <v>166163</v>
      </c>
      <c r="K37" s="51"/>
      <c r="L37" s="55">
        <f t="shared" si="3"/>
        <v>166163</v>
      </c>
      <c r="M37" s="51"/>
      <c r="N37" s="55">
        <v>104161</v>
      </c>
      <c r="O37" s="51"/>
      <c r="P37" s="55">
        <f t="shared" si="4"/>
        <v>104161</v>
      </c>
      <c r="Q37" s="55">
        <f t="shared" si="5"/>
        <v>135162</v>
      </c>
      <c r="R37" s="55">
        <f t="shared" si="6"/>
        <v>119662</v>
      </c>
      <c r="S37" s="51"/>
      <c r="T37" s="55">
        <f t="shared" si="7"/>
        <v>135162</v>
      </c>
      <c r="U37"/>
      <c r="V37" s="46">
        <f t="shared" si="8"/>
        <v>0.29762579084302176</v>
      </c>
      <c r="W37"/>
      <c r="X37"/>
      <c r="Y37" s="76">
        <f t="shared" si="9"/>
        <v>166163.16666666669</v>
      </c>
      <c r="Z37" s="76">
        <f t="shared" si="10"/>
        <v>135162.08333333334</v>
      </c>
    </row>
    <row r="38" spans="1:26" s="24" customFormat="1" x14ac:dyDescent="0.25">
      <c r="A38" s="30">
        <v>29</v>
      </c>
      <c r="B38" s="31" t="s">
        <v>18</v>
      </c>
      <c r="C38" s="30" t="s">
        <v>5</v>
      </c>
      <c r="D38" s="40">
        <v>159037.65</v>
      </c>
      <c r="E38" s="40">
        <v>185328</v>
      </c>
      <c r="F38" s="40">
        <v>300000</v>
      </c>
      <c r="H38" s="55">
        <f t="shared" si="0"/>
        <v>159037.65</v>
      </c>
      <c r="I38" s="55">
        <f t="shared" si="1"/>
        <v>214789</v>
      </c>
      <c r="J38" s="55">
        <f t="shared" si="2"/>
        <v>186913</v>
      </c>
      <c r="K38" s="51"/>
      <c r="L38" s="55">
        <f t="shared" si="3"/>
        <v>186913</v>
      </c>
      <c r="M38" s="51"/>
      <c r="N38" s="55">
        <v>117980</v>
      </c>
      <c r="O38" s="51"/>
      <c r="P38" s="55">
        <f t="shared" si="4"/>
        <v>117980</v>
      </c>
      <c r="Q38" s="55">
        <f t="shared" si="5"/>
        <v>152447</v>
      </c>
      <c r="R38" s="55">
        <f t="shared" si="6"/>
        <v>135214</v>
      </c>
      <c r="S38" s="51"/>
      <c r="T38" s="55">
        <f t="shared" si="7"/>
        <v>152447</v>
      </c>
      <c r="U38"/>
      <c r="V38" s="46">
        <f t="shared" si="8"/>
        <v>0.29214273605695884</v>
      </c>
      <c r="W38"/>
      <c r="X38"/>
      <c r="Y38" s="76">
        <f t="shared" si="9"/>
        <v>186913.1</v>
      </c>
      <c r="Z38" s="76">
        <f t="shared" si="10"/>
        <v>152446.54999999999</v>
      </c>
    </row>
    <row r="39" spans="1:26" s="24" customFormat="1" x14ac:dyDescent="0.25">
      <c r="A39" s="30">
        <v>30</v>
      </c>
      <c r="B39" s="31" t="s">
        <v>19</v>
      </c>
      <c r="C39" s="30" t="s">
        <v>5</v>
      </c>
      <c r="D39" s="40">
        <v>166332.6</v>
      </c>
      <c r="E39" s="40">
        <v>65208</v>
      </c>
      <c r="F39" s="40">
        <v>298000</v>
      </c>
      <c r="H39" s="55">
        <f t="shared" si="0"/>
        <v>65208</v>
      </c>
      <c r="I39" s="55">
        <f t="shared" si="1"/>
        <v>176514</v>
      </c>
      <c r="J39" s="55">
        <f t="shared" si="2"/>
        <v>120861</v>
      </c>
      <c r="K39" s="51"/>
      <c r="L39" s="55">
        <f t="shared" si="3"/>
        <v>120861</v>
      </c>
      <c r="M39" s="51"/>
      <c r="N39" s="55">
        <v>111487</v>
      </c>
      <c r="O39" s="51"/>
      <c r="P39" s="55">
        <f t="shared" si="4"/>
        <v>111487</v>
      </c>
      <c r="Q39" s="55">
        <f t="shared" si="5"/>
        <v>116174</v>
      </c>
      <c r="R39" s="55">
        <f t="shared" si="6"/>
        <v>113831</v>
      </c>
      <c r="S39" s="51"/>
      <c r="T39" s="55">
        <f t="shared" si="7"/>
        <v>116174</v>
      </c>
      <c r="U39"/>
      <c r="V39" s="46">
        <f t="shared" si="8"/>
        <v>4.2040776054607321E-2</v>
      </c>
      <c r="W39"/>
      <c r="X39"/>
      <c r="Y39" s="76">
        <f t="shared" si="9"/>
        <v>120860.76666666666</v>
      </c>
      <c r="Z39" s="76">
        <f t="shared" si="10"/>
        <v>116173.88333333333</v>
      </c>
    </row>
    <row r="40" spans="1:26" s="24" customFormat="1" x14ac:dyDescent="0.25">
      <c r="A40" s="30">
        <v>31</v>
      </c>
      <c r="B40" s="31" t="s">
        <v>37</v>
      </c>
      <c r="C40" s="30" t="s">
        <v>5</v>
      </c>
      <c r="D40" s="40">
        <v>89363.459999999992</v>
      </c>
      <c r="E40" s="40">
        <v>54912</v>
      </c>
      <c r="F40" s="40">
        <v>163000</v>
      </c>
      <c r="H40" s="55">
        <f t="shared" si="0"/>
        <v>54912</v>
      </c>
      <c r="I40" s="55">
        <f t="shared" si="1"/>
        <v>102425</v>
      </c>
      <c r="J40" s="55">
        <f t="shared" si="2"/>
        <v>78669</v>
      </c>
      <c r="K40" s="51"/>
      <c r="L40" s="55">
        <f t="shared" si="3"/>
        <v>78669</v>
      </c>
      <c r="M40" s="51"/>
      <c r="N40" s="55">
        <v>58558</v>
      </c>
      <c r="O40" s="51"/>
      <c r="P40" s="55">
        <f t="shared" si="4"/>
        <v>58558</v>
      </c>
      <c r="Q40" s="55">
        <f t="shared" si="5"/>
        <v>68614</v>
      </c>
      <c r="R40" s="55">
        <f t="shared" si="6"/>
        <v>63586</v>
      </c>
      <c r="S40" s="51"/>
      <c r="T40" s="55">
        <f t="shared" si="7"/>
        <v>68614</v>
      </c>
      <c r="U40"/>
      <c r="V40" s="46">
        <f t="shared" si="8"/>
        <v>0.17172717647460645</v>
      </c>
      <c r="W40"/>
      <c r="X40"/>
      <c r="Y40" s="76">
        <f t="shared" si="9"/>
        <v>78668.57666666666</v>
      </c>
      <c r="Z40" s="76">
        <f t="shared" si="10"/>
        <v>68613.28833333333</v>
      </c>
    </row>
    <row r="41" spans="1:26" s="24" customFormat="1" ht="24.75" customHeight="1" x14ac:dyDescent="0.25">
      <c r="A41" s="30">
        <v>32</v>
      </c>
      <c r="B41" s="31" t="s">
        <v>93</v>
      </c>
      <c r="C41" s="30" t="s">
        <v>5</v>
      </c>
      <c r="D41" s="40">
        <v>93892.65</v>
      </c>
      <c r="E41" s="40">
        <v>60060</v>
      </c>
      <c r="F41" s="40">
        <v>176000</v>
      </c>
      <c r="H41" s="55">
        <f t="shared" si="0"/>
        <v>60060</v>
      </c>
      <c r="I41" s="55">
        <f t="shared" si="1"/>
        <v>109984</v>
      </c>
      <c r="J41" s="55">
        <f t="shared" si="2"/>
        <v>85022</v>
      </c>
      <c r="K41" s="51"/>
      <c r="L41" s="55">
        <f t="shared" si="3"/>
        <v>85022</v>
      </c>
      <c r="M41" s="51"/>
      <c r="N41" s="55">
        <v>58436</v>
      </c>
      <c r="O41" s="51"/>
      <c r="P41" s="55">
        <f t="shared" si="4"/>
        <v>58436</v>
      </c>
      <c r="Q41" s="55">
        <f t="shared" si="5"/>
        <v>71729</v>
      </c>
      <c r="R41" s="55">
        <f t="shared" si="6"/>
        <v>65083</v>
      </c>
      <c r="S41" s="51"/>
      <c r="T41" s="55">
        <f t="shared" si="7"/>
        <v>71729</v>
      </c>
      <c r="U41"/>
      <c r="V41" s="46">
        <f t="shared" si="8"/>
        <v>0.2274796358409199</v>
      </c>
      <c r="W41"/>
      <c r="X41"/>
      <c r="Y41" s="76">
        <f t="shared" si="9"/>
        <v>85022.108333333337</v>
      </c>
      <c r="Z41" s="76">
        <f t="shared" si="10"/>
        <v>71729.054166666669</v>
      </c>
    </row>
    <row r="42" spans="1:26" s="24" customFormat="1" x14ac:dyDescent="0.25">
      <c r="A42" s="30">
        <v>33</v>
      </c>
      <c r="B42" s="31" t="s">
        <v>38</v>
      </c>
      <c r="C42" s="30" t="s">
        <v>5</v>
      </c>
      <c r="D42" s="40">
        <v>83678.429999999993</v>
      </c>
      <c r="E42" s="40">
        <v>48048</v>
      </c>
      <c r="F42" s="40">
        <v>151000</v>
      </c>
      <c r="H42" s="55">
        <f t="shared" si="0"/>
        <v>48048</v>
      </c>
      <c r="I42" s="55">
        <f t="shared" si="1"/>
        <v>94242</v>
      </c>
      <c r="J42" s="55">
        <f t="shared" si="2"/>
        <v>71145</v>
      </c>
      <c r="K42" s="51"/>
      <c r="L42" s="55">
        <f t="shared" si="3"/>
        <v>71145</v>
      </c>
      <c r="M42" s="51"/>
      <c r="N42" s="55">
        <v>52708</v>
      </c>
      <c r="O42" s="51"/>
      <c r="P42" s="55">
        <f t="shared" si="4"/>
        <v>52708</v>
      </c>
      <c r="Q42" s="55">
        <f t="shared" si="5"/>
        <v>61927</v>
      </c>
      <c r="R42" s="55">
        <f t="shared" si="6"/>
        <v>57318</v>
      </c>
      <c r="S42" s="51"/>
      <c r="T42" s="55">
        <f t="shared" si="7"/>
        <v>61927</v>
      </c>
      <c r="U42"/>
      <c r="V42" s="46">
        <f t="shared" si="8"/>
        <v>0.17490703498520155</v>
      </c>
      <c r="W42"/>
      <c r="X42"/>
      <c r="Y42" s="76">
        <f t="shared" si="9"/>
        <v>71145.071666666656</v>
      </c>
      <c r="Z42" s="76">
        <f t="shared" si="10"/>
        <v>61926.535833333328</v>
      </c>
    </row>
    <row r="43" spans="1:26" s="24" customFormat="1" x14ac:dyDescent="0.25">
      <c r="A43" s="30">
        <v>34</v>
      </c>
      <c r="B43" s="31" t="s">
        <v>39</v>
      </c>
      <c r="C43" s="30" t="s">
        <v>5</v>
      </c>
      <c r="D43" s="40">
        <v>90625.08</v>
      </c>
      <c r="E43" s="40">
        <v>72072</v>
      </c>
      <c r="F43" s="40">
        <v>166000</v>
      </c>
      <c r="H43" s="55">
        <f t="shared" si="0"/>
        <v>72072</v>
      </c>
      <c r="I43" s="55">
        <f t="shared" si="1"/>
        <v>109566</v>
      </c>
      <c r="J43" s="55">
        <f t="shared" si="2"/>
        <v>90819</v>
      </c>
      <c r="K43" s="51"/>
      <c r="L43" s="55">
        <f t="shared" si="3"/>
        <v>90819</v>
      </c>
      <c r="M43" s="51"/>
      <c r="N43" s="55">
        <v>59131</v>
      </c>
      <c r="O43" s="51"/>
      <c r="P43" s="55">
        <f t="shared" si="4"/>
        <v>59131</v>
      </c>
      <c r="Q43" s="55">
        <f t="shared" si="5"/>
        <v>74975</v>
      </c>
      <c r="R43" s="55">
        <f t="shared" si="6"/>
        <v>67053</v>
      </c>
      <c r="S43" s="51"/>
      <c r="T43" s="55">
        <f t="shared" si="7"/>
        <v>74975</v>
      </c>
      <c r="U43"/>
      <c r="V43" s="46">
        <f t="shared" si="8"/>
        <v>0.26794743873771787</v>
      </c>
      <c r="W43"/>
      <c r="X43"/>
      <c r="Y43" s="76">
        <f t="shared" si="9"/>
        <v>90818.846666666679</v>
      </c>
      <c r="Z43" s="76">
        <f t="shared" si="10"/>
        <v>74974.92333333334</v>
      </c>
    </row>
    <row r="44" spans="1:26" s="24" customFormat="1" x14ac:dyDescent="0.25">
      <c r="A44" s="30">
        <v>35</v>
      </c>
      <c r="B44" s="31" t="s">
        <v>40</v>
      </c>
      <c r="C44" s="30" t="s">
        <v>5</v>
      </c>
      <c r="D44" s="40">
        <v>195467.25</v>
      </c>
      <c r="E44" s="40">
        <v>145860</v>
      </c>
      <c r="F44" s="40">
        <v>365000</v>
      </c>
      <c r="H44" s="55">
        <f t="shared" si="0"/>
        <v>145860</v>
      </c>
      <c r="I44" s="55">
        <f t="shared" si="1"/>
        <v>235442</v>
      </c>
      <c r="J44" s="55">
        <f t="shared" si="2"/>
        <v>190651</v>
      </c>
      <c r="K44" s="51"/>
      <c r="L44" s="55">
        <f t="shared" si="3"/>
        <v>190651</v>
      </c>
      <c r="M44" s="51"/>
      <c r="N44" s="55">
        <v>145963</v>
      </c>
      <c r="O44" s="51"/>
      <c r="P44" s="55">
        <f t="shared" si="4"/>
        <v>145963</v>
      </c>
      <c r="Q44" s="55">
        <f t="shared" si="5"/>
        <v>168307</v>
      </c>
      <c r="R44" s="55">
        <f t="shared" si="6"/>
        <v>157135</v>
      </c>
      <c r="S44" s="51"/>
      <c r="T44" s="55">
        <f t="shared" si="7"/>
        <v>168307</v>
      </c>
      <c r="U44"/>
      <c r="V44" s="46">
        <f t="shared" si="8"/>
        <v>0.15307989010913725</v>
      </c>
      <c r="W44"/>
      <c r="X44"/>
      <c r="Y44" s="76">
        <f t="shared" si="9"/>
        <v>190651.20833333331</v>
      </c>
      <c r="Z44" s="76">
        <f t="shared" si="10"/>
        <v>168307.10416666666</v>
      </c>
    </row>
    <row r="45" spans="1:26" s="24" customFormat="1" x14ac:dyDescent="0.25">
      <c r="A45" s="30">
        <v>36</v>
      </c>
      <c r="B45" s="31" t="s">
        <v>41</v>
      </c>
      <c r="C45" s="30" t="s">
        <v>5</v>
      </c>
      <c r="D45" s="40">
        <v>204075.41999999998</v>
      </c>
      <c r="E45" s="40">
        <v>163020</v>
      </c>
      <c r="F45" s="40">
        <v>387000</v>
      </c>
      <c r="H45" s="55">
        <f t="shared" si="0"/>
        <v>163020</v>
      </c>
      <c r="I45" s="55">
        <f t="shared" si="1"/>
        <v>251365</v>
      </c>
      <c r="J45" s="55">
        <f t="shared" si="2"/>
        <v>207193</v>
      </c>
      <c r="K45" s="51"/>
      <c r="L45" s="55">
        <f t="shared" si="3"/>
        <v>207193</v>
      </c>
      <c r="M45" s="51"/>
      <c r="N45" s="55">
        <v>145514</v>
      </c>
      <c r="O45" s="51"/>
      <c r="P45" s="55">
        <f t="shared" si="4"/>
        <v>145514</v>
      </c>
      <c r="Q45" s="55">
        <f t="shared" si="5"/>
        <v>176354</v>
      </c>
      <c r="R45" s="55">
        <f t="shared" si="6"/>
        <v>160934</v>
      </c>
      <c r="S45" s="51"/>
      <c r="T45" s="55">
        <f t="shared" si="7"/>
        <v>176354</v>
      </c>
      <c r="U45"/>
      <c r="V45" s="46">
        <f t="shared" si="8"/>
        <v>0.21193837019118433</v>
      </c>
      <c r="W45"/>
      <c r="X45"/>
      <c r="Y45" s="76">
        <f t="shared" si="9"/>
        <v>207192.57</v>
      </c>
      <c r="Z45" s="76">
        <f t="shared" si="10"/>
        <v>176353.285</v>
      </c>
    </row>
    <row r="46" spans="1:26" s="24" customFormat="1" x14ac:dyDescent="0.25">
      <c r="A46" s="30">
        <v>37</v>
      </c>
      <c r="B46" s="31" t="s">
        <v>20</v>
      </c>
      <c r="C46" s="30" t="s">
        <v>5</v>
      </c>
      <c r="D46" s="40">
        <v>23950.14</v>
      </c>
      <c r="E46" s="40">
        <v>30888</v>
      </c>
      <c r="F46" s="40">
        <v>40000</v>
      </c>
      <c r="H46" s="55">
        <f t="shared" si="0"/>
        <v>23950.14</v>
      </c>
      <c r="I46" s="55">
        <f t="shared" si="1"/>
        <v>31613</v>
      </c>
      <c r="J46" s="55">
        <f t="shared" si="2"/>
        <v>27782</v>
      </c>
      <c r="K46" s="51"/>
      <c r="L46" s="55">
        <f t="shared" si="3"/>
        <v>27782</v>
      </c>
      <c r="M46" s="51"/>
      <c r="N46" s="55">
        <v>22316</v>
      </c>
      <c r="O46" s="51"/>
      <c r="P46" s="55">
        <f t="shared" si="4"/>
        <v>22316</v>
      </c>
      <c r="Q46" s="55">
        <f t="shared" si="5"/>
        <v>25049</v>
      </c>
      <c r="R46" s="55">
        <f t="shared" si="6"/>
        <v>23683</v>
      </c>
      <c r="S46" s="51"/>
      <c r="T46" s="55">
        <f t="shared" si="7"/>
        <v>25049</v>
      </c>
      <c r="U46"/>
      <c r="V46" s="46">
        <f t="shared" si="8"/>
        <v>0.12246818426241268</v>
      </c>
      <c r="W46"/>
      <c r="X46"/>
      <c r="Y46" s="76">
        <f t="shared" si="9"/>
        <v>27781.426666666666</v>
      </c>
      <c r="Z46" s="76">
        <f t="shared" si="10"/>
        <v>25048.713333333333</v>
      </c>
    </row>
    <row r="47" spans="1:26" s="24" customFormat="1" x14ac:dyDescent="0.25">
      <c r="A47" s="30">
        <v>38</v>
      </c>
      <c r="B47" s="31" t="s">
        <v>21</v>
      </c>
      <c r="C47" s="30" t="s">
        <v>5</v>
      </c>
      <c r="D47" s="40">
        <v>24693.18</v>
      </c>
      <c r="E47" s="40">
        <v>37752</v>
      </c>
      <c r="F47" s="40">
        <v>43000</v>
      </c>
      <c r="H47" s="55">
        <f t="shared" si="0"/>
        <v>24693.18</v>
      </c>
      <c r="I47" s="55">
        <f t="shared" si="1"/>
        <v>35148</v>
      </c>
      <c r="J47" s="55">
        <f t="shared" si="2"/>
        <v>29921</v>
      </c>
      <c r="K47" s="51"/>
      <c r="L47" s="55">
        <f t="shared" si="3"/>
        <v>29921</v>
      </c>
      <c r="M47" s="51"/>
      <c r="N47" s="55">
        <v>24288</v>
      </c>
      <c r="O47" s="51"/>
      <c r="P47" s="55">
        <f t="shared" si="4"/>
        <v>24288</v>
      </c>
      <c r="Q47" s="55">
        <f t="shared" si="5"/>
        <v>27105</v>
      </c>
      <c r="R47" s="55">
        <f t="shared" si="6"/>
        <v>25697</v>
      </c>
      <c r="S47" s="51"/>
      <c r="T47" s="55">
        <f t="shared" si="7"/>
        <v>27105</v>
      </c>
      <c r="U47"/>
      <c r="V47" s="46">
        <f t="shared" si="8"/>
        <v>0.1159832015810276</v>
      </c>
      <c r="W47"/>
      <c r="X47"/>
      <c r="Y47" s="76">
        <f t="shared" si="9"/>
        <v>29920.786666666667</v>
      </c>
      <c r="Z47" s="76">
        <f t="shared" si="10"/>
        <v>27104.393333333333</v>
      </c>
    </row>
    <row r="48" spans="1:26" s="24" customFormat="1" x14ac:dyDescent="0.25">
      <c r="A48" s="30">
        <v>39</v>
      </c>
      <c r="B48" s="31" t="s">
        <v>22</v>
      </c>
      <c r="C48" s="30" t="s">
        <v>5</v>
      </c>
      <c r="D48" s="40">
        <v>23848.23</v>
      </c>
      <c r="E48" s="40">
        <v>25740</v>
      </c>
      <c r="F48" s="40">
        <v>42000</v>
      </c>
      <c r="H48" s="55">
        <f t="shared" si="0"/>
        <v>23848.23</v>
      </c>
      <c r="I48" s="55">
        <f t="shared" si="1"/>
        <v>30529</v>
      </c>
      <c r="J48" s="55">
        <f t="shared" si="2"/>
        <v>27189</v>
      </c>
      <c r="K48" s="51"/>
      <c r="L48" s="55">
        <f t="shared" si="3"/>
        <v>27189</v>
      </c>
      <c r="M48" s="51"/>
      <c r="N48" s="55">
        <v>20635</v>
      </c>
      <c r="O48" s="51"/>
      <c r="P48" s="55">
        <f t="shared" si="4"/>
        <v>20635</v>
      </c>
      <c r="Q48" s="55">
        <f t="shared" si="5"/>
        <v>23912</v>
      </c>
      <c r="R48" s="55">
        <f t="shared" si="6"/>
        <v>22274</v>
      </c>
      <c r="S48" s="51"/>
      <c r="T48" s="55">
        <f t="shared" si="7"/>
        <v>23912</v>
      </c>
      <c r="U48"/>
      <c r="V48" s="46">
        <f t="shared" si="8"/>
        <v>0.15880785073903558</v>
      </c>
      <c r="W48"/>
      <c r="X48"/>
      <c r="Y48" s="76">
        <f t="shared" si="9"/>
        <v>27188.82</v>
      </c>
      <c r="Z48" s="76">
        <f t="shared" si="10"/>
        <v>23911.91</v>
      </c>
    </row>
    <row r="49" spans="1:26" s="24" customFormat="1" x14ac:dyDescent="0.25">
      <c r="A49" s="30">
        <v>40</v>
      </c>
      <c r="B49" s="32" t="s">
        <v>141</v>
      </c>
      <c r="C49" s="30" t="s">
        <v>5</v>
      </c>
      <c r="D49" s="40">
        <v>23674.080000000002</v>
      </c>
      <c r="E49" s="40">
        <v>27456</v>
      </c>
      <c r="F49" s="40">
        <v>40000</v>
      </c>
      <c r="H49" s="55">
        <f t="shared" si="0"/>
        <v>23674.080000000002</v>
      </c>
      <c r="I49" s="55">
        <f t="shared" si="1"/>
        <v>30377</v>
      </c>
      <c r="J49" s="55">
        <f t="shared" si="2"/>
        <v>27026</v>
      </c>
      <c r="K49" s="51"/>
      <c r="L49" s="55">
        <f t="shared" si="3"/>
        <v>27026</v>
      </c>
      <c r="M49" s="51"/>
      <c r="N49" s="55">
        <v>20011</v>
      </c>
      <c r="O49" s="51"/>
      <c r="P49" s="55">
        <f t="shared" si="4"/>
        <v>20011</v>
      </c>
      <c r="Q49" s="55">
        <f t="shared" si="5"/>
        <v>23519</v>
      </c>
      <c r="R49" s="55">
        <f t="shared" si="6"/>
        <v>21765</v>
      </c>
      <c r="S49" s="51"/>
      <c r="T49" s="55">
        <f t="shared" si="7"/>
        <v>23519</v>
      </c>
      <c r="U49"/>
      <c r="V49" s="46">
        <f t="shared" si="8"/>
        <v>0.17530358302933391</v>
      </c>
      <c r="W49"/>
      <c r="X49"/>
      <c r="Y49" s="76">
        <f t="shared" si="9"/>
        <v>27025.386666666665</v>
      </c>
      <c r="Z49" s="76">
        <f t="shared" si="10"/>
        <v>23518.193333333333</v>
      </c>
    </row>
    <row r="50" spans="1:26" s="24" customFormat="1" x14ac:dyDescent="0.25">
      <c r="A50" s="30">
        <v>41</v>
      </c>
      <c r="B50" s="32" t="s">
        <v>142</v>
      </c>
      <c r="C50" s="30" t="s">
        <v>5</v>
      </c>
      <c r="D50" s="40">
        <v>23994</v>
      </c>
      <c r="E50" s="40">
        <v>30888</v>
      </c>
      <c r="F50" s="40">
        <v>41000</v>
      </c>
      <c r="H50" s="55">
        <f t="shared" si="0"/>
        <v>23994</v>
      </c>
      <c r="I50" s="55">
        <f t="shared" si="1"/>
        <v>31961</v>
      </c>
      <c r="J50" s="55">
        <f t="shared" si="2"/>
        <v>27978</v>
      </c>
      <c r="K50" s="51"/>
      <c r="L50" s="55">
        <f t="shared" si="3"/>
        <v>27978</v>
      </c>
      <c r="M50" s="51"/>
      <c r="N50" s="55">
        <v>19612</v>
      </c>
      <c r="O50" s="51"/>
      <c r="P50" s="55">
        <f t="shared" si="4"/>
        <v>19612</v>
      </c>
      <c r="Q50" s="55">
        <f t="shared" si="5"/>
        <v>23795</v>
      </c>
      <c r="R50" s="55">
        <f t="shared" si="6"/>
        <v>21704</v>
      </c>
      <c r="S50" s="51"/>
      <c r="T50" s="55">
        <f t="shared" si="7"/>
        <v>23795</v>
      </c>
      <c r="U50"/>
      <c r="V50" s="46">
        <f t="shared" si="8"/>
        <v>0.21328778299000617</v>
      </c>
      <c r="W50"/>
      <c r="X50"/>
      <c r="Y50" s="76">
        <f t="shared" si="9"/>
        <v>27977.333333333336</v>
      </c>
      <c r="Z50" s="76">
        <f t="shared" si="10"/>
        <v>23794.666666666668</v>
      </c>
    </row>
    <row r="51" spans="1:26" s="24" customFormat="1" x14ac:dyDescent="0.25">
      <c r="A51" s="30">
        <v>42</v>
      </c>
      <c r="B51" s="32" t="s">
        <v>94</v>
      </c>
      <c r="C51" s="30" t="s">
        <v>5</v>
      </c>
      <c r="D51" s="40">
        <v>97802.64</v>
      </c>
      <c r="E51" s="40">
        <v>163020</v>
      </c>
      <c r="F51" s="40">
        <v>191000</v>
      </c>
      <c r="H51" s="55">
        <f t="shared" si="0"/>
        <v>97802.64</v>
      </c>
      <c r="I51" s="55">
        <f t="shared" si="1"/>
        <v>150608</v>
      </c>
      <c r="J51" s="55">
        <f t="shared" si="2"/>
        <v>124205</v>
      </c>
      <c r="K51" s="51"/>
      <c r="L51" s="55">
        <f t="shared" si="3"/>
        <v>124205</v>
      </c>
      <c r="M51" s="51"/>
      <c r="N51" s="55">
        <v>68927</v>
      </c>
      <c r="O51" s="51"/>
      <c r="P51" s="55">
        <f t="shared" si="4"/>
        <v>68927</v>
      </c>
      <c r="Q51" s="55">
        <f t="shared" si="5"/>
        <v>96566</v>
      </c>
      <c r="R51" s="55">
        <f t="shared" si="6"/>
        <v>82747</v>
      </c>
      <c r="S51" s="51"/>
      <c r="T51" s="55">
        <f t="shared" si="7"/>
        <v>96566</v>
      </c>
      <c r="U51"/>
      <c r="V51" s="46">
        <f t="shared" si="8"/>
        <v>0.40098945260928232</v>
      </c>
      <c r="W51"/>
      <c r="X51"/>
      <c r="Y51" s="76">
        <f t="shared" si="9"/>
        <v>124205.09333333332</v>
      </c>
      <c r="Z51" s="76">
        <f t="shared" si="10"/>
        <v>96566.046666666662</v>
      </c>
    </row>
    <row r="52" spans="1:26" s="24" customFormat="1" x14ac:dyDescent="0.25">
      <c r="A52" s="30">
        <v>43</v>
      </c>
      <c r="B52" s="32" t="s">
        <v>95</v>
      </c>
      <c r="C52" s="30" t="s">
        <v>5</v>
      </c>
      <c r="D52" s="40">
        <v>58995.57</v>
      </c>
      <c r="E52" s="40">
        <v>82368</v>
      </c>
      <c r="F52" s="40">
        <v>116000</v>
      </c>
      <c r="H52" s="55">
        <f t="shared" si="0"/>
        <v>58995.57</v>
      </c>
      <c r="I52" s="55">
        <f t="shared" si="1"/>
        <v>85788</v>
      </c>
      <c r="J52" s="55">
        <f t="shared" si="2"/>
        <v>72392</v>
      </c>
      <c r="K52" s="51"/>
      <c r="L52" s="55">
        <f t="shared" si="3"/>
        <v>72392</v>
      </c>
      <c r="M52" s="51"/>
      <c r="N52" s="55">
        <v>39865</v>
      </c>
      <c r="O52" s="51"/>
      <c r="P52" s="55">
        <f t="shared" si="4"/>
        <v>39865</v>
      </c>
      <c r="Q52" s="55">
        <f t="shared" si="5"/>
        <v>56129</v>
      </c>
      <c r="R52" s="55">
        <f t="shared" si="6"/>
        <v>47997</v>
      </c>
      <c r="S52" s="51"/>
      <c r="T52" s="55">
        <f t="shared" si="7"/>
        <v>56129</v>
      </c>
      <c r="U52"/>
      <c r="V52" s="46">
        <f t="shared" si="8"/>
        <v>0.40797692211212833</v>
      </c>
      <c r="W52"/>
      <c r="X52"/>
      <c r="Y52" s="76">
        <f t="shared" si="9"/>
        <v>72391.713333333333</v>
      </c>
      <c r="Z52" s="76">
        <f t="shared" si="10"/>
        <v>56128.356666666667</v>
      </c>
    </row>
    <row r="53" spans="1:26" s="24" customFormat="1" x14ac:dyDescent="0.25">
      <c r="A53" s="30">
        <v>44</v>
      </c>
      <c r="B53" s="32" t="s">
        <v>96</v>
      </c>
      <c r="C53" s="30" t="s">
        <v>5</v>
      </c>
      <c r="D53" s="40">
        <v>83575.23</v>
      </c>
      <c r="E53" s="40">
        <v>123552</v>
      </c>
      <c r="F53" s="40">
        <v>164000</v>
      </c>
      <c r="H53" s="55">
        <f t="shared" si="0"/>
        <v>83575.23</v>
      </c>
      <c r="I53" s="55">
        <f t="shared" si="1"/>
        <v>123709</v>
      </c>
      <c r="J53" s="55">
        <f t="shared" si="2"/>
        <v>103642</v>
      </c>
      <c r="K53" s="51"/>
      <c r="L53" s="55">
        <f t="shared" si="3"/>
        <v>103642</v>
      </c>
      <c r="M53" s="51"/>
      <c r="N53" s="55">
        <v>55930</v>
      </c>
      <c r="O53" s="51"/>
      <c r="P53" s="55">
        <f t="shared" si="4"/>
        <v>55930</v>
      </c>
      <c r="Q53" s="55">
        <f t="shared" si="5"/>
        <v>79786</v>
      </c>
      <c r="R53" s="55">
        <f t="shared" si="6"/>
        <v>67858</v>
      </c>
      <c r="S53" s="51"/>
      <c r="T53" s="55">
        <f t="shared" si="7"/>
        <v>79786</v>
      </c>
      <c r="U53"/>
      <c r="V53" s="46">
        <f t="shared" si="8"/>
        <v>0.42653316645807249</v>
      </c>
      <c r="W53"/>
      <c r="X53"/>
      <c r="Y53" s="76">
        <f t="shared" si="9"/>
        <v>103642.15333333332</v>
      </c>
      <c r="Z53" s="76">
        <f t="shared" si="10"/>
        <v>79786.07666666666</v>
      </c>
    </row>
    <row r="54" spans="1:26" s="24" customFormat="1" x14ac:dyDescent="0.25">
      <c r="A54" s="30">
        <v>45</v>
      </c>
      <c r="B54" s="32" t="s">
        <v>97</v>
      </c>
      <c r="C54" s="30" t="s">
        <v>32</v>
      </c>
      <c r="D54" s="40">
        <v>27123.54</v>
      </c>
      <c r="E54" s="40">
        <v>20592</v>
      </c>
      <c r="F54" s="40">
        <v>46000</v>
      </c>
      <c r="H54" s="55">
        <f t="shared" si="0"/>
        <v>20592</v>
      </c>
      <c r="I54" s="55">
        <f t="shared" si="1"/>
        <v>31239</v>
      </c>
      <c r="J54" s="55">
        <f t="shared" si="2"/>
        <v>25916</v>
      </c>
      <c r="K54" s="51"/>
      <c r="L54" s="55">
        <f t="shared" si="3"/>
        <v>25916</v>
      </c>
      <c r="M54" s="51"/>
      <c r="N54" s="55">
        <v>18854</v>
      </c>
      <c r="O54" s="51"/>
      <c r="P54" s="55">
        <f t="shared" si="4"/>
        <v>18854</v>
      </c>
      <c r="Q54" s="55">
        <f t="shared" si="5"/>
        <v>22385</v>
      </c>
      <c r="R54" s="55">
        <f t="shared" si="6"/>
        <v>20620</v>
      </c>
      <c r="S54" s="51"/>
      <c r="T54" s="55">
        <f t="shared" si="7"/>
        <v>22385</v>
      </c>
      <c r="U54"/>
      <c r="V54" s="46">
        <f t="shared" si="8"/>
        <v>0.18728121353558924</v>
      </c>
      <c r="W54"/>
      <c r="X54"/>
      <c r="Y54" s="76">
        <f t="shared" si="9"/>
        <v>25915.256666666668</v>
      </c>
      <c r="Z54" s="76">
        <f t="shared" si="10"/>
        <v>22384.628333333334</v>
      </c>
    </row>
    <row r="55" spans="1:26" s="24" customFormat="1" x14ac:dyDescent="0.25">
      <c r="A55" s="30">
        <v>46</v>
      </c>
      <c r="B55" s="32" t="s">
        <v>98</v>
      </c>
      <c r="C55" s="30" t="s">
        <v>32</v>
      </c>
      <c r="D55" s="40">
        <v>21647.489999999998</v>
      </c>
      <c r="E55" s="40">
        <v>17160</v>
      </c>
      <c r="F55" s="40">
        <v>38000</v>
      </c>
      <c r="H55" s="55">
        <f t="shared" si="0"/>
        <v>17160</v>
      </c>
      <c r="I55" s="55">
        <f t="shared" si="1"/>
        <v>25602</v>
      </c>
      <c r="J55" s="55">
        <f t="shared" si="2"/>
        <v>21381</v>
      </c>
      <c r="K55" s="51"/>
      <c r="L55" s="55">
        <f t="shared" si="3"/>
        <v>21381</v>
      </c>
      <c r="M55" s="51"/>
      <c r="N55" s="55">
        <v>18002</v>
      </c>
      <c r="O55" s="51"/>
      <c r="P55" s="55">
        <f t="shared" si="4"/>
        <v>18002</v>
      </c>
      <c r="Q55" s="55">
        <f t="shared" si="5"/>
        <v>19692</v>
      </c>
      <c r="R55" s="55">
        <f t="shared" si="6"/>
        <v>18847</v>
      </c>
      <c r="S55" s="51"/>
      <c r="T55" s="55">
        <f t="shared" si="7"/>
        <v>19692</v>
      </c>
      <c r="U55"/>
      <c r="V55" s="46">
        <f t="shared" si="8"/>
        <v>9.3878457949116756E-2</v>
      </c>
      <c r="W55"/>
      <c r="X55"/>
      <c r="Y55" s="76">
        <f t="shared" si="9"/>
        <v>21381.248333333329</v>
      </c>
      <c r="Z55" s="76">
        <f t="shared" si="10"/>
        <v>19691.624166666665</v>
      </c>
    </row>
    <row r="56" spans="1:26" s="24" customFormat="1" ht="24.75" x14ac:dyDescent="0.25">
      <c r="A56" s="30">
        <v>47</v>
      </c>
      <c r="B56" s="32" t="s">
        <v>99</v>
      </c>
      <c r="C56" s="30" t="s">
        <v>5</v>
      </c>
      <c r="D56" s="40">
        <v>222143.16</v>
      </c>
      <c r="E56" s="40">
        <v>317460</v>
      </c>
      <c r="F56" s="40">
        <v>384000</v>
      </c>
      <c r="H56" s="55">
        <f t="shared" si="0"/>
        <v>222143.16</v>
      </c>
      <c r="I56" s="55">
        <f t="shared" si="1"/>
        <v>307868</v>
      </c>
      <c r="J56" s="55">
        <f t="shared" si="2"/>
        <v>265006</v>
      </c>
      <c r="K56" s="51"/>
      <c r="L56" s="55">
        <f t="shared" si="3"/>
        <v>265006</v>
      </c>
      <c r="M56" s="51"/>
      <c r="N56" s="55">
        <v>145003</v>
      </c>
      <c r="O56" s="51"/>
      <c r="P56" s="55">
        <f t="shared" si="4"/>
        <v>145003</v>
      </c>
      <c r="Q56" s="55">
        <f t="shared" si="5"/>
        <v>205005</v>
      </c>
      <c r="R56" s="55">
        <f t="shared" si="6"/>
        <v>175004</v>
      </c>
      <c r="S56" s="51"/>
      <c r="T56" s="55">
        <f t="shared" si="7"/>
        <v>205005</v>
      </c>
      <c r="U56"/>
      <c r="V56" s="46">
        <f t="shared" si="8"/>
        <v>0.41379833520685771</v>
      </c>
      <c r="W56"/>
      <c r="X56"/>
      <c r="Y56" s="76">
        <f t="shared" si="9"/>
        <v>265005.44</v>
      </c>
      <c r="Z56" s="76">
        <f t="shared" si="10"/>
        <v>205004.22</v>
      </c>
    </row>
    <row r="57" spans="1:26" s="24" customFormat="1" ht="36.75" x14ac:dyDescent="0.25">
      <c r="A57" s="30">
        <v>48</v>
      </c>
      <c r="B57" s="32" t="s">
        <v>100</v>
      </c>
      <c r="C57" s="30" t="s">
        <v>5</v>
      </c>
      <c r="D57" s="40">
        <v>368452.38</v>
      </c>
      <c r="E57" s="40">
        <v>377520</v>
      </c>
      <c r="F57" s="40">
        <v>632000</v>
      </c>
      <c r="H57" s="55">
        <f t="shared" si="0"/>
        <v>368452.38</v>
      </c>
      <c r="I57" s="55">
        <f t="shared" si="1"/>
        <v>459324</v>
      </c>
      <c r="J57" s="55">
        <f t="shared" si="2"/>
        <v>413888</v>
      </c>
      <c r="K57" s="51"/>
      <c r="L57" s="55">
        <f t="shared" si="3"/>
        <v>413888</v>
      </c>
      <c r="M57" s="51"/>
      <c r="N57" s="55">
        <v>224518</v>
      </c>
      <c r="O57" s="51"/>
      <c r="P57" s="55">
        <f t="shared" si="4"/>
        <v>224518</v>
      </c>
      <c r="Q57" s="55">
        <f t="shared" si="5"/>
        <v>319203</v>
      </c>
      <c r="R57" s="55">
        <f t="shared" si="6"/>
        <v>271861</v>
      </c>
      <c r="S57" s="51"/>
      <c r="T57" s="55">
        <f t="shared" si="7"/>
        <v>319203</v>
      </c>
      <c r="U57"/>
      <c r="V57" s="46">
        <f t="shared" si="8"/>
        <v>0.42172565228623093</v>
      </c>
      <c r="W57"/>
      <c r="X57"/>
      <c r="Y57" s="76">
        <f t="shared" si="9"/>
        <v>413888.2533333333</v>
      </c>
      <c r="Z57" s="76">
        <f t="shared" si="10"/>
        <v>319203.12666666665</v>
      </c>
    </row>
    <row r="58" spans="1:26" s="24" customFormat="1" x14ac:dyDescent="0.25">
      <c r="A58" s="30">
        <v>49</v>
      </c>
      <c r="B58" s="31" t="s">
        <v>23</v>
      </c>
      <c r="C58" s="30" t="s">
        <v>5</v>
      </c>
      <c r="D58" s="40">
        <v>15658.02</v>
      </c>
      <c r="E58" s="40">
        <v>27456</v>
      </c>
      <c r="F58" s="40">
        <v>27000</v>
      </c>
      <c r="H58" s="55">
        <f t="shared" si="0"/>
        <v>15658.02</v>
      </c>
      <c r="I58" s="55">
        <f t="shared" si="1"/>
        <v>23371</v>
      </c>
      <c r="J58" s="55">
        <f t="shared" si="2"/>
        <v>19515</v>
      </c>
      <c r="K58" s="51"/>
      <c r="L58" s="55">
        <f t="shared" si="3"/>
        <v>19515</v>
      </c>
      <c r="M58" s="51"/>
      <c r="N58" s="55">
        <v>12068</v>
      </c>
      <c r="O58" s="51"/>
      <c r="P58" s="55">
        <f t="shared" si="4"/>
        <v>12068</v>
      </c>
      <c r="Q58" s="55">
        <f t="shared" si="5"/>
        <v>15792</v>
      </c>
      <c r="R58" s="55">
        <f t="shared" si="6"/>
        <v>13930</v>
      </c>
      <c r="S58" s="51"/>
      <c r="T58" s="55">
        <f t="shared" si="7"/>
        <v>15792</v>
      </c>
      <c r="U58"/>
      <c r="V58" s="46">
        <f t="shared" si="8"/>
        <v>0.308584686774942</v>
      </c>
      <c r="W58"/>
      <c r="X58"/>
      <c r="Y58" s="76">
        <f t="shared" si="9"/>
        <v>19514.68</v>
      </c>
      <c r="Z58" s="76">
        <f t="shared" si="10"/>
        <v>15791.34</v>
      </c>
    </row>
    <row r="59" spans="1:26" s="24" customFormat="1" x14ac:dyDescent="0.25">
      <c r="A59" s="30">
        <v>50</v>
      </c>
      <c r="B59" s="31" t="s">
        <v>148</v>
      </c>
      <c r="C59" s="30" t="s">
        <v>5</v>
      </c>
      <c r="D59" s="40">
        <v>990000</v>
      </c>
      <c r="E59" s="40">
        <v>823680</v>
      </c>
      <c r="F59" s="40">
        <v>1262000</v>
      </c>
      <c r="H59" s="55">
        <f t="shared" si="0"/>
        <v>823680</v>
      </c>
      <c r="I59" s="55">
        <f t="shared" si="1"/>
        <v>1025227</v>
      </c>
      <c r="J59" s="55">
        <f t="shared" si="2"/>
        <v>924454</v>
      </c>
      <c r="K59" s="51"/>
      <c r="L59" s="55">
        <f t="shared" si="3"/>
        <v>924454</v>
      </c>
      <c r="M59" s="51"/>
      <c r="N59" s="55">
        <v>467757</v>
      </c>
      <c r="O59" s="51"/>
      <c r="P59" s="55">
        <f t="shared" si="4"/>
        <v>467757</v>
      </c>
      <c r="Q59" s="55">
        <f t="shared" si="5"/>
        <v>696106</v>
      </c>
      <c r="R59" s="55">
        <f t="shared" si="6"/>
        <v>581932</v>
      </c>
      <c r="S59" s="51"/>
      <c r="T59" s="55">
        <f t="shared" si="7"/>
        <v>696106</v>
      </c>
      <c r="U59"/>
      <c r="V59" s="46">
        <f t="shared" si="8"/>
        <v>0.48817869107250123</v>
      </c>
      <c r="W59"/>
      <c r="X59"/>
      <c r="Y59" s="76">
        <f t="shared" si="9"/>
        <v>924453.33333333326</v>
      </c>
      <c r="Z59" s="76">
        <f t="shared" si="10"/>
        <v>696105.16666666663</v>
      </c>
    </row>
    <row r="60" spans="1:26" s="24" customFormat="1" x14ac:dyDescent="0.25">
      <c r="A60" s="30">
        <v>51</v>
      </c>
      <c r="B60" s="31" t="s">
        <v>149</v>
      </c>
      <c r="C60" s="30" t="s">
        <v>5</v>
      </c>
      <c r="D60" s="40">
        <v>990000</v>
      </c>
      <c r="E60" s="40">
        <v>720720</v>
      </c>
      <c r="F60" s="40">
        <v>1353000</v>
      </c>
      <c r="H60" s="55">
        <f t="shared" si="0"/>
        <v>720720</v>
      </c>
      <c r="I60" s="55">
        <f t="shared" si="1"/>
        <v>1021240</v>
      </c>
      <c r="J60" s="55">
        <f t="shared" si="2"/>
        <v>870980</v>
      </c>
      <c r="K60" s="51"/>
      <c r="L60" s="55">
        <f t="shared" si="3"/>
        <v>870980</v>
      </c>
      <c r="M60" s="51"/>
      <c r="N60" s="55">
        <v>518413</v>
      </c>
      <c r="O60" s="51"/>
      <c r="P60" s="55">
        <f t="shared" si="4"/>
        <v>518413</v>
      </c>
      <c r="Q60" s="55">
        <f t="shared" si="5"/>
        <v>694697</v>
      </c>
      <c r="R60" s="55">
        <f t="shared" si="6"/>
        <v>606555</v>
      </c>
      <c r="S60" s="51"/>
      <c r="T60" s="55">
        <f t="shared" si="7"/>
        <v>694697</v>
      </c>
      <c r="U60"/>
      <c r="V60" s="46">
        <f t="shared" si="8"/>
        <v>0.34004548497047726</v>
      </c>
      <c r="W60"/>
      <c r="X60"/>
      <c r="Y60" s="76">
        <f t="shared" si="9"/>
        <v>870980</v>
      </c>
      <c r="Z60" s="76">
        <f t="shared" si="10"/>
        <v>694696.5</v>
      </c>
    </row>
    <row r="61" spans="1:26" s="24" customFormat="1" x14ac:dyDescent="0.25">
      <c r="A61" s="30">
        <v>52</v>
      </c>
      <c r="B61" s="31" t="s">
        <v>101</v>
      </c>
      <c r="C61" s="30" t="s">
        <v>32</v>
      </c>
      <c r="D61" s="40">
        <v>37320.99</v>
      </c>
      <c r="E61" s="40">
        <v>54912</v>
      </c>
      <c r="F61" s="40">
        <v>60000</v>
      </c>
      <c r="H61" s="55">
        <f t="shared" si="0"/>
        <v>37320.99</v>
      </c>
      <c r="I61" s="55">
        <f t="shared" si="1"/>
        <v>50744</v>
      </c>
      <c r="J61" s="55">
        <f t="shared" si="2"/>
        <v>44032</v>
      </c>
      <c r="K61" s="51"/>
      <c r="L61" s="55">
        <f t="shared" si="3"/>
        <v>44032</v>
      </c>
      <c r="M61" s="51"/>
      <c r="N61" s="55">
        <v>25119</v>
      </c>
      <c r="O61" s="51"/>
      <c r="P61" s="55">
        <f t="shared" si="4"/>
        <v>25119</v>
      </c>
      <c r="Q61" s="55">
        <f t="shared" si="5"/>
        <v>34576</v>
      </c>
      <c r="R61" s="55">
        <f t="shared" si="6"/>
        <v>29848</v>
      </c>
      <c r="S61" s="51"/>
      <c r="T61" s="55">
        <f t="shared" si="7"/>
        <v>34576</v>
      </c>
      <c r="U61"/>
      <c r="V61" s="46">
        <f t="shared" si="8"/>
        <v>0.37648791751263988</v>
      </c>
      <c r="W61"/>
      <c r="X61"/>
      <c r="Y61" s="76">
        <f t="shared" si="9"/>
        <v>44032.659999999996</v>
      </c>
      <c r="Z61" s="76">
        <f t="shared" si="10"/>
        <v>34575.83</v>
      </c>
    </row>
    <row r="62" spans="1:26" s="24" customFormat="1" x14ac:dyDescent="0.25">
      <c r="A62" s="30">
        <v>53</v>
      </c>
      <c r="B62" s="31" t="s">
        <v>102</v>
      </c>
      <c r="C62" s="30" t="s">
        <v>32</v>
      </c>
      <c r="D62" s="40">
        <v>26072.19</v>
      </c>
      <c r="E62" s="40">
        <v>30888</v>
      </c>
      <c r="F62" s="40">
        <v>42000</v>
      </c>
      <c r="H62" s="55">
        <f t="shared" si="0"/>
        <v>26072.19</v>
      </c>
      <c r="I62" s="55">
        <f t="shared" si="1"/>
        <v>32987</v>
      </c>
      <c r="J62" s="55">
        <f t="shared" si="2"/>
        <v>29530</v>
      </c>
      <c r="K62" s="51"/>
      <c r="L62" s="55">
        <f t="shared" si="3"/>
        <v>29530</v>
      </c>
      <c r="M62" s="51"/>
      <c r="N62" s="55">
        <v>16743</v>
      </c>
      <c r="O62" s="51"/>
      <c r="P62" s="55">
        <f t="shared" si="4"/>
        <v>16743</v>
      </c>
      <c r="Q62" s="55">
        <f t="shared" si="5"/>
        <v>23137</v>
      </c>
      <c r="R62" s="55">
        <f t="shared" si="6"/>
        <v>19940</v>
      </c>
      <c r="S62" s="51"/>
      <c r="T62" s="55">
        <f t="shared" si="7"/>
        <v>23137</v>
      </c>
      <c r="U62"/>
      <c r="V62" s="46">
        <f t="shared" si="8"/>
        <v>0.38189093949710329</v>
      </c>
      <c r="W62"/>
      <c r="X62"/>
      <c r="Y62" s="76">
        <f t="shared" si="9"/>
        <v>29529.46</v>
      </c>
      <c r="Z62" s="76">
        <f t="shared" si="10"/>
        <v>23136.23</v>
      </c>
    </row>
    <row r="63" spans="1:26" s="24" customFormat="1" x14ac:dyDescent="0.25">
      <c r="A63" s="30">
        <v>54</v>
      </c>
      <c r="B63" s="31" t="s">
        <v>103</v>
      </c>
      <c r="C63" s="30" t="s">
        <v>32</v>
      </c>
      <c r="D63" s="40">
        <v>48634.29</v>
      </c>
      <c r="E63" s="40">
        <v>77220</v>
      </c>
      <c r="F63" s="40">
        <v>78000</v>
      </c>
      <c r="H63" s="55">
        <f t="shared" si="0"/>
        <v>48634.29</v>
      </c>
      <c r="I63" s="55">
        <f t="shared" si="1"/>
        <v>67951</v>
      </c>
      <c r="J63" s="55">
        <f t="shared" si="2"/>
        <v>58293</v>
      </c>
      <c r="K63" s="51"/>
      <c r="L63" s="55">
        <f t="shared" si="3"/>
        <v>58293</v>
      </c>
      <c r="M63" s="51"/>
      <c r="N63" s="55">
        <v>36794</v>
      </c>
      <c r="O63" s="51"/>
      <c r="P63" s="55">
        <f t="shared" si="4"/>
        <v>36794</v>
      </c>
      <c r="Q63" s="55">
        <f t="shared" si="5"/>
        <v>47544</v>
      </c>
      <c r="R63" s="55">
        <f t="shared" si="6"/>
        <v>42169</v>
      </c>
      <c r="S63" s="51"/>
      <c r="T63" s="55">
        <f t="shared" si="7"/>
        <v>47544</v>
      </c>
      <c r="U63"/>
      <c r="V63" s="46">
        <f t="shared" si="8"/>
        <v>0.29216720117410455</v>
      </c>
      <c r="W63"/>
      <c r="X63"/>
      <c r="Y63" s="76">
        <f t="shared" si="9"/>
        <v>58292.86</v>
      </c>
      <c r="Z63" s="76">
        <f t="shared" si="10"/>
        <v>47543.43</v>
      </c>
    </row>
    <row r="64" spans="1:26" s="24" customFormat="1" x14ac:dyDescent="0.25">
      <c r="A64" s="30">
        <v>55</v>
      </c>
      <c r="B64" s="31" t="s">
        <v>104</v>
      </c>
      <c r="C64" s="30" t="s">
        <v>32</v>
      </c>
      <c r="D64" s="40">
        <v>29677.739999999998</v>
      </c>
      <c r="E64" s="40">
        <v>37752</v>
      </c>
      <c r="F64" s="40">
        <v>48000</v>
      </c>
      <c r="H64" s="55">
        <f t="shared" si="0"/>
        <v>29677.739999999998</v>
      </c>
      <c r="I64" s="55">
        <f t="shared" si="1"/>
        <v>38477</v>
      </c>
      <c r="J64" s="55">
        <f t="shared" si="2"/>
        <v>34077</v>
      </c>
      <c r="K64" s="51"/>
      <c r="L64" s="55">
        <f t="shared" si="3"/>
        <v>34077</v>
      </c>
      <c r="M64" s="51"/>
      <c r="N64" s="55">
        <v>24917</v>
      </c>
      <c r="O64" s="51"/>
      <c r="P64" s="55">
        <f t="shared" si="4"/>
        <v>24917</v>
      </c>
      <c r="Q64" s="55">
        <f t="shared" si="5"/>
        <v>29497</v>
      </c>
      <c r="R64" s="55">
        <f t="shared" si="6"/>
        <v>27207</v>
      </c>
      <c r="S64" s="51"/>
      <c r="T64" s="55">
        <f t="shared" si="7"/>
        <v>29497</v>
      </c>
      <c r="U64"/>
      <c r="V64" s="46">
        <f t="shared" si="8"/>
        <v>0.18381025003009999</v>
      </c>
      <c r="W64"/>
      <c r="X64"/>
      <c r="Y64" s="76">
        <f t="shared" si="9"/>
        <v>34077.159999999996</v>
      </c>
      <c r="Z64" s="76">
        <f t="shared" si="10"/>
        <v>29497.079999999998</v>
      </c>
    </row>
    <row r="65" spans="1:26" s="24" customFormat="1" x14ac:dyDescent="0.25">
      <c r="A65" s="30">
        <v>56</v>
      </c>
      <c r="B65" s="31" t="s">
        <v>105</v>
      </c>
      <c r="C65" s="30" t="s">
        <v>32</v>
      </c>
      <c r="D65" s="40">
        <v>46316.160000000003</v>
      </c>
      <c r="E65" s="40">
        <v>65208</v>
      </c>
      <c r="F65" s="40">
        <v>74000</v>
      </c>
      <c r="H65" s="55">
        <f t="shared" si="0"/>
        <v>46316.160000000003</v>
      </c>
      <c r="I65" s="55">
        <f t="shared" si="1"/>
        <v>61841</v>
      </c>
      <c r="J65" s="55">
        <f t="shared" si="2"/>
        <v>54079</v>
      </c>
      <c r="K65" s="51"/>
      <c r="L65" s="55">
        <f t="shared" si="3"/>
        <v>54079</v>
      </c>
      <c r="M65" s="51"/>
      <c r="N65" s="55">
        <v>40643</v>
      </c>
      <c r="O65" s="51"/>
      <c r="P65" s="55">
        <f t="shared" si="4"/>
        <v>40643</v>
      </c>
      <c r="Q65" s="55">
        <f t="shared" si="5"/>
        <v>47361</v>
      </c>
      <c r="R65" s="55">
        <f t="shared" si="6"/>
        <v>44002</v>
      </c>
      <c r="S65" s="51"/>
      <c r="T65" s="55">
        <f t="shared" si="7"/>
        <v>47361</v>
      </c>
      <c r="U65"/>
      <c r="V65" s="46">
        <f t="shared" si="8"/>
        <v>0.16529291636936261</v>
      </c>
      <c r="W65"/>
      <c r="X65"/>
      <c r="Y65" s="76">
        <f t="shared" si="9"/>
        <v>54078.773333333331</v>
      </c>
      <c r="Z65" s="76">
        <f t="shared" si="10"/>
        <v>47360.886666666665</v>
      </c>
    </row>
    <row r="66" spans="1:26" s="24" customFormat="1" x14ac:dyDescent="0.25">
      <c r="A66" s="30">
        <v>57</v>
      </c>
      <c r="B66" s="31" t="s">
        <v>106</v>
      </c>
      <c r="C66" s="30" t="s">
        <v>32</v>
      </c>
      <c r="D66" s="40">
        <v>65904.81</v>
      </c>
      <c r="E66" s="40">
        <v>111540</v>
      </c>
      <c r="F66" s="40">
        <v>106000</v>
      </c>
      <c r="H66" s="55">
        <f t="shared" si="0"/>
        <v>65904.81</v>
      </c>
      <c r="I66" s="55">
        <f t="shared" si="1"/>
        <v>94482</v>
      </c>
      <c r="J66" s="55">
        <f t="shared" si="2"/>
        <v>80193</v>
      </c>
      <c r="K66" s="51"/>
      <c r="L66" s="55">
        <f t="shared" si="3"/>
        <v>80193</v>
      </c>
      <c r="M66" s="51"/>
      <c r="N66" s="55">
        <v>54441</v>
      </c>
      <c r="O66" s="51"/>
      <c r="P66" s="55">
        <f t="shared" si="4"/>
        <v>54441</v>
      </c>
      <c r="Q66" s="55">
        <f t="shared" si="5"/>
        <v>67317</v>
      </c>
      <c r="R66" s="55">
        <f t="shared" si="6"/>
        <v>60879</v>
      </c>
      <c r="S66" s="51"/>
      <c r="T66" s="55">
        <f t="shared" si="7"/>
        <v>67317</v>
      </c>
      <c r="U66"/>
      <c r="V66" s="46">
        <f t="shared" si="8"/>
        <v>0.23651292224610132</v>
      </c>
      <c r="W66"/>
      <c r="X66"/>
      <c r="Y66" s="76">
        <f t="shared" si="9"/>
        <v>80193.206666666665</v>
      </c>
      <c r="Z66" s="76">
        <f t="shared" si="10"/>
        <v>67317.103333333333</v>
      </c>
    </row>
    <row r="67" spans="1:26" s="24" customFormat="1" x14ac:dyDescent="0.25">
      <c r="A67" s="30">
        <v>58</v>
      </c>
      <c r="B67" s="31" t="s">
        <v>107</v>
      </c>
      <c r="C67" s="30" t="s">
        <v>32</v>
      </c>
      <c r="D67" s="40">
        <v>85413.48</v>
      </c>
      <c r="E67" s="40">
        <v>205920</v>
      </c>
      <c r="F67" s="40">
        <v>141000</v>
      </c>
      <c r="H67" s="55">
        <f t="shared" si="0"/>
        <v>85413.48</v>
      </c>
      <c r="I67" s="55">
        <f t="shared" si="1"/>
        <v>144111</v>
      </c>
      <c r="J67" s="55">
        <f t="shared" si="2"/>
        <v>114762</v>
      </c>
      <c r="K67" s="51"/>
      <c r="L67" s="55">
        <f t="shared" si="3"/>
        <v>114762</v>
      </c>
      <c r="M67" s="51"/>
      <c r="N67" s="55">
        <v>71472</v>
      </c>
      <c r="O67" s="51"/>
      <c r="P67" s="55">
        <f t="shared" si="4"/>
        <v>71472</v>
      </c>
      <c r="Q67" s="55">
        <f t="shared" si="5"/>
        <v>93117</v>
      </c>
      <c r="R67" s="55">
        <f t="shared" si="6"/>
        <v>82295</v>
      </c>
      <c r="S67" s="51"/>
      <c r="T67" s="55">
        <f t="shared" si="7"/>
        <v>93117</v>
      </c>
      <c r="U67"/>
      <c r="V67" s="46">
        <f t="shared" si="8"/>
        <v>0.30284586971121552</v>
      </c>
      <c r="W67"/>
      <c r="X67"/>
      <c r="Y67" s="76">
        <f t="shared" si="9"/>
        <v>114762.32</v>
      </c>
      <c r="Z67" s="76">
        <f t="shared" si="10"/>
        <v>93117.16</v>
      </c>
    </row>
    <row r="68" spans="1:26" s="24" customFormat="1" x14ac:dyDescent="0.25">
      <c r="A68" s="30">
        <v>59</v>
      </c>
      <c r="B68" s="31" t="s">
        <v>108</v>
      </c>
      <c r="C68" s="30" t="s">
        <v>32</v>
      </c>
      <c r="D68" s="40">
        <v>43816.14</v>
      </c>
      <c r="E68" s="40">
        <v>37752</v>
      </c>
      <c r="F68" s="40">
        <v>69000</v>
      </c>
      <c r="H68" s="55">
        <f t="shared" si="0"/>
        <v>37752</v>
      </c>
      <c r="I68" s="55">
        <f t="shared" si="1"/>
        <v>50189</v>
      </c>
      <c r="J68" s="55">
        <f t="shared" si="2"/>
        <v>43971</v>
      </c>
      <c r="K68" s="51"/>
      <c r="L68" s="55">
        <f t="shared" si="3"/>
        <v>43971</v>
      </c>
      <c r="M68" s="51"/>
      <c r="N68" s="55">
        <v>33516</v>
      </c>
      <c r="O68" s="51"/>
      <c r="P68" s="55">
        <f t="shared" si="4"/>
        <v>33516</v>
      </c>
      <c r="Q68" s="55">
        <f t="shared" si="5"/>
        <v>38744</v>
      </c>
      <c r="R68" s="55">
        <f t="shared" si="6"/>
        <v>36130</v>
      </c>
      <c r="S68" s="51"/>
      <c r="T68" s="55">
        <f t="shared" si="7"/>
        <v>38744</v>
      </c>
      <c r="U68"/>
      <c r="V68" s="46">
        <f t="shared" si="8"/>
        <v>0.15598520109798297</v>
      </c>
      <c r="W68"/>
      <c r="X68"/>
      <c r="Y68" s="76">
        <f t="shared" si="9"/>
        <v>43970.69</v>
      </c>
      <c r="Z68" s="76">
        <f t="shared" si="10"/>
        <v>38743.345000000001</v>
      </c>
    </row>
    <row r="69" spans="1:26" s="24" customFormat="1" x14ac:dyDescent="0.25">
      <c r="A69" s="30">
        <v>60</v>
      </c>
      <c r="B69" s="31" t="s">
        <v>109</v>
      </c>
      <c r="C69" s="30" t="s">
        <v>32</v>
      </c>
      <c r="D69" s="40">
        <v>65916.42</v>
      </c>
      <c r="E69" s="40">
        <v>145860</v>
      </c>
      <c r="F69" s="40">
        <v>106000</v>
      </c>
      <c r="H69" s="55">
        <f t="shared" si="0"/>
        <v>65916.42</v>
      </c>
      <c r="I69" s="55">
        <f t="shared" si="1"/>
        <v>105925</v>
      </c>
      <c r="J69" s="55">
        <f t="shared" si="2"/>
        <v>85921</v>
      </c>
      <c r="K69" s="51"/>
      <c r="L69" s="55">
        <f t="shared" si="3"/>
        <v>85921</v>
      </c>
      <c r="M69" s="51"/>
      <c r="N69" s="55">
        <v>51179</v>
      </c>
      <c r="O69" s="51"/>
      <c r="P69" s="55">
        <f t="shared" si="4"/>
        <v>51179</v>
      </c>
      <c r="Q69" s="55">
        <f t="shared" si="5"/>
        <v>68550</v>
      </c>
      <c r="R69" s="55">
        <f t="shared" si="6"/>
        <v>59865</v>
      </c>
      <c r="S69" s="51"/>
      <c r="T69" s="55">
        <f t="shared" si="7"/>
        <v>68550</v>
      </c>
      <c r="U69"/>
      <c r="V69" s="46">
        <f t="shared" si="8"/>
        <v>0.33941655757244171</v>
      </c>
      <c r="W69"/>
      <c r="X69"/>
      <c r="Y69" s="76">
        <f t="shared" si="9"/>
        <v>85920.946666666656</v>
      </c>
      <c r="Z69" s="76">
        <f t="shared" si="10"/>
        <v>68549.973333333328</v>
      </c>
    </row>
    <row r="70" spans="1:26" s="24" customFormat="1" ht="24" x14ac:dyDescent="0.25">
      <c r="A70" s="30">
        <v>61</v>
      </c>
      <c r="B70" s="31" t="s">
        <v>110</v>
      </c>
      <c r="C70" s="30" t="s">
        <v>5</v>
      </c>
      <c r="D70" s="40">
        <v>318864.78000000003</v>
      </c>
      <c r="E70" s="40">
        <v>317460</v>
      </c>
      <c r="F70" s="40">
        <v>532000</v>
      </c>
      <c r="H70" s="55">
        <f t="shared" si="0"/>
        <v>317460</v>
      </c>
      <c r="I70" s="55">
        <f t="shared" si="1"/>
        <v>389442</v>
      </c>
      <c r="J70" s="55">
        <f t="shared" si="2"/>
        <v>353451</v>
      </c>
      <c r="K70" s="51"/>
      <c r="L70" s="55">
        <f t="shared" si="3"/>
        <v>353451</v>
      </c>
      <c r="M70" s="51"/>
      <c r="N70" s="55">
        <v>202000</v>
      </c>
      <c r="O70" s="51"/>
      <c r="P70" s="55">
        <f t="shared" si="4"/>
        <v>202000</v>
      </c>
      <c r="Q70" s="55">
        <f t="shared" si="5"/>
        <v>277726</v>
      </c>
      <c r="R70" s="55">
        <f t="shared" si="6"/>
        <v>239863</v>
      </c>
      <c r="S70" s="51"/>
      <c r="T70" s="55">
        <f t="shared" si="7"/>
        <v>277726</v>
      </c>
      <c r="U70"/>
      <c r="V70" s="46">
        <f t="shared" si="8"/>
        <v>0.37488118811881188</v>
      </c>
      <c r="W70"/>
      <c r="X70"/>
      <c r="Y70" s="76">
        <f t="shared" si="9"/>
        <v>353450.79666666663</v>
      </c>
      <c r="Z70" s="76">
        <f t="shared" si="10"/>
        <v>277725.39833333332</v>
      </c>
    </row>
    <row r="71" spans="1:26" s="24" customFormat="1" ht="23.25" customHeight="1" x14ac:dyDescent="0.25">
      <c r="A71" s="30">
        <v>62</v>
      </c>
      <c r="B71" s="32" t="s">
        <v>111</v>
      </c>
      <c r="C71" s="30" t="s">
        <v>5</v>
      </c>
      <c r="D71" s="40">
        <v>1074287.49</v>
      </c>
      <c r="E71" s="40">
        <v>1458600</v>
      </c>
      <c r="F71" s="40">
        <v>1831000</v>
      </c>
      <c r="H71" s="55">
        <f t="shared" si="0"/>
        <v>1074287.49</v>
      </c>
      <c r="I71" s="55">
        <f t="shared" si="1"/>
        <v>1454629</v>
      </c>
      <c r="J71" s="55">
        <f t="shared" si="2"/>
        <v>1264458</v>
      </c>
      <c r="K71" s="51"/>
      <c r="L71" s="55">
        <f t="shared" si="3"/>
        <v>1264458</v>
      </c>
      <c r="M71" s="51"/>
      <c r="N71" s="55">
        <v>732683</v>
      </c>
      <c r="O71" s="51"/>
      <c r="P71" s="55">
        <f t="shared" si="4"/>
        <v>732683</v>
      </c>
      <c r="Q71" s="55">
        <f t="shared" si="5"/>
        <v>998571</v>
      </c>
      <c r="R71" s="55">
        <f t="shared" si="6"/>
        <v>865627</v>
      </c>
      <c r="S71" s="51"/>
      <c r="T71" s="55">
        <f t="shared" si="7"/>
        <v>998571</v>
      </c>
      <c r="U71"/>
      <c r="V71" s="46">
        <f t="shared" si="8"/>
        <v>0.36289636855229346</v>
      </c>
      <c r="W71"/>
      <c r="X71"/>
      <c r="Y71" s="76">
        <f t="shared" si="9"/>
        <v>1264458.3266666667</v>
      </c>
      <c r="Z71" s="76">
        <f t="shared" si="10"/>
        <v>998570.66333333333</v>
      </c>
    </row>
    <row r="72" spans="1:26" s="24" customFormat="1" ht="24.75" x14ac:dyDescent="0.25">
      <c r="A72" s="30">
        <v>63</v>
      </c>
      <c r="B72" s="32" t="s">
        <v>112</v>
      </c>
      <c r="C72" s="30" t="s">
        <v>5</v>
      </c>
      <c r="D72" s="40">
        <v>1121849.79</v>
      </c>
      <c r="E72" s="40">
        <v>1630200</v>
      </c>
      <c r="F72" s="40">
        <v>1937000</v>
      </c>
      <c r="H72" s="55">
        <f t="shared" si="0"/>
        <v>1121849.79</v>
      </c>
      <c r="I72" s="55">
        <f t="shared" si="1"/>
        <v>1563017</v>
      </c>
      <c r="J72" s="55">
        <f t="shared" si="2"/>
        <v>1342433</v>
      </c>
      <c r="K72" s="51"/>
      <c r="L72" s="55">
        <f t="shared" si="3"/>
        <v>1342433</v>
      </c>
      <c r="M72" s="51"/>
      <c r="N72" s="55">
        <v>775367</v>
      </c>
      <c r="O72" s="51"/>
      <c r="P72" s="55">
        <f t="shared" si="4"/>
        <v>775367</v>
      </c>
      <c r="Q72" s="55">
        <f t="shared" si="5"/>
        <v>1058900</v>
      </c>
      <c r="R72" s="55">
        <f t="shared" si="6"/>
        <v>917134</v>
      </c>
      <c r="S72" s="51"/>
      <c r="T72" s="55">
        <f t="shared" si="7"/>
        <v>1058900</v>
      </c>
      <c r="U72"/>
      <c r="V72" s="46">
        <f t="shared" si="8"/>
        <v>0.36567586704102695</v>
      </c>
      <c r="W72"/>
      <c r="X72"/>
      <c r="Y72" s="76">
        <f t="shared" si="9"/>
        <v>1342433.1933333334</v>
      </c>
      <c r="Z72" s="76">
        <f t="shared" si="10"/>
        <v>1058900.0966666667</v>
      </c>
    </row>
    <row r="73" spans="1:26" s="24" customFormat="1" ht="24.75" x14ac:dyDescent="0.25">
      <c r="A73" s="30">
        <v>64</v>
      </c>
      <c r="B73" s="32" t="s">
        <v>113</v>
      </c>
      <c r="C73" s="30" t="s">
        <v>5</v>
      </c>
      <c r="D73" s="40">
        <v>1251591.54</v>
      </c>
      <c r="E73" s="40">
        <v>1801800</v>
      </c>
      <c r="F73" s="40">
        <v>2175000</v>
      </c>
      <c r="H73" s="55">
        <f t="shared" si="0"/>
        <v>1251591.54</v>
      </c>
      <c r="I73" s="55">
        <f t="shared" si="1"/>
        <v>1742797</v>
      </c>
      <c r="J73" s="55">
        <f t="shared" si="2"/>
        <v>1497194</v>
      </c>
      <c r="K73" s="51"/>
      <c r="L73" s="55">
        <f t="shared" si="3"/>
        <v>1497194</v>
      </c>
      <c r="M73" s="51"/>
      <c r="N73" s="55">
        <v>878419</v>
      </c>
      <c r="O73" s="51"/>
      <c r="P73" s="55">
        <f t="shared" si="4"/>
        <v>878419</v>
      </c>
      <c r="Q73" s="55">
        <f t="shared" si="5"/>
        <v>1187807</v>
      </c>
      <c r="R73" s="55">
        <f t="shared" si="6"/>
        <v>1033113</v>
      </c>
      <c r="S73" s="51"/>
      <c r="T73" s="55">
        <f t="shared" si="7"/>
        <v>1187807</v>
      </c>
      <c r="U73"/>
      <c r="V73" s="46">
        <f t="shared" si="8"/>
        <v>0.3522100501013754</v>
      </c>
      <c r="W73"/>
      <c r="X73"/>
      <c r="Y73" s="76">
        <f t="shared" si="9"/>
        <v>1497194.3599999999</v>
      </c>
      <c r="Z73" s="76">
        <f t="shared" si="10"/>
        <v>1187806.68</v>
      </c>
    </row>
    <row r="74" spans="1:26" s="24" customFormat="1" ht="24.75" x14ac:dyDescent="0.25">
      <c r="A74" s="30">
        <v>65</v>
      </c>
      <c r="B74" s="32" t="s">
        <v>114</v>
      </c>
      <c r="C74" s="30" t="s">
        <v>5</v>
      </c>
      <c r="D74" s="40">
        <v>1315403.97</v>
      </c>
      <c r="E74" s="40">
        <v>1973400</v>
      </c>
      <c r="F74" s="40">
        <v>2304000</v>
      </c>
      <c r="H74" s="55">
        <f t="shared" si="0"/>
        <v>1315403.97</v>
      </c>
      <c r="I74" s="55">
        <f t="shared" si="1"/>
        <v>1864268</v>
      </c>
      <c r="J74" s="55">
        <f t="shared" si="2"/>
        <v>1589836</v>
      </c>
      <c r="K74" s="51"/>
      <c r="L74" s="55">
        <f t="shared" si="3"/>
        <v>1589836</v>
      </c>
      <c r="M74" s="51"/>
      <c r="N74" s="55">
        <v>938597</v>
      </c>
      <c r="O74" s="51"/>
      <c r="P74" s="55">
        <f t="shared" si="4"/>
        <v>938597</v>
      </c>
      <c r="Q74" s="55">
        <f t="shared" si="5"/>
        <v>1264217</v>
      </c>
      <c r="R74" s="55">
        <f t="shared" si="6"/>
        <v>1101407</v>
      </c>
      <c r="S74" s="51"/>
      <c r="T74" s="55">
        <f t="shared" si="7"/>
        <v>1264217</v>
      </c>
      <c r="U74"/>
      <c r="V74" s="46">
        <f t="shared" si="8"/>
        <v>0.34692205493944694</v>
      </c>
      <c r="W74"/>
      <c r="X74"/>
      <c r="Y74" s="76">
        <f t="shared" si="9"/>
        <v>1589835.98</v>
      </c>
      <c r="Z74" s="76">
        <f t="shared" si="10"/>
        <v>1264216.49</v>
      </c>
    </row>
    <row r="75" spans="1:26" s="24" customFormat="1" ht="24.75" x14ac:dyDescent="0.25">
      <c r="A75" s="30">
        <v>66</v>
      </c>
      <c r="B75" s="32" t="s">
        <v>115</v>
      </c>
      <c r="C75" s="30" t="s">
        <v>5</v>
      </c>
      <c r="D75" s="40">
        <v>1498874.22</v>
      </c>
      <c r="E75" s="40">
        <v>2316600</v>
      </c>
      <c r="F75" s="40">
        <v>2632000</v>
      </c>
      <c r="H75" s="55">
        <f t="shared" ref="H75:H100" si="11">+MIN(D75:F75)</f>
        <v>1498874.22</v>
      </c>
      <c r="I75" s="55">
        <f t="shared" ref="I75:I100" si="12">+ROUND(AVERAGE(D75:F75),0)</f>
        <v>2149158</v>
      </c>
      <c r="J75" s="55">
        <f t="shared" ref="J75:J100" si="13">+ROUND(AVERAGE(H75:I75),0)</f>
        <v>1824016</v>
      </c>
      <c r="K75" s="51"/>
      <c r="L75" s="55">
        <f t="shared" ref="L75:L100" si="14">+IF($L$7=1,H75,IF($L$7=2,I75,IF($L$7=3,J75)))</f>
        <v>1824016</v>
      </c>
      <c r="M75" s="51"/>
      <c r="N75" s="55">
        <v>1047650</v>
      </c>
      <c r="O75" s="51"/>
      <c r="P75" s="55">
        <f t="shared" ref="P75:P100" si="15">+MIN(L75,N75)</f>
        <v>1047650</v>
      </c>
      <c r="Q75" s="55">
        <f t="shared" ref="Q75:Q100" si="16">+ROUND(AVERAGE(L75,N75),0)</f>
        <v>1435833</v>
      </c>
      <c r="R75" s="55">
        <f t="shared" ref="R75:R100" si="17">+ROUND(AVERAGE(P75:Q75),0)</f>
        <v>1241742</v>
      </c>
      <c r="S75" s="51"/>
      <c r="T75" s="55">
        <f t="shared" ref="T75:T100" si="18">+IF($T$7=1,P75,IF($T$7=2,Q75,IF($T$7=3,R75)))</f>
        <v>1435833</v>
      </c>
      <c r="U75"/>
      <c r="V75" s="46">
        <f t="shared" ref="V75:V100" si="19">+T75/N75-1</f>
        <v>0.37052737078222697</v>
      </c>
      <c r="W75"/>
      <c r="X75"/>
      <c r="Y75" s="76">
        <f t="shared" ref="Y75:Y100" si="20">+AVERAGE(MIN(D75:F75),AVERAGE(D75:F75))</f>
        <v>1824016.1466666665</v>
      </c>
      <c r="Z75" s="76">
        <f t="shared" ref="Z75:Z100" si="21">+AVERAGE(Y75,N75)</f>
        <v>1435833.0733333332</v>
      </c>
    </row>
    <row r="76" spans="1:26" s="24" customFormat="1" ht="24.75" customHeight="1" x14ac:dyDescent="0.25">
      <c r="A76" s="30">
        <v>67</v>
      </c>
      <c r="B76" s="32" t="s">
        <v>116</v>
      </c>
      <c r="C76" s="30" t="s">
        <v>5</v>
      </c>
      <c r="D76" s="40">
        <v>1548839.79</v>
      </c>
      <c r="E76" s="40">
        <v>2488200</v>
      </c>
      <c r="F76" s="40">
        <v>2711000</v>
      </c>
      <c r="H76" s="55">
        <f t="shared" si="11"/>
        <v>1548839.79</v>
      </c>
      <c r="I76" s="55">
        <f t="shared" si="12"/>
        <v>2249347</v>
      </c>
      <c r="J76" s="55">
        <f t="shared" si="13"/>
        <v>1899093</v>
      </c>
      <c r="K76" s="51"/>
      <c r="L76" s="55">
        <f t="shared" si="14"/>
        <v>1899093</v>
      </c>
      <c r="M76" s="51"/>
      <c r="N76" s="55">
        <v>1091561</v>
      </c>
      <c r="O76" s="51"/>
      <c r="P76" s="55">
        <f t="shared" si="15"/>
        <v>1091561</v>
      </c>
      <c r="Q76" s="55">
        <f t="shared" si="16"/>
        <v>1495327</v>
      </c>
      <c r="R76" s="55">
        <f t="shared" si="17"/>
        <v>1293444</v>
      </c>
      <c r="S76" s="51"/>
      <c r="T76" s="55">
        <f t="shared" si="18"/>
        <v>1495327</v>
      </c>
      <c r="U76"/>
      <c r="V76" s="46">
        <f t="shared" si="19"/>
        <v>0.36989778857984112</v>
      </c>
      <c r="W76"/>
      <c r="X76"/>
      <c r="Y76" s="76">
        <f t="shared" si="20"/>
        <v>1899093.1933333334</v>
      </c>
      <c r="Z76" s="76">
        <f t="shared" si="21"/>
        <v>1495327.0966666667</v>
      </c>
    </row>
    <row r="77" spans="1:26" s="24" customFormat="1" ht="24.75" x14ac:dyDescent="0.25">
      <c r="A77" s="30">
        <v>68</v>
      </c>
      <c r="B77" s="32" t="s">
        <v>117</v>
      </c>
      <c r="C77" s="30" t="s">
        <v>5</v>
      </c>
      <c r="D77" s="40">
        <v>2192651.7000000002</v>
      </c>
      <c r="E77" s="40">
        <v>3088800</v>
      </c>
      <c r="F77" s="40">
        <v>3879000</v>
      </c>
      <c r="H77" s="55">
        <f t="shared" si="11"/>
        <v>2192651.7000000002</v>
      </c>
      <c r="I77" s="55">
        <f t="shared" si="12"/>
        <v>3053484</v>
      </c>
      <c r="J77" s="55">
        <f t="shared" si="13"/>
        <v>2623068</v>
      </c>
      <c r="K77" s="51"/>
      <c r="L77" s="55">
        <f t="shared" si="14"/>
        <v>2623068</v>
      </c>
      <c r="M77" s="51"/>
      <c r="N77" s="55">
        <v>1487884</v>
      </c>
      <c r="O77" s="51"/>
      <c r="P77" s="55">
        <f t="shared" si="15"/>
        <v>1487884</v>
      </c>
      <c r="Q77" s="55">
        <f t="shared" si="16"/>
        <v>2055476</v>
      </c>
      <c r="R77" s="55">
        <f t="shared" si="17"/>
        <v>1771680</v>
      </c>
      <c r="S77" s="51"/>
      <c r="T77" s="55">
        <f t="shared" si="18"/>
        <v>2055476</v>
      </c>
      <c r="U77"/>
      <c r="V77" s="46">
        <f t="shared" si="19"/>
        <v>0.38147597527764265</v>
      </c>
      <c r="W77"/>
      <c r="X77"/>
      <c r="Y77" s="76">
        <f t="shared" si="20"/>
        <v>2623067.7999999998</v>
      </c>
      <c r="Z77" s="76">
        <f t="shared" si="21"/>
        <v>2055475.9</v>
      </c>
    </row>
    <row r="78" spans="1:26" s="24" customFormat="1" ht="24.75" x14ac:dyDescent="0.25">
      <c r="A78" s="30">
        <v>69</v>
      </c>
      <c r="B78" s="32" t="s">
        <v>118</v>
      </c>
      <c r="C78" s="30" t="s">
        <v>5</v>
      </c>
      <c r="D78" s="40">
        <v>2159096.2199999997</v>
      </c>
      <c r="E78" s="40">
        <v>3346200</v>
      </c>
      <c r="F78" s="40">
        <v>3821000</v>
      </c>
      <c r="H78" s="55">
        <f t="shared" si="11"/>
        <v>2159096.2199999997</v>
      </c>
      <c r="I78" s="55">
        <f t="shared" si="12"/>
        <v>3108765</v>
      </c>
      <c r="J78" s="55">
        <f t="shared" si="13"/>
        <v>2633931</v>
      </c>
      <c r="K78" s="51"/>
      <c r="L78" s="55">
        <f t="shared" si="14"/>
        <v>2633931</v>
      </c>
      <c r="M78" s="51"/>
      <c r="N78" s="55">
        <v>1489126</v>
      </c>
      <c r="O78" s="51"/>
      <c r="P78" s="55">
        <f t="shared" si="15"/>
        <v>1489126</v>
      </c>
      <c r="Q78" s="55">
        <f t="shared" si="16"/>
        <v>2061529</v>
      </c>
      <c r="R78" s="55">
        <f t="shared" si="17"/>
        <v>1775328</v>
      </c>
      <c r="S78" s="51"/>
      <c r="T78" s="55">
        <f t="shared" si="18"/>
        <v>2061529</v>
      </c>
      <c r="U78"/>
      <c r="V78" s="46">
        <f t="shared" si="19"/>
        <v>0.38438856080680872</v>
      </c>
      <c r="W78"/>
      <c r="X78"/>
      <c r="Y78" s="76">
        <f t="shared" si="20"/>
        <v>2633930.813333333</v>
      </c>
      <c r="Z78" s="76">
        <f t="shared" si="21"/>
        <v>2061528.4066666665</v>
      </c>
    </row>
    <row r="79" spans="1:26" s="24" customFormat="1" ht="24.75" x14ac:dyDescent="0.25">
      <c r="A79" s="30">
        <v>70</v>
      </c>
      <c r="B79" s="32" t="s">
        <v>119</v>
      </c>
      <c r="C79" s="30" t="s">
        <v>5</v>
      </c>
      <c r="D79" s="40">
        <v>2172188.4300000002</v>
      </c>
      <c r="E79" s="40">
        <v>3003000</v>
      </c>
      <c r="F79" s="40">
        <v>3915000</v>
      </c>
      <c r="H79" s="55">
        <f t="shared" si="11"/>
        <v>2172188.4300000002</v>
      </c>
      <c r="I79" s="55">
        <f t="shared" si="12"/>
        <v>3030063</v>
      </c>
      <c r="J79" s="55">
        <f t="shared" si="13"/>
        <v>2601126</v>
      </c>
      <c r="K79" s="51"/>
      <c r="L79" s="55">
        <f t="shared" si="14"/>
        <v>2601126</v>
      </c>
      <c r="M79" s="51"/>
      <c r="N79" s="55">
        <v>1523392</v>
      </c>
      <c r="O79" s="51"/>
      <c r="P79" s="55">
        <f t="shared" si="15"/>
        <v>1523392</v>
      </c>
      <c r="Q79" s="55">
        <f t="shared" si="16"/>
        <v>2062259</v>
      </c>
      <c r="R79" s="55">
        <f t="shared" si="17"/>
        <v>1792826</v>
      </c>
      <c r="S79" s="51"/>
      <c r="T79" s="55">
        <f t="shared" si="18"/>
        <v>2062259</v>
      </c>
      <c r="U79"/>
      <c r="V79" s="46">
        <f t="shared" si="19"/>
        <v>0.35372839032895009</v>
      </c>
      <c r="W79"/>
      <c r="X79"/>
      <c r="Y79" s="76">
        <f t="shared" si="20"/>
        <v>2601125.62</v>
      </c>
      <c r="Z79" s="76">
        <f t="shared" si="21"/>
        <v>2062258.81</v>
      </c>
    </row>
    <row r="80" spans="1:26" s="24" customFormat="1" ht="24.75" x14ac:dyDescent="0.25">
      <c r="A80" s="30">
        <v>71</v>
      </c>
      <c r="B80" s="32" t="s">
        <v>120</v>
      </c>
      <c r="C80" s="30" t="s">
        <v>5</v>
      </c>
      <c r="D80" s="40">
        <v>2159096.2199999997</v>
      </c>
      <c r="E80" s="40">
        <v>3260400</v>
      </c>
      <c r="F80" s="40">
        <v>3821000</v>
      </c>
      <c r="H80" s="55">
        <f t="shared" si="11"/>
        <v>2159096.2199999997</v>
      </c>
      <c r="I80" s="55">
        <f t="shared" si="12"/>
        <v>3080165</v>
      </c>
      <c r="J80" s="55">
        <f t="shared" si="13"/>
        <v>2619631</v>
      </c>
      <c r="K80" s="51"/>
      <c r="L80" s="55">
        <f t="shared" si="14"/>
        <v>2619631</v>
      </c>
      <c r="M80" s="51"/>
      <c r="N80" s="55">
        <v>1562665</v>
      </c>
      <c r="O80" s="51"/>
      <c r="P80" s="55">
        <f t="shared" si="15"/>
        <v>1562665</v>
      </c>
      <c r="Q80" s="55">
        <f t="shared" si="16"/>
        <v>2091148</v>
      </c>
      <c r="R80" s="55">
        <f t="shared" si="17"/>
        <v>1826907</v>
      </c>
      <c r="S80" s="51"/>
      <c r="T80" s="55">
        <f t="shared" si="18"/>
        <v>2091148</v>
      </c>
      <c r="U80"/>
      <c r="V80" s="46">
        <f t="shared" si="19"/>
        <v>0.33819340677624443</v>
      </c>
      <c r="W80"/>
      <c r="X80"/>
      <c r="Y80" s="76">
        <f t="shared" si="20"/>
        <v>2619630.813333333</v>
      </c>
      <c r="Z80" s="76">
        <f t="shared" si="21"/>
        <v>2091147.9066666665</v>
      </c>
    </row>
    <row r="81" spans="1:26" s="24" customFormat="1" ht="24.75" x14ac:dyDescent="0.25">
      <c r="A81" s="30">
        <v>72</v>
      </c>
      <c r="B81" s="32" t="s">
        <v>121</v>
      </c>
      <c r="C81" s="30" t="s">
        <v>5</v>
      </c>
      <c r="D81" s="40">
        <v>3547595.46</v>
      </c>
      <c r="E81" s="40">
        <v>4804800</v>
      </c>
      <c r="F81" s="40">
        <v>6309000</v>
      </c>
      <c r="H81" s="55">
        <f t="shared" si="11"/>
        <v>3547595.46</v>
      </c>
      <c r="I81" s="55">
        <f t="shared" si="12"/>
        <v>4887132</v>
      </c>
      <c r="J81" s="55">
        <f t="shared" si="13"/>
        <v>4217364</v>
      </c>
      <c r="K81" s="51"/>
      <c r="L81" s="55">
        <f t="shared" si="14"/>
        <v>4217364</v>
      </c>
      <c r="M81" s="51"/>
      <c r="N81" s="55">
        <v>2363950</v>
      </c>
      <c r="O81" s="51"/>
      <c r="P81" s="55">
        <f t="shared" si="15"/>
        <v>2363950</v>
      </c>
      <c r="Q81" s="55">
        <f t="shared" si="16"/>
        <v>3290657</v>
      </c>
      <c r="R81" s="55">
        <f t="shared" si="17"/>
        <v>2827304</v>
      </c>
      <c r="S81" s="51"/>
      <c r="T81" s="55">
        <f t="shared" si="18"/>
        <v>3290657</v>
      </c>
      <c r="U81"/>
      <c r="V81" s="46">
        <f t="shared" si="19"/>
        <v>0.39201632860255087</v>
      </c>
      <c r="W81"/>
      <c r="X81"/>
      <c r="Y81" s="76">
        <f t="shared" si="20"/>
        <v>4217363.6400000006</v>
      </c>
      <c r="Z81" s="76">
        <f t="shared" si="21"/>
        <v>3290656.8200000003</v>
      </c>
    </row>
    <row r="82" spans="1:26" s="24" customFormat="1" ht="24.75" x14ac:dyDescent="0.25">
      <c r="A82" s="30">
        <v>73</v>
      </c>
      <c r="B82" s="32" t="s">
        <v>122</v>
      </c>
      <c r="C82" s="30" t="s">
        <v>5</v>
      </c>
      <c r="D82" s="40">
        <v>342928.44</v>
      </c>
      <c r="E82" s="40">
        <v>163020</v>
      </c>
      <c r="F82" s="40">
        <v>643000</v>
      </c>
      <c r="H82" s="55">
        <f t="shared" si="11"/>
        <v>163020</v>
      </c>
      <c r="I82" s="55">
        <f t="shared" si="12"/>
        <v>382983</v>
      </c>
      <c r="J82" s="55">
        <f t="shared" si="13"/>
        <v>273002</v>
      </c>
      <c r="K82" s="51"/>
      <c r="L82" s="55">
        <f t="shared" si="14"/>
        <v>273002</v>
      </c>
      <c r="M82" s="51"/>
      <c r="N82" s="55">
        <v>212928</v>
      </c>
      <c r="O82" s="51"/>
      <c r="P82" s="55">
        <f t="shared" si="15"/>
        <v>212928</v>
      </c>
      <c r="Q82" s="55">
        <f t="shared" si="16"/>
        <v>242965</v>
      </c>
      <c r="R82" s="55">
        <f t="shared" si="17"/>
        <v>227947</v>
      </c>
      <c r="S82" s="51"/>
      <c r="T82" s="55">
        <f t="shared" si="18"/>
        <v>242965</v>
      </c>
      <c r="U82"/>
      <c r="V82" s="46">
        <f t="shared" si="19"/>
        <v>0.14106646378118426</v>
      </c>
      <c r="W82"/>
      <c r="X82"/>
      <c r="Y82" s="76">
        <f t="shared" si="20"/>
        <v>273001.40666666662</v>
      </c>
      <c r="Z82" s="76">
        <f t="shared" si="21"/>
        <v>242964.70333333331</v>
      </c>
    </row>
    <row r="83" spans="1:26" s="24" customFormat="1" x14ac:dyDescent="0.25">
      <c r="A83" s="30">
        <v>74</v>
      </c>
      <c r="B83" s="32" t="s">
        <v>123</v>
      </c>
      <c r="C83" s="30" t="s">
        <v>5</v>
      </c>
      <c r="D83" s="40">
        <v>330401.25</v>
      </c>
      <c r="E83" s="40">
        <v>188760</v>
      </c>
      <c r="F83" s="40">
        <v>629000</v>
      </c>
      <c r="H83" s="55">
        <f t="shared" si="11"/>
        <v>188760</v>
      </c>
      <c r="I83" s="55">
        <f t="shared" si="12"/>
        <v>382720</v>
      </c>
      <c r="J83" s="55">
        <f t="shared" si="13"/>
        <v>285740</v>
      </c>
      <c r="K83" s="51"/>
      <c r="L83" s="55">
        <f t="shared" si="14"/>
        <v>285740</v>
      </c>
      <c r="M83" s="51"/>
      <c r="N83" s="55">
        <v>195799</v>
      </c>
      <c r="O83" s="51"/>
      <c r="P83" s="55">
        <f t="shared" si="15"/>
        <v>195799</v>
      </c>
      <c r="Q83" s="55">
        <f t="shared" si="16"/>
        <v>240770</v>
      </c>
      <c r="R83" s="55">
        <f t="shared" si="17"/>
        <v>218285</v>
      </c>
      <c r="S83" s="51"/>
      <c r="T83" s="55">
        <f t="shared" si="18"/>
        <v>240770</v>
      </c>
      <c r="U83"/>
      <c r="V83" s="46">
        <f t="shared" si="19"/>
        <v>0.22967941613593523</v>
      </c>
      <c r="W83"/>
      <c r="X83"/>
      <c r="Y83" s="76">
        <f t="shared" si="20"/>
        <v>285740.20833333337</v>
      </c>
      <c r="Z83" s="76">
        <f t="shared" si="21"/>
        <v>240769.60416666669</v>
      </c>
    </row>
    <row r="84" spans="1:26" s="24" customFormat="1" x14ac:dyDescent="0.25">
      <c r="A84" s="30">
        <v>75</v>
      </c>
      <c r="B84" s="31" t="s">
        <v>124</v>
      </c>
      <c r="C84" s="30" t="s">
        <v>5</v>
      </c>
      <c r="D84" s="40">
        <v>384462.57</v>
      </c>
      <c r="E84" s="40">
        <v>283140</v>
      </c>
      <c r="F84" s="40">
        <v>680000</v>
      </c>
      <c r="H84" s="55">
        <f t="shared" si="11"/>
        <v>283140</v>
      </c>
      <c r="I84" s="55">
        <f t="shared" si="12"/>
        <v>449201</v>
      </c>
      <c r="J84" s="55">
        <f t="shared" si="13"/>
        <v>366171</v>
      </c>
      <c r="K84" s="51"/>
      <c r="L84" s="55">
        <f t="shared" si="14"/>
        <v>366171</v>
      </c>
      <c r="M84" s="51"/>
      <c r="N84" s="55">
        <v>239960</v>
      </c>
      <c r="O84" s="51"/>
      <c r="P84" s="55">
        <f t="shared" si="15"/>
        <v>239960</v>
      </c>
      <c r="Q84" s="55">
        <f t="shared" si="16"/>
        <v>303066</v>
      </c>
      <c r="R84" s="55">
        <f t="shared" si="17"/>
        <v>271513</v>
      </c>
      <c r="S84" s="51"/>
      <c r="T84" s="55">
        <f t="shared" si="18"/>
        <v>303066</v>
      </c>
      <c r="U84"/>
      <c r="V84" s="46">
        <f t="shared" si="19"/>
        <v>0.26298549758293044</v>
      </c>
      <c r="W84"/>
      <c r="X84"/>
      <c r="Y84" s="76">
        <f t="shared" si="20"/>
        <v>366170.42833333334</v>
      </c>
      <c r="Z84" s="76">
        <f t="shared" si="21"/>
        <v>303065.21416666667</v>
      </c>
    </row>
    <row r="85" spans="1:26" s="24" customFormat="1" ht="24.75" x14ac:dyDescent="0.25">
      <c r="A85" s="30">
        <v>76</v>
      </c>
      <c r="B85" s="32" t="s">
        <v>125</v>
      </c>
      <c r="C85" s="30" t="s">
        <v>5</v>
      </c>
      <c r="D85" s="40">
        <v>6314428.7400000002</v>
      </c>
      <c r="E85" s="40">
        <v>7207200</v>
      </c>
      <c r="F85" s="40">
        <v>11346000</v>
      </c>
      <c r="H85" s="55">
        <f t="shared" si="11"/>
        <v>6314428.7400000002</v>
      </c>
      <c r="I85" s="55">
        <f t="shared" si="12"/>
        <v>8289210</v>
      </c>
      <c r="J85" s="55">
        <f t="shared" si="13"/>
        <v>7301819</v>
      </c>
      <c r="K85" s="51"/>
      <c r="L85" s="55">
        <f t="shared" si="14"/>
        <v>7301819</v>
      </c>
      <c r="M85" s="51"/>
      <c r="N85" s="55">
        <v>3961325</v>
      </c>
      <c r="O85" s="51"/>
      <c r="P85" s="55">
        <f t="shared" si="15"/>
        <v>3961325</v>
      </c>
      <c r="Q85" s="55">
        <f t="shared" si="16"/>
        <v>5631572</v>
      </c>
      <c r="R85" s="55">
        <f t="shared" si="17"/>
        <v>4796449</v>
      </c>
      <c r="S85" s="51"/>
      <c r="T85" s="55">
        <f t="shared" si="18"/>
        <v>5631572</v>
      </c>
      <c r="U85"/>
      <c r="V85" s="46">
        <f t="shared" si="19"/>
        <v>0.42163846692710139</v>
      </c>
      <c r="W85"/>
      <c r="X85"/>
      <c r="Y85" s="76">
        <f t="shared" si="20"/>
        <v>7301819.1600000001</v>
      </c>
      <c r="Z85" s="76">
        <f t="shared" si="21"/>
        <v>5631572.0800000001</v>
      </c>
    </row>
    <row r="86" spans="1:26" s="24" customFormat="1" ht="24.75" x14ac:dyDescent="0.25">
      <c r="A86" s="30">
        <v>77</v>
      </c>
      <c r="B86" s="32" t="s">
        <v>126</v>
      </c>
      <c r="C86" s="30" t="s">
        <v>5</v>
      </c>
      <c r="D86" s="40">
        <v>6488657.4299999997</v>
      </c>
      <c r="E86" s="40">
        <v>7722000</v>
      </c>
      <c r="F86" s="40">
        <v>11958000</v>
      </c>
      <c r="H86" s="55">
        <f t="shared" si="11"/>
        <v>6488657.4299999997</v>
      </c>
      <c r="I86" s="55">
        <f t="shared" si="12"/>
        <v>8722886</v>
      </c>
      <c r="J86" s="55">
        <f t="shared" si="13"/>
        <v>7605772</v>
      </c>
      <c r="K86" s="51"/>
      <c r="L86" s="55">
        <f t="shared" si="14"/>
        <v>7605772</v>
      </c>
      <c r="M86" s="51"/>
      <c r="N86" s="55">
        <v>4087104</v>
      </c>
      <c r="O86" s="51"/>
      <c r="P86" s="55">
        <f t="shared" si="15"/>
        <v>4087104</v>
      </c>
      <c r="Q86" s="55">
        <f t="shared" si="16"/>
        <v>5846438</v>
      </c>
      <c r="R86" s="55">
        <f t="shared" si="17"/>
        <v>4966771</v>
      </c>
      <c r="S86" s="51"/>
      <c r="T86" s="55">
        <f t="shared" si="18"/>
        <v>5846438</v>
      </c>
      <c r="U86"/>
      <c r="V86" s="46">
        <f t="shared" si="19"/>
        <v>0.43045980723759425</v>
      </c>
      <c r="W86"/>
      <c r="X86"/>
      <c r="Y86" s="76">
        <f t="shared" si="20"/>
        <v>7605771.6200000001</v>
      </c>
      <c r="Z86" s="76">
        <f t="shared" si="21"/>
        <v>5846437.8100000005</v>
      </c>
    </row>
    <row r="87" spans="1:26" s="24" customFormat="1" ht="24.75" x14ac:dyDescent="0.25">
      <c r="A87" s="30">
        <v>78</v>
      </c>
      <c r="B87" s="32" t="s">
        <v>127</v>
      </c>
      <c r="C87" s="30" t="s">
        <v>5</v>
      </c>
      <c r="D87" s="40">
        <v>215329.38</v>
      </c>
      <c r="E87" s="40">
        <v>145860</v>
      </c>
      <c r="F87" s="40">
        <v>383000</v>
      </c>
      <c r="H87" s="55">
        <f t="shared" si="11"/>
        <v>145860</v>
      </c>
      <c r="I87" s="55">
        <f t="shared" si="12"/>
        <v>248063</v>
      </c>
      <c r="J87" s="55">
        <f t="shared" si="13"/>
        <v>196962</v>
      </c>
      <c r="K87" s="51"/>
      <c r="L87" s="55">
        <f t="shared" si="14"/>
        <v>196962</v>
      </c>
      <c r="M87" s="51"/>
      <c r="N87" s="55">
        <v>146811</v>
      </c>
      <c r="O87" s="51"/>
      <c r="P87" s="55">
        <f t="shared" si="15"/>
        <v>146811</v>
      </c>
      <c r="Q87" s="55">
        <f t="shared" si="16"/>
        <v>171887</v>
      </c>
      <c r="R87" s="55">
        <f t="shared" si="17"/>
        <v>159349</v>
      </c>
      <c r="S87" s="51"/>
      <c r="T87" s="55">
        <f t="shared" si="18"/>
        <v>171887</v>
      </c>
      <c r="U87"/>
      <c r="V87" s="46">
        <f t="shared" si="19"/>
        <v>0.17080463997929307</v>
      </c>
      <c r="W87"/>
      <c r="X87"/>
      <c r="Y87" s="76">
        <f t="shared" si="20"/>
        <v>196961.56333333335</v>
      </c>
      <c r="Z87" s="76">
        <f t="shared" si="21"/>
        <v>171886.28166666668</v>
      </c>
    </row>
    <row r="88" spans="1:26" s="24" customFormat="1" ht="24.75" x14ac:dyDescent="0.25">
      <c r="A88" s="30">
        <v>79</v>
      </c>
      <c r="B88" s="32" t="s">
        <v>128</v>
      </c>
      <c r="C88" s="30" t="s">
        <v>5</v>
      </c>
      <c r="D88" s="40">
        <v>227799.81</v>
      </c>
      <c r="E88" s="40">
        <v>163020</v>
      </c>
      <c r="F88" s="40">
        <v>412000</v>
      </c>
      <c r="H88" s="55">
        <f t="shared" si="11"/>
        <v>163020</v>
      </c>
      <c r="I88" s="55">
        <f t="shared" si="12"/>
        <v>267607</v>
      </c>
      <c r="J88" s="55">
        <f t="shared" si="13"/>
        <v>215314</v>
      </c>
      <c r="K88" s="51"/>
      <c r="L88" s="55">
        <f t="shared" si="14"/>
        <v>215314</v>
      </c>
      <c r="M88" s="51"/>
      <c r="N88" s="55">
        <v>160645</v>
      </c>
      <c r="O88" s="51"/>
      <c r="P88" s="55">
        <f t="shared" si="15"/>
        <v>160645</v>
      </c>
      <c r="Q88" s="55">
        <f t="shared" si="16"/>
        <v>187980</v>
      </c>
      <c r="R88" s="55">
        <f t="shared" si="17"/>
        <v>174313</v>
      </c>
      <c r="S88" s="51"/>
      <c r="T88" s="55">
        <f t="shared" si="18"/>
        <v>187980</v>
      </c>
      <c r="U88"/>
      <c r="V88" s="46">
        <f t="shared" si="19"/>
        <v>0.17015780136325431</v>
      </c>
      <c r="W88"/>
      <c r="X88"/>
      <c r="Y88" s="76">
        <f t="shared" si="20"/>
        <v>215313.30166666667</v>
      </c>
      <c r="Z88" s="76">
        <f t="shared" si="21"/>
        <v>187979.15083333332</v>
      </c>
    </row>
    <row r="89" spans="1:26" s="24" customFormat="1" ht="24.75" x14ac:dyDescent="0.25">
      <c r="A89" s="30">
        <v>80</v>
      </c>
      <c r="B89" s="32" t="s">
        <v>129</v>
      </c>
      <c r="C89" s="30" t="s">
        <v>5</v>
      </c>
      <c r="D89" s="40">
        <v>423416.7</v>
      </c>
      <c r="E89" s="40">
        <v>180180</v>
      </c>
      <c r="F89" s="40">
        <v>717000</v>
      </c>
      <c r="H89" s="55">
        <f t="shared" si="11"/>
        <v>180180</v>
      </c>
      <c r="I89" s="55">
        <f t="shared" si="12"/>
        <v>440199</v>
      </c>
      <c r="J89" s="55">
        <f t="shared" si="13"/>
        <v>310190</v>
      </c>
      <c r="K89" s="51"/>
      <c r="L89" s="55">
        <f t="shared" si="14"/>
        <v>310190</v>
      </c>
      <c r="M89" s="51"/>
      <c r="N89" s="55">
        <v>254381</v>
      </c>
      <c r="O89" s="51"/>
      <c r="P89" s="55">
        <f t="shared" si="15"/>
        <v>254381</v>
      </c>
      <c r="Q89" s="55">
        <f t="shared" si="16"/>
        <v>282286</v>
      </c>
      <c r="R89" s="55">
        <f t="shared" si="17"/>
        <v>268334</v>
      </c>
      <c r="S89" s="51"/>
      <c r="T89" s="55">
        <f t="shared" si="18"/>
        <v>282286</v>
      </c>
      <c r="U89"/>
      <c r="V89" s="46">
        <f t="shared" si="19"/>
        <v>0.10969765823705391</v>
      </c>
      <c r="W89"/>
      <c r="X89"/>
      <c r="Y89" s="76">
        <f t="shared" si="20"/>
        <v>310189.44999999995</v>
      </c>
      <c r="Z89" s="76">
        <f t="shared" si="21"/>
        <v>282285.22499999998</v>
      </c>
    </row>
    <row r="90" spans="1:26" s="24" customFormat="1" ht="24.75" x14ac:dyDescent="0.25">
      <c r="A90" s="30">
        <v>81</v>
      </c>
      <c r="B90" s="32" t="s">
        <v>130</v>
      </c>
      <c r="C90" s="30" t="s">
        <v>5</v>
      </c>
      <c r="D90" s="40">
        <v>470582.97</v>
      </c>
      <c r="E90" s="40">
        <v>549120</v>
      </c>
      <c r="F90" s="40">
        <v>894000</v>
      </c>
      <c r="H90" s="55">
        <f t="shared" si="11"/>
        <v>470582.97</v>
      </c>
      <c r="I90" s="55">
        <f t="shared" si="12"/>
        <v>637901</v>
      </c>
      <c r="J90" s="55">
        <f t="shared" si="13"/>
        <v>554242</v>
      </c>
      <c r="K90" s="51"/>
      <c r="L90" s="55">
        <f t="shared" si="14"/>
        <v>554242</v>
      </c>
      <c r="M90" s="51"/>
      <c r="N90" s="55">
        <v>287240</v>
      </c>
      <c r="O90" s="51"/>
      <c r="P90" s="55">
        <f t="shared" si="15"/>
        <v>287240</v>
      </c>
      <c r="Q90" s="55">
        <f t="shared" si="16"/>
        <v>420741</v>
      </c>
      <c r="R90" s="55">
        <f t="shared" si="17"/>
        <v>353991</v>
      </c>
      <c r="S90" s="51"/>
      <c r="T90" s="55">
        <f t="shared" si="18"/>
        <v>420741</v>
      </c>
      <c r="U90"/>
      <c r="V90" s="46">
        <f t="shared" si="19"/>
        <v>0.46477161955159452</v>
      </c>
      <c r="W90"/>
      <c r="X90"/>
      <c r="Y90" s="76">
        <f t="shared" si="20"/>
        <v>554241.98</v>
      </c>
      <c r="Z90" s="76">
        <f t="shared" si="21"/>
        <v>420740.99</v>
      </c>
    </row>
    <row r="91" spans="1:26" s="24" customFormat="1" ht="24.75" x14ac:dyDescent="0.25">
      <c r="A91" s="30">
        <v>82</v>
      </c>
      <c r="B91" s="32" t="s">
        <v>131</v>
      </c>
      <c r="C91" s="30" t="s">
        <v>5</v>
      </c>
      <c r="D91" s="40">
        <v>449501.79</v>
      </c>
      <c r="E91" s="40">
        <v>583440</v>
      </c>
      <c r="F91" s="40">
        <v>851000</v>
      </c>
      <c r="H91" s="55">
        <f t="shared" si="11"/>
        <v>449501.79</v>
      </c>
      <c r="I91" s="55">
        <f t="shared" si="12"/>
        <v>627981</v>
      </c>
      <c r="J91" s="55">
        <f t="shared" si="13"/>
        <v>538741</v>
      </c>
      <c r="K91" s="51"/>
      <c r="L91" s="55">
        <f t="shared" si="14"/>
        <v>538741</v>
      </c>
      <c r="M91" s="51"/>
      <c r="N91" s="55">
        <v>282569</v>
      </c>
      <c r="O91" s="51"/>
      <c r="P91" s="55">
        <f t="shared" si="15"/>
        <v>282569</v>
      </c>
      <c r="Q91" s="55">
        <f t="shared" si="16"/>
        <v>410655</v>
      </c>
      <c r="R91" s="55">
        <f t="shared" si="17"/>
        <v>346612</v>
      </c>
      <c r="S91" s="51"/>
      <c r="T91" s="55">
        <f t="shared" si="18"/>
        <v>410655</v>
      </c>
      <c r="U91"/>
      <c r="V91" s="46">
        <f t="shared" si="19"/>
        <v>0.45329105457428098</v>
      </c>
      <c r="W91"/>
      <c r="X91"/>
      <c r="Y91" s="76">
        <f t="shared" si="20"/>
        <v>538741.19333333336</v>
      </c>
      <c r="Z91" s="76">
        <f t="shared" si="21"/>
        <v>410655.09666666668</v>
      </c>
    </row>
    <row r="92" spans="1:26" s="24" customFormat="1" x14ac:dyDescent="0.25">
      <c r="A92" s="30">
        <v>83</v>
      </c>
      <c r="B92" s="32" t="s">
        <v>132</v>
      </c>
      <c r="C92" s="30" t="s">
        <v>5</v>
      </c>
      <c r="D92" s="40">
        <v>333088.32</v>
      </c>
      <c r="E92" s="40">
        <v>480480</v>
      </c>
      <c r="F92" s="40">
        <v>626000</v>
      </c>
      <c r="H92" s="55">
        <f t="shared" si="11"/>
        <v>333088.32</v>
      </c>
      <c r="I92" s="55">
        <f t="shared" si="12"/>
        <v>479856</v>
      </c>
      <c r="J92" s="55">
        <f t="shared" si="13"/>
        <v>406472</v>
      </c>
      <c r="K92" s="51"/>
      <c r="L92" s="55">
        <f t="shared" si="14"/>
        <v>406472</v>
      </c>
      <c r="M92" s="51"/>
      <c r="N92" s="55">
        <v>208459</v>
      </c>
      <c r="O92" s="51"/>
      <c r="P92" s="55">
        <f t="shared" si="15"/>
        <v>208459</v>
      </c>
      <c r="Q92" s="55">
        <f t="shared" si="16"/>
        <v>307466</v>
      </c>
      <c r="R92" s="55">
        <f t="shared" si="17"/>
        <v>257963</v>
      </c>
      <c r="S92" s="51"/>
      <c r="T92" s="55">
        <f t="shared" si="18"/>
        <v>307466</v>
      </c>
      <c r="U92"/>
      <c r="V92" s="46">
        <f t="shared" si="19"/>
        <v>0.4749471119021007</v>
      </c>
      <c r="W92"/>
      <c r="X92"/>
      <c r="Y92" s="76">
        <f t="shared" si="20"/>
        <v>406472.21333333338</v>
      </c>
      <c r="Z92" s="76">
        <f t="shared" si="21"/>
        <v>307465.60666666669</v>
      </c>
    </row>
    <row r="93" spans="1:26" s="24" customFormat="1" x14ac:dyDescent="0.25">
      <c r="A93" s="30">
        <v>84</v>
      </c>
      <c r="B93" s="32" t="s">
        <v>133</v>
      </c>
      <c r="C93" s="30" t="s">
        <v>5</v>
      </c>
      <c r="D93" s="40">
        <v>400841.7</v>
      </c>
      <c r="E93" s="40">
        <v>454740</v>
      </c>
      <c r="F93" s="40">
        <v>764000</v>
      </c>
      <c r="H93" s="55">
        <f t="shared" si="11"/>
        <v>400841.7</v>
      </c>
      <c r="I93" s="55">
        <f t="shared" si="12"/>
        <v>539861</v>
      </c>
      <c r="J93" s="55">
        <f t="shared" si="13"/>
        <v>470351</v>
      </c>
      <c r="K93" s="51"/>
      <c r="L93" s="55">
        <f t="shared" si="14"/>
        <v>470351</v>
      </c>
      <c r="M93" s="51"/>
      <c r="N93" s="55">
        <v>244129</v>
      </c>
      <c r="O93" s="51"/>
      <c r="P93" s="55">
        <f t="shared" si="15"/>
        <v>244129</v>
      </c>
      <c r="Q93" s="55">
        <f t="shared" si="16"/>
        <v>357240</v>
      </c>
      <c r="R93" s="55">
        <f t="shared" si="17"/>
        <v>300685</v>
      </c>
      <c r="S93" s="51"/>
      <c r="T93" s="55">
        <f t="shared" si="18"/>
        <v>357240</v>
      </c>
      <c r="U93"/>
      <c r="V93" s="46">
        <f t="shared" si="19"/>
        <v>0.46332471766975658</v>
      </c>
      <c r="W93"/>
      <c r="X93"/>
      <c r="Y93" s="76">
        <f t="shared" si="20"/>
        <v>470351.1333333333</v>
      </c>
      <c r="Z93" s="76">
        <f t="shared" si="21"/>
        <v>357240.06666666665</v>
      </c>
    </row>
    <row r="94" spans="1:26" s="24" customFormat="1" ht="24.75" x14ac:dyDescent="0.25">
      <c r="A94" s="30">
        <v>85</v>
      </c>
      <c r="B94" s="32" t="s">
        <v>134</v>
      </c>
      <c r="C94" s="30" t="s">
        <v>5</v>
      </c>
      <c r="D94" s="40">
        <v>557192.28</v>
      </c>
      <c r="E94" s="40">
        <v>652080</v>
      </c>
      <c r="F94" s="40">
        <v>1016000</v>
      </c>
      <c r="H94" s="55">
        <f t="shared" si="11"/>
        <v>557192.28</v>
      </c>
      <c r="I94" s="55">
        <f t="shared" si="12"/>
        <v>741757</v>
      </c>
      <c r="J94" s="55">
        <f t="shared" si="13"/>
        <v>649475</v>
      </c>
      <c r="K94" s="51"/>
      <c r="L94" s="55">
        <f t="shared" si="14"/>
        <v>649475</v>
      </c>
      <c r="M94" s="51"/>
      <c r="N94" s="55">
        <v>342912</v>
      </c>
      <c r="O94" s="51"/>
      <c r="P94" s="55">
        <f t="shared" si="15"/>
        <v>342912</v>
      </c>
      <c r="Q94" s="55">
        <f t="shared" si="16"/>
        <v>496194</v>
      </c>
      <c r="R94" s="55">
        <f t="shared" si="17"/>
        <v>419553</v>
      </c>
      <c r="S94" s="51"/>
      <c r="T94" s="55">
        <f t="shared" si="18"/>
        <v>496194</v>
      </c>
      <c r="U94"/>
      <c r="V94" s="46">
        <f t="shared" si="19"/>
        <v>0.44700097984322507</v>
      </c>
      <c r="W94"/>
      <c r="X94"/>
      <c r="Y94" s="76">
        <f t="shared" si="20"/>
        <v>649474.85333333339</v>
      </c>
      <c r="Z94" s="76">
        <f t="shared" si="21"/>
        <v>496193.4266666667</v>
      </c>
    </row>
    <row r="95" spans="1:26" s="24" customFormat="1" ht="24.75" x14ac:dyDescent="0.25">
      <c r="A95" s="30">
        <v>86</v>
      </c>
      <c r="B95" s="32" t="s">
        <v>135</v>
      </c>
      <c r="C95" s="30" t="s">
        <v>5</v>
      </c>
      <c r="D95" s="40">
        <v>546678.78</v>
      </c>
      <c r="E95" s="40">
        <v>617760</v>
      </c>
      <c r="F95" s="40">
        <v>994000</v>
      </c>
      <c r="H95" s="55">
        <f t="shared" si="11"/>
        <v>546678.78</v>
      </c>
      <c r="I95" s="55">
        <f t="shared" si="12"/>
        <v>719480</v>
      </c>
      <c r="J95" s="55">
        <f t="shared" si="13"/>
        <v>633079</v>
      </c>
      <c r="K95" s="51"/>
      <c r="L95" s="55">
        <f t="shared" si="14"/>
        <v>633079</v>
      </c>
      <c r="M95" s="51"/>
      <c r="N95" s="55">
        <v>354480</v>
      </c>
      <c r="O95" s="51"/>
      <c r="P95" s="55">
        <f t="shared" si="15"/>
        <v>354480</v>
      </c>
      <c r="Q95" s="55">
        <f t="shared" si="16"/>
        <v>493780</v>
      </c>
      <c r="R95" s="55">
        <f t="shared" si="17"/>
        <v>424130</v>
      </c>
      <c r="S95" s="51"/>
      <c r="T95" s="55">
        <f t="shared" si="18"/>
        <v>493780</v>
      </c>
      <c r="U95"/>
      <c r="V95" s="46">
        <f t="shared" si="19"/>
        <v>0.39296998420221163</v>
      </c>
      <c r="W95"/>
      <c r="X95"/>
      <c r="Y95" s="76">
        <f t="shared" si="20"/>
        <v>633079.18666666676</v>
      </c>
      <c r="Z95" s="76">
        <f t="shared" si="21"/>
        <v>493779.59333333338</v>
      </c>
    </row>
    <row r="96" spans="1:26" s="24" customFormat="1" x14ac:dyDescent="0.25">
      <c r="A96" s="30">
        <v>87</v>
      </c>
      <c r="B96" s="32" t="s">
        <v>136</v>
      </c>
      <c r="C96" s="30" t="s">
        <v>5</v>
      </c>
      <c r="D96" s="40">
        <v>51314.91</v>
      </c>
      <c r="E96" s="40">
        <v>94380</v>
      </c>
      <c r="F96" s="40">
        <v>92000</v>
      </c>
      <c r="H96" s="55">
        <f t="shared" si="11"/>
        <v>51314.91</v>
      </c>
      <c r="I96" s="55">
        <f t="shared" si="12"/>
        <v>79232</v>
      </c>
      <c r="J96" s="55">
        <f t="shared" si="13"/>
        <v>65273</v>
      </c>
      <c r="K96" s="51"/>
      <c r="L96" s="55">
        <f t="shared" si="14"/>
        <v>65273</v>
      </c>
      <c r="M96" s="51"/>
      <c r="N96" s="55">
        <v>34743</v>
      </c>
      <c r="O96" s="51"/>
      <c r="P96" s="55">
        <f t="shared" si="15"/>
        <v>34743</v>
      </c>
      <c r="Q96" s="55">
        <f t="shared" si="16"/>
        <v>50008</v>
      </c>
      <c r="R96" s="55">
        <f t="shared" si="17"/>
        <v>42376</v>
      </c>
      <c r="S96" s="51"/>
      <c r="T96" s="55">
        <f t="shared" si="18"/>
        <v>50008</v>
      </c>
      <c r="U96"/>
      <c r="V96" s="46">
        <f t="shared" si="19"/>
        <v>0.43936908154160559</v>
      </c>
      <c r="W96"/>
      <c r="X96"/>
      <c r="Y96" s="76">
        <f t="shared" si="20"/>
        <v>65273.273333333338</v>
      </c>
      <c r="Z96" s="76">
        <f t="shared" si="21"/>
        <v>50008.136666666673</v>
      </c>
    </row>
    <row r="97" spans="1:26" s="24" customFormat="1" x14ac:dyDescent="0.25">
      <c r="A97" s="30">
        <v>88</v>
      </c>
      <c r="B97" s="32" t="s">
        <v>137</v>
      </c>
      <c r="C97" s="30" t="s">
        <v>5</v>
      </c>
      <c r="D97" s="40">
        <v>266707.5</v>
      </c>
      <c r="E97" s="40">
        <v>145860</v>
      </c>
      <c r="F97" s="40">
        <v>460000</v>
      </c>
      <c r="H97" s="55">
        <f t="shared" si="11"/>
        <v>145860</v>
      </c>
      <c r="I97" s="55">
        <f t="shared" si="12"/>
        <v>290856</v>
      </c>
      <c r="J97" s="55">
        <f t="shared" si="13"/>
        <v>218358</v>
      </c>
      <c r="K97" s="51"/>
      <c r="L97" s="55">
        <f t="shared" si="14"/>
        <v>218358</v>
      </c>
      <c r="M97" s="51"/>
      <c r="N97" s="55">
        <v>166875</v>
      </c>
      <c r="O97" s="51"/>
      <c r="P97" s="55">
        <f t="shared" si="15"/>
        <v>166875</v>
      </c>
      <c r="Q97" s="55">
        <f t="shared" si="16"/>
        <v>192617</v>
      </c>
      <c r="R97" s="55">
        <f t="shared" si="17"/>
        <v>179746</v>
      </c>
      <c r="S97" s="51"/>
      <c r="T97" s="55">
        <f t="shared" si="18"/>
        <v>192617</v>
      </c>
      <c r="U97"/>
      <c r="V97" s="46">
        <f t="shared" si="19"/>
        <v>0.15425917602996253</v>
      </c>
      <c r="W97"/>
      <c r="X97"/>
      <c r="Y97" s="76">
        <f t="shared" si="20"/>
        <v>218357.91666666666</v>
      </c>
      <c r="Z97" s="76">
        <f t="shared" si="21"/>
        <v>192616.45833333331</v>
      </c>
    </row>
    <row r="98" spans="1:26" s="24" customFormat="1" x14ac:dyDescent="0.25">
      <c r="A98" s="30">
        <v>89</v>
      </c>
      <c r="B98" s="32" t="s">
        <v>138</v>
      </c>
      <c r="C98" s="30" t="s">
        <v>5</v>
      </c>
      <c r="D98" s="40">
        <v>449145.75</v>
      </c>
      <c r="E98" s="40">
        <v>163020</v>
      </c>
      <c r="F98" s="40">
        <v>777000</v>
      </c>
      <c r="H98" s="55">
        <f t="shared" si="11"/>
        <v>163020</v>
      </c>
      <c r="I98" s="55">
        <f t="shared" si="12"/>
        <v>463055</v>
      </c>
      <c r="J98" s="55">
        <f t="shared" si="13"/>
        <v>313038</v>
      </c>
      <c r="K98" s="51"/>
      <c r="L98" s="55">
        <f t="shared" si="14"/>
        <v>313038</v>
      </c>
      <c r="M98" s="51"/>
      <c r="N98" s="55">
        <v>261163</v>
      </c>
      <c r="O98" s="51"/>
      <c r="P98" s="55">
        <f t="shared" si="15"/>
        <v>261163</v>
      </c>
      <c r="Q98" s="55">
        <f t="shared" si="16"/>
        <v>287101</v>
      </c>
      <c r="R98" s="55">
        <f t="shared" si="17"/>
        <v>274132</v>
      </c>
      <c r="S98" s="51"/>
      <c r="T98" s="55">
        <f t="shared" si="18"/>
        <v>287101</v>
      </c>
      <c r="U98"/>
      <c r="V98" s="46">
        <f t="shared" si="19"/>
        <v>9.9317284607697065E-2</v>
      </c>
      <c r="W98"/>
      <c r="X98"/>
      <c r="Y98" s="76">
        <f t="shared" si="20"/>
        <v>313037.625</v>
      </c>
      <c r="Z98" s="76">
        <f t="shared" si="21"/>
        <v>287100.3125</v>
      </c>
    </row>
    <row r="99" spans="1:26" s="24" customFormat="1" x14ac:dyDescent="0.25">
      <c r="A99" s="30">
        <v>90</v>
      </c>
      <c r="B99" s="32" t="s">
        <v>139</v>
      </c>
      <c r="C99" s="30" t="s">
        <v>5</v>
      </c>
      <c r="D99" s="40">
        <v>174339.63</v>
      </c>
      <c r="E99" s="40">
        <v>111540</v>
      </c>
      <c r="F99" s="40">
        <v>313000</v>
      </c>
      <c r="H99" s="55">
        <f t="shared" si="11"/>
        <v>111540</v>
      </c>
      <c r="I99" s="55">
        <f t="shared" si="12"/>
        <v>199627</v>
      </c>
      <c r="J99" s="55">
        <f t="shared" si="13"/>
        <v>155584</v>
      </c>
      <c r="K99" s="51"/>
      <c r="L99" s="55">
        <f t="shared" si="14"/>
        <v>155584</v>
      </c>
      <c r="M99" s="51"/>
      <c r="N99" s="55">
        <v>111855</v>
      </c>
      <c r="O99" s="51"/>
      <c r="P99" s="55">
        <f t="shared" si="15"/>
        <v>111855</v>
      </c>
      <c r="Q99" s="55">
        <f t="shared" si="16"/>
        <v>133720</v>
      </c>
      <c r="R99" s="55">
        <f t="shared" si="17"/>
        <v>122788</v>
      </c>
      <c r="S99" s="51"/>
      <c r="T99" s="55">
        <f t="shared" si="18"/>
        <v>133720</v>
      </c>
      <c r="U99"/>
      <c r="V99" s="46">
        <f t="shared" si="19"/>
        <v>0.19547628626346603</v>
      </c>
      <c r="W99"/>
      <c r="X99"/>
      <c r="Y99" s="76">
        <f t="shared" si="20"/>
        <v>155583.27166666667</v>
      </c>
      <c r="Z99" s="76">
        <f t="shared" si="21"/>
        <v>133719.13583333333</v>
      </c>
    </row>
    <row r="100" spans="1:26" s="24" customFormat="1" ht="24" x14ac:dyDescent="0.25">
      <c r="A100" s="30">
        <v>91</v>
      </c>
      <c r="B100" s="31" t="s">
        <v>140</v>
      </c>
      <c r="C100" s="30" t="s">
        <v>5</v>
      </c>
      <c r="D100" s="40">
        <v>231938.13</v>
      </c>
      <c r="E100" s="40">
        <v>94380</v>
      </c>
      <c r="F100" s="40">
        <v>400000</v>
      </c>
      <c r="H100" s="55">
        <f t="shared" si="11"/>
        <v>94380</v>
      </c>
      <c r="I100" s="55">
        <f t="shared" si="12"/>
        <v>242106</v>
      </c>
      <c r="J100" s="55">
        <f t="shared" si="13"/>
        <v>168243</v>
      </c>
      <c r="K100" s="51"/>
      <c r="L100" s="55">
        <f t="shared" si="14"/>
        <v>168243</v>
      </c>
      <c r="M100" s="51"/>
      <c r="N100" s="55">
        <v>146183</v>
      </c>
      <c r="O100" s="51"/>
      <c r="P100" s="55">
        <f t="shared" si="15"/>
        <v>146183</v>
      </c>
      <c r="Q100" s="55">
        <f t="shared" si="16"/>
        <v>157213</v>
      </c>
      <c r="R100" s="55">
        <f t="shared" si="17"/>
        <v>151698</v>
      </c>
      <c r="S100" s="51"/>
      <c r="T100" s="55">
        <f t="shared" si="18"/>
        <v>157213</v>
      </c>
      <c r="U100"/>
      <c r="V100" s="46">
        <f t="shared" si="19"/>
        <v>7.5453370090913463E-2</v>
      </c>
      <c r="W100"/>
      <c r="X100"/>
      <c r="Y100" s="76">
        <f t="shared" si="20"/>
        <v>168243.02166666667</v>
      </c>
      <c r="Z100" s="76">
        <f t="shared" si="21"/>
        <v>157213.01083333333</v>
      </c>
    </row>
    <row r="101" spans="1:26" s="24" customFormat="1" x14ac:dyDescent="0.25">
      <c r="A101" s="106" t="s">
        <v>1</v>
      </c>
      <c r="B101" s="106"/>
      <c r="C101" s="106"/>
      <c r="D101" s="39">
        <f>SUM(D10:D100)</f>
        <v>45521815.050000012</v>
      </c>
      <c r="E101" s="39">
        <f>SUM(E10:E100)</f>
        <v>57050136</v>
      </c>
      <c r="F101" s="39">
        <f>SUM(F10:F100)</f>
        <v>80499000</v>
      </c>
      <c r="H101" s="39">
        <f t="shared" ref="H101:J101" si="22">SUM(H10:H100)</f>
        <v>43333814.579999998</v>
      </c>
      <c r="I101" s="39">
        <f t="shared" si="22"/>
        <v>61023654</v>
      </c>
      <c r="J101" s="39">
        <f t="shared" si="22"/>
        <v>52178740</v>
      </c>
      <c r="L101" s="39">
        <f>SUM(L10:L100)</f>
        <v>52178740</v>
      </c>
      <c r="N101" s="39">
        <f>SUM(N10:N100)</f>
        <v>29827560</v>
      </c>
      <c r="P101" s="39">
        <f t="shared" ref="P101:R101" si="23">SUM(P10:P100)</f>
        <v>29827560</v>
      </c>
      <c r="Q101" s="39">
        <f t="shared" si="23"/>
        <v>41003172</v>
      </c>
      <c r="R101" s="39">
        <f t="shared" si="23"/>
        <v>35415387</v>
      </c>
      <c r="S101"/>
      <c r="T101" s="39">
        <f>SUM(T10:T100)</f>
        <v>41003172</v>
      </c>
      <c r="U101"/>
      <c r="V101"/>
      <c r="W101"/>
      <c r="X101"/>
      <c r="Z101" s="77">
        <f>SUM(Z10:Z100)</f>
        <v>41003146.232500009</v>
      </c>
    </row>
    <row r="102" spans="1:26" x14ac:dyDescent="0.25">
      <c r="Z102" s="78">
        <f>+Z101-T101</f>
        <v>-25.76749999076128</v>
      </c>
    </row>
    <row r="104" spans="1:26" x14ac:dyDescent="0.25">
      <c r="E104" s="46"/>
      <c r="F104" s="46"/>
    </row>
  </sheetData>
  <sheetProtection algorithmName="SHA-512" hashValue="gU98w//BBnu6QFNIvEpZ2GWdU8D92KXsmKMbGepOSOqpcwTfY6PIX7JKqYGUapJLIboFV5wLxkmZ2NmaAnCLVA==" saltValue="yDRe5Bc+cGytS96zBkIxIQ==" spinCount="100000" sheet="1" selectLockedCells="1" selectUnlockedCells="1"/>
  <mergeCells count="5">
    <mergeCell ref="A2:C3"/>
    <mergeCell ref="A101:C101"/>
    <mergeCell ref="A4:C4"/>
    <mergeCell ref="A6:C6"/>
    <mergeCell ref="A7:C7"/>
  </mergeCells>
  <pageMargins left="0.7" right="0.7" top="0.75" bottom="0.75" header="0.3" footer="0.3"/>
  <pageSetup paperSize="14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E8"/>
  <sheetViews>
    <sheetView tabSelected="1" workbookViewId="0">
      <selection activeCell="F30" sqref="F30"/>
    </sheetView>
  </sheetViews>
  <sheetFormatPr baseColWidth="10" defaultRowHeight="15" x14ac:dyDescent="0.25"/>
  <cols>
    <col min="4" max="4" width="52.28515625" customWidth="1"/>
    <col min="5" max="5" width="19.140625" customWidth="1"/>
  </cols>
  <sheetData>
    <row r="2" spans="3:5" ht="18" x14ac:dyDescent="0.25">
      <c r="C2" s="113" t="s">
        <v>87</v>
      </c>
      <c r="D2" s="113"/>
    </row>
    <row r="3" spans="3:5" ht="18.75" thickBot="1" x14ac:dyDescent="0.3">
      <c r="C3" s="13"/>
      <c r="D3" s="13"/>
    </row>
    <row r="4" spans="3:5" ht="15.75" thickBot="1" x14ac:dyDescent="0.3">
      <c r="C4" s="3" t="s">
        <v>0</v>
      </c>
      <c r="D4" s="4" t="s">
        <v>2</v>
      </c>
      <c r="E4" s="5" t="s">
        <v>154</v>
      </c>
    </row>
    <row r="5" spans="3:5" x14ac:dyDescent="0.25">
      <c r="C5" s="10">
        <v>1</v>
      </c>
      <c r="D5" s="6" t="s">
        <v>76</v>
      </c>
      <c r="E5" s="35">
        <f>+'MTTO PREVENTIVO'!V36</f>
        <v>4176249</v>
      </c>
    </row>
    <row r="6" spans="3:5" x14ac:dyDescent="0.25">
      <c r="C6" s="11">
        <v>2</v>
      </c>
      <c r="D6" s="9" t="s">
        <v>88</v>
      </c>
      <c r="E6" s="36">
        <f>+'MANO DE OBRA MTTO CORRECTIVO'!N34</f>
        <v>43664030</v>
      </c>
    </row>
    <row r="7" spans="3:5" ht="15.75" thickBot="1" x14ac:dyDescent="0.3">
      <c r="C7" s="12">
        <v>3</v>
      </c>
      <c r="D7" s="7" t="s">
        <v>86</v>
      </c>
      <c r="E7" s="37">
        <f>+REPUESTOS!T101</f>
        <v>41003172</v>
      </c>
    </row>
    <row r="8" spans="3:5" ht="15.75" thickBot="1" x14ac:dyDescent="0.3">
      <c r="C8" s="111" t="s">
        <v>1</v>
      </c>
      <c r="D8" s="112"/>
      <c r="E8" s="8">
        <f>SUM(E5:E7)</f>
        <v>88843451</v>
      </c>
    </row>
  </sheetData>
  <sheetProtection selectLockedCells="1" selectUnlockedCells="1"/>
  <mergeCells count="2">
    <mergeCell ref="C8:D8"/>
    <mergeCell ref="C2:D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MTTO PREVENTIVO</vt:lpstr>
      <vt:lpstr>MANO DE OBRA MTTO CORRECTIVO</vt:lpstr>
      <vt:lpstr>REPUESTOS</vt:lpstr>
      <vt:lpstr>TOTAL</vt:lpstr>
      <vt:lpstr>REPUESTOS!OLE_LINK1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Rosana Paola Llinas Pertuz</cp:lastModifiedBy>
  <dcterms:created xsi:type="dcterms:W3CDTF">2018-02-21T20:24:03Z</dcterms:created>
  <dcterms:modified xsi:type="dcterms:W3CDTF">2026-07-17T12:20:42Z</dcterms:modified>
</cp:coreProperties>
</file>