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47 MINDEFENSA\PROCESOS\CONSUMIBLES DE IMPRESION Y ESCANER\CONSUMIBLES DE IMPRESION Y ESCANER\"/>
    </mc:Choice>
  </mc:AlternateContent>
  <xr:revisionPtr revIDLastSave="0" documentId="13_ncr:1_{E58090DD-C599-4356-BCD1-205ED52A3BF6}" xr6:coauthVersionLast="47" xr6:coauthVersionMax="47" xr10:uidLastSave="{00000000-0000-0000-0000-000000000000}"/>
  <bookViews>
    <workbookView xWindow="-108" yWindow="-108" windowWidth="23256" windowHeight="12456" xr2:uid="{DF98C9A7-E0F9-473D-8580-B3BE2D64EEA4}"/>
  </bookViews>
  <sheets>
    <sheet name="CALCULO COTIZACIONES  RV SP" sheetId="4" r:id="rId1"/>
    <sheet name="CALCULO COTIZACIONES" sheetId="3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7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6" i="3"/>
  <c r="P7" i="4"/>
  <c r="P34" i="4" s="1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6" i="4"/>
  <c r="O34" i="4" s="1"/>
  <c r="I7" i="4"/>
  <c r="J7" i="4"/>
  <c r="L7" i="4"/>
  <c r="I8" i="4"/>
  <c r="K8" i="4" s="1"/>
  <c r="J8" i="4"/>
  <c r="I9" i="4"/>
  <c r="J9" i="4"/>
  <c r="K9" i="4"/>
  <c r="M9" i="4" s="1"/>
  <c r="L9" i="4"/>
  <c r="I10" i="4"/>
  <c r="J10" i="4"/>
  <c r="L10" i="4" s="1"/>
  <c r="I11" i="4"/>
  <c r="K11" i="4" s="1"/>
  <c r="M11" i="4" s="1"/>
  <c r="J11" i="4"/>
  <c r="L11" i="4"/>
  <c r="I12" i="4"/>
  <c r="J12" i="4"/>
  <c r="I13" i="4"/>
  <c r="J13" i="4"/>
  <c r="K13" i="4"/>
  <c r="L13" i="4"/>
  <c r="I14" i="4"/>
  <c r="J14" i="4"/>
  <c r="L14" i="4" s="1"/>
  <c r="I15" i="4"/>
  <c r="J15" i="4"/>
  <c r="K15" i="4" s="1"/>
  <c r="I16" i="4"/>
  <c r="J16" i="4"/>
  <c r="I17" i="4"/>
  <c r="K17" i="4" s="1"/>
  <c r="J17" i="4"/>
  <c r="I18" i="4"/>
  <c r="K18" i="4" s="1"/>
  <c r="J18" i="4"/>
  <c r="I19" i="4"/>
  <c r="J19" i="4"/>
  <c r="K19" i="4" s="1"/>
  <c r="L19" i="4"/>
  <c r="I20" i="4"/>
  <c r="J20" i="4"/>
  <c r="I21" i="4"/>
  <c r="J21" i="4"/>
  <c r="K21" i="4" s="1"/>
  <c r="M21" i="4" s="1"/>
  <c r="L21" i="4"/>
  <c r="I22" i="4"/>
  <c r="J22" i="4"/>
  <c r="I23" i="4"/>
  <c r="J23" i="4"/>
  <c r="L23" i="4"/>
  <c r="I24" i="4"/>
  <c r="J24" i="4"/>
  <c r="I25" i="4"/>
  <c r="K25" i="4" s="1"/>
  <c r="J25" i="4"/>
  <c r="I26" i="4"/>
  <c r="J26" i="4"/>
  <c r="L26" i="4" s="1"/>
  <c r="I27" i="4"/>
  <c r="J27" i="4"/>
  <c r="K27" i="4" s="1"/>
  <c r="L27" i="4"/>
  <c r="I28" i="4"/>
  <c r="J28" i="4"/>
  <c r="I29" i="4"/>
  <c r="J29" i="4"/>
  <c r="K29" i="4" s="1"/>
  <c r="M29" i="4" s="1"/>
  <c r="L29" i="4"/>
  <c r="I30" i="4"/>
  <c r="L30" i="4" s="1"/>
  <c r="J30" i="4"/>
  <c r="I31" i="4"/>
  <c r="J31" i="4"/>
  <c r="L31" i="4"/>
  <c r="I32" i="4"/>
  <c r="J32" i="4"/>
  <c r="I33" i="4"/>
  <c r="K33" i="4" s="1"/>
  <c r="J33" i="4"/>
  <c r="J6" i="4"/>
  <c r="I6" i="4"/>
  <c r="I34" i="4" s="1"/>
  <c r="H34" i="4"/>
  <c r="G34" i="4"/>
  <c r="F34" i="4"/>
  <c r="E34" i="4"/>
  <c r="M25" i="4" l="1"/>
  <c r="K31" i="4"/>
  <c r="M31" i="4" s="1"/>
  <c r="K26" i="4"/>
  <c r="M26" i="4" s="1"/>
  <c r="K23" i="4"/>
  <c r="M23" i="4" s="1"/>
  <c r="L17" i="4"/>
  <c r="M17" i="4" s="1"/>
  <c r="K12" i="4"/>
  <c r="M19" i="4"/>
  <c r="L33" i="4"/>
  <c r="M33" i="4" s="1"/>
  <c r="L25" i="4"/>
  <c r="M27" i="4"/>
  <c r="K22" i="4"/>
  <c r="L6" i="4"/>
  <c r="K28" i="4"/>
  <c r="L22" i="4"/>
  <c r="K20" i="4"/>
  <c r="K14" i="4"/>
  <c r="M14" i="4" s="1"/>
  <c r="K30" i="4"/>
  <c r="M30" i="4" s="1"/>
  <c r="M13" i="4"/>
  <c r="K16" i="4"/>
  <c r="K10" i="4"/>
  <c r="M10" i="4" s="1"/>
  <c r="K6" i="4"/>
  <c r="M6" i="4" s="1"/>
  <c r="K32" i="4"/>
  <c r="K24" i="4"/>
  <c r="L18" i="4"/>
  <c r="M18" i="4" s="1"/>
  <c r="L15" i="4"/>
  <c r="M15" i="4" s="1"/>
  <c r="K7" i="4"/>
  <c r="M7" i="4" s="1"/>
  <c r="M16" i="4"/>
  <c r="J34" i="4"/>
  <c r="L32" i="4"/>
  <c r="M32" i="4" s="1"/>
  <c r="L28" i="4"/>
  <c r="L20" i="4"/>
  <c r="M20" i="4" s="1"/>
  <c r="L16" i="4"/>
  <c r="L12" i="4"/>
  <c r="L8" i="4"/>
  <c r="L24" i="4"/>
  <c r="M24" i="4" s="1"/>
  <c r="H34" i="3"/>
  <c r="L34" i="4" l="1"/>
  <c r="M22" i="4"/>
  <c r="K34" i="4"/>
  <c r="M12" i="4"/>
  <c r="M28" i="4"/>
  <c r="M8" i="4"/>
  <c r="J34" i="3"/>
  <c r="M34" i="4" l="1"/>
  <c r="Q34" i="3"/>
  <c r="L34" i="3"/>
  <c r="K34" i="3"/>
  <c r="B43" i="3"/>
  <c r="M34" i="3" l="1"/>
  <c r="P34" i="3" l="1"/>
  <c r="N34" i="3"/>
  <c r="E34" i="3"/>
  <c r="G34" i="3" l="1"/>
  <c r="F34" i="3"/>
  <c r="I34" i="3" l="1"/>
</calcChain>
</file>

<file path=xl/sharedStrings.xml><?xml version="1.0" encoding="utf-8"?>
<sst xmlns="http://schemas.openxmlformats.org/spreadsheetml/2006/main" count="170" uniqueCount="52">
  <si>
    <t xml:space="preserve">No. Ítem </t>
  </si>
  <si>
    <t xml:space="preserve">DESCRIPCION DEL ELEMENTO O SERVICIO </t>
  </si>
  <si>
    <t>CANTIDAD</t>
  </si>
  <si>
    <t>UNIDAD DE MEDIDA</t>
  </si>
  <si>
    <t>LIMITE INFERIOR</t>
  </si>
  <si>
    <t>LIMITE SUPERIOR</t>
  </si>
  <si>
    <t>PROMEDIO AJUSTADO</t>
  </si>
  <si>
    <t>TOTALES</t>
  </si>
  <si>
    <t>DESVIACIÓN ESTANDAR</t>
  </si>
  <si>
    <t>PRECIO DE REFERENCIA</t>
  </si>
  <si>
    <t>VALOR TOTAL CON IVA</t>
  </si>
  <si>
    <t>VALOR UNITARIO CON IVA</t>
  </si>
  <si>
    <t>HP 508X Black LaserJet Toner Cartridge CF360X</t>
  </si>
  <si>
    <t>HP 508X Cyan LaserJet Toner Cartridge CF361X</t>
  </si>
  <si>
    <t>HP 508X Yellow LaserJet Toner Cartridge CF362X</t>
  </si>
  <si>
    <t>HP 508X Magenta LaserJet Toner Cartridge CF363X</t>
  </si>
  <si>
    <t>HP LaserJet M4555 MFP 24K Black Crtg CE390X</t>
  </si>
  <si>
    <t>HP 62XL Black Ink Cartridge C2P05AL</t>
  </si>
  <si>
    <t>HP 62XL Tri-color Ink Cartridge C2P07AL</t>
  </si>
  <si>
    <t>HP 105A Blk Original Laser Toner Crtg W1105A</t>
  </si>
  <si>
    <t>TONER CF237A HP 37A BLACK LASERJET TONER CARTRIDGE</t>
  </si>
  <si>
    <t xml:space="preserve">KIT MANTENIMIENTO 110 VAC- L0H24A -RENDIMIENTO 225.000 PAGINAS  </t>
  </si>
  <si>
    <t>CARTUCHO HP C9370A NEGRO PHOTO T1100 130ML</t>
  </si>
  <si>
    <t>CARTUCHO HP C9372A MAGENTA INK JT1100 JT 610</t>
  </si>
  <si>
    <t>CARTUCHO HP C9403A 72 130-ML MATE BLACK INK</t>
  </si>
  <si>
    <t>CARTUCHO HP C9371A CYAN 72 130ML INK JT1100</t>
  </si>
  <si>
    <t>CARTUCHO HP C9373A YELLOW INK J1100 JT610</t>
  </si>
  <si>
    <t>CARTUCHO HP C9374A GRAY INK JT1100 JT610</t>
  </si>
  <si>
    <t>CABEZAL HP 72 MK-Y C9384A</t>
  </si>
  <si>
    <t>CABEZAL HP 72 G-PK C9380A</t>
  </si>
  <si>
    <t>CABEZAL HP 72 C-M C9383A</t>
  </si>
  <si>
    <t>Lexmark 52D4X00 Black Toner Cartridge - Extra High CapacityMS811 -MS812  O_52D4X00</t>
  </si>
  <si>
    <t>Lexmark 52D0Z00 Imaging UnitMX710- MX711-MX810- MX811- MX812 -MS810 O_52D0Z00</t>
  </si>
  <si>
    <t>Lexmark 40X8420 KIT DE MANTENIMIENTO Lexmark PN:40X8420 MX710-MX810  O_40X8420</t>
  </si>
  <si>
    <t>cim02--Drum Unit (500.000 pages) IM 550/600/P800/P801 ISO/IEC 19752 M0CH3050CO (RICOH)</t>
  </si>
  <si>
    <t>TONER RICOH 418480 BLACK  40K IMPRESORA P800/P801</t>
  </si>
  <si>
    <t xml:space="preserve">Avision AD345 Rodillo ADF 002 8287,002 972, 0 SP </t>
  </si>
  <si>
    <t xml:space="preserve">Avision AD370WN Rodillo ADF 002 8287,002 972, 0 SP  </t>
  </si>
  <si>
    <t>Epson DS860 B12B813581 KIT RODILLOS</t>
  </si>
  <si>
    <t>Ricoh FI-8170 TAA KIT RODILLOS PA03810-0001-PA03670-0002</t>
  </si>
  <si>
    <t>UNIDAD</t>
  </si>
  <si>
    <t>VENEPLAST</t>
  </si>
  <si>
    <t>KONECTA</t>
  </si>
  <si>
    <t>OFITIENDA</t>
  </si>
  <si>
    <t>VALOR INCLUIDO IVA</t>
  </si>
  <si>
    <t>VALOR UNITARIO  IVA</t>
  </si>
  <si>
    <t xml:space="preserve">PROMEDIO </t>
  </si>
  <si>
    <t>ESTUDIO DE MERCADO CONSUMIBLES DE IMPRESIÓN</t>
  </si>
  <si>
    <t>CALCULOS</t>
  </si>
  <si>
    <t>QUALITY GROUP SERVICES S.A.S.</t>
  </si>
  <si>
    <t>VALOR UNITARIO IVA INCLUIDO</t>
  </si>
  <si>
    <t>VALOR TOTAL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</si>
</sst>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8"/>
      <color rgb="FF000000"/>
      <name val="Arial Narrow"/>
      <family val="2"/>
    </font>
    <font>
      <b/>
      <sz val="8"/>
      <color theme="0"/>
      <name val="Arial Narrow"/>
      <family val="2"/>
    </font>
    <font>
      <b/>
      <sz val="14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4">
    <xf numFmtId="0" fontId="0" fillId="0" borderId="0" xfId="0"/>
    <xf numFmtId="164" fontId="2" fillId="3" borderId="1" xfId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0" xfId="0" applyFont="1" applyFill="1"/>
    <xf numFmtId="0" fontId="2" fillId="3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 wrapText="1"/>
    </xf>
    <xf numFmtId="164" fontId="2" fillId="3" borderId="6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164" fontId="2" fillId="3" borderId="5" xfId="0" applyNumberFormat="1" applyFont="1" applyFill="1" applyBorder="1" applyAlignment="1">
      <alignment horizontal="center" vertical="center" wrapText="1"/>
    </xf>
    <xf numFmtId="164" fontId="2" fillId="3" borderId="9" xfId="0" applyNumberFormat="1" applyFont="1" applyFill="1" applyBorder="1" applyAlignment="1">
      <alignment horizontal="center" vertical="center" wrapText="1"/>
    </xf>
    <xf numFmtId="0" fontId="3" fillId="3" borderId="0" xfId="0" applyFont="1" applyFill="1"/>
    <xf numFmtId="0" fontId="2" fillId="3" borderId="0" xfId="0" applyFont="1" applyFill="1" applyAlignment="1">
      <alignment horizontal="center"/>
    </xf>
    <xf numFmtId="10" fontId="2" fillId="3" borderId="0" xfId="0" applyNumberFormat="1" applyFont="1" applyFill="1" applyAlignment="1">
      <alignment horizontal="center"/>
    </xf>
    <xf numFmtId="2" fontId="2" fillId="3" borderId="0" xfId="0" applyNumberFormat="1" applyFont="1" applyFill="1"/>
    <xf numFmtId="0" fontId="4" fillId="3" borderId="1" xfId="0" applyFont="1" applyFill="1" applyBorder="1" applyAlignment="1">
      <alignment horizontal="justify" vertical="center" wrapText="1"/>
    </xf>
    <xf numFmtId="1" fontId="2" fillId="3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vertical="center" wrapText="1"/>
    </xf>
    <xf numFmtId="0" fontId="3" fillId="3" borderId="0" xfId="0" applyFont="1" applyFill="1" applyAlignment="1">
      <alignment wrapText="1"/>
    </xf>
    <xf numFmtId="0" fontId="3" fillId="3" borderId="0" xfId="0" applyFont="1" applyFill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164" fontId="2" fillId="3" borderId="0" xfId="1" applyFont="1" applyFill="1"/>
    <xf numFmtId="44" fontId="2" fillId="3" borderId="0" xfId="0" applyNumberFormat="1" applyFont="1" applyFill="1"/>
    <xf numFmtId="0" fontId="2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justify" vertical="center" wrapText="1"/>
    </xf>
    <xf numFmtId="1" fontId="2" fillId="6" borderId="1" xfId="0" applyNumberFormat="1" applyFont="1" applyFill="1" applyBorder="1" applyAlignment="1">
      <alignment horizontal="center" vertical="center"/>
    </xf>
    <xf numFmtId="164" fontId="2" fillId="6" borderId="1" xfId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 wrapText="1"/>
    </xf>
    <xf numFmtId="0" fontId="2" fillId="6" borderId="0" xfId="0" applyFont="1" applyFill="1"/>
    <xf numFmtId="164" fontId="2" fillId="6" borderId="5" xfId="0" applyNumberFormat="1" applyFont="1" applyFill="1" applyBorder="1" applyAlignment="1">
      <alignment horizontal="center" vertical="center" wrapText="1"/>
    </xf>
    <xf numFmtId="164" fontId="2" fillId="6" borderId="6" xfId="0" applyNumberFormat="1" applyFont="1" applyFill="1" applyBorder="1" applyAlignment="1">
      <alignment horizontal="center" vertical="center" wrapText="1"/>
    </xf>
    <xf numFmtId="164" fontId="2" fillId="6" borderId="0" xfId="1" applyFont="1" applyFill="1"/>
    <xf numFmtId="44" fontId="2" fillId="6" borderId="0" xfId="0" applyNumberFormat="1" applyFont="1" applyFill="1"/>
    <xf numFmtId="0" fontId="4" fillId="6" borderId="1" xfId="0" applyFont="1" applyFill="1" applyBorder="1" applyAlignment="1">
      <alignment horizontal="center" vertical="center"/>
    </xf>
    <xf numFmtId="164" fontId="3" fillId="6" borderId="1" xfId="0" applyNumberFormat="1" applyFont="1" applyFill="1" applyBorder="1" applyAlignment="1">
      <alignment vertical="center" wrapText="1"/>
    </xf>
    <xf numFmtId="0" fontId="3" fillId="6" borderId="0" xfId="0" applyFont="1" applyFill="1"/>
    <xf numFmtId="164" fontId="3" fillId="6" borderId="2" xfId="0" applyNumberFormat="1" applyFont="1" applyFill="1" applyBorder="1" applyAlignment="1">
      <alignment vertical="center" wrapText="1"/>
    </xf>
    <xf numFmtId="164" fontId="3" fillId="6" borderId="3" xfId="0" applyNumberFormat="1" applyFont="1" applyFill="1" applyBorder="1" applyAlignment="1">
      <alignment vertical="center" wrapText="1"/>
    </xf>
    <xf numFmtId="164" fontId="3" fillId="6" borderId="0" xfId="1" applyFont="1" applyFill="1"/>
    <xf numFmtId="0" fontId="6" fillId="3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FFCC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AD830-4F2F-4DDC-BE3D-AA0314048338}">
  <sheetPr>
    <tabColor rgb="FF00B050"/>
  </sheetPr>
  <dimension ref="A1:P43"/>
  <sheetViews>
    <sheetView tabSelected="1" topLeftCell="C1" zoomScale="145" zoomScaleNormal="145" workbookViewId="0">
      <selection activeCell="M6" sqref="M6"/>
    </sheetView>
  </sheetViews>
  <sheetFormatPr baseColWidth="10" defaultColWidth="11.44140625" defaultRowHeight="10.199999999999999" x14ac:dyDescent="0.2"/>
  <cols>
    <col min="1" max="1" width="6.5546875" style="4" bestFit="1" customWidth="1"/>
    <col min="2" max="2" width="34.5546875" style="4" customWidth="1"/>
    <col min="3" max="3" width="8.109375" style="14" bestFit="1" customWidth="1"/>
    <col min="4" max="4" width="8.6640625" style="14" bestFit="1" customWidth="1"/>
    <col min="5" max="13" width="13.6640625" style="14" customWidth="1"/>
    <col min="14" max="14" width="11.44140625" style="4"/>
    <col min="15" max="16" width="13.6640625" style="14" customWidth="1"/>
    <col min="17" max="16384" width="11.44140625" style="4"/>
  </cols>
  <sheetData>
    <row r="1" spans="1:16" ht="18" x14ac:dyDescent="0.2">
      <c r="A1" s="46" t="s">
        <v>47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x14ac:dyDescent="0.2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x14ac:dyDescent="0.2">
      <c r="A3" s="21"/>
      <c r="B3" s="21"/>
      <c r="C3" s="21"/>
      <c r="D3" s="21"/>
      <c r="E3" s="21"/>
      <c r="F3" s="21"/>
      <c r="G3" s="21"/>
      <c r="H3" s="21"/>
      <c r="I3" s="47" t="s">
        <v>48</v>
      </c>
      <c r="J3" s="48"/>
      <c r="K3" s="48"/>
      <c r="L3" s="48"/>
      <c r="M3" s="48"/>
      <c r="O3" s="21"/>
      <c r="P3" s="21"/>
    </row>
    <row r="4" spans="1:16" ht="20.399999999999999" x14ac:dyDescent="0.2">
      <c r="A4" s="20"/>
      <c r="B4" s="20"/>
      <c r="C4" s="4"/>
      <c r="D4" s="4"/>
      <c r="E4" s="22" t="s">
        <v>41</v>
      </c>
      <c r="F4" s="22" t="s">
        <v>42</v>
      </c>
      <c r="G4" s="22" t="s">
        <v>43</v>
      </c>
      <c r="H4" s="22" t="s">
        <v>49</v>
      </c>
      <c r="I4" s="24" t="s">
        <v>46</v>
      </c>
      <c r="J4" s="24" t="s">
        <v>8</v>
      </c>
      <c r="K4" s="24" t="s">
        <v>4</v>
      </c>
      <c r="L4" s="24" t="s">
        <v>5</v>
      </c>
      <c r="M4" s="24" t="s">
        <v>6</v>
      </c>
      <c r="O4" s="49" t="s">
        <v>9</v>
      </c>
      <c r="P4" s="49"/>
    </row>
    <row r="5" spans="1:16" ht="20.399999999999999" x14ac:dyDescent="0.2">
      <c r="A5" s="22" t="s">
        <v>0</v>
      </c>
      <c r="B5" s="22" t="s">
        <v>1</v>
      </c>
      <c r="C5" s="23" t="s">
        <v>2</v>
      </c>
      <c r="D5" s="22" t="s">
        <v>3</v>
      </c>
      <c r="E5" s="22" t="s">
        <v>44</v>
      </c>
      <c r="F5" s="22" t="s">
        <v>44</v>
      </c>
      <c r="G5" s="22" t="s">
        <v>44</v>
      </c>
      <c r="H5" s="22" t="s">
        <v>44</v>
      </c>
      <c r="I5" s="24" t="s">
        <v>50</v>
      </c>
      <c r="J5" s="24" t="s">
        <v>50</v>
      </c>
      <c r="K5" s="24" t="s">
        <v>50</v>
      </c>
      <c r="L5" s="24" t="s">
        <v>50</v>
      </c>
      <c r="M5" s="24" t="s">
        <v>50</v>
      </c>
      <c r="N5" s="5"/>
      <c r="O5" s="27" t="s">
        <v>50</v>
      </c>
      <c r="P5" s="27" t="s">
        <v>51</v>
      </c>
    </row>
    <row r="6" spans="1:16" x14ac:dyDescent="0.2">
      <c r="A6" s="6">
        <v>1</v>
      </c>
      <c r="B6" s="17" t="s">
        <v>12</v>
      </c>
      <c r="C6" s="18">
        <v>6</v>
      </c>
      <c r="D6" s="18" t="s">
        <v>40</v>
      </c>
      <c r="E6" s="1">
        <v>1836170</v>
      </c>
      <c r="F6" s="1">
        <v>2160199.86</v>
      </c>
      <c r="G6" s="10">
        <v>1880200</v>
      </c>
      <c r="H6" s="10">
        <v>1547000</v>
      </c>
      <c r="I6" s="10">
        <f>AVERAGE(E6:H6)</f>
        <v>1855892.4649999999</v>
      </c>
      <c r="J6" s="10">
        <f>_xlfn.STDEV.S(E6:H6)</f>
        <v>250996.2665518593</v>
      </c>
      <c r="K6" s="10">
        <f>I6-J6</f>
        <v>1604896.1984481406</v>
      </c>
      <c r="L6" s="10">
        <f>I6+J6</f>
        <v>2106888.7315518591</v>
      </c>
      <c r="M6" s="10">
        <f>AVERAGEIFS(E6:H6,E6:H6,"&gt;"&amp;K6,E6:H6,"&lt;"&amp;L6)</f>
        <v>1858185</v>
      </c>
      <c r="O6" s="10">
        <f>ROUND(MIN(I6,M6),0)</f>
        <v>1855892</v>
      </c>
      <c r="P6" s="10">
        <f>O6*C6</f>
        <v>11135352</v>
      </c>
    </row>
    <row r="7" spans="1:16" x14ac:dyDescent="0.2">
      <c r="A7" s="9">
        <v>2</v>
      </c>
      <c r="B7" s="17" t="s">
        <v>13</v>
      </c>
      <c r="C7" s="18">
        <v>5</v>
      </c>
      <c r="D7" s="18" t="s">
        <v>40</v>
      </c>
      <c r="E7" s="1">
        <v>2540650</v>
      </c>
      <c r="F7" s="1">
        <v>2989000.35</v>
      </c>
      <c r="G7" s="10">
        <v>2618000</v>
      </c>
      <c r="H7" s="10">
        <v>1547000</v>
      </c>
      <c r="I7" s="10">
        <f t="shared" ref="I7:I33" si="0">AVERAGE(E7:H7)</f>
        <v>2423662.5874999999</v>
      </c>
      <c r="J7" s="10">
        <f t="shared" ref="J7:J33" si="1">_xlfn.STDEV.S(E7:H7)</f>
        <v>616332.47591738112</v>
      </c>
      <c r="K7" s="10">
        <f t="shared" ref="K7:K33" si="2">I7-J7</f>
        <v>1807330.1115826187</v>
      </c>
      <c r="L7" s="10">
        <f t="shared" ref="L7:L33" si="3">I7+J7</f>
        <v>3039995.0634173811</v>
      </c>
      <c r="M7" s="10">
        <f t="shared" ref="M7:M33" si="4">AVERAGEIFS(E7:H7,E7:H7,"&gt;"&amp;K7,E7:H7,"&lt;"&amp;L7)</f>
        <v>2715883.4499999997</v>
      </c>
      <c r="O7" s="10">
        <f t="shared" ref="O7:O33" si="5">ROUND(MIN(I7,M7),0)</f>
        <v>2423663</v>
      </c>
      <c r="P7" s="10">
        <f t="shared" ref="P7:P33" si="6">O7*C7</f>
        <v>12118315</v>
      </c>
    </row>
    <row r="8" spans="1:16" x14ac:dyDescent="0.2">
      <c r="A8" s="6">
        <v>3</v>
      </c>
      <c r="B8" s="17" t="s">
        <v>14</v>
      </c>
      <c r="C8" s="18">
        <v>5</v>
      </c>
      <c r="D8" s="18" t="s">
        <v>40</v>
      </c>
      <c r="E8" s="1">
        <v>2540650</v>
      </c>
      <c r="F8" s="1">
        <v>2989000.35</v>
      </c>
      <c r="G8" s="10">
        <v>2618000</v>
      </c>
      <c r="H8" s="10">
        <v>1547000</v>
      </c>
      <c r="I8" s="10">
        <f t="shared" si="0"/>
        <v>2423662.5874999999</v>
      </c>
      <c r="J8" s="10">
        <f t="shared" si="1"/>
        <v>616332.47591738112</v>
      </c>
      <c r="K8" s="10">
        <f t="shared" si="2"/>
        <v>1807330.1115826187</v>
      </c>
      <c r="L8" s="10">
        <f t="shared" si="3"/>
        <v>3039995.0634173811</v>
      </c>
      <c r="M8" s="10">
        <f t="shared" si="4"/>
        <v>2715883.4499999997</v>
      </c>
      <c r="O8" s="10">
        <f t="shared" si="5"/>
        <v>2423663</v>
      </c>
      <c r="P8" s="10">
        <f t="shared" si="6"/>
        <v>12118315</v>
      </c>
    </row>
    <row r="9" spans="1:16" x14ac:dyDescent="0.2">
      <c r="A9" s="9">
        <v>4</v>
      </c>
      <c r="B9" s="17" t="s">
        <v>15</v>
      </c>
      <c r="C9" s="18">
        <v>5</v>
      </c>
      <c r="D9" s="18" t="s">
        <v>40</v>
      </c>
      <c r="E9" s="1">
        <v>2540650</v>
      </c>
      <c r="F9" s="1">
        <v>2989000.35</v>
      </c>
      <c r="G9" s="10">
        <v>2618000</v>
      </c>
      <c r="H9" s="10">
        <v>1547000</v>
      </c>
      <c r="I9" s="10">
        <f t="shared" si="0"/>
        <v>2423662.5874999999</v>
      </c>
      <c r="J9" s="10">
        <f t="shared" si="1"/>
        <v>616332.47591738112</v>
      </c>
      <c r="K9" s="10">
        <f t="shared" si="2"/>
        <v>1807330.1115826187</v>
      </c>
      <c r="L9" s="10">
        <f t="shared" si="3"/>
        <v>3039995.0634173811</v>
      </c>
      <c r="M9" s="10">
        <f t="shared" si="4"/>
        <v>2715883.4499999997</v>
      </c>
      <c r="O9" s="10">
        <f t="shared" si="5"/>
        <v>2423663</v>
      </c>
      <c r="P9" s="10">
        <f t="shared" si="6"/>
        <v>12118315</v>
      </c>
    </row>
    <row r="10" spans="1:16" x14ac:dyDescent="0.2">
      <c r="A10" s="6">
        <v>5</v>
      </c>
      <c r="B10" s="17" t="s">
        <v>16</v>
      </c>
      <c r="C10" s="18">
        <v>5</v>
      </c>
      <c r="D10" s="18" t="s">
        <v>40</v>
      </c>
      <c r="E10" s="1">
        <v>2282420</v>
      </c>
      <c r="F10" s="1">
        <v>2685200.49</v>
      </c>
      <c r="G10" s="10">
        <v>2278850</v>
      </c>
      <c r="H10" s="10">
        <v>1428000</v>
      </c>
      <c r="I10" s="10">
        <f t="shared" si="0"/>
        <v>2168617.6225000001</v>
      </c>
      <c r="J10" s="10">
        <f t="shared" si="1"/>
        <v>529299.68824414001</v>
      </c>
      <c r="K10" s="10">
        <f t="shared" si="2"/>
        <v>1639317.93425586</v>
      </c>
      <c r="L10" s="10">
        <f t="shared" si="3"/>
        <v>2697917.3107441403</v>
      </c>
      <c r="M10" s="10">
        <f t="shared" si="4"/>
        <v>2415490.1633333336</v>
      </c>
      <c r="O10" s="10">
        <f t="shared" si="5"/>
        <v>2168618</v>
      </c>
      <c r="P10" s="10">
        <f t="shared" si="6"/>
        <v>10843090</v>
      </c>
    </row>
    <row r="11" spans="1:16" x14ac:dyDescent="0.2">
      <c r="A11" s="9">
        <v>6</v>
      </c>
      <c r="B11" s="17" t="s">
        <v>17</v>
      </c>
      <c r="C11" s="18">
        <v>6</v>
      </c>
      <c r="D11" s="18" t="s">
        <v>40</v>
      </c>
      <c r="E11" s="1">
        <v>345100</v>
      </c>
      <c r="F11" s="1">
        <v>405999.44</v>
      </c>
      <c r="G11" s="10">
        <v>357000</v>
      </c>
      <c r="H11" s="10">
        <v>357000</v>
      </c>
      <c r="I11" s="10">
        <f t="shared" si="0"/>
        <v>366274.86</v>
      </c>
      <c r="J11" s="10">
        <f t="shared" si="1"/>
        <v>27070.666832294079</v>
      </c>
      <c r="K11" s="10">
        <f t="shared" si="2"/>
        <v>339204.1931677059</v>
      </c>
      <c r="L11" s="10">
        <f t="shared" si="3"/>
        <v>393345.52683229407</v>
      </c>
      <c r="M11" s="10">
        <f t="shared" si="4"/>
        <v>353033.33333333331</v>
      </c>
      <c r="O11" s="10">
        <f t="shared" si="5"/>
        <v>353033</v>
      </c>
      <c r="P11" s="10">
        <f t="shared" si="6"/>
        <v>2118198</v>
      </c>
    </row>
    <row r="12" spans="1:16" x14ac:dyDescent="0.2">
      <c r="A12" s="6">
        <v>7</v>
      </c>
      <c r="B12" s="17" t="s">
        <v>18</v>
      </c>
      <c r="C12" s="18">
        <v>6</v>
      </c>
      <c r="D12" s="18" t="s">
        <v>40</v>
      </c>
      <c r="E12" s="1">
        <v>362950</v>
      </c>
      <c r="F12" s="1">
        <v>427000.56</v>
      </c>
      <c r="G12" s="10">
        <v>357000</v>
      </c>
      <c r="H12" s="10">
        <v>368900</v>
      </c>
      <c r="I12" s="10">
        <f t="shared" si="0"/>
        <v>378962.64</v>
      </c>
      <c r="J12" s="10">
        <f t="shared" si="1"/>
        <v>32391.669079333755</v>
      </c>
      <c r="K12" s="10">
        <f t="shared" si="2"/>
        <v>346570.97092066624</v>
      </c>
      <c r="L12" s="10">
        <f t="shared" si="3"/>
        <v>411354.30907933379</v>
      </c>
      <c r="M12" s="10">
        <f t="shared" si="4"/>
        <v>362950</v>
      </c>
      <c r="O12" s="10">
        <f t="shared" si="5"/>
        <v>362950</v>
      </c>
      <c r="P12" s="10">
        <f t="shared" si="6"/>
        <v>2177700</v>
      </c>
    </row>
    <row r="13" spans="1:16" x14ac:dyDescent="0.2">
      <c r="A13" s="9">
        <v>8</v>
      </c>
      <c r="B13" s="17" t="s">
        <v>19</v>
      </c>
      <c r="C13" s="18">
        <v>14</v>
      </c>
      <c r="D13" s="18" t="s">
        <v>40</v>
      </c>
      <c r="E13" s="1">
        <v>339150</v>
      </c>
      <c r="F13" s="1">
        <v>398999.86</v>
      </c>
      <c r="G13" s="10">
        <v>345100</v>
      </c>
      <c r="H13" s="10">
        <v>357000</v>
      </c>
      <c r="I13" s="10">
        <f t="shared" si="0"/>
        <v>360062.46499999997</v>
      </c>
      <c r="J13" s="10">
        <f t="shared" si="1"/>
        <v>26998.184954515607</v>
      </c>
      <c r="K13" s="10">
        <f t="shared" si="2"/>
        <v>333064.28004548437</v>
      </c>
      <c r="L13" s="10">
        <f t="shared" si="3"/>
        <v>387060.64995451557</v>
      </c>
      <c r="M13" s="10">
        <f t="shared" si="4"/>
        <v>347083.33333333331</v>
      </c>
      <c r="O13" s="10">
        <f t="shared" si="5"/>
        <v>347083</v>
      </c>
      <c r="P13" s="10">
        <f t="shared" si="6"/>
        <v>4859162</v>
      </c>
    </row>
    <row r="14" spans="1:16" ht="20.399999999999999" x14ac:dyDescent="0.2">
      <c r="A14" s="6">
        <v>9</v>
      </c>
      <c r="B14" s="17" t="s">
        <v>20</v>
      </c>
      <c r="C14" s="18">
        <v>22</v>
      </c>
      <c r="D14" s="18" t="s">
        <v>40</v>
      </c>
      <c r="E14" s="1">
        <v>1364930</v>
      </c>
      <c r="F14" s="1">
        <v>1605800.28</v>
      </c>
      <c r="G14" s="10">
        <v>1487500</v>
      </c>
      <c r="H14" s="10">
        <v>1487500</v>
      </c>
      <c r="I14" s="10">
        <f t="shared" si="0"/>
        <v>1486432.57</v>
      </c>
      <c r="J14" s="10">
        <f t="shared" si="1"/>
        <v>98342.604400566241</v>
      </c>
      <c r="K14" s="10">
        <f t="shared" si="2"/>
        <v>1388089.9655994338</v>
      </c>
      <c r="L14" s="10">
        <f t="shared" si="3"/>
        <v>1584775.1744005664</v>
      </c>
      <c r="M14" s="10">
        <f t="shared" si="4"/>
        <v>1487500</v>
      </c>
      <c r="O14" s="10">
        <f t="shared" si="5"/>
        <v>1486433</v>
      </c>
      <c r="P14" s="10">
        <f t="shared" si="6"/>
        <v>32701526</v>
      </c>
    </row>
    <row r="15" spans="1:16" ht="20.399999999999999" x14ac:dyDescent="0.2">
      <c r="A15" s="9">
        <v>10</v>
      </c>
      <c r="B15" s="17" t="s">
        <v>21</v>
      </c>
      <c r="C15" s="18">
        <v>1</v>
      </c>
      <c r="D15" s="18" t="s">
        <v>40</v>
      </c>
      <c r="E15" s="1">
        <v>2600150</v>
      </c>
      <c r="F15" s="1">
        <v>3058999.72</v>
      </c>
      <c r="G15" s="10">
        <v>2618000</v>
      </c>
      <c r="H15" s="10">
        <v>2380000</v>
      </c>
      <c r="I15" s="10">
        <f t="shared" si="0"/>
        <v>2664287.4300000002</v>
      </c>
      <c r="J15" s="10">
        <f t="shared" si="1"/>
        <v>284530.76625446498</v>
      </c>
      <c r="K15" s="10">
        <f t="shared" si="2"/>
        <v>2379756.6637455351</v>
      </c>
      <c r="L15" s="10">
        <f t="shared" si="3"/>
        <v>2948818.1962544653</v>
      </c>
      <c r="M15" s="10">
        <f t="shared" si="4"/>
        <v>2532716.6666666665</v>
      </c>
      <c r="O15" s="10">
        <f t="shared" si="5"/>
        <v>2532717</v>
      </c>
      <c r="P15" s="10">
        <f t="shared" si="6"/>
        <v>2532717</v>
      </c>
    </row>
    <row r="16" spans="1:16" x14ac:dyDescent="0.2">
      <c r="A16" s="6">
        <v>11</v>
      </c>
      <c r="B16" s="17" t="s">
        <v>22</v>
      </c>
      <c r="C16" s="18">
        <v>1</v>
      </c>
      <c r="D16" s="18" t="s">
        <v>40</v>
      </c>
      <c r="E16" s="1">
        <v>583100</v>
      </c>
      <c r="F16" s="1">
        <v>686000.49</v>
      </c>
      <c r="G16" s="10">
        <v>589050</v>
      </c>
      <c r="H16" s="10">
        <v>357000</v>
      </c>
      <c r="I16" s="10">
        <f t="shared" si="0"/>
        <v>553787.62250000006</v>
      </c>
      <c r="J16" s="10">
        <f t="shared" si="1"/>
        <v>139413.36789494034</v>
      </c>
      <c r="K16" s="10">
        <f t="shared" si="2"/>
        <v>414374.25460505974</v>
      </c>
      <c r="L16" s="10">
        <f t="shared" si="3"/>
        <v>693200.99039494037</v>
      </c>
      <c r="M16" s="10">
        <f t="shared" si="4"/>
        <v>619383.4966666667</v>
      </c>
      <c r="O16" s="10">
        <f t="shared" si="5"/>
        <v>553788</v>
      </c>
      <c r="P16" s="10">
        <f t="shared" si="6"/>
        <v>553788</v>
      </c>
    </row>
    <row r="17" spans="1:16" x14ac:dyDescent="0.2">
      <c r="A17" s="9">
        <v>12</v>
      </c>
      <c r="B17" s="17" t="s">
        <v>23</v>
      </c>
      <c r="C17" s="18">
        <v>1</v>
      </c>
      <c r="D17" s="18" t="s">
        <v>40</v>
      </c>
      <c r="E17" s="1">
        <v>583100</v>
      </c>
      <c r="F17" s="1">
        <v>686000.49</v>
      </c>
      <c r="G17" s="10">
        <v>589050</v>
      </c>
      <c r="H17" s="10">
        <v>595000</v>
      </c>
      <c r="I17" s="10">
        <f t="shared" si="0"/>
        <v>613287.62250000006</v>
      </c>
      <c r="J17" s="10">
        <f t="shared" si="1"/>
        <v>48718.077183697336</v>
      </c>
      <c r="K17" s="10">
        <f t="shared" si="2"/>
        <v>564569.54531630268</v>
      </c>
      <c r="L17" s="10">
        <f t="shared" si="3"/>
        <v>662005.69968369743</v>
      </c>
      <c r="M17" s="10">
        <f t="shared" si="4"/>
        <v>589050</v>
      </c>
      <c r="O17" s="10">
        <f t="shared" si="5"/>
        <v>589050</v>
      </c>
      <c r="P17" s="10">
        <f t="shared" si="6"/>
        <v>589050</v>
      </c>
    </row>
    <row r="18" spans="1:16" x14ac:dyDescent="0.2">
      <c r="A18" s="6">
        <v>13</v>
      </c>
      <c r="B18" s="17" t="s">
        <v>24</v>
      </c>
      <c r="C18" s="18">
        <v>1</v>
      </c>
      <c r="D18" s="18" t="s">
        <v>40</v>
      </c>
      <c r="E18" s="1">
        <v>583100</v>
      </c>
      <c r="F18" s="1">
        <v>686000.49</v>
      </c>
      <c r="G18" s="10">
        <v>589050</v>
      </c>
      <c r="H18" s="10">
        <v>595000</v>
      </c>
      <c r="I18" s="10">
        <f t="shared" si="0"/>
        <v>613287.62250000006</v>
      </c>
      <c r="J18" s="10">
        <f t="shared" si="1"/>
        <v>48718.077183697336</v>
      </c>
      <c r="K18" s="10">
        <f t="shared" si="2"/>
        <v>564569.54531630268</v>
      </c>
      <c r="L18" s="10">
        <f t="shared" si="3"/>
        <v>662005.69968369743</v>
      </c>
      <c r="M18" s="10">
        <f t="shared" si="4"/>
        <v>589050</v>
      </c>
      <c r="O18" s="10">
        <f t="shared" si="5"/>
        <v>589050</v>
      </c>
      <c r="P18" s="10">
        <f t="shared" si="6"/>
        <v>589050</v>
      </c>
    </row>
    <row r="19" spans="1:16" x14ac:dyDescent="0.2">
      <c r="A19" s="9">
        <v>14</v>
      </c>
      <c r="B19" s="17" t="s">
        <v>25</v>
      </c>
      <c r="C19" s="18">
        <v>1</v>
      </c>
      <c r="D19" s="18" t="s">
        <v>40</v>
      </c>
      <c r="E19" s="1">
        <v>583100</v>
      </c>
      <c r="F19" s="1">
        <v>686000.49</v>
      </c>
      <c r="G19" s="10">
        <v>589050</v>
      </c>
      <c r="H19" s="10">
        <v>595000</v>
      </c>
      <c r="I19" s="10">
        <f t="shared" si="0"/>
        <v>613287.62250000006</v>
      </c>
      <c r="J19" s="10">
        <f t="shared" si="1"/>
        <v>48718.077183697336</v>
      </c>
      <c r="K19" s="10">
        <f t="shared" si="2"/>
        <v>564569.54531630268</v>
      </c>
      <c r="L19" s="10">
        <f t="shared" si="3"/>
        <v>662005.69968369743</v>
      </c>
      <c r="M19" s="10">
        <f t="shared" si="4"/>
        <v>589050</v>
      </c>
      <c r="O19" s="10">
        <f t="shared" si="5"/>
        <v>589050</v>
      </c>
      <c r="P19" s="10">
        <f t="shared" si="6"/>
        <v>589050</v>
      </c>
    </row>
    <row r="20" spans="1:16" x14ac:dyDescent="0.2">
      <c r="A20" s="6">
        <v>15</v>
      </c>
      <c r="B20" s="17" t="s">
        <v>26</v>
      </c>
      <c r="C20" s="18">
        <v>1</v>
      </c>
      <c r="D20" s="18" t="s">
        <v>40</v>
      </c>
      <c r="E20" s="1">
        <v>583100</v>
      </c>
      <c r="F20" s="1">
        <v>686000.49</v>
      </c>
      <c r="G20" s="10">
        <v>589050</v>
      </c>
      <c r="H20" s="10">
        <v>595000</v>
      </c>
      <c r="I20" s="10">
        <f t="shared" si="0"/>
        <v>613287.62250000006</v>
      </c>
      <c r="J20" s="10">
        <f t="shared" si="1"/>
        <v>48718.077183697336</v>
      </c>
      <c r="K20" s="10">
        <f t="shared" si="2"/>
        <v>564569.54531630268</v>
      </c>
      <c r="L20" s="10">
        <f t="shared" si="3"/>
        <v>662005.69968369743</v>
      </c>
      <c r="M20" s="10">
        <f t="shared" si="4"/>
        <v>589050</v>
      </c>
      <c r="O20" s="10">
        <f t="shared" si="5"/>
        <v>589050</v>
      </c>
      <c r="P20" s="10">
        <f t="shared" si="6"/>
        <v>589050</v>
      </c>
    </row>
    <row r="21" spans="1:16" x14ac:dyDescent="0.2">
      <c r="A21" s="9">
        <v>16</v>
      </c>
      <c r="B21" s="17" t="s">
        <v>27</v>
      </c>
      <c r="C21" s="18">
        <v>1</v>
      </c>
      <c r="D21" s="18" t="s">
        <v>40</v>
      </c>
      <c r="E21" s="1">
        <v>583100</v>
      </c>
      <c r="F21" s="1">
        <v>686000.49</v>
      </c>
      <c r="G21" s="10">
        <v>589050</v>
      </c>
      <c r="H21" s="10">
        <v>595000</v>
      </c>
      <c r="I21" s="10">
        <f t="shared" si="0"/>
        <v>613287.62250000006</v>
      </c>
      <c r="J21" s="10">
        <f t="shared" si="1"/>
        <v>48718.077183697336</v>
      </c>
      <c r="K21" s="10">
        <f t="shared" si="2"/>
        <v>564569.54531630268</v>
      </c>
      <c r="L21" s="10">
        <f t="shared" si="3"/>
        <v>662005.69968369743</v>
      </c>
      <c r="M21" s="10">
        <f t="shared" si="4"/>
        <v>589050</v>
      </c>
      <c r="O21" s="10">
        <f t="shared" si="5"/>
        <v>589050</v>
      </c>
      <c r="P21" s="10">
        <f t="shared" si="6"/>
        <v>589050</v>
      </c>
    </row>
    <row r="22" spans="1:16" x14ac:dyDescent="0.2">
      <c r="A22" s="6">
        <v>17</v>
      </c>
      <c r="B22" s="17" t="s">
        <v>28</v>
      </c>
      <c r="C22" s="18">
        <v>1</v>
      </c>
      <c r="D22" s="18" t="s">
        <v>40</v>
      </c>
      <c r="E22" s="1">
        <v>648550</v>
      </c>
      <c r="F22" s="1">
        <v>762999.44</v>
      </c>
      <c r="G22" s="10">
        <v>654500</v>
      </c>
      <c r="H22" s="10">
        <v>1606500</v>
      </c>
      <c r="I22" s="10">
        <f t="shared" si="0"/>
        <v>918137.36</v>
      </c>
      <c r="J22" s="10">
        <f t="shared" si="1"/>
        <v>461913.73676233651</v>
      </c>
      <c r="K22" s="10">
        <f t="shared" si="2"/>
        <v>456223.62323766347</v>
      </c>
      <c r="L22" s="10">
        <f t="shared" si="3"/>
        <v>1380051.0967623366</v>
      </c>
      <c r="M22" s="10">
        <f t="shared" si="4"/>
        <v>688683.14666666661</v>
      </c>
      <c r="O22" s="10">
        <f t="shared" si="5"/>
        <v>688683</v>
      </c>
      <c r="P22" s="10">
        <f t="shared" si="6"/>
        <v>688683</v>
      </c>
    </row>
    <row r="23" spans="1:16" x14ac:dyDescent="0.2">
      <c r="A23" s="9">
        <v>18</v>
      </c>
      <c r="B23" s="17" t="s">
        <v>29</v>
      </c>
      <c r="C23" s="18">
        <v>1</v>
      </c>
      <c r="D23" s="18" t="s">
        <v>40</v>
      </c>
      <c r="E23" s="1">
        <v>648550</v>
      </c>
      <c r="F23" s="1">
        <v>762999.44</v>
      </c>
      <c r="G23" s="10">
        <v>654500</v>
      </c>
      <c r="H23" s="10">
        <v>1606500</v>
      </c>
      <c r="I23" s="10">
        <f t="shared" si="0"/>
        <v>918137.36</v>
      </c>
      <c r="J23" s="10">
        <f t="shared" si="1"/>
        <v>461913.73676233651</v>
      </c>
      <c r="K23" s="10">
        <f t="shared" si="2"/>
        <v>456223.62323766347</v>
      </c>
      <c r="L23" s="10">
        <f t="shared" si="3"/>
        <v>1380051.0967623366</v>
      </c>
      <c r="M23" s="10">
        <f t="shared" si="4"/>
        <v>688683.14666666661</v>
      </c>
      <c r="O23" s="10">
        <f t="shared" si="5"/>
        <v>688683</v>
      </c>
      <c r="P23" s="10">
        <f t="shared" si="6"/>
        <v>688683</v>
      </c>
    </row>
    <row r="24" spans="1:16" x14ac:dyDescent="0.2">
      <c r="A24" s="6">
        <v>19</v>
      </c>
      <c r="B24" s="17" t="s">
        <v>30</v>
      </c>
      <c r="C24" s="18">
        <v>1</v>
      </c>
      <c r="D24" s="18" t="s">
        <v>40</v>
      </c>
      <c r="E24" s="1">
        <v>648550</v>
      </c>
      <c r="F24" s="1">
        <v>762999.44</v>
      </c>
      <c r="G24" s="10">
        <v>654500</v>
      </c>
      <c r="H24" s="10">
        <v>1606500</v>
      </c>
      <c r="I24" s="10">
        <f t="shared" si="0"/>
        <v>918137.36</v>
      </c>
      <c r="J24" s="10">
        <f t="shared" si="1"/>
        <v>461913.73676233651</v>
      </c>
      <c r="K24" s="10">
        <f t="shared" si="2"/>
        <v>456223.62323766347</v>
      </c>
      <c r="L24" s="10">
        <f t="shared" si="3"/>
        <v>1380051.0967623366</v>
      </c>
      <c r="M24" s="10">
        <f t="shared" si="4"/>
        <v>688683.14666666661</v>
      </c>
      <c r="O24" s="10">
        <f t="shared" si="5"/>
        <v>688683</v>
      </c>
      <c r="P24" s="10">
        <f t="shared" si="6"/>
        <v>688683</v>
      </c>
    </row>
    <row r="25" spans="1:16" ht="20.399999999999999" x14ac:dyDescent="0.2">
      <c r="A25" s="9">
        <v>20</v>
      </c>
      <c r="B25" s="17" t="s">
        <v>31</v>
      </c>
      <c r="C25" s="18">
        <v>8</v>
      </c>
      <c r="D25" s="18" t="s">
        <v>40</v>
      </c>
      <c r="E25" s="1">
        <v>3170160</v>
      </c>
      <c r="F25" s="1">
        <v>3729600.42</v>
      </c>
      <c r="G25" s="10">
        <v>3213000</v>
      </c>
      <c r="H25" s="10">
        <v>3332000</v>
      </c>
      <c r="I25" s="10">
        <f t="shared" si="0"/>
        <v>3361190.105</v>
      </c>
      <c r="J25" s="10">
        <f t="shared" si="1"/>
        <v>254971.26025268825</v>
      </c>
      <c r="K25" s="10">
        <f t="shared" si="2"/>
        <v>3106218.8447473119</v>
      </c>
      <c r="L25" s="10">
        <f t="shared" si="3"/>
        <v>3616161.3652526881</v>
      </c>
      <c r="M25" s="10">
        <f t="shared" si="4"/>
        <v>3238386.6666666665</v>
      </c>
      <c r="O25" s="10">
        <f t="shared" si="5"/>
        <v>3238387</v>
      </c>
      <c r="P25" s="10">
        <f t="shared" si="6"/>
        <v>25907096</v>
      </c>
    </row>
    <row r="26" spans="1:16" ht="20.399999999999999" x14ac:dyDescent="0.2">
      <c r="A26" s="6">
        <v>21</v>
      </c>
      <c r="B26" s="17" t="s">
        <v>32</v>
      </c>
      <c r="C26" s="18">
        <v>2</v>
      </c>
      <c r="D26" s="18" t="s">
        <v>40</v>
      </c>
      <c r="E26" s="1">
        <v>345100</v>
      </c>
      <c r="F26" s="1">
        <v>405999.44</v>
      </c>
      <c r="G26" s="10">
        <v>345100</v>
      </c>
      <c r="H26" s="10">
        <v>595000</v>
      </c>
      <c r="I26" s="10">
        <f t="shared" si="0"/>
        <v>422799.86</v>
      </c>
      <c r="J26" s="10">
        <f t="shared" si="1"/>
        <v>118335.22836450019</v>
      </c>
      <c r="K26" s="10">
        <f t="shared" si="2"/>
        <v>304464.63163549977</v>
      </c>
      <c r="L26" s="10">
        <f t="shared" si="3"/>
        <v>541135.0883645002</v>
      </c>
      <c r="M26" s="10">
        <f t="shared" si="4"/>
        <v>365399.8133333333</v>
      </c>
      <c r="O26" s="10">
        <f t="shared" si="5"/>
        <v>365400</v>
      </c>
      <c r="P26" s="10">
        <f t="shared" si="6"/>
        <v>730800</v>
      </c>
    </row>
    <row r="27" spans="1:16" ht="20.399999999999999" x14ac:dyDescent="0.2">
      <c r="A27" s="9">
        <v>22</v>
      </c>
      <c r="B27" s="17" t="s">
        <v>33</v>
      </c>
      <c r="C27" s="18">
        <v>1</v>
      </c>
      <c r="D27" s="18" t="s">
        <v>40</v>
      </c>
      <c r="E27" s="1">
        <v>1904000</v>
      </c>
      <c r="F27" s="1">
        <v>2240000.0699999998</v>
      </c>
      <c r="G27" s="10">
        <v>2380000</v>
      </c>
      <c r="H27" s="10">
        <v>2380000</v>
      </c>
      <c r="I27" s="10">
        <f t="shared" si="0"/>
        <v>2226000.0175000001</v>
      </c>
      <c r="J27" s="10">
        <f t="shared" si="1"/>
        <v>224582.57721085107</v>
      </c>
      <c r="K27" s="10">
        <f t="shared" si="2"/>
        <v>2001417.4402891491</v>
      </c>
      <c r="L27" s="10">
        <f t="shared" si="3"/>
        <v>2450582.5947108511</v>
      </c>
      <c r="M27" s="10">
        <f t="shared" si="4"/>
        <v>2333333.3566666669</v>
      </c>
      <c r="O27" s="10">
        <f t="shared" si="5"/>
        <v>2226000</v>
      </c>
      <c r="P27" s="10">
        <f t="shared" si="6"/>
        <v>2226000</v>
      </c>
    </row>
    <row r="28" spans="1:16" ht="20.399999999999999" x14ac:dyDescent="0.2">
      <c r="A28" s="6">
        <v>23</v>
      </c>
      <c r="B28" s="17" t="s">
        <v>34</v>
      </c>
      <c r="C28" s="18">
        <v>1</v>
      </c>
      <c r="D28" s="18" t="s">
        <v>40</v>
      </c>
      <c r="E28" s="1">
        <v>2118200</v>
      </c>
      <c r="F28" s="1">
        <v>2492000.42</v>
      </c>
      <c r="G28" s="10">
        <v>2023000</v>
      </c>
      <c r="H28" s="10">
        <v>2142000</v>
      </c>
      <c r="I28" s="10">
        <f t="shared" si="0"/>
        <v>2193800.105</v>
      </c>
      <c r="J28" s="10">
        <f t="shared" si="1"/>
        <v>205340.96075238069</v>
      </c>
      <c r="K28" s="10">
        <f t="shared" si="2"/>
        <v>1988459.1442476192</v>
      </c>
      <c r="L28" s="10">
        <f t="shared" si="3"/>
        <v>2399141.0657523805</v>
      </c>
      <c r="M28" s="10">
        <f t="shared" si="4"/>
        <v>2094400</v>
      </c>
      <c r="O28" s="10">
        <f t="shared" si="5"/>
        <v>2094400</v>
      </c>
      <c r="P28" s="10">
        <f t="shared" si="6"/>
        <v>2094400</v>
      </c>
    </row>
    <row r="29" spans="1:16" ht="20.399999999999999" x14ac:dyDescent="0.2">
      <c r="A29" s="9">
        <v>24</v>
      </c>
      <c r="B29" s="17" t="s">
        <v>35</v>
      </c>
      <c r="C29" s="18">
        <v>4</v>
      </c>
      <c r="D29" s="18" t="s">
        <v>40</v>
      </c>
      <c r="E29" s="1">
        <v>892500</v>
      </c>
      <c r="F29" s="1">
        <v>1050000.07</v>
      </c>
      <c r="G29" s="10">
        <v>928200</v>
      </c>
      <c r="H29" s="10">
        <v>1154300</v>
      </c>
      <c r="I29" s="10">
        <f t="shared" si="0"/>
        <v>1006250.0175000001</v>
      </c>
      <c r="J29" s="10">
        <f t="shared" si="1"/>
        <v>119532.05445263477</v>
      </c>
      <c r="K29" s="10">
        <f t="shared" si="2"/>
        <v>886717.96304736531</v>
      </c>
      <c r="L29" s="10">
        <f t="shared" si="3"/>
        <v>1125782.071952635</v>
      </c>
      <c r="M29" s="10">
        <f t="shared" si="4"/>
        <v>956900.02333333343</v>
      </c>
      <c r="O29" s="10">
        <f t="shared" si="5"/>
        <v>956900</v>
      </c>
      <c r="P29" s="10">
        <f t="shared" si="6"/>
        <v>3827600</v>
      </c>
    </row>
    <row r="30" spans="1:16" x14ac:dyDescent="0.2">
      <c r="A30" s="6">
        <v>25</v>
      </c>
      <c r="B30" s="17" t="s">
        <v>36</v>
      </c>
      <c r="C30" s="18">
        <v>30</v>
      </c>
      <c r="D30" s="18" t="s">
        <v>40</v>
      </c>
      <c r="E30" s="1">
        <v>193970</v>
      </c>
      <c r="F30" s="1">
        <v>228200.35</v>
      </c>
      <c r="G30" s="10">
        <v>238000</v>
      </c>
      <c r="H30" s="10">
        <v>416500</v>
      </c>
      <c r="I30" s="10">
        <f t="shared" si="0"/>
        <v>269167.58750000002</v>
      </c>
      <c r="J30" s="10">
        <f t="shared" si="1"/>
        <v>100018.74823892069</v>
      </c>
      <c r="K30" s="10">
        <f t="shared" si="2"/>
        <v>169148.83926107932</v>
      </c>
      <c r="L30" s="10">
        <f t="shared" si="3"/>
        <v>369186.33573892072</v>
      </c>
      <c r="M30" s="10">
        <f t="shared" si="4"/>
        <v>220056.78333333333</v>
      </c>
      <c r="O30" s="10">
        <f t="shared" si="5"/>
        <v>220057</v>
      </c>
      <c r="P30" s="10">
        <f t="shared" si="6"/>
        <v>6601710</v>
      </c>
    </row>
    <row r="31" spans="1:16" x14ac:dyDescent="0.2">
      <c r="A31" s="9">
        <v>26</v>
      </c>
      <c r="B31" s="17" t="s">
        <v>37</v>
      </c>
      <c r="C31" s="18">
        <v>56</v>
      </c>
      <c r="D31" s="18" t="s">
        <v>40</v>
      </c>
      <c r="E31" s="1">
        <v>193970</v>
      </c>
      <c r="F31" s="1">
        <v>228200.35</v>
      </c>
      <c r="G31" s="10">
        <v>232050</v>
      </c>
      <c r="H31" s="10">
        <v>416500</v>
      </c>
      <c r="I31" s="10">
        <f t="shared" si="0"/>
        <v>267680.08750000002</v>
      </c>
      <c r="J31" s="10">
        <f t="shared" si="1"/>
        <v>100678.85604583152</v>
      </c>
      <c r="K31" s="10">
        <f t="shared" si="2"/>
        <v>167001.2314541685</v>
      </c>
      <c r="L31" s="10">
        <f t="shared" si="3"/>
        <v>368358.94354583154</v>
      </c>
      <c r="M31" s="10">
        <f t="shared" si="4"/>
        <v>218073.44999999998</v>
      </c>
      <c r="O31" s="10">
        <f t="shared" si="5"/>
        <v>218073</v>
      </c>
      <c r="P31" s="10">
        <f t="shared" si="6"/>
        <v>12212088</v>
      </c>
    </row>
    <row r="32" spans="1:16" x14ac:dyDescent="0.2">
      <c r="A32" s="6">
        <v>27</v>
      </c>
      <c r="B32" s="17" t="s">
        <v>38</v>
      </c>
      <c r="C32" s="18">
        <v>42</v>
      </c>
      <c r="D32" s="18" t="s">
        <v>40</v>
      </c>
      <c r="E32" s="1">
        <v>535500</v>
      </c>
      <c r="F32" s="1">
        <v>630000.28</v>
      </c>
      <c r="G32" s="10">
        <v>595000</v>
      </c>
      <c r="H32" s="10">
        <v>452200</v>
      </c>
      <c r="I32" s="10">
        <f t="shared" si="0"/>
        <v>553175.07000000007</v>
      </c>
      <c r="J32" s="10">
        <f t="shared" si="1"/>
        <v>77802.76456540302</v>
      </c>
      <c r="K32" s="10">
        <f t="shared" si="2"/>
        <v>475372.30543459707</v>
      </c>
      <c r="L32" s="10">
        <f t="shared" si="3"/>
        <v>630977.83456540306</v>
      </c>
      <c r="M32" s="10">
        <f t="shared" si="4"/>
        <v>586833.42666666664</v>
      </c>
      <c r="O32" s="10">
        <f t="shared" si="5"/>
        <v>553175</v>
      </c>
      <c r="P32" s="10">
        <f t="shared" si="6"/>
        <v>23233350</v>
      </c>
    </row>
    <row r="33" spans="1:16" ht="20.399999999999999" x14ac:dyDescent="0.2">
      <c r="A33" s="9">
        <v>28</v>
      </c>
      <c r="B33" s="17" t="s">
        <v>39</v>
      </c>
      <c r="C33" s="18">
        <v>4</v>
      </c>
      <c r="D33" s="18" t="s">
        <v>40</v>
      </c>
      <c r="E33" s="1">
        <v>595000</v>
      </c>
      <c r="F33" s="1">
        <v>699999.65</v>
      </c>
      <c r="G33" s="10">
        <v>654500</v>
      </c>
      <c r="H33" s="10">
        <v>416500</v>
      </c>
      <c r="I33" s="10">
        <f t="shared" si="0"/>
        <v>591499.91249999998</v>
      </c>
      <c r="J33" s="10">
        <f t="shared" si="1"/>
        <v>124336.13587112965</v>
      </c>
      <c r="K33" s="10">
        <f t="shared" si="2"/>
        <v>467163.77662887034</v>
      </c>
      <c r="L33" s="10">
        <f t="shared" si="3"/>
        <v>715836.04837112967</v>
      </c>
      <c r="M33" s="10">
        <f t="shared" si="4"/>
        <v>649833.21666666667</v>
      </c>
      <c r="O33" s="10">
        <f t="shared" si="5"/>
        <v>591500</v>
      </c>
      <c r="P33" s="10">
        <f t="shared" si="6"/>
        <v>2366000</v>
      </c>
    </row>
    <row r="34" spans="1:16" s="13" customFormat="1" x14ac:dyDescent="0.2">
      <c r="A34" s="50" t="s">
        <v>7</v>
      </c>
      <c r="B34" s="50"/>
      <c r="C34" s="50"/>
      <c r="D34" s="50"/>
      <c r="E34" s="19">
        <f t="shared" ref="E34:L34" si="7">SUM(E6:E33)</f>
        <v>32145470</v>
      </c>
      <c r="F34" s="19">
        <f t="shared" si="7"/>
        <v>37818203.569999993</v>
      </c>
      <c r="G34" s="19">
        <f t="shared" si="7"/>
        <v>33284300</v>
      </c>
      <c r="H34" s="19">
        <f t="shared" si="7"/>
        <v>32022900</v>
      </c>
      <c r="I34" s="19">
        <f t="shared" si="7"/>
        <v>33817718.392499991</v>
      </c>
      <c r="J34" s="19">
        <f t="shared" si="7"/>
        <v>6192970.8239240944</v>
      </c>
      <c r="K34" s="19">
        <f t="shared" si="7"/>
        <v>27624747.568575904</v>
      </c>
      <c r="L34" s="19">
        <f t="shared" si="7"/>
        <v>40010689.216424085</v>
      </c>
      <c r="M34" s="19">
        <f>IFERROR(SUM(M6:M33),SUM(I6:I33))</f>
        <v>33798508.520000003</v>
      </c>
      <c r="O34" s="19">
        <f>SUM(O6:O33)</f>
        <v>32406694</v>
      </c>
      <c r="P34" s="19">
        <f>SUM(P6:P33)</f>
        <v>187486821</v>
      </c>
    </row>
    <row r="42" spans="1:16" x14ac:dyDescent="0.2">
      <c r="C42" s="15"/>
    </row>
    <row r="43" spans="1:16" x14ac:dyDescent="0.2">
      <c r="B43" s="16"/>
    </row>
  </sheetData>
  <mergeCells count="4">
    <mergeCell ref="A1:P1"/>
    <mergeCell ref="I3:M3"/>
    <mergeCell ref="O4:P4"/>
    <mergeCell ref="A34:D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343BB-9B31-4296-8451-22F8D0E2FF77}">
  <sheetPr>
    <tabColor rgb="FFFF0000"/>
  </sheetPr>
  <dimension ref="A1:T43"/>
  <sheetViews>
    <sheetView zoomScale="145" zoomScaleNormal="145" workbookViewId="0">
      <selection activeCell="K15" sqref="A15:XFD15"/>
    </sheetView>
  </sheetViews>
  <sheetFormatPr baseColWidth="10" defaultColWidth="11.44140625" defaultRowHeight="10.199999999999999" x14ac:dyDescent="0.2"/>
  <cols>
    <col min="1" max="1" width="6.5546875" style="4" bestFit="1" customWidth="1"/>
    <col min="2" max="2" width="34.5546875" style="4" customWidth="1"/>
    <col min="3" max="3" width="8.109375" style="14" bestFit="1" customWidth="1"/>
    <col min="4" max="4" width="8.6640625" style="14" bestFit="1" customWidth="1"/>
    <col min="5" max="14" width="13.6640625" style="14" customWidth="1"/>
    <col min="15" max="15" width="11.44140625" style="4"/>
    <col min="16" max="17" width="13.6640625" style="14" customWidth="1"/>
    <col min="18" max="16384" width="11.44140625" style="4"/>
  </cols>
  <sheetData>
    <row r="1" spans="1:20" ht="18" x14ac:dyDescent="0.2">
      <c r="A1" s="46" t="s">
        <v>47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</row>
    <row r="2" spans="1:20" x14ac:dyDescent="0.2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</row>
    <row r="3" spans="1:20" ht="10.8" thickBot="1" x14ac:dyDescent="0.25">
      <c r="A3" s="21"/>
      <c r="B3" s="21"/>
      <c r="C3" s="21"/>
      <c r="D3" s="21"/>
      <c r="E3" s="21"/>
      <c r="F3" s="21"/>
      <c r="G3" s="21"/>
      <c r="H3" s="21"/>
      <c r="I3" s="47" t="s">
        <v>48</v>
      </c>
      <c r="J3" s="48"/>
      <c r="K3" s="48"/>
      <c r="L3" s="48"/>
      <c r="M3" s="48"/>
      <c r="N3" s="48"/>
      <c r="P3" s="25"/>
      <c r="Q3" s="26"/>
    </row>
    <row r="4" spans="1:20" ht="21" thickBot="1" x14ac:dyDescent="0.25">
      <c r="A4" s="20"/>
      <c r="B4" s="20"/>
      <c r="C4" s="4"/>
      <c r="D4" s="4"/>
      <c r="E4" s="22" t="s">
        <v>41</v>
      </c>
      <c r="F4" s="22" t="s">
        <v>42</v>
      </c>
      <c r="G4" s="22" t="s">
        <v>43</v>
      </c>
      <c r="H4" s="22" t="s">
        <v>49</v>
      </c>
      <c r="I4" s="24" t="s">
        <v>46</v>
      </c>
      <c r="J4" s="24" t="s">
        <v>8</v>
      </c>
      <c r="K4" s="24" t="s">
        <v>4</v>
      </c>
      <c r="L4" s="24" t="s">
        <v>5</v>
      </c>
      <c r="M4" s="24" t="s">
        <v>6</v>
      </c>
      <c r="N4" s="24" t="s">
        <v>9</v>
      </c>
      <c r="P4" s="52" t="s">
        <v>9</v>
      </c>
      <c r="Q4" s="53"/>
    </row>
    <row r="5" spans="1:20" ht="21" thickBot="1" x14ac:dyDescent="0.25">
      <c r="A5" s="22" t="s">
        <v>0</v>
      </c>
      <c r="B5" s="22" t="s">
        <v>1</v>
      </c>
      <c r="C5" s="23" t="s">
        <v>2</v>
      </c>
      <c r="D5" s="22" t="s">
        <v>3</v>
      </c>
      <c r="E5" s="22" t="s">
        <v>44</v>
      </c>
      <c r="F5" s="22" t="s">
        <v>44</v>
      </c>
      <c r="G5" s="22" t="s">
        <v>44</v>
      </c>
      <c r="H5" s="22" t="s">
        <v>44</v>
      </c>
      <c r="I5" s="24" t="s">
        <v>45</v>
      </c>
      <c r="J5" s="24" t="s">
        <v>45</v>
      </c>
      <c r="K5" s="24" t="s">
        <v>45</v>
      </c>
      <c r="L5" s="24" t="s">
        <v>45</v>
      </c>
      <c r="M5" s="24" t="s">
        <v>45</v>
      </c>
      <c r="N5" s="24" t="s">
        <v>45</v>
      </c>
      <c r="O5" s="5"/>
      <c r="P5" s="2" t="s">
        <v>11</v>
      </c>
      <c r="Q5" s="3" t="s">
        <v>10</v>
      </c>
    </row>
    <row r="6" spans="1:20" x14ac:dyDescent="0.2">
      <c r="A6" s="6">
        <v>1</v>
      </c>
      <c r="B6" s="17" t="s">
        <v>12</v>
      </c>
      <c r="C6" s="18">
        <v>6</v>
      </c>
      <c r="D6" s="18" t="s">
        <v>40</v>
      </c>
      <c r="E6" s="1">
        <v>1836170</v>
      </c>
      <c r="F6" s="1">
        <v>2160199.86</v>
      </c>
      <c r="G6" s="10">
        <v>1880200</v>
      </c>
      <c r="H6" s="10">
        <v>1547000</v>
      </c>
      <c r="I6" s="10">
        <v>1855892</v>
      </c>
      <c r="J6" s="10">
        <v>175752.62571373768</v>
      </c>
      <c r="K6" s="10">
        <v>1680139.3742862623</v>
      </c>
      <c r="L6" s="10">
        <v>2031644.6257137377</v>
      </c>
      <c r="M6" s="10">
        <v>1858185</v>
      </c>
      <c r="N6" s="10">
        <v>1855892</v>
      </c>
      <c r="P6" s="7">
        <v>1855892</v>
      </c>
      <c r="Q6" s="8">
        <v>11135352</v>
      </c>
      <c r="S6" s="28">
        <v>1855892</v>
      </c>
      <c r="T6" s="29">
        <f>P6-S6</f>
        <v>0</v>
      </c>
    </row>
    <row r="7" spans="1:20" x14ac:dyDescent="0.2">
      <c r="A7" s="9">
        <v>2</v>
      </c>
      <c r="B7" s="17" t="s">
        <v>13</v>
      </c>
      <c r="C7" s="18">
        <v>5</v>
      </c>
      <c r="D7" s="18" t="s">
        <v>40</v>
      </c>
      <c r="E7" s="1">
        <v>2540650</v>
      </c>
      <c r="F7" s="1">
        <v>2989000.35</v>
      </c>
      <c r="G7" s="10">
        <v>2618000</v>
      </c>
      <c r="H7" s="10">
        <v>1547000</v>
      </c>
      <c r="I7" s="10">
        <v>2423663</v>
      </c>
      <c r="J7" s="10">
        <v>239667.24103266079</v>
      </c>
      <c r="K7" s="10">
        <v>2183995.7589673391</v>
      </c>
      <c r="L7" s="10">
        <v>2663330.2410326609</v>
      </c>
      <c r="M7" s="10">
        <v>2579325</v>
      </c>
      <c r="N7" s="10">
        <v>2423663</v>
      </c>
      <c r="P7" s="11">
        <v>2423663</v>
      </c>
      <c r="Q7" s="8">
        <v>12118315</v>
      </c>
      <c r="S7" s="28">
        <v>2423663</v>
      </c>
      <c r="T7" s="29">
        <f t="shared" ref="T7:T34" si="0">P7-S7</f>
        <v>0</v>
      </c>
    </row>
    <row r="8" spans="1:20" x14ac:dyDescent="0.2">
      <c r="A8" s="6">
        <v>3</v>
      </c>
      <c r="B8" s="17" t="s">
        <v>14</v>
      </c>
      <c r="C8" s="18">
        <v>5</v>
      </c>
      <c r="D8" s="18" t="s">
        <v>40</v>
      </c>
      <c r="E8" s="1">
        <v>2540650</v>
      </c>
      <c r="F8" s="1">
        <v>2989000.35</v>
      </c>
      <c r="G8" s="10">
        <v>2618000</v>
      </c>
      <c r="H8" s="10">
        <v>1547000</v>
      </c>
      <c r="I8" s="10">
        <v>2423663</v>
      </c>
      <c r="J8" s="10">
        <v>239667.24103266079</v>
      </c>
      <c r="K8" s="10">
        <v>2183995.7589673391</v>
      </c>
      <c r="L8" s="10">
        <v>2663330.2410326609</v>
      </c>
      <c r="M8" s="10">
        <v>2579325</v>
      </c>
      <c r="N8" s="10">
        <v>2423663</v>
      </c>
      <c r="P8" s="11">
        <v>2423663</v>
      </c>
      <c r="Q8" s="8">
        <v>12118315</v>
      </c>
      <c r="S8" s="28">
        <v>2423663</v>
      </c>
      <c r="T8" s="29">
        <f t="shared" si="0"/>
        <v>0</v>
      </c>
    </row>
    <row r="9" spans="1:20" x14ac:dyDescent="0.2">
      <c r="A9" s="9">
        <v>4</v>
      </c>
      <c r="B9" s="17" t="s">
        <v>15</v>
      </c>
      <c r="C9" s="18">
        <v>5</v>
      </c>
      <c r="D9" s="18" t="s">
        <v>40</v>
      </c>
      <c r="E9" s="1">
        <v>2540650</v>
      </c>
      <c r="F9" s="1">
        <v>2989000.35</v>
      </c>
      <c r="G9" s="10">
        <v>2618000</v>
      </c>
      <c r="H9" s="10">
        <v>1547000</v>
      </c>
      <c r="I9" s="10">
        <v>2423663</v>
      </c>
      <c r="J9" s="10">
        <v>239667.24103266079</v>
      </c>
      <c r="K9" s="10">
        <v>2183995.7589673391</v>
      </c>
      <c r="L9" s="10">
        <v>2663330.2410326609</v>
      </c>
      <c r="M9" s="10">
        <v>2579325</v>
      </c>
      <c r="N9" s="10">
        <v>2423663</v>
      </c>
      <c r="P9" s="11">
        <v>2423663</v>
      </c>
      <c r="Q9" s="8">
        <v>12118315</v>
      </c>
      <c r="S9" s="28">
        <v>2423663</v>
      </c>
      <c r="T9" s="29">
        <f t="shared" si="0"/>
        <v>0</v>
      </c>
    </row>
    <row r="10" spans="1:20" x14ac:dyDescent="0.2">
      <c r="A10" s="6">
        <v>5</v>
      </c>
      <c r="B10" s="17" t="s">
        <v>16</v>
      </c>
      <c r="C10" s="18">
        <v>5</v>
      </c>
      <c r="D10" s="18" t="s">
        <v>40</v>
      </c>
      <c r="E10" s="1">
        <v>2282420</v>
      </c>
      <c r="F10" s="1">
        <v>2685200.49</v>
      </c>
      <c r="G10" s="10">
        <v>2278850</v>
      </c>
      <c r="H10" s="10">
        <v>1428000</v>
      </c>
      <c r="I10" s="10">
        <v>2168618</v>
      </c>
      <c r="J10" s="10">
        <v>233582.81498856054</v>
      </c>
      <c r="K10" s="10">
        <v>1935035.1850114395</v>
      </c>
      <c r="L10" s="10">
        <v>2402200.8149885605</v>
      </c>
      <c r="M10" s="10">
        <v>2280635</v>
      </c>
      <c r="N10" s="10">
        <v>2168618</v>
      </c>
      <c r="P10" s="11">
        <v>2168618</v>
      </c>
      <c r="Q10" s="8">
        <v>10843090</v>
      </c>
      <c r="S10" s="28">
        <v>2168618</v>
      </c>
      <c r="T10" s="29">
        <f t="shared" si="0"/>
        <v>0</v>
      </c>
    </row>
    <row r="11" spans="1:20" x14ac:dyDescent="0.2">
      <c r="A11" s="9">
        <v>6</v>
      </c>
      <c r="B11" s="17" t="s">
        <v>17</v>
      </c>
      <c r="C11" s="18">
        <v>6</v>
      </c>
      <c r="D11" s="18" t="s">
        <v>40</v>
      </c>
      <c r="E11" s="1">
        <v>345100</v>
      </c>
      <c r="F11" s="1">
        <v>405999.44</v>
      </c>
      <c r="G11" s="10">
        <v>357000</v>
      </c>
      <c r="H11" s="10">
        <v>357000</v>
      </c>
      <c r="I11" s="10">
        <v>366275</v>
      </c>
      <c r="J11" s="10">
        <v>32278.209658703192</v>
      </c>
      <c r="K11" s="10">
        <v>333996.79034129682</v>
      </c>
      <c r="L11" s="10">
        <v>398553.20965870318</v>
      </c>
      <c r="M11" s="10">
        <v>353033.33333333331</v>
      </c>
      <c r="N11" s="10">
        <v>353033</v>
      </c>
      <c r="P11" s="11">
        <v>353033</v>
      </c>
      <c r="Q11" s="8">
        <v>2118198</v>
      </c>
      <c r="S11" s="28">
        <v>353033</v>
      </c>
      <c r="T11" s="29">
        <f t="shared" si="0"/>
        <v>0</v>
      </c>
    </row>
    <row r="12" spans="1:20" x14ac:dyDescent="0.2">
      <c r="A12" s="6">
        <v>7</v>
      </c>
      <c r="B12" s="17" t="s">
        <v>18</v>
      </c>
      <c r="C12" s="18">
        <v>6</v>
      </c>
      <c r="D12" s="18" t="s">
        <v>40</v>
      </c>
      <c r="E12" s="1">
        <v>362950</v>
      </c>
      <c r="F12" s="1">
        <v>427000.56</v>
      </c>
      <c r="G12" s="10">
        <v>357000</v>
      </c>
      <c r="H12" s="10">
        <v>368900</v>
      </c>
      <c r="I12" s="10">
        <v>378963</v>
      </c>
      <c r="J12" s="10">
        <v>38811.413992594156</v>
      </c>
      <c r="K12" s="10">
        <v>340151.58600740583</v>
      </c>
      <c r="L12" s="10">
        <v>417774.41399259417</v>
      </c>
      <c r="M12" s="10">
        <v>362950</v>
      </c>
      <c r="N12" s="10">
        <v>362950</v>
      </c>
      <c r="P12" s="11">
        <v>362950</v>
      </c>
      <c r="Q12" s="8">
        <v>2177700</v>
      </c>
      <c r="S12" s="28">
        <v>362950</v>
      </c>
      <c r="T12" s="29">
        <f t="shared" si="0"/>
        <v>0</v>
      </c>
    </row>
    <row r="13" spans="1:20" x14ac:dyDescent="0.2">
      <c r="A13" s="9">
        <v>8</v>
      </c>
      <c r="B13" s="17" t="s">
        <v>19</v>
      </c>
      <c r="C13" s="18">
        <v>14</v>
      </c>
      <c r="D13" s="18" t="s">
        <v>40</v>
      </c>
      <c r="E13" s="1">
        <v>339150</v>
      </c>
      <c r="F13" s="1">
        <v>398999.86</v>
      </c>
      <c r="G13" s="10">
        <v>345100</v>
      </c>
      <c r="H13" s="10">
        <v>357000</v>
      </c>
      <c r="I13" s="10">
        <v>360062</v>
      </c>
      <c r="J13" s="10">
        <v>32971.207515141643</v>
      </c>
      <c r="K13" s="10">
        <v>327090.79248485836</v>
      </c>
      <c r="L13" s="10">
        <v>393033.20751514164</v>
      </c>
      <c r="M13" s="10">
        <v>347083.33333333331</v>
      </c>
      <c r="N13" s="10">
        <v>347083</v>
      </c>
      <c r="P13" s="11">
        <v>347083</v>
      </c>
      <c r="Q13" s="8">
        <v>4859162</v>
      </c>
      <c r="S13" s="28">
        <v>347083</v>
      </c>
      <c r="T13" s="29">
        <f t="shared" si="0"/>
        <v>0</v>
      </c>
    </row>
    <row r="14" spans="1:20" ht="20.399999999999999" x14ac:dyDescent="0.2">
      <c r="A14" s="6">
        <v>9</v>
      </c>
      <c r="B14" s="17" t="s">
        <v>20</v>
      </c>
      <c r="C14" s="18">
        <v>22</v>
      </c>
      <c r="D14" s="18" t="s">
        <v>40</v>
      </c>
      <c r="E14" s="1">
        <v>1364930</v>
      </c>
      <c r="F14" s="1">
        <v>1605800.28</v>
      </c>
      <c r="G14" s="10">
        <v>1487500</v>
      </c>
      <c r="H14" s="10">
        <v>1487500</v>
      </c>
      <c r="I14" s="10">
        <v>1486433</v>
      </c>
      <c r="J14" s="10">
        <v>120441.44700182244</v>
      </c>
      <c r="K14" s="10">
        <v>1365991.5529981775</v>
      </c>
      <c r="L14" s="10">
        <v>1606874.4470018225</v>
      </c>
      <c r="M14" s="10">
        <v>1526933.4266666668</v>
      </c>
      <c r="N14" s="10">
        <v>1486433</v>
      </c>
      <c r="P14" s="11">
        <v>1486433</v>
      </c>
      <c r="Q14" s="8">
        <v>32701526</v>
      </c>
      <c r="S14" s="28">
        <v>1486433</v>
      </c>
      <c r="T14" s="29">
        <f t="shared" si="0"/>
        <v>0</v>
      </c>
    </row>
    <row r="15" spans="1:20" s="35" customFormat="1" ht="20.399999999999999" x14ac:dyDescent="0.2">
      <c r="A15" s="40">
        <v>10</v>
      </c>
      <c r="B15" s="31" t="s">
        <v>21</v>
      </c>
      <c r="C15" s="32">
        <v>1</v>
      </c>
      <c r="D15" s="32" t="s">
        <v>40</v>
      </c>
      <c r="E15" s="33">
        <v>2600150</v>
      </c>
      <c r="F15" s="33">
        <v>3058999.72</v>
      </c>
      <c r="G15" s="34">
        <v>2618000</v>
      </c>
      <c r="H15" s="34">
        <v>2380000</v>
      </c>
      <c r="I15" s="34">
        <v>2664287</v>
      </c>
      <c r="J15" s="34">
        <v>259917.43595616322</v>
      </c>
      <c r="K15" s="34">
        <v>2404369.5640438367</v>
      </c>
      <c r="L15" s="34">
        <v>2924204.4359561633</v>
      </c>
      <c r="M15" s="34">
        <v>2609075</v>
      </c>
      <c r="N15" s="34">
        <v>2609075</v>
      </c>
      <c r="P15" s="36">
        <v>2609075</v>
      </c>
      <c r="Q15" s="37">
        <v>2609075</v>
      </c>
      <c r="S15" s="38">
        <v>2532717</v>
      </c>
      <c r="T15" s="39">
        <f t="shared" si="0"/>
        <v>76358</v>
      </c>
    </row>
    <row r="16" spans="1:20" x14ac:dyDescent="0.2">
      <c r="A16" s="6">
        <v>11</v>
      </c>
      <c r="B16" s="17" t="s">
        <v>22</v>
      </c>
      <c r="C16" s="18">
        <v>1</v>
      </c>
      <c r="D16" s="18" t="s">
        <v>40</v>
      </c>
      <c r="E16" s="1">
        <v>583100</v>
      </c>
      <c r="F16" s="1">
        <v>686000.49</v>
      </c>
      <c r="G16" s="10">
        <v>589050</v>
      </c>
      <c r="H16" s="10">
        <v>357000</v>
      </c>
      <c r="I16" s="10">
        <v>553788</v>
      </c>
      <c r="J16" s="10">
        <v>57768.663439446413</v>
      </c>
      <c r="K16" s="10">
        <v>496019.33656055358</v>
      </c>
      <c r="L16" s="10">
        <v>611556.66343944636</v>
      </c>
      <c r="M16" s="10">
        <v>586075</v>
      </c>
      <c r="N16" s="10">
        <v>553788</v>
      </c>
      <c r="P16" s="11">
        <v>553788</v>
      </c>
      <c r="Q16" s="8">
        <v>553788</v>
      </c>
      <c r="S16" s="28">
        <v>553788</v>
      </c>
      <c r="T16" s="29">
        <f t="shared" si="0"/>
        <v>0</v>
      </c>
    </row>
    <row r="17" spans="1:20" x14ac:dyDescent="0.2">
      <c r="A17" s="9">
        <v>12</v>
      </c>
      <c r="B17" s="17" t="s">
        <v>23</v>
      </c>
      <c r="C17" s="18">
        <v>1</v>
      </c>
      <c r="D17" s="18" t="s">
        <v>40</v>
      </c>
      <c r="E17" s="1">
        <v>583100</v>
      </c>
      <c r="F17" s="1">
        <v>686000.49</v>
      </c>
      <c r="G17" s="10">
        <v>589050</v>
      </c>
      <c r="H17" s="10">
        <v>595000</v>
      </c>
      <c r="I17" s="10">
        <v>613288</v>
      </c>
      <c r="J17" s="10">
        <v>57768.663439446413</v>
      </c>
      <c r="K17" s="10">
        <v>555519.33656055364</v>
      </c>
      <c r="L17" s="10">
        <v>671056.66343944636</v>
      </c>
      <c r="M17" s="10">
        <v>589050</v>
      </c>
      <c r="N17" s="10">
        <v>589050</v>
      </c>
      <c r="P17" s="11">
        <v>589050</v>
      </c>
      <c r="Q17" s="8">
        <v>589050</v>
      </c>
      <c r="S17" s="28">
        <v>589050</v>
      </c>
      <c r="T17" s="29">
        <f t="shared" si="0"/>
        <v>0</v>
      </c>
    </row>
    <row r="18" spans="1:20" x14ac:dyDescent="0.2">
      <c r="A18" s="6">
        <v>13</v>
      </c>
      <c r="B18" s="17" t="s">
        <v>24</v>
      </c>
      <c r="C18" s="18">
        <v>1</v>
      </c>
      <c r="D18" s="18" t="s">
        <v>40</v>
      </c>
      <c r="E18" s="1">
        <v>583100</v>
      </c>
      <c r="F18" s="1">
        <v>686000.49</v>
      </c>
      <c r="G18" s="10">
        <v>589050</v>
      </c>
      <c r="H18" s="10">
        <v>595000</v>
      </c>
      <c r="I18" s="10">
        <v>613288</v>
      </c>
      <c r="J18" s="10">
        <v>57768.663439446413</v>
      </c>
      <c r="K18" s="10">
        <v>555519.33656055364</v>
      </c>
      <c r="L18" s="10">
        <v>671056.66343944636</v>
      </c>
      <c r="M18" s="10">
        <v>589050</v>
      </c>
      <c r="N18" s="10">
        <v>589050</v>
      </c>
      <c r="P18" s="11">
        <v>589050</v>
      </c>
      <c r="Q18" s="8">
        <v>589050</v>
      </c>
      <c r="S18" s="28">
        <v>589050</v>
      </c>
      <c r="T18" s="29">
        <f t="shared" si="0"/>
        <v>0</v>
      </c>
    </row>
    <row r="19" spans="1:20" x14ac:dyDescent="0.2">
      <c r="A19" s="9">
        <v>14</v>
      </c>
      <c r="B19" s="17" t="s">
        <v>25</v>
      </c>
      <c r="C19" s="18">
        <v>1</v>
      </c>
      <c r="D19" s="18" t="s">
        <v>40</v>
      </c>
      <c r="E19" s="1">
        <v>583100</v>
      </c>
      <c r="F19" s="1">
        <v>686000.49</v>
      </c>
      <c r="G19" s="10">
        <v>589050</v>
      </c>
      <c r="H19" s="10">
        <v>595000</v>
      </c>
      <c r="I19" s="10">
        <v>613288</v>
      </c>
      <c r="J19" s="10">
        <v>57768.663439446413</v>
      </c>
      <c r="K19" s="10">
        <v>555519.33656055364</v>
      </c>
      <c r="L19" s="10">
        <v>671056.66343944636</v>
      </c>
      <c r="M19" s="10">
        <v>589050</v>
      </c>
      <c r="N19" s="10">
        <v>589050</v>
      </c>
      <c r="P19" s="11">
        <v>589050</v>
      </c>
      <c r="Q19" s="8">
        <v>589050</v>
      </c>
      <c r="S19" s="28">
        <v>589050</v>
      </c>
      <c r="T19" s="29">
        <f t="shared" si="0"/>
        <v>0</v>
      </c>
    </row>
    <row r="20" spans="1:20" x14ac:dyDescent="0.2">
      <c r="A20" s="6">
        <v>15</v>
      </c>
      <c r="B20" s="17" t="s">
        <v>26</v>
      </c>
      <c r="C20" s="18">
        <v>1</v>
      </c>
      <c r="D20" s="18" t="s">
        <v>40</v>
      </c>
      <c r="E20" s="1">
        <v>583100</v>
      </c>
      <c r="F20" s="1">
        <v>686000.49</v>
      </c>
      <c r="G20" s="10">
        <v>589050</v>
      </c>
      <c r="H20" s="10">
        <v>595000</v>
      </c>
      <c r="I20" s="10">
        <v>613288</v>
      </c>
      <c r="J20" s="10">
        <v>57768.663439446413</v>
      </c>
      <c r="K20" s="10">
        <v>555519.33656055364</v>
      </c>
      <c r="L20" s="10">
        <v>671056.66343944636</v>
      </c>
      <c r="M20" s="10">
        <v>589050</v>
      </c>
      <c r="N20" s="10">
        <v>589050</v>
      </c>
      <c r="P20" s="11">
        <v>589050</v>
      </c>
      <c r="Q20" s="8">
        <v>589050</v>
      </c>
      <c r="S20" s="28">
        <v>589050</v>
      </c>
      <c r="T20" s="29">
        <f t="shared" si="0"/>
        <v>0</v>
      </c>
    </row>
    <row r="21" spans="1:20" x14ac:dyDescent="0.2">
      <c r="A21" s="9">
        <v>16</v>
      </c>
      <c r="B21" s="17" t="s">
        <v>27</v>
      </c>
      <c r="C21" s="18">
        <v>1</v>
      </c>
      <c r="D21" s="18" t="s">
        <v>40</v>
      </c>
      <c r="E21" s="1">
        <v>583100</v>
      </c>
      <c r="F21" s="1">
        <v>686000.49</v>
      </c>
      <c r="G21" s="10">
        <v>589050</v>
      </c>
      <c r="H21" s="10">
        <v>595000</v>
      </c>
      <c r="I21" s="10">
        <v>613288</v>
      </c>
      <c r="J21" s="10">
        <v>57768.663439446413</v>
      </c>
      <c r="K21" s="10">
        <v>555519.33656055364</v>
      </c>
      <c r="L21" s="10">
        <v>671056.66343944636</v>
      </c>
      <c r="M21" s="10">
        <v>589050</v>
      </c>
      <c r="N21" s="10">
        <v>589050</v>
      </c>
      <c r="P21" s="11">
        <v>589050</v>
      </c>
      <c r="Q21" s="8">
        <v>589050</v>
      </c>
      <c r="S21" s="28">
        <v>589050</v>
      </c>
      <c r="T21" s="29">
        <f t="shared" si="0"/>
        <v>0</v>
      </c>
    </row>
    <row r="22" spans="1:20" s="35" customFormat="1" x14ac:dyDescent="0.2">
      <c r="A22" s="30">
        <v>17</v>
      </c>
      <c r="B22" s="31" t="s">
        <v>28</v>
      </c>
      <c r="C22" s="32">
        <v>1</v>
      </c>
      <c r="D22" s="32" t="s">
        <v>40</v>
      </c>
      <c r="E22" s="33">
        <v>648550</v>
      </c>
      <c r="F22" s="33">
        <v>762999.44</v>
      </c>
      <c r="G22" s="34">
        <v>654500</v>
      </c>
      <c r="H22" s="34">
        <v>1606500</v>
      </c>
      <c r="I22" s="34">
        <v>918137</v>
      </c>
      <c r="J22" s="34">
        <v>64428.520207316018</v>
      </c>
      <c r="K22" s="34">
        <v>853708.47979268397</v>
      </c>
      <c r="L22" s="34">
        <v>982565.52020731603</v>
      </c>
      <c r="M22" s="34">
        <v>918137</v>
      </c>
      <c r="N22" s="34">
        <v>918137</v>
      </c>
      <c r="P22" s="36">
        <v>918137</v>
      </c>
      <c r="Q22" s="37">
        <v>918137</v>
      </c>
      <c r="S22" s="38">
        <v>688683</v>
      </c>
      <c r="T22" s="39">
        <f t="shared" si="0"/>
        <v>229454</v>
      </c>
    </row>
    <row r="23" spans="1:20" s="35" customFormat="1" x14ac:dyDescent="0.2">
      <c r="A23" s="40">
        <v>18</v>
      </c>
      <c r="B23" s="31" t="s">
        <v>29</v>
      </c>
      <c r="C23" s="32">
        <v>1</v>
      </c>
      <c r="D23" s="32" t="s">
        <v>40</v>
      </c>
      <c r="E23" s="33">
        <v>648550</v>
      </c>
      <c r="F23" s="33">
        <v>762999.44</v>
      </c>
      <c r="G23" s="34">
        <v>654500</v>
      </c>
      <c r="H23" s="34">
        <v>1606500</v>
      </c>
      <c r="I23" s="34">
        <v>918137</v>
      </c>
      <c r="J23" s="34">
        <v>64428.520207316018</v>
      </c>
      <c r="K23" s="34">
        <v>853708.47979268397</v>
      </c>
      <c r="L23" s="34">
        <v>982565.52020731603</v>
      </c>
      <c r="M23" s="34">
        <v>918137</v>
      </c>
      <c r="N23" s="34">
        <v>918137</v>
      </c>
      <c r="P23" s="36">
        <v>918137</v>
      </c>
      <c r="Q23" s="37">
        <v>918137</v>
      </c>
      <c r="S23" s="38">
        <v>688683</v>
      </c>
      <c r="T23" s="39">
        <f t="shared" si="0"/>
        <v>229454</v>
      </c>
    </row>
    <row r="24" spans="1:20" s="35" customFormat="1" x14ac:dyDescent="0.2">
      <c r="A24" s="30">
        <v>19</v>
      </c>
      <c r="B24" s="31" t="s">
        <v>30</v>
      </c>
      <c r="C24" s="32">
        <v>1</v>
      </c>
      <c r="D24" s="32" t="s">
        <v>40</v>
      </c>
      <c r="E24" s="33">
        <v>648550</v>
      </c>
      <c r="F24" s="33">
        <v>762999.44</v>
      </c>
      <c r="G24" s="34">
        <v>654500</v>
      </c>
      <c r="H24" s="34">
        <v>1606500</v>
      </c>
      <c r="I24" s="34">
        <v>918137</v>
      </c>
      <c r="J24" s="34">
        <v>64428.520207316018</v>
      </c>
      <c r="K24" s="34">
        <v>853708.47979268397</v>
      </c>
      <c r="L24" s="34">
        <v>982565.52020731603</v>
      </c>
      <c r="M24" s="34">
        <v>918137</v>
      </c>
      <c r="N24" s="34">
        <v>918137</v>
      </c>
      <c r="P24" s="36">
        <v>918137</v>
      </c>
      <c r="Q24" s="37">
        <v>918137</v>
      </c>
      <c r="S24" s="38">
        <v>688683</v>
      </c>
      <c r="T24" s="39">
        <f t="shared" si="0"/>
        <v>229454</v>
      </c>
    </row>
    <row r="25" spans="1:20" ht="20.399999999999999" x14ac:dyDescent="0.2">
      <c r="A25" s="9">
        <v>20</v>
      </c>
      <c r="B25" s="17" t="s">
        <v>31</v>
      </c>
      <c r="C25" s="18">
        <v>8</v>
      </c>
      <c r="D25" s="18" t="s">
        <v>40</v>
      </c>
      <c r="E25" s="1">
        <v>3170160</v>
      </c>
      <c r="F25" s="1">
        <v>3729600.42</v>
      </c>
      <c r="G25" s="10">
        <v>3213000</v>
      </c>
      <c r="H25" s="10">
        <v>3332000</v>
      </c>
      <c r="I25" s="10">
        <v>3361190</v>
      </c>
      <c r="J25" s="10">
        <v>311363.89297036157</v>
      </c>
      <c r="K25" s="10">
        <v>3049826.1070296383</v>
      </c>
      <c r="L25" s="10">
        <v>3672553.8929703617</v>
      </c>
      <c r="M25" s="10">
        <v>3238386.6666666665</v>
      </c>
      <c r="N25" s="10">
        <v>3238387</v>
      </c>
      <c r="P25" s="11">
        <v>3238387</v>
      </c>
      <c r="Q25" s="8">
        <v>25907096</v>
      </c>
      <c r="S25" s="28">
        <v>3238387</v>
      </c>
      <c r="T25" s="29">
        <f t="shared" si="0"/>
        <v>0</v>
      </c>
    </row>
    <row r="26" spans="1:20" s="35" customFormat="1" ht="20.399999999999999" x14ac:dyDescent="0.2">
      <c r="A26" s="30">
        <v>21</v>
      </c>
      <c r="B26" s="31" t="s">
        <v>32</v>
      </c>
      <c r="C26" s="32">
        <v>2</v>
      </c>
      <c r="D26" s="32" t="s">
        <v>40</v>
      </c>
      <c r="E26" s="33">
        <v>345100</v>
      </c>
      <c r="F26" s="33">
        <v>405999.44</v>
      </c>
      <c r="G26" s="34">
        <v>345100</v>
      </c>
      <c r="H26" s="34">
        <v>595000</v>
      </c>
      <c r="I26" s="34">
        <v>422800</v>
      </c>
      <c r="J26" s="34">
        <v>35160.308077497466</v>
      </c>
      <c r="K26" s="34">
        <v>387639.69192250253</v>
      </c>
      <c r="L26" s="34">
        <v>457960.30807749747</v>
      </c>
      <c r="M26" s="34">
        <v>405999.44</v>
      </c>
      <c r="N26" s="34">
        <v>405999</v>
      </c>
      <c r="P26" s="36">
        <v>405999</v>
      </c>
      <c r="Q26" s="37">
        <v>811998</v>
      </c>
      <c r="S26" s="38">
        <v>365400</v>
      </c>
      <c r="T26" s="39">
        <f t="shared" si="0"/>
        <v>40599</v>
      </c>
    </row>
    <row r="27" spans="1:20" ht="20.399999999999999" x14ac:dyDescent="0.2">
      <c r="A27" s="9">
        <v>22</v>
      </c>
      <c r="B27" s="17" t="s">
        <v>33</v>
      </c>
      <c r="C27" s="18">
        <v>1</v>
      </c>
      <c r="D27" s="18" t="s">
        <v>40</v>
      </c>
      <c r="E27" s="1">
        <v>1904000</v>
      </c>
      <c r="F27" s="1">
        <v>2240000.0699999998</v>
      </c>
      <c r="G27" s="10">
        <v>2380000</v>
      </c>
      <c r="H27" s="10">
        <v>2380000</v>
      </c>
      <c r="I27" s="10">
        <v>2226000</v>
      </c>
      <c r="J27" s="10">
        <v>244633.06789285108</v>
      </c>
      <c r="K27" s="10">
        <v>1981366.9321071489</v>
      </c>
      <c r="L27" s="10">
        <v>2470633.0678928513</v>
      </c>
      <c r="M27" s="10">
        <v>2333333.3566666669</v>
      </c>
      <c r="N27" s="10">
        <v>2226000</v>
      </c>
      <c r="P27" s="11">
        <v>2226000</v>
      </c>
      <c r="Q27" s="8">
        <v>2226000</v>
      </c>
      <c r="S27" s="28">
        <v>2226000</v>
      </c>
      <c r="T27" s="29">
        <f t="shared" si="0"/>
        <v>0</v>
      </c>
    </row>
    <row r="28" spans="1:20" ht="20.399999999999999" x14ac:dyDescent="0.2">
      <c r="A28" s="6">
        <v>23</v>
      </c>
      <c r="B28" s="17" t="s">
        <v>34</v>
      </c>
      <c r="C28" s="18">
        <v>1</v>
      </c>
      <c r="D28" s="18" t="s">
        <v>40</v>
      </c>
      <c r="E28" s="1">
        <v>2118200</v>
      </c>
      <c r="F28" s="1">
        <v>2492000.42</v>
      </c>
      <c r="G28" s="10">
        <v>2023000</v>
      </c>
      <c r="H28" s="10">
        <v>2142000</v>
      </c>
      <c r="I28" s="10">
        <v>2193800</v>
      </c>
      <c r="J28" s="10">
        <v>247908.31233621857</v>
      </c>
      <c r="K28" s="10">
        <v>1945891.6876637815</v>
      </c>
      <c r="L28" s="10">
        <v>2441708.3123362185</v>
      </c>
      <c r="M28" s="10">
        <v>2094400</v>
      </c>
      <c r="N28" s="10">
        <v>2094400</v>
      </c>
      <c r="P28" s="11">
        <v>2094400</v>
      </c>
      <c r="Q28" s="8">
        <v>2094400</v>
      </c>
      <c r="S28" s="28">
        <v>2094400</v>
      </c>
      <c r="T28" s="29">
        <f t="shared" si="0"/>
        <v>0</v>
      </c>
    </row>
    <row r="29" spans="1:20" s="35" customFormat="1" ht="20.399999999999999" x14ac:dyDescent="0.2">
      <c r="A29" s="40">
        <v>24</v>
      </c>
      <c r="B29" s="31" t="s">
        <v>35</v>
      </c>
      <c r="C29" s="32">
        <v>4</v>
      </c>
      <c r="D29" s="32" t="s">
        <v>40</v>
      </c>
      <c r="E29" s="33">
        <v>892500</v>
      </c>
      <c r="F29" s="33">
        <v>1050000.07</v>
      </c>
      <c r="G29" s="34">
        <v>928200</v>
      </c>
      <c r="H29" s="34">
        <v>1154300</v>
      </c>
      <c r="I29" s="34">
        <v>1006250</v>
      </c>
      <c r="J29" s="34">
        <v>82579.274137047483</v>
      </c>
      <c r="K29" s="34">
        <v>923670.72586295253</v>
      </c>
      <c r="L29" s="34">
        <v>1088829.2741370476</v>
      </c>
      <c r="M29" s="34">
        <v>989100.03500000003</v>
      </c>
      <c r="N29" s="34">
        <v>989100</v>
      </c>
      <c r="P29" s="36">
        <v>989100</v>
      </c>
      <c r="Q29" s="37">
        <v>3956400</v>
      </c>
      <c r="S29" s="38">
        <v>956900</v>
      </c>
      <c r="T29" s="39">
        <f t="shared" si="0"/>
        <v>32200</v>
      </c>
    </row>
    <row r="30" spans="1:20" s="35" customFormat="1" x14ac:dyDescent="0.2">
      <c r="A30" s="30">
        <v>25</v>
      </c>
      <c r="B30" s="31" t="s">
        <v>36</v>
      </c>
      <c r="C30" s="32">
        <v>30</v>
      </c>
      <c r="D30" s="32" t="s">
        <v>40</v>
      </c>
      <c r="E30" s="33">
        <v>193970</v>
      </c>
      <c r="F30" s="33">
        <v>228200.35</v>
      </c>
      <c r="G30" s="34">
        <v>238000</v>
      </c>
      <c r="H30" s="34">
        <v>416500</v>
      </c>
      <c r="I30" s="34">
        <v>269168</v>
      </c>
      <c r="J30" s="34">
        <v>23117.060443335638</v>
      </c>
      <c r="K30" s="34">
        <v>246050.93955666435</v>
      </c>
      <c r="L30" s="34">
        <v>292285.06044333562</v>
      </c>
      <c r="M30" s="34">
        <v>269168</v>
      </c>
      <c r="N30" s="34">
        <v>269168</v>
      </c>
      <c r="P30" s="36">
        <v>269168</v>
      </c>
      <c r="Q30" s="37">
        <v>8075040</v>
      </c>
      <c r="S30" s="38">
        <v>220057</v>
      </c>
      <c r="T30" s="39">
        <f t="shared" si="0"/>
        <v>49111</v>
      </c>
    </row>
    <row r="31" spans="1:20" s="35" customFormat="1" x14ac:dyDescent="0.2">
      <c r="A31" s="40">
        <v>26</v>
      </c>
      <c r="B31" s="31" t="s">
        <v>37</v>
      </c>
      <c r="C31" s="32">
        <v>56</v>
      </c>
      <c r="D31" s="32" t="s">
        <v>40</v>
      </c>
      <c r="E31" s="33">
        <v>193970</v>
      </c>
      <c r="F31" s="33">
        <v>228200.35</v>
      </c>
      <c r="G31" s="34">
        <v>232050</v>
      </c>
      <c r="H31" s="34">
        <v>416500</v>
      </c>
      <c r="I31" s="34">
        <v>267680</v>
      </c>
      <c r="J31" s="34">
        <v>20962.756920488777</v>
      </c>
      <c r="K31" s="34">
        <v>246717.24307951122</v>
      </c>
      <c r="L31" s="34">
        <v>288642.75692048878</v>
      </c>
      <c r="M31" s="34">
        <v>267680</v>
      </c>
      <c r="N31" s="34">
        <v>267680</v>
      </c>
      <c r="P31" s="36">
        <v>267680</v>
      </c>
      <c r="Q31" s="37">
        <v>14990080</v>
      </c>
      <c r="S31" s="38">
        <v>218073</v>
      </c>
      <c r="T31" s="39">
        <f t="shared" si="0"/>
        <v>49607</v>
      </c>
    </row>
    <row r="32" spans="1:20" x14ac:dyDescent="0.2">
      <c r="A32" s="6">
        <v>27</v>
      </c>
      <c r="B32" s="17" t="s">
        <v>38</v>
      </c>
      <c r="C32" s="18">
        <v>42</v>
      </c>
      <c r="D32" s="18" t="s">
        <v>40</v>
      </c>
      <c r="E32" s="1">
        <v>535500</v>
      </c>
      <c r="F32" s="1">
        <v>630000.28</v>
      </c>
      <c r="G32" s="10">
        <v>595000</v>
      </c>
      <c r="H32" s="10">
        <v>452200</v>
      </c>
      <c r="I32" s="10">
        <v>553175</v>
      </c>
      <c r="J32" s="10">
        <v>47776.515360856269</v>
      </c>
      <c r="K32" s="10">
        <v>505398.48463914375</v>
      </c>
      <c r="L32" s="10">
        <v>600951.51536085631</v>
      </c>
      <c r="M32" s="10">
        <v>565250</v>
      </c>
      <c r="N32" s="10">
        <v>553175</v>
      </c>
      <c r="P32" s="11">
        <v>553175</v>
      </c>
      <c r="Q32" s="8">
        <v>23233350</v>
      </c>
      <c r="S32" s="28">
        <v>553175</v>
      </c>
      <c r="T32" s="29">
        <f t="shared" si="0"/>
        <v>0</v>
      </c>
    </row>
    <row r="33" spans="1:20" ht="21" thickBot="1" x14ac:dyDescent="0.25">
      <c r="A33" s="9">
        <v>28</v>
      </c>
      <c r="B33" s="17" t="s">
        <v>39</v>
      </c>
      <c r="C33" s="18">
        <v>4</v>
      </c>
      <c r="D33" s="18" t="s">
        <v>40</v>
      </c>
      <c r="E33" s="1">
        <v>595000</v>
      </c>
      <c r="F33" s="1">
        <v>699999.65</v>
      </c>
      <c r="G33" s="10">
        <v>654500</v>
      </c>
      <c r="H33" s="10">
        <v>416500</v>
      </c>
      <c r="I33" s="10">
        <v>591500</v>
      </c>
      <c r="J33" s="10">
        <v>52655.1590543684</v>
      </c>
      <c r="K33" s="10">
        <v>538844.84094563161</v>
      </c>
      <c r="L33" s="10">
        <v>644155.15905436839</v>
      </c>
      <c r="M33" s="10">
        <v>595000</v>
      </c>
      <c r="N33" s="10">
        <v>591500</v>
      </c>
      <c r="P33" s="12">
        <v>591500</v>
      </c>
      <c r="Q33" s="8">
        <v>2366000</v>
      </c>
      <c r="S33" s="28">
        <v>591500</v>
      </c>
      <c r="T33" s="29">
        <f t="shared" si="0"/>
        <v>0</v>
      </c>
    </row>
    <row r="34" spans="1:20" s="42" customFormat="1" ht="10.8" thickBot="1" x14ac:dyDescent="0.25">
      <c r="A34" s="51" t="s">
        <v>7</v>
      </c>
      <c r="B34" s="51"/>
      <c r="C34" s="51"/>
      <c r="D34" s="51"/>
      <c r="E34" s="41">
        <f t="shared" ref="E34:L34" si="1">SUM(E6:E33)</f>
        <v>32145470</v>
      </c>
      <c r="F34" s="41">
        <f t="shared" si="1"/>
        <v>37818203.569999993</v>
      </c>
      <c r="G34" s="41">
        <f t="shared" si="1"/>
        <v>33284300</v>
      </c>
      <c r="H34" s="41">
        <f t="shared" si="1"/>
        <v>32022900</v>
      </c>
      <c r="I34" s="41">
        <f t="shared" si="1"/>
        <v>33817721</v>
      </c>
      <c r="J34" s="41">
        <f t="shared" si="1"/>
        <v>3218810.7663763571</v>
      </c>
      <c r="K34" s="41">
        <f t="shared" si="1"/>
        <v>30598910.23362365</v>
      </c>
      <c r="L34" s="41">
        <f t="shared" si="1"/>
        <v>37036531.766376346</v>
      </c>
      <c r="M34" s="41">
        <f>IFERROR(SUM(M6:M33),SUM(I6:I33))</f>
        <v>34119923.591666669</v>
      </c>
      <c r="N34" s="41">
        <f>IFERROR(SUM(N6:N33),SUM(I6:I33))</f>
        <v>33342931</v>
      </c>
      <c r="P34" s="43">
        <f>SUM(P6:P33)</f>
        <v>33342931</v>
      </c>
      <c r="Q34" s="44">
        <f>SUM(Q6:Q33)</f>
        <v>192712861</v>
      </c>
      <c r="S34" s="45">
        <v>32406694</v>
      </c>
      <c r="T34" s="39">
        <f t="shared" si="0"/>
        <v>936237</v>
      </c>
    </row>
    <row r="42" spans="1:20" x14ac:dyDescent="0.2">
      <c r="B42" s="4">
        <v>8000000</v>
      </c>
      <c r="C42" s="15"/>
    </row>
    <row r="43" spans="1:20" x14ac:dyDescent="0.2">
      <c r="B43" s="16">
        <f>B42/1.19%</f>
        <v>672268907.56302524</v>
      </c>
    </row>
  </sheetData>
  <mergeCells count="4">
    <mergeCell ref="A34:D34"/>
    <mergeCell ref="P4:Q4"/>
    <mergeCell ref="A1:Q1"/>
    <mergeCell ref="I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CALCULO COTIZACIONES  RV SP</vt:lpstr>
      <vt:lpstr>CALCULO COTIZACIONES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Yensy Johanna Barbosa Madronero</dc:creator>
  <cp:lastModifiedBy>Sergio Alejandro Pino Rojas</cp:lastModifiedBy>
  <dcterms:created xsi:type="dcterms:W3CDTF">2026-04-20T20:03:33Z</dcterms:created>
  <dcterms:modified xsi:type="dcterms:W3CDTF">2026-07-02T20:45:54Z</dcterms:modified>
</cp:coreProperties>
</file>