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34fe8076bec2274f/Desktop/Convenio ANT - Auditoria/Lo nuevo/Prorroga/"/>
    </mc:Choice>
  </mc:AlternateContent>
  <xr:revisionPtr revIDLastSave="0" documentId="8_{705DE212-8A4E-4EAB-96D2-8DC93E2D85F3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MATRIZ OBLIGACIONES" sheetId="1" r:id="rId1"/>
    <sheet name="CADENA TITULACIÓN 38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2" l="1"/>
  <c r="G16" i="2" s="1"/>
  <c r="D16" i="2"/>
  <c r="F15" i="2"/>
  <c r="G15" i="2" s="1"/>
  <c r="D15" i="2"/>
  <c r="F14" i="2"/>
  <c r="G14" i="2" s="1"/>
  <c r="D14" i="2"/>
  <c r="F13" i="2"/>
  <c r="G13" i="2" s="1"/>
  <c r="D13" i="2"/>
  <c r="G12" i="2"/>
  <c r="F12" i="2"/>
  <c r="D12" i="2"/>
  <c r="F11" i="2"/>
  <c r="G11" i="2" s="1"/>
  <c r="D11" i="2"/>
  <c r="F10" i="2"/>
  <c r="G10" i="2" s="1"/>
  <c r="D10" i="2"/>
  <c r="F9" i="2"/>
  <c r="G9" i="2" s="1"/>
  <c r="D9" i="2"/>
  <c r="F8" i="2"/>
  <c r="G8" i="2" s="1"/>
  <c r="D8" i="2"/>
  <c r="F7" i="2"/>
  <c r="G7" i="2" s="1"/>
  <c r="D7" i="2"/>
  <c r="G6" i="2"/>
  <c r="F6" i="2"/>
  <c r="D6" i="2"/>
  <c r="F5" i="2"/>
  <c r="G5" i="2" s="1"/>
  <c r="D5" i="2"/>
  <c r="D18" i="2" s="1"/>
  <c r="S32" i="1"/>
  <c r="Q32" i="1"/>
  <c r="R32" i="1" s="1"/>
  <c r="N32" i="1"/>
  <c r="L32" i="1"/>
  <c r="I32" i="1"/>
  <c r="T32" i="1" s="1"/>
  <c r="F32" i="1"/>
  <c r="S31" i="1"/>
  <c r="Q31" i="1"/>
  <c r="N31" i="1"/>
  <c r="I31" i="1"/>
  <c r="T31" i="1" s="1"/>
  <c r="F31" i="1"/>
  <c r="R31" i="1" s="1"/>
  <c r="Q30" i="1"/>
  <c r="N30" i="1"/>
  <c r="F30" i="1"/>
  <c r="R30" i="1" s="1"/>
  <c r="S29" i="1"/>
  <c r="T29" i="1" s="1"/>
  <c r="N29" i="1"/>
  <c r="I29" i="1"/>
  <c r="M29" i="1" s="1"/>
  <c r="O29" i="1" s="1"/>
  <c r="S28" i="1"/>
  <c r="Q28" i="1"/>
  <c r="N28" i="1"/>
  <c r="I28" i="1"/>
  <c r="T28" i="1" s="1"/>
  <c r="F28" i="1"/>
  <c r="R28" i="1" s="1"/>
  <c r="L26" i="1"/>
  <c r="L25" i="1"/>
  <c r="S24" i="1"/>
  <c r="T24" i="1" s="1"/>
  <c r="R24" i="1"/>
  <c r="Q24" i="1"/>
  <c r="N24" i="1"/>
  <c r="I24" i="1"/>
  <c r="F24" i="1"/>
  <c r="M24" i="1" s="1"/>
  <c r="O24" i="1" s="1"/>
  <c r="I23" i="1"/>
  <c r="F23" i="1"/>
  <c r="S22" i="1"/>
  <c r="Q22" i="1"/>
  <c r="N22" i="1"/>
  <c r="I22" i="1"/>
  <c r="T22" i="1" s="1"/>
  <c r="F22" i="1"/>
  <c r="R22" i="1" s="1"/>
  <c r="T21" i="1"/>
  <c r="S21" i="1"/>
  <c r="Q21" i="1"/>
  <c r="N21" i="1"/>
  <c r="I21" i="1"/>
  <c r="F21" i="1"/>
  <c r="R21" i="1" s="1"/>
  <c r="S20" i="1"/>
  <c r="Q20" i="1"/>
  <c r="N20" i="1"/>
  <c r="I20" i="1"/>
  <c r="T20" i="1" s="1"/>
  <c r="F20" i="1"/>
  <c r="R20" i="1" s="1"/>
  <c r="R19" i="1"/>
  <c r="Q19" i="1"/>
  <c r="N19" i="1"/>
  <c r="F19" i="1"/>
  <c r="M19" i="1" s="1"/>
  <c r="O19" i="1" s="1"/>
  <c r="S18" i="1"/>
  <c r="Q18" i="1"/>
  <c r="N18" i="1"/>
  <c r="I18" i="1"/>
  <c r="T18" i="1" s="1"/>
  <c r="F18" i="1"/>
  <c r="M18" i="1" s="1"/>
  <c r="O18" i="1" s="1"/>
  <c r="Q17" i="1"/>
  <c r="R17" i="1" s="1"/>
  <c r="N17" i="1"/>
  <c r="F17" i="1"/>
  <c r="M17" i="1" s="1"/>
  <c r="O17" i="1" s="1"/>
  <c r="S16" i="1"/>
  <c r="Q16" i="1"/>
  <c r="N16" i="1"/>
  <c r="I16" i="1"/>
  <c r="T16" i="1" s="1"/>
  <c r="F16" i="1"/>
  <c r="R16" i="1" s="1"/>
  <c r="S15" i="1"/>
  <c r="T15" i="1" s="1"/>
  <c r="Q15" i="1"/>
  <c r="R15" i="1" s="1"/>
  <c r="N15" i="1"/>
  <c r="M15" i="1"/>
  <c r="O15" i="1" s="1"/>
  <c r="I15" i="1"/>
  <c r="F15" i="1"/>
  <c r="S14" i="1"/>
  <c r="Q14" i="1"/>
  <c r="N14" i="1"/>
  <c r="L14" i="1"/>
  <c r="O37" i="1" s="1"/>
  <c r="I14" i="1"/>
  <c r="T14" i="1" s="1"/>
  <c r="F14" i="1"/>
  <c r="R14" i="1" s="1"/>
  <c r="S13" i="1"/>
  <c r="T13" i="1" s="1"/>
  <c r="Q13" i="1"/>
  <c r="R13" i="1" s="1"/>
  <c r="N13" i="1"/>
  <c r="I13" i="1"/>
  <c r="F13" i="1"/>
  <c r="M13" i="1" s="1"/>
  <c r="O13" i="1" s="1"/>
  <c r="Q12" i="1"/>
  <c r="N12" i="1"/>
  <c r="F12" i="1"/>
  <c r="R12" i="1" s="1"/>
  <c r="S11" i="1"/>
  <c r="Q11" i="1"/>
  <c r="N11" i="1"/>
  <c r="I11" i="1"/>
  <c r="T11" i="1" s="1"/>
  <c r="F11" i="1"/>
  <c r="R11" i="1" s="1"/>
  <c r="S10" i="1"/>
  <c r="Q10" i="1"/>
  <c r="N10" i="1"/>
  <c r="I10" i="1"/>
  <c r="T10" i="1" s="1"/>
  <c r="F10" i="1"/>
  <c r="R10" i="1" s="1"/>
  <c r="S9" i="1"/>
  <c r="Q9" i="1"/>
  <c r="N9" i="1"/>
  <c r="I9" i="1"/>
  <c r="T9" i="1" s="1"/>
  <c r="F9" i="1"/>
  <c r="R9" i="1" s="1"/>
  <c r="S8" i="1"/>
  <c r="Q8" i="1"/>
  <c r="N8" i="1"/>
  <c r="I8" i="1"/>
  <c r="T8" i="1" s="1"/>
  <c r="F8" i="1"/>
  <c r="R8" i="1" s="1"/>
  <c r="S7" i="1"/>
  <c r="Q7" i="1"/>
  <c r="N7" i="1"/>
  <c r="I7" i="1"/>
  <c r="T7" i="1" s="1"/>
  <c r="F7" i="1"/>
  <c r="R7" i="1" s="1"/>
  <c r="S6" i="1"/>
  <c r="Q6" i="1"/>
  <c r="N6" i="1"/>
  <c r="I6" i="1"/>
  <c r="T6" i="1" s="1"/>
  <c r="F6" i="1"/>
  <c r="R6" i="1" s="1"/>
  <c r="S5" i="1"/>
  <c r="Q5" i="1"/>
  <c r="N5" i="1"/>
  <c r="I5" i="1"/>
  <c r="T5" i="1" s="1"/>
  <c r="O36" i="1" s="1"/>
  <c r="F5" i="1"/>
  <c r="R5" i="1" s="1"/>
  <c r="O35" i="1" l="1"/>
  <c r="G19" i="2"/>
  <c r="M9" i="1"/>
  <c r="O9" i="1" s="1"/>
  <c r="M28" i="1"/>
  <c r="O28" i="1" s="1"/>
  <c r="M14" i="1"/>
  <c r="O14" i="1" s="1"/>
  <c r="M6" i="1"/>
  <c r="O6" i="1" s="1"/>
  <c r="M10" i="1"/>
  <c r="O10" i="1" s="1"/>
  <c r="M11" i="1"/>
  <c r="O11" i="1" s="1"/>
  <c r="M12" i="1"/>
  <c r="O12" i="1" s="1"/>
  <c r="R18" i="1"/>
  <c r="M31" i="1"/>
  <c r="O31" i="1" s="1"/>
  <c r="M8" i="1"/>
  <c r="O8" i="1" s="1"/>
  <c r="M5" i="1"/>
  <c r="O5" i="1" s="1"/>
  <c r="M7" i="1"/>
  <c r="O7" i="1" s="1"/>
  <c r="M32" i="1"/>
  <c r="O32" i="1" s="1"/>
  <c r="M20" i="1"/>
  <c r="O20" i="1" s="1"/>
  <c r="M22" i="1"/>
  <c r="O22" i="1" s="1"/>
  <c r="M30" i="1"/>
  <c r="O30" i="1" s="1"/>
  <c r="M16" i="1"/>
  <c r="O16" i="1" s="1"/>
  <c r="M21" i="1"/>
  <c r="O21" i="1" s="1"/>
  <c r="O34" i="1" l="1"/>
</calcChain>
</file>

<file path=xl/sharedStrings.xml><?xml version="1.0" encoding="utf-8"?>
<sst xmlns="http://schemas.openxmlformats.org/spreadsheetml/2006/main" count="321" uniqueCount="148">
  <si>
    <t>MATRIZ DE OBLIGACIONES — PESOS IGUALES (23 OBLIGACIONES EXIGIBLES; LAS DESDOBLADAS 15.1 Y 15.2 PESAN 1/46 CADA UNA)</t>
  </si>
  <si>
    <t>Universo general: 382 FMI. Filas 18 y 20 (condicionales) y 19.1/19.2 (trámites de terceros) no ponderan; se reportan como evidencia.</t>
  </si>
  <si>
    <t>No.</t>
  </si>
  <si>
    <t>Obligación</t>
  </si>
  <si>
    <t>Tipo</t>
  </si>
  <si>
    <t>Num ANT</t>
  </si>
  <si>
    <t>Den ANT</t>
  </si>
  <si>
    <t>% ANT</t>
  </si>
  <si>
    <t>Num SAE</t>
  </si>
  <si>
    <t>Den SAE</t>
  </si>
  <si>
    <t>% SAE</t>
  </si>
  <si>
    <t>Num 3ros</t>
  </si>
  <si>
    <t>Den 3ros</t>
  </si>
  <si>
    <t>% 3ros</t>
  </si>
  <si>
    <t>% Obligación</t>
  </si>
  <si>
    <t>Peso</t>
  </si>
  <si>
    <t>Aporte</t>
  </si>
  <si>
    <t>Soporte / fuente</t>
  </si>
  <si>
    <t>Peso ANT</t>
  </si>
  <si>
    <t>Aporte ANT</t>
  </si>
  <si>
    <t>Peso SAE</t>
  </si>
  <si>
    <t>Aporte SAE</t>
  </si>
  <si>
    <t>1</t>
  </si>
  <si>
    <t>Compromisos comunes de coordinación</t>
  </si>
  <si>
    <t>Continua</t>
  </si>
  <si>
    <t>—</t>
  </si>
  <si>
    <t>Actas de comité de seguimiento y mesas técnicas 2024-2026</t>
  </si>
  <si>
    <t>2</t>
  </si>
  <si>
    <t>Gobernanza: apoyo administrativo, comité y supervisores</t>
  </si>
  <si>
    <t>Designaciones de supervisión; actas de comité</t>
  </si>
  <si>
    <t>3</t>
  </si>
  <si>
    <t>Fijación de pautas y estrategias</t>
  </si>
  <si>
    <t>7 otrosíes al marco y 4 prórrogas por derivado</t>
  </si>
  <si>
    <t>4</t>
  </si>
  <si>
    <t>Suscripción de contratos derivados</t>
  </si>
  <si>
    <t>ANT-20245679 y ANT-202413260, $1 billón</t>
  </si>
  <si>
    <t>5</t>
  </si>
  <si>
    <t>Revisión de anexos de especificaciones técnicas</t>
  </si>
  <si>
    <t>Anexos técnicos de megapromesas y otrosíes</t>
  </si>
  <si>
    <t>6</t>
  </si>
  <si>
    <t>Acatamiento del marco normativo</t>
  </si>
  <si>
    <t>L.1708/14; L.2294/23 art. 61-2; VoBos jurídicos</t>
  </si>
  <si>
    <t>7</t>
  </si>
  <si>
    <t>Cronogramas conjuntos y reuniones</t>
  </si>
  <si>
    <t>Actas de mesas técnicas; memorandos</t>
  </si>
  <si>
    <t>8</t>
  </si>
  <si>
    <t>Identificación de necesidades y estudios previos</t>
  </si>
  <si>
    <t>Estudios previos mar-2024</t>
  </si>
  <si>
    <t>9</t>
  </si>
  <si>
    <t>Procedibilidad de pagos y desembolsos</t>
  </si>
  <si>
    <t>Actas de comité; facturación radicada</t>
  </si>
  <si>
    <t>10</t>
  </si>
  <si>
    <t>Saneamiento administrativo de gratuitos</t>
  </si>
  <si>
    <t>Actas de comité. Terceros: pagadurías municipales (235/292 saneados)</t>
  </si>
  <si>
    <t>11</t>
  </si>
  <si>
    <t>Estructuración de paquetes y viabilidades</t>
  </si>
  <si>
    <t>Por predio</t>
  </si>
  <si>
    <t>546 FMI históricos estructurados y evaluados</t>
  </si>
  <si>
    <t>12</t>
  </si>
  <si>
    <t>Promesas de compraventa</t>
  </si>
  <si>
    <t>34 megapromesas suscritas (totalidad de paquetes)</t>
  </si>
  <si>
    <t>13</t>
  </si>
  <si>
    <t>Pagos base (60/30/10) y recaudo</t>
  </si>
  <si>
    <t>% factura = 100%; Dirección Financiera SAE</t>
  </si>
  <si>
    <t>14</t>
  </si>
  <si>
    <t>Pagos opcionales autorizados</t>
  </si>
  <si>
    <t>Actas de comité; otrosíes 4, 5 y 7</t>
  </si>
  <si>
    <t>15.1</t>
  </si>
  <si>
    <t>Gestión catastral efectiva</t>
  </si>
  <si>
    <t>Cifra ajustada supervisión: 216/382</t>
  </si>
  <si>
    <t>15.2</t>
  </si>
  <si>
    <t>Avalúo comercial conforme</t>
  </si>
  <si>
    <t>Cifra ajustada supervisión: 153/382</t>
  </si>
  <si>
    <t>16</t>
  </si>
  <si>
    <t>Desembolso por avance e informes mensuales</t>
  </si>
  <si>
    <t>Otrosí 7 par. 6. SAE: 4 de 12 informes mensuales presentados</t>
  </si>
  <si>
    <t>17</t>
  </si>
  <si>
    <t>Comité de Seguimiento: decisiones conjuntas</t>
  </si>
  <si>
    <t>Actas 2024-2026</t>
  </si>
  <si>
    <t>18</t>
  </si>
  <si>
    <t>Rescisión de predios sin condiciones</t>
  </si>
  <si>
    <t>Condicional</t>
  </si>
  <si>
    <t>Ejecutada (164 folios) — no pondera</t>
  </si>
  <si>
    <t>Ya ejecutada sobre 164 folios excluidos/desistidos; no pondera por ser condicional</t>
  </si>
  <si>
    <t>19</t>
  </si>
  <si>
    <t>Escrituración y registro efectivos</t>
  </si>
  <si>
    <t>5 escrituras firmadas y registradas</t>
  </si>
  <si>
    <t>19.1</t>
  </si>
  <si>
    <t>Liquidación de gastos notariales</t>
  </si>
  <si>
    <t>Terceros</t>
  </si>
  <si>
    <t>Evidencia — no pondera</t>
  </si>
  <si>
    <t>Notarías: 7 de 69 folios radicados sin liquidación</t>
  </si>
  <si>
    <t>19.2</t>
  </si>
  <si>
    <t>Registro de 1º y 2º actos pendientes en ORIP</t>
  </si>
  <si>
    <t>ORIP: 74 actos expedidos pendientes de inscripción</t>
  </si>
  <si>
    <t>20</t>
  </si>
  <si>
    <t>Reintegro por predios no saneados</t>
  </si>
  <si>
    <t>No exigible aún</t>
  </si>
  <si>
    <t>Cláusula décima parágrafo — exigible al cierre</t>
  </si>
  <si>
    <t>21</t>
  </si>
  <si>
    <t>Visitas conjuntas y caracterización</t>
  </si>
  <si>
    <t>384 visitas y actas documentadas sobre 546 históricos</t>
  </si>
  <si>
    <t>22</t>
  </si>
  <si>
    <t>Entrega anticipada de inmuebles</t>
  </si>
  <si>
    <t>374 actas de entrega material a la ANT</t>
  </si>
  <si>
    <t>23</t>
  </si>
  <si>
    <t>Ocupaciones irregulares y desalojos</t>
  </si>
  <si>
    <t>Cifra ajustada supervisión: 128/382</t>
  </si>
  <si>
    <t>24</t>
  </si>
  <si>
    <t>Reprogramación de entregas</t>
  </si>
  <si>
    <t>Cronogramas conjuntos de entregas</t>
  </si>
  <si>
    <t>25</t>
  </si>
  <si>
    <t>Transferencia de predios a título gratuito</t>
  </si>
  <si>
    <t>292 folios extintos transferidos y registrados. Terceros: pagadurías 235/292</t>
  </si>
  <si>
    <t>AVANCE GLOBAL PONDERADO DEL CONVENIO (obligaciones exigibles)</t>
  </si>
  <si>
    <t>CUMPLIMIENTO DE LAS OBLIGACIONES A CARGO DE LA ANT</t>
  </si>
  <si>
    <t>CUMPLIMIENTO DE LAS OBLIGACIONES A CARGO DE LA SAE</t>
  </si>
  <si>
    <t>TRÁMITES ANTE TERCEROS (informativo: pagadurías, notarías, ORIP — no atribuible a las partes. No corresponde al 100% del universo de los predios por no estar necesariamente en esa etapa y por eso no se pondera en el global)</t>
  </si>
  <si>
    <t>CADENA DE TITULACIÓN — AVANCE EFECTIVO Y AVANCE SOPORTADO (EXPEDIDO / PAGADO AUNQUE NO INSCRITO)</t>
  </si>
  <si>
    <t>Universo general: 382 FMI. Actos de enajenación temprana sobre 372 FMI (excluye 10 extintos sociales que no requieren actos).</t>
  </si>
  <si>
    <t>Etapa del flujo</t>
  </si>
  <si>
    <t>Efectivo (FMI)</t>
  </si>
  <si>
    <t>Universo</t>
  </si>
  <si>
    <t>% efectivo</t>
  </si>
  <si>
    <t>Expedido / pagado no inscrito</t>
  </si>
  <si>
    <t>Soportado (FMI)</t>
  </si>
  <si>
    <t>% soportado</t>
  </si>
  <si>
    <t>Responsable</t>
  </si>
  <si>
    <t>Nota</t>
  </si>
  <si>
    <t>Promesa de compraventa suscrita</t>
  </si>
  <si>
    <t>ANT·SAE</t>
  </si>
  <si>
    <t>1er acto de enajenación temprana</t>
  </si>
  <si>
    <t>SAE</t>
  </si>
  <si>
    <t>Universo 372: excluye 10 extintos sociales</t>
  </si>
  <si>
    <t>2do acto (transferencia al FRISCO)</t>
  </si>
  <si>
    <t>ANT</t>
  </si>
  <si>
    <t>Otrosí final firmado</t>
  </si>
  <si>
    <t>Recibos de impuestos expedidos</t>
  </si>
  <si>
    <t>Paz y salvo (saneamiento tributario)</t>
  </si>
  <si>
    <t>206 con impuestos pagados, pendientes solo de expedición del paz y salvo</t>
  </si>
  <si>
    <t>Minuta elaborada / enviada</t>
  </si>
  <si>
    <t>Radicación / reparto notarial</t>
  </si>
  <si>
    <t>ANT·SAE·Notaría</t>
  </si>
  <si>
    <t>Escritura firmada</t>
  </si>
  <si>
    <t>Registro de la transferencia</t>
  </si>
  <si>
    <t>ORIP</t>
  </si>
  <si>
    <t>AVANCE PROMEDIO — EFECTIVO (inscrito / consolidado)</t>
  </si>
  <si>
    <t>AVANCE PROMEDIO — SOPORTADO (incluye expedido y/o pagado aún no inscrito)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</si>
</sst>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8" x14ac:knownFonts="1">
    <font>
      <sz val="11"/>
      <color theme="1"/>
      <name val="Calibri"/>
      <family val="2"/>
      <charset val="1"/>
    </font>
    <font>
      <sz val="10"/>
      <name val="Arial"/>
      <family val="2"/>
    </font>
    <font>
      <b/>
      <sz val="12"/>
      <name val="Arial"/>
      <family val="2"/>
    </font>
    <font>
      <sz val="9"/>
      <color rgb="FF59595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FF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7E6E6"/>
        <bgColor rgb="FFFFFFCC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4" fillId="0" borderId="0" xfId="0" applyFont="1"/>
    <xf numFmtId="164" fontId="7" fillId="3" borderId="1" xfId="0" applyNumberFormat="1" applyFont="1" applyFill="1" applyBorder="1"/>
    <xf numFmtId="164" fontId="4" fillId="3" borderId="1" xfId="0" applyNumberFormat="1" applyFont="1" applyFill="1" applyBorder="1"/>
    <xf numFmtId="164" fontId="4" fillId="0" borderId="1" xfId="0" applyNumberFormat="1" applyFont="1" applyBorder="1"/>
    <xf numFmtId="0" fontId="3" fillId="0" borderId="1" xfId="0" applyFont="1" applyBorder="1" applyAlignment="1">
      <alignment vertical="top"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8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37" sqref="E37"/>
    </sheetView>
  </sheetViews>
  <sheetFormatPr baseColWidth="10" defaultColWidth="8.6640625" defaultRowHeight="14.4" x14ac:dyDescent="0.3"/>
  <cols>
    <col min="1" max="1" width="6" customWidth="1"/>
    <col min="2" max="2" width="36" customWidth="1"/>
    <col min="3" max="3" width="11" customWidth="1"/>
    <col min="4" max="12" width="9" customWidth="1"/>
    <col min="13" max="13" width="15" customWidth="1"/>
    <col min="14" max="14" width="8" customWidth="1"/>
    <col min="15" max="15" width="9" customWidth="1"/>
    <col min="16" max="16" width="52" customWidth="1"/>
    <col min="17" max="17" width="9" customWidth="1"/>
    <col min="18" max="18" width="10" customWidth="1"/>
    <col min="19" max="19" width="9" customWidth="1"/>
    <col min="20" max="20" width="10" customWidth="1"/>
  </cols>
  <sheetData>
    <row r="1" spans="1:20" ht="15.6" customHeight="1" x14ac:dyDescent="0.3">
      <c r="A1" s="1" t="s">
        <v>0</v>
      </c>
    </row>
    <row r="2" spans="1:20" x14ac:dyDescent="0.3">
      <c r="A2" s="2" t="s">
        <v>1</v>
      </c>
    </row>
    <row r="4" spans="1:20" ht="26.4" customHeight="1" x14ac:dyDescent="0.3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3" t="s">
        <v>20</v>
      </c>
      <c r="T4" s="3" t="s">
        <v>21</v>
      </c>
    </row>
    <row r="5" spans="1:20" x14ac:dyDescent="0.3">
      <c r="A5" s="5" t="s">
        <v>22</v>
      </c>
      <c r="B5" s="4" t="s">
        <v>23</v>
      </c>
      <c r="C5" s="5" t="s">
        <v>24</v>
      </c>
      <c r="D5" s="6">
        <v>1</v>
      </c>
      <c r="E5" s="6">
        <v>1</v>
      </c>
      <c r="F5" s="7">
        <f t="shared" ref="F5:F24" si="0">D5/E5</f>
        <v>1</v>
      </c>
      <c r="G5" s="6">
        <v>1</v>
      </c>
      <c r="H5" s="6">
        <v>1</v>
      </c>
      <c r="I5" s="7">
        <f t="shared" ref="I5:I11" si="1">G5/H5</f>
        <v>1</v>
      </c>
      <c r="J5" s="8" t="s">
        <v>25</v>
      </c>
      <c r="K5" s="8" t="s">
        <v>25</v>
      </c>
      <c r="L5" s="8" t="s">
        <v>25</v>
      </c>
      <c r="M5" s="7">
        <f>AVERAGE(F5,I5)</f>
        <v>1</v>
      </c>
      <c r="N5" s="9">
        <f t="shared" ref="N5:N18" si="2">1/23</f>
        <v>4.3478260869565216E-2</v>
      </c>
      <c r="O5" s="10">
        <f t="shared" ref="O5:O22" si="3">M5*N5</f>
        <v>4.3478260869565216E-2</v>
      </c>
      <c r="P5" s="4" t="s">
        <v>26</v>
      </c>
      <c r="Q5" s="11">
        <f t="shared" ref="Q5:Q18" si="4">1/23</f>
        <v>4.3478260869565216E-2</v>
      </c>
      <c r="R5" s="12">
        <f t="shared" ref="R5:R22" si="5">F5*Q5</f>
        <v>4.3478260869565216E-2</v>
      </c>
      <c r="S5" s="11">
        <f t="shared" ref="S5:S11" si="6">1/23</f>
        <v>4.3478260869565216E-2</v>
      </c>
      <c r="T5" s="12">
        <f t="shared" ref="T5:T11" si="7">I5*S5</f>
        <v>4.3478260869565216E-2</v>
      </c>
    </row>
    <row r="6" spans="1:20" ht="26.4" customHeight="1" x14ac:dyDescent="0.3">
      <c r="A6" s="5" t="s">
        <v>27</v>
      </c>
      <c r="B6" s="4" t="s">
        <v>28</v>
      </c>
      <c r="C6" s="5" t="s">
        <v>24</v>
      </c>
      <c r="D6" s="6">
        <v>1</v>
      </c>
      <c r="E6" s="6">
        <v>1</v>
      </c>
      <c r="F6" s="7">
        <f t="shared" si="0"/>
        <v>1</v>
      </c>
      <c r="G6" s="6">
        <v>1</v>
      </c>
      <c r="H6" s="6">
        <v>1</v>
      </c>
      <c r="I6" s="7">
        <f t="shared" si="1"/>
        <v>1</v>
      </c>
      <c r="J6" s="8" t="s">
        <v>25</v>
      </c>
      <c r="K6" s="8" t="s">
        <v>25</v>
      </c>
      <c r="L6" s="8" t="s">
        <v>25</v>
      </c>
      <c r="M6" s="7">
        <f>AVERAGE(F6,I6)</f>
        <v>1</v>
      </c>
      <c r="N6" s="9">
        <f t="shared" si="2"/>
        <v>4.3478260869565216E-2</v>
      </c>
      <c r="O6" s="10">
        <f t="shared" si="3"/>
        <v>4.3478260869565216E-2</v>
      </c>
      <c r="P6" s="4" t="s">
        <v>29</v>
      </c>
      <c r="Q6" s="11">
        <f t="shared" si="4"/>
        <v>4.3478260869565216E-2</v>
      </c>
      <c r="R6" s="12">
        <f t="shared" si="5"/>
        <v>4.3478260869565216E-2</v>
      </c>
      <c r="S6" s="11">
        <f t="shared" si="6"/>
        <v>4.3478260869565216E-2</v>
      </c>
      <c r="T6" s="12">
        <f t="shared" si="7"/>
        <v>4.3478260869565216E-2</v>
      </c>
    </row>
    <row r="7" spans="1:20" x14ac:dyDescent="0.3">
      <c r="A7" s="5" t="s">
        <v>30</v>
      </c>
      <c r="B7" s="4" t="s">
        <v>31</v>
      </c>
      <c r="C7" s="5" t="s">
        <v>24</v>
      </c>
      <c r="D7" s="6">
        <v>1</v>
      </c>
      <c r="E7" s="6">
        <v>1</v>
      </c>
      <c r="F7" s="7">
        <f t="shared" si="0"/>
        <v>1</v>
      </c>
      <c r="G7" s="6">
        <v>1</v>
      </c>
      <c r="H7" s="6">
        <v>1</v>
      </c>
      <c r="I7" s="7">
        <f t="shared" si="1"/>
        <v>1</v>
      </c>
      <c r="J7" s="8" t="s">
        <v>25</v>
      </c>
      <c r="K7" s="8" t="s">
        <v>25</v>
      </c>
      <c r="L7" s="8" t="s">
        <v>25</v>
      </c>
      <c r="M7" s="7">
        <f>AVERAGE(F7,I7)</f>
        <v>1</v>
      </c>
      <c r="N7" s="9">
        <f t="shared" si="2"/>
        <v>4.3478260869565216E-2</v>
      </c>
      <c r="O7" s="10">
        <f t="shared" si="3"/>
        <v>4.3478260869565216E-2</v>
      </c>
      <c r="P7" s="4" t="s">
        <v>32</v>
      </c>
      <c r="Q7" s="11">
        <f t="shared" si="4"/>
        <v>4.3478260869565216E-2</v>
      </c>
      <c r="R7" s="12">
        <f t="shared" si="5"/>
        <v>4.3478260869565216E-2</v>
      </c>
      <c r="S7" s="11">
        <f t="shared" si="6"/>
        <v>4.3478260869565216E-2</v>
      </c>
      <c r="T7" s="12">
        <f t="shared" si="7"/>
        <v>4.3478260869565216E-2</v>
      </c>
    </row>
    <row r="8" spans="1:20" x14ac:dyDescent="0.3">
      <c r="A8" s="5" t="s">
        <v>33</v>
      </c>
      <c r="B8" s="4" t="s">
        <v>34</v>
      </c>
      <c r="C8" s="5" t="s">
        <v>24</v>
      </c>
      <c r="D8" s="6">
        <v>2</v>
      </c>
      <c r="E8" s="6">
        <v>2</v>
      </c>
      <c r="F8" s="7">
        <f t="shared" si="0"/>
        <v>1</v>
      </c>
      <c r="G8" s="6">
        <v>2</v>
      </c>
      <c r="H8" s="6">
        <v>2</v>
      </c>
      <c r="I8" s="7">
        <f t="shared" si="1"/>
        <v>1</v>
      </c>
      <c r="J8" s="8" t="s">
        <v>25</v>
      </c>
      <c r="K8" s="8" t="s">
        <v>25</v>
      </c>
      <c r="L8" s="8" t="s">
        <v>25</v>
      </c>
      <c r="M8" s="7">
        <f>AVERAGE(F8,I8)</f>
        <v>1</v>
      </c>
      <c r="N8" s="9">
        <f t="shared" si="2"/>
        <v>4.3478260869565216E-2</v>
      </c>
      <c r="O8" s="10">
        <f t="shared" si="3"/>
        <v>4.3478260869565216E-2</v>
      </c>
      <c r="P8" s="4" t="s">
        <v>35</v>
      </c>
      <c r="Q8" s="11">
        <f t="shared" si="4"/>
        <v>4.3478260869565216E-2</v>
      </c>
      <c r="R8" s="12">
        <f t="shared" si="5"/>
        <v>4.3478260869565216E-2</v>
      </c>
      <c r="S8" s="11">
        <f t="shared" si="6"/>
        <v>4.3478260869565216E-2</v>
      </c>
      <c r="T8" s="12">
        <f t="shared" si="7"/>
        <v>4.3478260869565216E-2</v>
      </c>
    </row>
    <row r="9" spans="1:20" ht="26.4" customHeight="1" x14ac:dyDescent="0.3">
      <c r="A9" s="5" t="s">
        <v>36</v>
      </c>
      <c r="B9" s="4" t="s">
        <v>37</v>
      </c>
      <c r="C9" s="5" t="s">
        <v>24</v>
      </c>
      <c r="D9" s="6">
        <v>1</v>
      </c>
      <c r="E9" s="6">
        <v>1</v>
      </c>
      <c r="F9" s="7">
        <f t="shared" si="0"/>
        <v>1</v>
      </c>
      <c r="G9" s="6">
        <v>1</v>
      </c>
      <c r="H9" s="6">
        <v>1</v>
      </c>
      <c r="I9" s="7">
        <f t="shared" si="1"/>
        <v>1</v>
      </c>
      <c r="J9" s="8" t="s">
        <v>25</v>
      </c>
      <c r="K9" s="8" t="s">
        <v>25</v>
      </c>
      <c r="L9" s="8" t="s">
        <v>25</v>
      </c>
      <c r="M9" s="7">
        <f>AVERAGE(I9)</f>
        <v>1</v>
      </c>
      <c r="N9" s="9">
        <f t="shared" si="2"/>
        <v>4.3478260869565216E-2</v>
      </c>
      <c r="O9" s="10">
        <f t="shared" si="3"/>
        <v>4.3478260869565216E-2</v>
      </c>
      <c r="P9" s="4" t="s">
        <v>38</v>
      </c>
      <c r="Q9" s="11">
        <f t="shared" si="4"/>
        <v>4.3478260869565216E-2</v>
      </c>
      <c r="R9" s="12">
        <f t="shared" si="5"/>
        <v>4.3478260869565216E-2</v>
      </c>
      <c r="S9" s="11">
        <f t="shared" si="6"/>
        <v>4.3478260869565216E-2</v>
      </c>
      <c r="T9" s="12">
        <f t="shared" si="7"/>
        <v>4.3478260869565216E-2</v>
      </c>
    </row>
    <row r="10" spans="1:20" x14ac:dyDescent="0.3">
      <c r="A10" s="5" t="s">
        <v>39</v>
      </c>
      <c r="B10" s="4" t="s">
        <v>40</v>
      </c>
      <c r="C10" s="5" t="s">
        <v>24</v>
      </c>
      <c r="D10" s="6">
        <v>1</v>
      </c>
      <c r="E10" s="6">
        <v>1</v>
      </c>
      <c r="F10" s="7">
        <f t="shared" si="0"/>
        <v>1</v>
      </c>
      <c r="G10" s="6">
        <v>1</v>
      </c>
      <c r="H10" s="6">
        <v>1</v>
      </c>
      <c r="I10" s="7">
        <f t="shared" si="1"/>
        <v>1</v>
      </c>
      <c r="J10" s="8" t="s">
        <v>25</v>
      </c>
      <c r="K10" s="8" t="s">
        <v>25</v>
      </c>
      <c r="L10" s="8" t="s">
        <v>25</v>
      </c>
      <c r="M10" s="7">
        <f>AVERAGE(F10,I10)</f>
        <v>1</v>
      </c>
      <c r="N10" s="9">
        <f t="shared" si="2"/>
        <v>4.3478260869565216E-2</v>
      </c>
      <c r="O10" s="10">
        <f t="shared" si="3"/>
        <v>4.3478260869565216E-2</v>
      </c>
      <c r="P10" s="4" t="s">
        <v>41</v>
      </c>
      <c r="Q10" s="11">
        <f t="shared" si="4"/>
        <v>4.3478260869565216E-2</v>
      </c>
      <c r="R10" s="12">
        <f t="shared" si="5"/>
        <v>4.3478260869565216E-2</v>
      </c>
      <c r="S10" s="11">
        <f t="shared" si="6"/>
        <v>4.3478260869565216E-2</v>
      </c>
      <c r="T10" s="12">
        <f t="shared" si="7"/>
        <v>4.3478260869565216E-2</v>
      </c>
    </row>
    <row r="11" spans="1:20" x14ac:dyDescent="0.3">
      <c r="A11" s="5" t="s">
        <v>42</v>
      </c>
      <c r="B11" s="4" t="s">
        <v>43</v>
      </c>
      <c r="C11" s="5" t="s">
        <v>24</v>
      </c>
      <c r="D11" s="6">
        <v>1</v>
      </c>
      <c r="E11" s="6">
        <v>1</v>
      </c>
      <c r="F11" s="7">
        <f t="shared" si="0"/>
        <v>1</v>
      </c>
      <c r="G11" s="6">
        <v>1</v>
      </c>
      <c r="H11" s="6">
        <v>1</v>
      </c>
      <c r="I11" s="7">
        <f t="shared" si="1"/>
        <v>1</v>
      </c>
      <c r="J11" s="8" t="s">
        <v>25</v>
      </c>
      <c r="K11" s="8" t="s">
        <v>25</v>
      </c>
      <c r="L11" s="8" t="s">
        <v>25</v>
      </c>
      <c r="M11" s="7">
        <f>AVERAGE(F11,I11)</f>
        <v>1</v>
      </c>
      <c r="N11" s="9">
        <f t="shared" si="2"/>
        <v>4.3478260869565216E-2</v>
      </c>
      <c r="O11" s="10">
        <f t="shared" si="3"/>
        <v>4.3478260869565216E-2</v>
      </c>
      <c r="P11" s="4" t="s">
        <v>44</v>
      </c>
      <c r="Q11" s="11">
        <f t="shared" si="4"/>
        <v>4.3478260869565216E-2</v>
      </c>
      <c r="R11" s="12">
        <f t="shared" si="5"/>
        <v>4.3478260869565216E-2</v>
      </c>
      <c r="S11" s="11">
        <f t="shared" si="6"/>
        <v>4.3478260869565216E-2</v>
      </c>
      <c r="T11" s="12">
        <f t="shared" si="7"/>
        <v>4.3478260869565216E-2</v>
      </c>
    </row>
    <row r="12" spans="1:20" ht="26.4" customHeight="1" x14ac:dyDescent="0.3">
      <c r="A12" s="5" t="s">
        <v>45</v>
      </c>
      <c r="B12" s="4" t="s">
        <v>46</v>
      </c>
      <c r="C12" s="5" t="s">
        <v>24</v>
      </c>
      <c r="D12" s="6">
        <v>1</v>
      </c>
      <c r="E12" s="6">
        <v>1</v>
      </c>
      <c r="F12" s="7">
        <f t="shared" si="0"/>
        <v>1</v>
      </c>
      <c r="G12" s="8" t="s">
        <v>25</v>
      </c>
      <c r="H12" s="8" t="s">
        <v>25</v>
      </c>
      <c r="I12" s="8" t="s">
        <v>25</v>
      </c>
      <c r="J12" s="8" t="s">
        <v>25</v>
      </c>
      <c r="K12" s="8" t="s">
        <v>25</v>
      </c>
      <c r="L12" s="8" t="s">
        <v>25</v>
      </c>
      <c r="M12" s="7">
        <f>AVERAGE(F12)</f>
        <v>1</v>
      </c>
      <c r="N12" s="9">
        <f t="shared" si="2"/>
        <v>4.3478260869565216E-2</v>
      </c>
      <c r="O12" s="10">
        <f t="shared" si="3"/>
        <v>4.3478260869565216E-2</v>
      </c>
      <c r="P12" s="4" t="s">
        <v>47</v>
      </c>
      <c r="Q12" s="11">
        <f t="shared" si="4"/>
        <v>4.3478260869565216E-2</v>
      </c>
      <c r="R12" s="12">
        <f t="shared" si="5"/>
        <v>4.3478260869565216E-2</v>
      </c>
      <c r="S12" s="8" t="s">
        <v>25</v>
      </c>
      <c r="T12" s="8" t="s">
        <v>25</v>
      </c>
    </row>
    <row r="13" spans="1:20" x14ac:dyDescent="0.3">
      <c r="A13" s="5" t="s">
        <v>48</v>
      </c>
      <c r="B13" s="4" t="s">
        <v>49</v>
      </c>
      <c r="C13" s="5" t="s">
        <v>24</v>
      </c>
      <c r="D13" s="6">
        <v>1</v>
      </c>
      <c r="E13" s="6">
        <v>1</v>
      </c>
      <c r="F13" s="7">
        <f t="shared" si="0"/>
        <v>1</v>
      </c>
      <c r="G13" s="6">
        <v>1</v>
      </c>
      <c r="H13" s="6">
        <v>1</v>
      </c>
      <c r="I13" s="7">
        <f>G13/H13</f>
        <v>1</v>
      </c>
      <c r="J13" s="8" t="s">
        <v>25</v>
      </c>
      <c r="K13" s="8" t="s">
        <v>25</v>
      </c>
      <c r="L13" s="8" t="s">
        <v>25</v>
      </c>
      <c r="M13" s="7">
        <f>AVERAGE(F13,I13)</f>
        <v>1</v>
      </c>
      <c r="N13" s="9">
        <f t="shared" si="2"/>
        <v>4.3478260869565216E-2</v>
      </c>
      <c r="O13" s="10">
        <f t="shared" si="3"/>
        <v>4.3478260869565216E-2</v>
      </c>
      <c r="P13" s="4" t="s">
        <v>50</v>
      </c>
      <c r="Q13" s="11">
        <f t="shared" si="4"/>
        <v>4.3478260869565216E-2</v>
      </c>
      <c r="R13" s="12">
        <f t="shared" si="5"/>
        <v>4.3478260869565216E-2</v>
      </c>
      <c r="S13" s="11">
        <f>1/23</f>
        <v>4.3478260869565216E-2</v>
      </c>
      <c r="T13" s="12">
        <f>I13*S13</f>
        <v>4.3478260869565216E-2</v>
      </c>
    </row>
    <row r="14" spans="1:20" ht="26.4" customHeight="1" x14ac:dyDescent="0.3">
      <c r="A14" s="5" t="s">
        <v>51</v>
      </c>
      <c r="B14" s="4" t="s">
        <v>52</v>
      </c>
      <c r="C14" s="5" t="s">
        <v>24</v>
      </c>
      <c r="D14" s="6">
        <v>292</v>
      </c>
      <c r="E14" s="6">
        <v>292</v>
      </c>
      <c r="F14" s="7">
        <f t="shared" si="0"/>
        <v>1</v>
      </c>
      <c r="G14" s="6">
        <v>292</v>
      </c>
      <c r="H14" s="6">
        <v>292</v>
      </c>
      <c r="I14" s="7">
        <f>G14/H14</f>
        <v>1</v>
      </c>
      <c r="J14" s="6">
        <v>235</v>
      </c>
      <c r="K14" s="6">
        <v>292</v>
      </c>
      <c r="L14" s="7">
        <f>J14/K14</f>
        <v>0.8047945205479452</v>
      </c>
      <c r="M14" s="7">
        <f>AVERAGE(F14)</f>
        <v>1</v>
      </c>
      <c r="N14" s="9">
        <f t="shared" si="2"/>
        <v>4.3478260869565216E-2</v>
      </c>
      <c r="O14" s="10">
        <f t="shared" si="3"/>
        <v>4.3478260869565216E-2</v>
      </c>
      <c r="P14" s="4" t="s">
        <v>53</v>
      </c>
      <c r="Q14" s="11">
        <f t="shared" si="4"/>
        <v>4.3478260869565216E-2</v>
      </c>
      <c r="R14" s="12">
        <f t="shared" si="5"/>
        <v>4.3478260869565216E-2</v>
      </c>
      <c r="S14" s="11">
        <f>1/23</f>
        <v>4.3478260869565216E-2</v>
      </c>
      <c r="T14" s="12">
        <f>I14*S14</f>
        <v>4.3478260869565216E-2</v>
      </c>
    </row>
    <row r="15" spans="1:20" x14ac:dyDescent="0.3">
      <c r="A15" s="5" t="s">
        <v>54</v>
      </c>
      <c r="B15" s="4" t="s">
        <v>55</v>
      </c>
      <c r="C15" s="5" t="s">
        <v>56</v>
      </c>
      <c r="D15" s="6">
        <v>546</v>
      </c>
      <c r="E15" s="6">
        <v>546</v>
      </c>
      <c r="F15" s="7">
        <f t="shared" si="0"/>
        <v>1</v>
      </c>
      <c r="G15" s="6">
        <v>546</v>
      </c>
      <c r="H15" s="6">
        <v>546</v>
      </c>
      <c r="I15" s="7">
        <f>G15/H15</f>
        <v>1</v>
      </c>
      <c r="J15" s="8" t="s">
        <v>25</v>
      </c>
      <c r="K15" s="8" t="s">
        <v>25</v>
      </c>
      <c r="L15" s="8" t="s">
        <v>25</v>
      </c>
      <c r="M15" s="7">
        <f>AVERAGE(F15,I15)</f>
        <v>1</v>
      </c>
      <c r="N15" s="9">
        <f t="shared" si="2"/>
        <v>4.3478260869565216E-2</v>
      </c>
      <c r="O15" s="10">
        <f t="shared" si="3"/>
        <v>4.3478260869565216E-2</v>
      </c>
      <c r="P15" s="4" t="s">
        <v>57</v>
      </c>
      <c r="Q15" s="11">
        <f t="shared" si="4"/>
        <v>4.3478260869565216E-2</v>
      </c>
      <c r="R15" s="12">
        <f t="shared" si="5"/>
        <v>4.3478260869565216E-2</v>
      </c>
      <c r="S15" s="11">
        <f>1/23</f>
        <v>4.3478260869565216E-2</v>
      </c>
      <c r="T15" s="12">
        <f>I15*S15</f>
        <v>4.3478260869565216E-2</v>
      </c>
    </row>
    <row r="16" spans="1:20" x14ac:dyDescent="0.3">
      <c r="A16" s="5" t="s">
        <v>58</v>
      </c>
      <c r="B16" s="4" t="s">
        <v>59</v>
      </c>
      <c r="C16" s="5" t="s">
        <v>56</v>
      </c>
      <c r="D16" s="6">
        <v>34</v>
      </c>
      <c r="E16" s="6">
        <v>34</v>
      </c>
      <c r="F16" s="7">
        <f t="shared" si="0"/>
        <v>1</v>
      </c>
      <c r="G16" s="6">
        <v>34</v>
      </c>
      <c r="H16" s="6">
        <v>34</v>
      </c>
      <c r="I16" s="7">
        <f>G16/H16</f>
        <v>1</v>
      </c>
      <c r="J16" s="8" t="s">
        <v>25</v>
      </c>
      <c r="K16" s="8" t="s">
        <v>25</v>
      </c>
      <c r="L16" s="8" t="s">
        <v>25</v>
      </c>
      <c r="M16" s="7">
        <f>AVERAGE(I16)</f>
        <v>1</v>
      </c>
      <c r="N16" s="9">
        <f t="shared" si="2"/>
        <v>4.3478260869565216E-2</v>
      </c>
      <c r="O16" s="10">
        <f t="shared" si="3"/>
        <v>4.3478260869565216E-2</v>
      </c>
      <c r="P16" s="4" t="s">
        <v>60</v>
      </c>
      <c r="Q16" s="11">
        <f t="shared" si="4"/>
        <v>4.3478260869565216E-2</v>
      </c>
      <c r="R16" s="12">
        <f t="shared" si="5"/>
        <v>4.3478260869565216E-2</v>
      </c>
      <c r="S16" s="11">
        <f>1/23</f>
        <v>4.3478260869565216E-2</v>
      </c>
      <c r="T16" s="12">
        <f>I16*S16</f>
        <v>4.3478260869565216E-2</v>
      </c>
    </row>
    <row r="17" spans="1:20" x14ac:dyDescent="0.3">
      <c r="A17" s="5" t="s">
        <v>61</v>
      </c>
      <c r="B17" s="4" t="s">
        <v>62</v>
      </c>
      <c r="C17" s="5" t="s">
        <v>24</v>
      </c>
      <c r="D17" s="6">
        <v>1</v>
      </c>
      <c r="E17" s="6">
        <v>1</v>
      </c>
      <c r="F17" s="7">
        <f t="shared" si="0"/>
        <v>1</v>
      </c>
      <c r="G17" s="8" t="s">
        <v>25</v>
      </c>
      <c r="H17" s="8" t="s">
        <v>25</v>
      </c>
      <c r="I17" s="8" t="s">
        <v>25</v>
      </c>
      <c r="J17" s="8" t="s">
        <v>25</v>
      </c>
      <c r="K17" s="8" t="s">
        <v>25</v>
      </c>
      <c r="L17" s="8" t="s">
        <v>25</v>
      </c>
      <c r="M17" s="7">
        <f>AVERAGE(F17)</f>
        <v>1</v>
      </c>
      <c r="N17" s="9">
        <f t="shared" si="2"/>
        <v>4.3478260869565216E-2</v>
      </c>
      <c r="O17" s="10">
        <f t="shared" si="3"/>
        <v>4.3478260869565216E-2</v>
      </c>
      <c r="P17" s="4" t="s">
        <v>63</v>
      </c>
      <c r="Q17" s="11">
        <f t="shared" si="4"/>
        <v>4.3478260869565216E-2</v>
      </c>
      <c r="R17" s="12">
        <f t="shared" si="5"/>
        <v>4.3478260869565216E-2</v>
      </c>
      <c r="S17" s="8" t="s">
        <v>25</v>
      </c>
      <c r="T17" s="8" t="s">
        <v>25</v>
      </c>
    </row>
    <row r="18" spans="1:20" x14ac:dyDescent="0.3">
      <c r="A18" s="5" t="s">
        <v>64</v>
      </c>
      <c r="B18" s="4" t="s">
        <v>65</v>
      </c>
      <c r="C18" s="5" t="s">
        <v>24</v>
      </c>
      <c r="D18" s="6">
        <v>1</v>
      </c>
      <c r="E18" s="6">
        <v>1</v>
      </c>
      <c r="F18" s="7">
        <f t="shared" si="0"/>
        <v>1</v>
      </c>
      <c r="G18" s="6">
        <v>1</v>
      </c>
      <c r="H18" s="6">
        <v>1</v>
      </c>
      <c r="I18" s="7">
        <f>G18/H18</f>
        <v>1</v>
      </c>
      <c r="J18" s="8" t="s">
        <v>25</v>
      </c>
      <c r="K18" s="8" t="s">
        <v>25</v>
      </c>
      <c r="L18" s="8" t="s">
        <v>25</v>
      </c>
      <c r="M18" s="7">
        <f>AVERAGE(F18,I18)</f>
        <v>1</v>
      </c>
      <c r="N18" s="9">
        <f t="shared" si="2"/>
        <v>4.3478260869565216E-2</v>
      </c>
      <c r="O18" s="10">
        <f t="shared" si="3"/>
        <v>4.3478260869565216E-2</v>
      </c>
      <c r="P18" s="4" t="s">
        <v>66</v>
      </c>
      <c r="Q18" s="11">
        <f t="shared" si="4"/>
        <v>4.3478260869565216E-2</v>
      </c>
      <c r="R18" s="12">
        <f t="shared" si="5"/>
        <v>4.3478260869565216E-2</v>
      </c>
      <c r="S18" s="11">
        <f>1/23</f>
        <v>4.3478260869565216E-2</v>
      </c>
      <c r="T18" s="12">
        <f>I18*S18</f>
        <v>4.3478260869565216E-2</v>
      </c>
    </row>
    <row r="19" spans="1:20" x14ac:dyDescent="0.3">
      <c r="A19" s="5" t="s">
        <v>67</v>
      </c>
      <c r="B19" s="4" t="s">
        <v>68</v>
      </c>
      <c r="C19" s="5" t="s">
        <v>56</v>
      </c>
      <c r="D19" s="6">
        <v>216</v>
      </c>
      <c r="E19" s="6">
        <v>382</v>
      </c>
      <c r="F19" s="7">
        <f t="shared" si="0"/>
        <v>0.56544502617801051</v>
      </c>
      <c r="G19" s="8" t="s">
        <v>25</v>
      </c>
      <c r="H19" s="8" t="s">
        <v>25</v>
      </c>
      <c r="I19" s="8" t="s">
        <v>25</v>
      </c>
      <c r="J19" s="8" t="s">
        <v>25</v>
      </c>
      <c r="K19" s="8" t="s">
        <v>25</v>
      </c>
      <c r="L19" s="8" t="s">
        <v>25</v>
      </c>
      <c r="M19" s="7">
        <f>AVERAGE(F19)</f>
        <v>0.56544502617801051</v>
      </c>
      <c r="N19" s="9">
        <f>1/46</f>
        <v>2.1739130434782608E-2</v>
      </c>
      <c r="O19" s="10">
        <f t="shared" si="3"/>
        <v>1.2292283177782836E-2</v>
      </c>
      <c r="P19" s="4" t="s">
        <v>69</v>
      </c>
      <c r="Q19" s="11">
        <f>1/46</f>
        <v>2.1739130434782608E-2</v>
      </c>
      <c r="R19" s="12">
        <f t="shared" si="5"/>
        <v>1.2292283177782836E-2</v>
      </c>
      <c r="S19" s="8" t="s">
        <v>25</v>
      </c>
      <c r="T19" s="8" t="s">
        <v>25</v>
      </c>
    </row>
    <row r="20" spans="1:20" x14ac:dyDescent="0.3">
      <c r="A20" s="5" t="s">
        <v>70</v>
      </c>
      <c r="B20" s="4" t="s">
        <v>71</v>
      </c>
      <c r="C20" s="5" t="s">
        <v>56</v>
      </c>
      <c r="D20" s="6">
        <v>153</v>
      </c>
      <c r="E20" s="6">
        <v>382</v>
      </c>
      <c r="F20" s="7">
        <f t="shared" si="0"/>
        <v>0.40052356020942409</v>
      </c>
      <c r="G20" s="6">
        <v>153</v>
      </c>
      <c r="H20" s="6">
        <v>382</v>
      </c>
      <c r="I20" s="7">
        <f>G20/H20</f>
        <v>0.40052356020942409</v>
      </c>
      <c r="J20" s="8" t="s">
        <v>25</v>
      </c>
      <c r="K20" s="8" t="s">
        <v>25</v>
      </c>
      <c r="L20" s="8" t="s">
        <v>25</v>
      </c>
      <c r="M20" s="7">
        <f>AVERAGE(F20,I20)</f>
        <v>0.40052356020942409</v>
      </c>
      <c r="N20" s="9">
        <f>1/46</f>
        <v>2.1739130434782608E-2</v>
      </c>
      <c r="O20" s="10">
        <f t="shared" si="3"/>
        <v>8.7070339175961756E-3</v>
      </c>
      <c r="P20" s="4" t="s">
        <v>72</v>
      </c>
      <c r="Q20" s="11">
        <f>1/46</f>
        <v>2.1739130434782608E-2</v>
      </c>
      <c r="R20" s="12">
        <f t="shared" si="5"/>
        <v>8.7070339175961756E-3</v>
      </c>
      <c r="S20" s="11">
        <f>1/46</f>
        <v>2.1739130434782608E-2</v>
      </c>
      <c r="T20" s="12">
        <f>I20*S20</f>
        <v>8.7070339175961756E-3</v>
      </c>
    </row>
    <row r="21" spans="1:20" ht="26.4" customHeight="1" x14ac:dyDescent="0.3">
      <c r="A21" s="5" t="s">
        <v>73</v>
      </c>
      <c r="B21" s="4" t="s">
        <v>74</v>
      </c>
      <c r="C21" s="5" t="s">
        <v>24</v>
      </c>
      <c r="D21" s="6">
        <v>1</v>
      </c>
      <c r="E21" s="6">
        <v>1</v>
      </c>
      <c r="F21" s="7">
        <f t="shared" si="0"/>
        <v>1</v>
      </c>
      <c r="G21" s="6">
        <v>4</v>
      </c>
      <c r="H21" s="6">
        <v>12</v>
      </c>
      <c r="I21" s="7">
        <f>G21/H21</f>
        <v>0.33333333333333331</v>
      </c>
      <c r="J21" s="8" t="s">
        <v>25</v>
      </c>
      <c r="K21" s="8" t="s">
        <v>25</v>
      </c>
      <c r="L21" s="8" t="s">
        <v>25</v>
      </c>
      <c r="M21" s="7">
        <f>AVERAGE(F21,I21)</f>
        <v>0.66666666666666663</v>
      </c>
      <c r="N21" s="9">
        <f>1/23</f>
        <v>4.3478260869565216E-2</v>
      </c>
      <c r="O21" s="10">
        <f t="shared" si="3"/>
        <v>2.8985507246376808E-2</v>
      </c>
      <c r="P21" s="4" t="s">
        <v>75</v>
      </c>
      <c r="Q21" s="11">
        <f>1/23</f>
        <v>4.3478260869565216E-2</v>
      </c>
      <c r="R21" s="12">
        <f t="shared" si="5"/>
        <v>4.3478260869565216E-2</v>
      </c>
      <c r="S21" s="11">
        <f>1/23</f>
        <v>4.3478260869565216E-2</v>
      </c>
      <c r="T21" s="12">
        <f>I21*S21</f>
        <v>1.4492753623188404E-2</v>
      </c>
    </row>
    <row r="22" spans="1:20" ht="26.4" customHeight="1" x14ac:dyDescent="0.3">
      <c r="A22" s="5" t="s">
        <v>76</v>
      </c>
      <c r="B22" s="4" t="s">
        <v>77</v>
      </c>
      <c r="C22" s="5" t="s">
        <v>24</v>
      </c>
      <c r="D22" s="6">
        <v>1</v>
      </c>
      <c r="E22" s="6">
        <v>1</v>
      </c>
      <c r="F22" s="7">
        <f t="shared" si="0"/>
        <v>1</v>
      </c>
      <c r="G22" s="6">
        <v>1</v>
      </c>
      <c r="H22" s="6">
        <v>1</v>
      </c>
      <c r="I22" s="7">
        <f>G22/H22</f>
        <v>1</v>
      </c>
      <c r="J22" s="8" t="s">
        <v>25</v>
      </c>
      <c r="K22" s="8" t="s">
        <v>25</v>
      </c>
      <c r="L22" s="8" t="s">
        <v>25</v>
      </c>
      <c r="M22" s="7">
        <f>AVERAGE(F22,I22)</f>
        <v>1</v>
      </c>
      <c r="N22" s="9">
        <f>1/23</f>
        <v>4.3478260869565216E-2</v>
      </c>
      <c r="O22" s="10">
        <f t="shared" si="3"/>
        <v>4.3478260869565216E-2</v>
      </c>
      <c r="P22" s="4" t="s">
        <v>78</v>
      </c>
      <c r="Q22" s="11">
        <f>1/23</f>
        <v>4.3478260869565216E-2</v>
      </c>
      <c r="R22" s="12">
        <f t="shared" si="5"/>
        <v>4.3478260869565216E-2</v>
      </c>
      <c r="S22" s="11">
        <f>1/23</f>
        <v>4.3478260869565216E-2</v>
      </c>
      <c r="T22" s="12">
        <f>I22*S22</f>
        <v>4.3478260869565216E-2</v>
      </c>
    </row>
    <row r="23" spans="1:20" ht="26.4" customHeight="1" x14ac:dyDescent="0.3">
      <c r="A23" s="5" t="s">
        <v>79</v>
      </c>
      <c r="B23" s="4" t="s">
        <v>80</v>
      </c>
      <c r="C23" s="5" t="s">
        <v>81</v>
      </c>
      <c r="D23" s="6">
        <v>164</v>
      </c>
      <c r="E23" s="6">
        <v>164</v>
      </c>
      <c r="F23" s="7">
        <f t="shared" si="0"/>
        <v>1</v>
      </c>
      <c r="G23" s="6">
        <v>164</v>
      </c>
      <c r="H23" s="6">
        <v>164</v>
      </c>
      <c r="I23" s="7">
        <f>G23/H23</f>
        <v>1</v>
      </c>
      <c r="J23" s="8" t="s">
        <v>25</v>
      </c>
      <c r="K23" s="8" t="s">
        <v>25</v>
      </c>
      <c r="L23" s="8" t="s">
        <v>25</v>
      </c>
      <c r="M23" s="8" t="s">
        <v>82</v>
      </c>
      <c r="N23" s="8" t="s">
        <v>25</v>
      </c>
      <c r="O23" s="8" t="s">
        <v>25</v>
      </c>
      <c r="P23" s="4" t="s">
        <v>83</v>
      </c>
      <c r="Q23" s="8" t="s">
        <v>25</v>
      </c>
      <c r="R23" s="8" t="s">
        <v>25</v>
      </c>
      <c r="S23" s="8" t="s">
        <v>25</v>
      </c>
      <c r="T23" s="8" t="s">
        <v>25</v>
      </c>
    </row>
    <row r="24" spans="1:20" x14ac:dyDescent="0.3">
      <c r="A24" s="5" t="s">
        <v>84</v>
      </c>
      <c r="B24" s="4" t="s">
        <v>85</v>
      </c>
      <c r="C24" s="5" t="s">
        <v>56</v>
      </c>
      <c r="D24" s="6">
        <v>5</v>
      </c>
      <c r="E24" s="6">
        <v>382</v>
      </c>
      <c r="F24" s="7">
        <f t="shared" si="0"/>
        <v>1.3089005235602094E-2</v>
      </c>
      <c r="G24" s="6">
        <v>5</v>
      </c>
      <c r="H24" s="6">
        <v>382</v>
      </c>
      <c r="I24" s="7">
        <f>G24/H24</f>
        <v>1.3089005235602094E-2</v>
      </c>
      <c r="J24" s="8" t="s">
        <v>25</v>
      </c>
      <c r="K24" s="8" t="s">
        <v>25</v>
      </c>
      <c r="L24" s="8" t="s">
        <v>25</v>
      </c>
      <c r="M24" s="7">
        <f>AVERAGE(F24,I24)</f>
        <v>1.3089005235602094E-2</v>
      </c>
      <c r="N24" s="9">
        <f>1/23</f>
        <v>4.3478260869565216E-2</v>
      </c>
      <c r="O24" s="10">
        <f>M24*N24</f>
        <v>5.6908718415661272E-4</v>
      </c>
      <c r="P24" s="4" t="s">
        <v>86</v>
      </c>
      <c r="Q24" s="11">
        <f>1/23</f>
        <v>4.3478260869565216E-2</v>
      </c>
      <c r="R24" s="12">
        <f>F24*Q24</f>
        <v>5.6908718415661272E-4</v>
      </c>
      <c r="S24" s="11">
        <f>1/23</f>
        <v>4.3478260869565216E-2</v>
      </c>
      <c r="T24" s="12">
        <f>I24*S24</f>
        <v>5.6908718415661272E-4</v>
      </c>
    </row>
    <row r="25" spans="1:20" x14ac:dyDescent="0.3">
      <c r="A25" s="5" t="s">
        <v>87</v>
      </c>
      <c r="B25" s="4" t="s">
        <v>88</v>
      </c>
      <c r="C25" s="5" t="s">
        <v>89</v>
      </c>
      <c r="D25" s="8" t="s">
        <v>25</v>
      </c>
      <c r="E25" s="8" t="s">
        <v>25</v>
      </c>
      <c r="F25" s="8" t="s">
        <v>25</v>
      </c>
      <c r="G25" s="8" t="s">
        <v>25</v>
      </c>
      <c r="H25" s="8" t="s">
        <v>25</v>
      </c>
      <c r="I25" s="8" t="s">
        <v>25</v>
      </c>
      <c r="J25" s="6">
        <v>7</v>
      </c>
      <c r="K25" s="6">
        <v>69</v>
      </c>
      <c r="L25" s="7">
        <f>J25/K25</f>
        <v>0.10144927536231885</v>
      </c>
      <c r="M25" s="8" t="s">
        <v>90</v>
      </c>
      <c r="N25" s="8" t="s">
        <v>25</v>
      </c>
      <c r="O25" s="8" t="s">
        <v>25</v>
      </c>
      <c r="P25" s="20" t="s">
        <v>91</v>
      </c>
      <c r="Q25" s="8" t="s">
        <v>25</v>
      </c>
      <c r="R25" s="8" t="s">
        <v>25</v>
      </c>
      <c r="S25" s="8" t="s">
        <v>25</v>
      </c>
      <c r="T25" s="8" t="s">
        <v>25</v>
      </c>
    </row>
    <row r="26" spans="1:20" ht="26.4" customHeight="1" x14ac:dyDescent="0.3">
      <c r="A26" s="5" t="s">
        <v>92</v>
      </c>
      <c r="B26" s="4" t="s">
        <v>93</v>
      </c>
      <c r="C26" s="5" t="s">
        <v>89</v>
      </c>
      <c r="D26" s="8" t="s">
        <v>25</v>
      </c>
      <c r="E26" s="8" t="s">
        <v>25</v>
      </c>
      <c r="F26" s="8" t="s">
        <v>25</v>
      </c>
      <c r="G26" s="8" t="s">
        <v>25</v>
      </c>
      <c r="H26" s="8" t="s">
        <v>25</v>
      </c>
      <c r="I26" s="8" t="s">
        <v>25</v>
      </c>
      <c r="J26" s="6">
        <v>0</v>
      </c>
      <c r="K26" s="6">
        <v>74</v>
      </c>
      <c r="L26" s="7">
        <f>J26/K26</f>
        <v>0</v>
      </c>
      <c r="M26" s="8" t="s">
        <v>90</v>
      </c>
      <c r="N26" s="8" t="s">
        <v>25</v>
      </c>
      <c r="O26" s="8" t="s">
        <v>25</v>
      </c>
      <c r="P26" s="4" t="s">
        <v>94</v>
      </c>
      <c r="Q26" s="8" t="s">
        <v>25</v>
      </c>
      <c r="R26" s="8" t="s">
        <v>25</v>
      </c>
      <c r="S26" s="8" t="s">
        <v>25</v>
      </c>
      <c r="T26" s="8" t="s">
        <v>25</v>
      </c>
    </row>
    <row r="27" spans="1:20" x14ac:dyDescent="0.3">
      <c r="A27" s="5" t="s">
        <v>95</v>
      </c>
      <c r="B27" s="4" t="s">
        <v>96</v>
      </c>
      <c r="C27" s="5" t="s">
        <v>81</v>
      </c>
      <c r="D27" s="8" t="s">
        <v>25</v>
      </c>
      <c r="E27" s="8" t="s">
        <v>25</v>
      </c>
      <c r="F27" s="8" t="s">
        <v>25</v>
      </c>
      <c r="G27" s="8" t="s">
        <v>25</v>
      </c>
      <c r="H27" s="8" t="s">
        <v>25</v>
      </c>
      <c r="I27" s="8" t="s">
        <v>25</v>
      </c>
      <c r="J27" s="8" t="s">
        <v>25</v>
      </c>
      <c r="K27" s="8" t="s">
        <v>25</v>
      </c>
      <c r="L27" s="8" t="s">
        <v>25</v>
      </c>
      <c r="M27" s="8" t="s">
        <v>97</v>
      </c>
      <c r="N27" s="8" t="s">
        <v>25</v>
      </c>
      <c r="O27" s="8" t="s">
        <v>25</v>
      </c>
      <c r="P27" s="4" t="s">
        <v>98</v>
      </c>
      <c r="Q27" s="8" t="s">
        <v>25</v>
      </c>
      <c r="R27" s="8" t="s">
        <v>25</v>
      </c>
      <c r="S27" s="8" t="s">
        <v>25</v>
      </c>
      <c r="T27" s="8" t="s">
        <v>25</v>
      </c>
    </row>
    <row r="28" spans="1:20" x14ac:dyDescent="0.3">
      <c r="A28" s="5" t="s">
        <v>99</v>
      </c>
      <c r="B28" s="4" t="s">
        <v>100</v>
      </c>
      <c r="C28" s="5" t="s">
        <v>56</v>
      </c>
      <c r="D28" s="6">
        <v>384</v>
      </c>
      <c r="E28" s="6">
        <v>546</v>
      </c>
      <c r="F28" s="7">
        <f>D28/E28</f>
        <v>0.70329670329670335</v>
      </c>
      <c r="G28" s="6">
        <v>384</v>
      </c>
      <c r="H28" s="6">
        <v>546</v>
      </c>
      <c r="I28" s="7">
        <f>G28/H28</f>
        <v>0.70329670329670335</v>
      </c>
      <c r="J28" s="8" t="s">
        <v>25</v>
      </c>
      <c r="K28" s="8" t="s">
        <v>25</v>
      </c>
      <c r="L28" s="8" t="s">
        <v>25</v>
      </c>
      <c r="M28" s="7">
        <f>AVERAGE(F28,I28)</f>
        <v>0.70329670329670335</v>
      </c>
      <c r="N28" s="9">
        <f>1/23</f>
        <v>4.3478260869565216E-2</v>
      </c>
      <c r="O28" s="10">
        <f>M28*N28</f>
        <v>3.0578117534639276E-2</v>
      </c>
      <c r="P28" s="4" t="s">
        <v>101</v>
      </c>
      <c r="Q28" s="11">
        <f>1/23</f>
        <v>4.3478260869565216E-2</v>
      </c>
      <c r="R28" s="12">
        <f>F28*Q28</f>
        <v>3.0578117534639276E-2</v>
      </c>
      <c r="S28" s="11">
        <f>1/23</f>
        <v>4.3478260869565216E-2</v>
      </c>
      <c r="T28" s="12">
        <f>I28*S28</f>
        <v>3.0578117534639276E-2</v>
      </c>
    </row>
    <row r="29" spans="1:20" x14ac:dyDescent="0.3">
      <c r="A29" s="5" t="s">
        <v>102</v>
      </c>
      <c r="B29" s="4" t="s">
        <v>103</v>
      </c>
      <c r="C29" s="5" t="s">
        <v>56</v>
      </c>
      <c r="D29" s="8" t="s">
        <v>25</v>
      </c>
      <c r="E29" s="8" t="s">
        <v>25</v>
      </c>
      <c r="F29" s="8" t="s">
        <v>25</v>
      </c>
      <c r="G29" s="6">
        <v>374</v>
      </c>
      <c r="H29" s="6">
        <v>382</v>
      </c>
      <c r="I29" s="7">
        <f>G29/H29</f>
        <v>0.97905759162303663</v>
      </c>
      <c r="J29" s="8" t="s">
        <v>25</v>
      </c>
      <c r="K29" s="8" t="s">
        <v>25</v>
      </c>
      <c r="L29" s="8" t="s">
        <v>25</v>
      </c>
      <c r="M29" s="7">
        <f>AVERAGE(I29)</f>
        <v>0.97905759162303663</v>
      </c>
      <c r="N29" s="9">
        <f>1/23</f>
        <v>4.3478260869565216E-2</v>
      </c>
      <c r="O29" s="10">
        <f>M29*N29</f>
        <v>4.2567721374914637E-2</v>
      </c>
      <c r="P29" s="4" t="s">
        <v>104</v>
      </c>
      <c r="Q29" s="8" t="s">
        <v>25</v>
      </c>
      <c r="R29" s="8" t="s">
        <v>25</v>
      </c>
      <c r="S29" s="11">
        <f>1/23</f>
        <v>4.3478260869565216E-2</v>
      </c>
      <c r="T29" s="12">
        <f>I29*S29</f>
        <v>4.2567721374914637E-2</v>
      </c>
    </row>
    <row r="30" spans="1:20" x14ac:dyDescent="0.3">
      <c r="A30" s="5" t="s">
        <v>105</v>
      </c>
      <c r="B30" s="4" t="s">
        <v>106</v>
      </c>
      <c r="C30" s="5" t="s">
        <v>56</v>
      </c>
      <c r="D30" s="6">
        <v>128</v>
      </c>
      <c r="E30" s="6">
        <v>382</v>
      </c>
      <c r="F30" s="7">
        <f>D30/E30</f>
        <v>0.33507853403141363</v>
      </c>
      <c r="G30" s="8" t="s">
        <v>25</v>
      </c>
      <c r="H30" s="8" t="s">
        <v>25</v>
      </c>
      <c r="I30" s="8" t="s">
        <v>25</v>
      </c>
      <c r="J30" s="8" t="s">
        <v>25</v>
      </c>
      <c r="K30" s="8" t="s">
        <v>25</v>
      </c>
      <c r="L30" s="8" t="s">
        <v>25</v>
      </c>
      <c r="M30" s="7">
        <f>AVERAGE(F30)</f>
        <v>0.33507853403141363</v>
      </c>
      <c r="N30" s="9">
        <f>1/23</f>
        <v>4.3478260869565216E-2</v>
      </c>
      <c r="O30" s="10">
        <f>M30*N30</f>
        <v>1.4568631914409288E-2</v>
      </c>
      <c r="P30" s="4" t="s">
        <v>107</v>
      </c>
      <c r="Q30" s="11">
        <f>1/23</f>
        <v>4.3478260869565216E-2</v>
      </c>
      <c r="R30" s="12">
        <f>F30*Q30</f>
        <v>1.4568631914409288E-2</v>
      </c>
      <c r="S30" s="8" t="s">
        <v>25</v>
      </c>
      <c r="T30" s="8" t="s">
        <v>25</v>
      </c>
    </row>
    <row r="31" spans="1:20" x14ac:dyDescent="0.3">
      <c r="A31" s="5" t="s">
        <v>108</v>
      </c>
      <c r="B31" s="4" t="s">
        <v>109</v>
      </c>
      <c r="C31" s="5" t="s">
        <v>24</v>
      </c>
      <c r="D31" s="6">
        <v>1</v>
      </c>
      <c r="E31" s="6">
        <v>1</v>
      </c>
      <c r="F31" s="7">
        <f>D31/E31</f>
        <v>1</v>
      </c>
      <c r="G31" s="6">
        <v>1</v>
      </c>
      <c r="H31" s="6">
        <v>1</v>
      </c>
      <c r="I31" s="7">
        <f>G31/H31</f>
        <v>1</v>
      </c>
      <c r="J31" s="8" t="s">
        <v>25</v>
      </c>
      <c r="K31" s="8" t="s">
        <v>25</v>
      </c>
      <c r="L31" s="8" t="s">
        <v>25</v>
      </c>
      <c r="M31" s="7">
        <f>AVERAGE(F31,I31)</f>
        <v>1</v>
      </c>
      <c r="N31" s="9">
        <f>1/23</f>
        <v>4.3478260869565216E-2</v>
      </c>
      <c r="O31" s="10">
        <f>M31*N31</f>
        <v>4.3478260869565216E-2</v>
      </c>
      <c r="P31" s="4" t="s">
        <v>110</v>
      </c>
      <c r="Q31" s="11">
        <f>1/23</f>
        <v>4.3478260869565216E-2</v>
      </c>
      <c r="R31" s="12">
        <f>F31*Q31</f>
        <v>4.3478260869565216E-2</v>
      </c>
      <c r="S31" s="11">
        <f>1/23</f>
        <v>4.3478260869565216E-2</v>
      </c>
      <c r="T31" s="12">
        <f>I31*S31</f>
        <v>4.3478260869565216E-2</v>
      </c>
    </row>
    <row r="32" spans="1:20" ht="26.4" customHeight="1" x14ac:dyDescent="0.3">
      <c r="A32" s="5" t="s">
        <v>111</v>
      </c>
      <c r="B32" s="4" t="s">
        <v>112</v>
      </c>
      <c r="C32" s="5" t="s">
        <v>56</v>
      </c>
      <c r="D32" s="6">
        <v>292</v>
      </c>
      <c r="E32" s="6">
        <v>292</v>
      </c>
      <c r="F32" s="7">
        <f>D32/E32</f>
        <v>1</v>
      </c>
      <c r="G32" s="6">
        <v>292</v>
      </c>
      <c r="H32" s="6">
        <v>292</v>
      </c>
      <c r="I32" s="7">
        <f>G32/H32</f>
        <v>1</v>
      </c>
      <c r="J32" s="6">
        <v>235</v>
      </c>
      <c r="K32" s="6">
        <v>292</v>
      </c>
      <c r="L32" s="7">
        <f>J32/K32</f>
        <v>0.8047945205479452</v>
      </c>
      <c r="M32" s="7">
        <f>AVERAGE(F32,I32)</f>
        <v>1</v>
      </c>
      <c r="N32" s="9">
        <f>1/23</f>
        <v>4.3478260869565216E-2</v>
      </c>
      <c r="O32" s="10">
        <f>M32*N32</f>
        <v>4.3478260869565216E-2</v>
      </c>
      <c r="P32" s="4" t="s">
        <v>113</v>
      </c>
      <c r="Q32" s="11">
        <f>1/23</f>
        <v>4.3478260869565216E-2</v>
      </c>
      <c r="R32" s="12">
        <f>F32*Q32</f>
        <v>4.3478260869565216E-2</v>
      </c>
      <c r="S32" s="11">
        <f>1/23</f>
        <v>4.3478260869565216E-2</v>
      </c>
      <c r="T32" s="12">
        <f>I32*S32</f>
        <v>4.3478260869565216E-2</v>
      </c>
    </row>
    <row r="34" spans="2:15" x14ac:dyDescent="0.3">
      <c r="B34" s="13" t="s">
        <v>114</v>
      </c>
      <c r="O34" s="14">
        <f>SUMIF(O5:O32,"&lt;&gt;—")</f>
        <v>0.87739881713248402</v>
      </c>
    </row>
    <row r="35" spans="2:15" x14ac:dyDescent="0.3">
      <c r="B35" s="13" t="s">
        <v>115</v>
      </c>
      <c r="O35" s="15">
        <f>SUMIF(R5:R32,"&lt;&gt;—")/SUMIF(Q5:Q32,"&lt;&gt;—")</f>
        <v>0.88792947889806528</v>
      </c>
    </row>
    <row r="36" spans="2:15" x14ac:dyDescent="0.3">
      <c r="B36" s="13" t="s">
        <v>116</v>
      </c>
      <c r="O36" s="15">
        <f>SUMIF(T5:T32,"&lt;&gt;—")/SUMIF(S5:S32,"&lt;&gt;—")</f>
        <v>0.88354043146632755</v>
      </c>
    </row>
    <row r="37" spans="2:15" ht="93" customHeight="1" x14ac:dyDescent="0.3">
      <c r="B37" s="18" t="s">
        <v>117</v>
      </c>
      <c r="C37" s="19"/>
      <c r="O37" s="16">
        <f>AVERAGE(L14,L25,L26,L32)</f>
        <v>0.42775957911455231</v>
      </c>
    </row>
    <row r="38" spans="2:15" x14ac:dyDescent="0.3">
      <c r="B38" s="19"/>
      <c r="C38" s="19"/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"/>
  <sheetViews>
    <sheetView zoomScaleNormal="100" workbookViewId="0">
      <selection activeCell="I19" sqref="I19"/>
    </sheetView>
  </sheetViews>
  <sheetFormatPr baseColWidth="10" defaultColWidth="8.6640625" defaultRowHeight="14.4" x14ac:dyDescent="0.3"/>
  <cols>
    <col min="1" max="1" width="36" customWidth="1"/>
    <col min="2" max="2" width="12" customWidth="1"/>
    <col min="3" max="4" width="10" customWidth="1"/>
    <col min="5" max="5" width="14" customWidth="1"/>
    <col min="6" max="6" width="12" customWidth="1"/>
    <col min="7" max="7" width="11" customWidth="1"/>
    <col min="8" max="8" width="17" customWidth="1"/>
    <col min="9" max="9" width="40" customWidth="1"/>
  </cols>
  <sheetData>
    <row r="1" spans="1:9" ht="15.6" customHeight="1" x14ac:dyDescent="0.3">
      <c r="A1" s="1" t="s">
        <v>118</v>
      </c>
    </row>
    <row r="2" spans="1:9" x14ac:dyDescent="0.3">
      <c r="A2" s="2" t="s">
        <v>119</v>
      </c>
    </row>
    <row r="4" spans="1:9" ht="39.6" customHeight="1" x14ac:dyDescent="0.3">
      <c r="A4" s="3" t="s">
        <v>120</v>
      </c>
      <c r="B4" s="3" t="s">
        <v>121</v>
      </c>
      <c r="C4" s="3" t="s">
        <v>122</v>
      </c>
      <c r="D4" s="3" t="s">
        <v>123</v>
      </c>
      <c r="E4" s="3" t="s">
        <v>124</v>
      </c>
      <c r="F4" s="3" t="s">
        <v>125</v>
      </c>
      <c r="G4" s="3" t="s">
        <v>126</v>
      </c>
      <c r="H4" s="3" t="s">
        <v>127</v>
      </c>
      <c r="I4" s="3" t="s">
        <v>128</v>
      </c>
    </row>
    <row r="5" spans="1:9" x14ac:dyDescent="0.3">
      <c r="A5" s="4" t="s">
        <v>129</v>
      </c>
      <c r="B5" s="6">
        <v>382</v>
      </c>
      <c r="C5" s="6">
        <v>382</v>
      </c>
      <c r="D5" s="7">
        <f t="shared" ref="D5:D16" si="0">B5/C5</f>
        <v>1</v>
      </c>
      <c r="E5" s="6">
        <v>0</v>
      </c>
      <c r="F5" s="5">
        <f t="shared" ref="F5:F16" si="1">B5+E5</f>
        <v>382</v>
      </c>
      <c r="G5" s="7">
        <f t="shared" ref="G5:G16" si="2">F5/C5</f>
        <v>1</v>
      </c>
      <c r="H5" s="5" t="s">
        <v>130</v>
      </c>
      <c r="I5" s="17"/>
    </row>
    <row r="6" spans="1:9" x14ac:dyDescent="0.3">
      <c r="A6" s="4" t="s">
        <v>131</v>
      </c>
      <c r="B6" s="6">
        <v>361</v>
      </c>
      <c r="C6" s="6">
        <v>372</v>
      </c>
      <c r="D6" s="7">
        <f t="shared" si="0"/>
        <v>0.97043010752688175</v>
      </c>
      <c r="E6" s="6">
        <v>9</v>
      </c>
      <c r="F6" s="5">
        <f t="shared" si="1"/>
        <v>370</v>
      </c>
      <c r="G6" s="7">
        <f t="shared" si="2"/>
        <v>0.9946236559139785</v>
      </c>
      <c r="H6" s="5" t="s">
        <v>132</v>
      </c>
      <c r="I6" s="17" t="s">
        <v>133</v>
      </c>
    </row>
    <row r="7" spans="1:9" x14ac:dyDescent="0.3">
      <c r="A7" s="4" t="s">
        <v>134</v>
      </c>
      <c r="B7" s="6">
        <v>296</v>
      </c>
      <c r="C7" s="6">
        <v>372</v>
      </c>
      <c r="D7" s="7">
        <f t="shared" si="0"/>
        <v>0.79569892473118276</v>
      </c>
      <c r="E7" s="6">
        <v>65</v>
      </c>
      <c r="F7" s="5">
        <f t="shared" si="1"/>
        <v>361</v>
      </c>
      <c r="G7" s="7">
        <f t="shared" si="2"/>
        <v>0.97043010752688175</v>
      </c>
      <c r="H7" s="5" t="s">
        <v>132</v>
      </c>
      <c r="I7" s="17" t="s">
        <v>133</v>
      </c>
    </row>
    <row r="8" spans="1:9" x14ac:dyDescent="0.3">
      <c r="A8" s="4" t="s">
        <v>68</v>
      </c>
      <c r="B8" s="6">
        <v>216</v>
      </c>
      <c r="C8" s="6">
        <v>382</v>
      </c>
      <c r="D8" s="7">
        <f t="shared" si="0"/>
        <v>0.56544502617801051</v>
      </c>
      <c r="E8" s="6">
        <v>0</v>
      </c>
      <c r="F8" s="5">
        <f t="shared" si="1"/>
        <v>216</v>
      </c>
      <c r="G8" s="7">
        <f t="shared" si="2"/>
        <v>0.56544502617801051</v>
      </c>
      <c r="H8" s="5" t="s">
        <v>135</v>
      </c>
      <c r="I8" s="17"/>
    </row>
    <row r="9" spans="1:9" x14ac:dyDescent="0.3">
      <c r="A9" s="4" t="s">
        <v>71</v>
      </c>
      <c r="B9" s="6">
        <v>153</v>
      </c>
      <c r="C9" s="6">
        <v>382</v>
      </c>
      <c r="D9" s="7">
        <f t="shared" si="0"/>
        <v>0.40052356020942409</v>
      </c>
      <c r="E9" s="6">
        <v>0</v>
      </c>
      <c r="F9" s="5">
        <f t="shared" si="1"/>
        <v>153</v>
      </c>
      <c r="G9" s="7">
        <f t="shared" si="2"/>
        <v>0.40052356020942409</v>
      </c>
      <c r="H9" s="5" t="s">
        <v>130</v>
      </c>
      <c r="I9" s="17"/>
    </row>
    <row r="10" spans="1:9" x14ac:dyDescent="0.3">
      <c r="A10" s="4" t="s">
        <v>136</v>
      </c>
      <c r="B10" s="6">
        <v>128</v>
      </c>
      <c r="C10" s="6">
        <v>382</v>
      </c>
      <c r="D10" s="7">
        <f t="shared" si="0"/>
        <v>0.33507853403141363</v>
      </c>
      <c r="E10" s="6">
        <v>0</v>
      </c>
      <c r="F10" s="5">
        <f t="shared" si="1"/>
        <v>128</v>
      </c>
      <c r="G10" s="7">
        <f t="shared" si="2"/>
        <v>0.33507853403141363</v>
      </c>
      <c r="H10" s="5" t="s">
        <v>130</v>
      </c>
      <c r="I10" s="17"/>
    </row>
    <row r="11" spans="1:9" x14ac:dyDescent="0.3">
      <c r="A11" s="4" t="s">
        <v>137</v>
      </c>
      <c r="B11" s="6">
        <v>360</v>
      </c>
      <c r="C11" s="6">
        <v>382</v>
      </c>
      <c r="D11" s="7">
        <f t="shared" si="0"/>
        <v>0.94240837696335078</v>
      </c>
      <c r="E11" s="6">
        <v>0</v>
      </c>
      <c r="F11" s="5">
        <f t="shared" si="1"/>
        <v>360</v>
      </c>
      <c r="G11" s="7">
        <f t="shared" si="2"/>
        <v>0.94240837696335078</v>
      </c>
      <c r="H11" s="5" t="s">
        <v>132</v>
      </c>
      <c r="I11" s="17"/>
    </row>
    <row r="12" spans="1:9" ht="22.8" customHeight="1" x14ac:dyDescent="0.3">
      <c r="A12" s="4" t="s">
        <v>138</v>
      </c>
      <c r="B12" s="6">
        <v>114</v>
      </c>
      <c r="C12" s="6">
        <v>382</v>
      </c>
      <c r="D12" s="7">
        <f t="shared" si="0"/>
        <v>0.29842931937172773</v>
      </c>
      <c r="E12" s="6">
        <v>206</v>
      </c>
      <c r="F12" s="5">
        <f t="shared" si="1"/>
        <v>320</v>
      </c>
      <c r="G12" s="7">
        <f t="shared" si="2"/>
        <v>0.83769633507853403</v>
      </c>
      <c r="H12" s="5" t="s">
        <v>132</v>
      </c>
      <c r="I12" s="17" t="s">
        <v>139</v>
      </c>
    </row>
    <row r="13" spans="1:9" x14ac:dyDescent="0.3">
      <c r="A13" s="4" t="s">
        <v>140</v>
      </c>
      <c r="B13" s="6">
        <v>128</v>
      </c>
      <c r="C13" s="6">
        <v>382</v>
      </c>
      <c r="D13" s="7">
        <f t="shared" si="0"/>
        <v>0.33507853403141363</v>
      </c>
      <c r="E13" s="6">
        <v>0</v>
      </c>
      <c r="F13" s="5">
        <f t="shared" si="1"/>
        <v>128</v>
      </c>
      <c r="G13" s="7">
        <f t="shared" si="2"/>
        <v>0.33507853403141363</v>
      </c>
      <c r="H13" s="5" t="s">
        <v>130</v>
      </c>
      <c r="I13" s="17"/>
    </row>
    <row r="14" spans="1:9" x14ac:dyDescent="0.3">
      <c r="A14" s="4" t="s">
        <v>141</v>
      </c>
      <c r="B14" s="6">
        <v>69</v>
      </c>
      <c r="C14" s="6">
        <v>382</v>
      </c>
      <c r="D14" s="7">
        <f t="shared" si="0"/>
        <v>0.1806282722513089</v>
      </c>
      <c r="E14" s="6">
        <v>0</v>
      </c>
      <c r="F14" s="5">
        <f t="shared" si="1"/>
        <v>69</v>
      </c>
      <c r="G14" s="7">
        <f t="shared" si="2"/>
        <v>0.1806282722513089</v>
      </c>
      <c r="H14" s="5" t="s">
        <v>142</v>
      </c>
      <c r="I14" s="17"/>
    </row>
    <row r="15" spans="1:9" x14ac:dyDescent="0.3">
      <c r="A15" s="4" t="s">
        <v>143</v>
      </c>
      <c r="B15" s="6">
        <v>5</v>
      </c>
      <c r="C15" s="6">
        <v>382</v>
      </c>
      <c r="D15" s="7">
        <f t="shared" si="0"/>
        <v>1.3089005235602094E-2</v>
      </c>
      <c r="E15" s="6">
        <v>0</v>
      </c>
      <c r="F15" s="5">
        <f t="shared" si="1"/>
        <v>5</v>
      </c>
      <c r="G15" s="7">
        <f t="shared" si="2"/>
        <v>1.3089005235602094E-2</v>
      </c>
      <c r="H15" s="5" t="s">
        <v>130</v>
      </c>
      <c r="I15" s="17"/>
    </row>
    <row r="16" spans="1:9" x14ac:dyDescent="0.3">
      <c r="A16" s="4" t="s">
        <v>144</v>
      </c>
      <c r="B16" s="6">
        <v>5</v>
      </c>
      <c r="C16" s="6">
        <v>382</v>
      </c>
      <c r="D16" s="7">
        <f t="shared" si="0"/>
        <v>1.3089005235602094E-2</v>
      </c>
      <c r="E16" s="6">
        <v>0</v>
      </c>
      <c r="F16" s="5">
        <f t="shared" si="1"/>
        <v>5</v>
      </c>
      <c r="G16" s="7">
        <f t="shared" si="2"/>
        <v>1.3089005235602094E-2</v>
      </c>
      <c r="H16" s="5" t="s">
        <v>145</v>
      </c>
      <c r="I16" s="17"/>
    </row>
    <row r="18" spans="1:7" x14ac:dyDescent="0.3">
      <c r="A18" s="13" t="s">
        <v>146</v>
      </c>
      <c r="D18" s="15">
        <f>AVERAGE(D5:D16)</f>
        <v>0.48749155548049322</v>
      </c>
    </row>
    <row r="19" spans="1:7" x14ac:dyDescent="0.3">
      <c r="A19" s="13" t="s">
        <v>147</v>
      </c>
      <c r="G19" s="15">
        <f>AVERAGE(G5:G16)</f>
        <v>0.54900753438796002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OBLIGACIONES</vt:lpstr>
      <vt:lpstr>CADENA TITULACIÓN 382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AFSC</dc:creator>
  <cp:lastModifiedBy>Andres Felipe Salazar</cp:lastModifiedBy>
  <cp:revision>0</cp:revision>
  <dcterms:created xsi:type="dcterms:W3CDTF">2026-07-25T23:06:23Z</dcterms:created>
  <dcterms:modified xsi:type="dcterms:W3CDTF">2026-07-26T22:28:31Z</dcterms:modified>
  <dc:language>en-US</dc:language>
</cp:coreProperties>
</file>