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C:\Users\vavilladiego\Desktop\CFMA\CFMA 2026\Contratacion 2026\PAPELERIA\"/>
    </mc:Choice>
  </mc:AlternateContent>
  <xr:revisionPtr revIDLastSave="0" documentId="13_ncr:1_{9AE1E86D-442B-456F-874F-C3EC0D8A16DB}" xr6:coauthVersionLast="47" xr6:coauthVersionMax="47" xr10:uidLastSave="{00000000-0000-0000-0000-000000000000}"/>
  <bookViews>
    <workbookView xWindow="-120" yWindow="-120" windowWidth="20730" windowHeight="11040" xr2:uid="{00000000-000D-0000-FFFF-FFFF00000000}"/>
  </bookViews>
  <sheets>
    <sheet name="MATRIZ" sheetId="1" r:id="rId1"/>
  </sheets>
  <functionGroups builtInGroupCount="19"/>
  <externalReferences>
    <externalReference r:id="rId2"/>
  </externalReferences>
  <definedNames>
    <definedName name="_xlnm.Print_Area" localSheetId="0">MATRIZ!$A$4:$AF$49</definedName>
    <definedName name="lista_cualitativa">'[1]Tabla CONPES 3714'!$N$15:$N$18</definedName>
    <definedName name="Prob">MATRIZ!$G$1:$G$5</definedName>
    <definedName name="_xlnm.Print_Titles" localSheetId="0">MATRIZ!$11:$15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32" i="1" l="1"/>
  <c r="W32" i="1"/>
  <c r="I32" i="1"/>
  <c r="K32" i="1"/>
  <c r="L32" i="1"/>
  <c r="X32" i="1" l="1"/>
  <c r="Y32" i="1" s="1"/>
  <c r="M32" i="1"/>
  <c r="N32" i="1"/>
  <c r="O32" i="1" s="1"/>
  <c r="P32" i="1" s="1"/>
  <c r="Q32" i="1" s="1"/>
  <c r="U31" i="1" l="1"/>
  <c r="W31" i="1"/>
  <c r="U20" i="1"/>
  <c r="W20" i="1"/>
  <c r="U21" i="1"/>
  <c r="W21" i="1"/>
  <c r="U26" i="1"/>
  <c r="W26" i="1"/>
  <c r="I31" i="1"/>
  <c r="K31" i="1"/>
  <c r="I20" i="1"/>
  <c r="K20" i="1"/>
  <c r="I21" i="1"/>
  <c r="K21" i="1"/>
  <c r="I26" i="1"/>
  <c r="K26" i="1"/>
  <c r="U18" i="1"/>
  <c r="W18" i="1"/>
  <c r="I18" i="1"/>
  <c r="K18" i="1"/>
  <c r="U29" i="1"/>
  <c r="W29" i="1"/>
  <c r="U30" i="1"/>
  <c r="W30" i="1"/>
  <c r="I29" i="1"/>
  <c r="K29" i="1"/>
  <c r="I30" i="1"/>
  <c r="K30" i="1"/>
  <c r="L30" i="1"/>
  <c r="L26" i="1"/>
  <c r="L31" i="1"/>
  <c r="L18" i="1"/>
  <c r="X31" i="1" l="1"/>
  <c r="Y31" i="1" s="1"/>
  <c r="X21" i="1"/>
  <c r="Y21" i="1" s="1"/>
  <c r="X20" i="1"/>
  <c r="Y20" i="1" s="1"/>
  <c r="X26" i="1"/>
  <c r="Y26" i="1" s="1"/>
  <c r="N31" i="1"/>
  <c r="O31" i="1" s="1"/>
  <c r="P31" i="1" s="1"/>
  <c r="Q31" i="1" s="1"/>
  <c r="M31" i="1"/>
  <c r="N26" i="1"/>
  <c r="O26" i="1" s="1"/>
  <c r="P26" i="1" s="1"/>
  <c r="Q26" i="1" s="1"/>
  <c r="M26" i="1"/>
  <c r="X18" i="1"/>
  <c r="Y18" i="1" s="1"/>
  <c r="N18" i="1"/>
  <c r="O18" i="1" s="1"/>
  <c r="P18" i="1" s="1"/>
  <c r="Q18" i="1" s="1"/>
  <c r="M18" i="1"/>
  <c r="X30" i="1"/>
  <c r="Y30" i="1" s="1"/>
  <c r="X29" i="1"/>
  <c r="Y29" i="1" s="1"/>
  <c r="M30" i="1"/>
  <c r="N30" i="1"/>
  <c r="O30" i="1" s="1"/>
  <c r="P30" i="1" s="1"/>
  <c r="Q30" i="1" s="1"/>
  <c r="I19" i="1"/>
  <c r="Y23" i="1"/>
  <c r="Q23" i="1"/>
  <c r="O23" i="1"/>
  <c r="Y25" i="1"/>
  <c r="O25" i="1"/>
  <c r="Q25" i="1" s="1"/>
  <c r="Y24" i="1"/>
  <c r="Y16" i="1"/>
  <c r="L25" i="1"/>
  <c r="L21" i="1"/>
  <c r="L29" i="1"/>
  <c r="L20" i="1"/>
  <c r="L16" i="1"/>
  <c r="L24" i="1"/>
  <c r="L23" i="1"/>
  <c r="M29" i="1" l="1"/>
  <c r="N29" i="1"/>
  <c r="O29" i="1" s="1"/>
  <c r="P29" i="1" s="1"/>
  <c r="Q29" i="1" s="1"/>
  <c r="M21" i="1"/>
  <c r="N21" i="1"/>
  <c r="O21" i="1" s="1"/>
  <c r="P21" i="1" s="1"/>
  <c r="Q21" i="1" s="1"/>
  <c r="N20" i="1"/>
  <c r="O20" i="1" s="1"/>
  <c r="P20" i="1" s="1"/>
  <c r="Q20" i="1" s="1"/>
  <c r="M20" i="1"/>
  <c r="M23" i="1"/>
  <c r="M25" i="1"/>
  <c r="O24" i="1"/>
  <c r="P24" i="1" s="1"/>
  <c r="Q24" i="1" s="1"/>
  <c r="M24" i="1"/>
  <c r="M16" i="1"/>
  <c r="N16" i="1"/>
  <c r="O16" i="1" s="1"/>
  <c r="P16" i="1" s="1"/>
  <c r="Q16" i="1" s="1"/>
  <c r="I17" i="1"/>
  <c r="I22" i="1"/>
  <c r="I27" i="1"/>
  <c r="I28" i="1"/>
  <c r="K17" i="1"/>
  <c r="K22" i="1"/>
  <c r="K27" i="1"/>
  <c r="K28" i="1"/>
  <c r="X19" i="1"/>
  <c r="Y19" i="1" s="1"/>
  <c r="U17" i="1"/>
  <c r="W17" i="1"/>
  <c r="U22" i="1"/>
  <c r="W22" i="1"/>
  <c r="U27" i="1"/>
  <c r="U28" i="1"/>
  <c r="W27" i="1"/>
  <c r="W28" i="1"/>
  <c r="L19" i="1"/>
  <c r="L17" i="1"/>
  <c r="L22" i="1"/>
  <c r="L28" i="1"/>
  <c r="L27" i="1"/>
  <c r="M17" i="1" l="1"/>
  <c r="X22" i="1"/>
  <c r="Y22" i="1" s="1"/>
  <c r="X27" i="1"/>
  <c r="Y27" i="1" s="1"/>
  <c r="X17" i="1"/>
  <c r="Y17" i="1" s="1"/>
  <c r="X28" i="1"/>
  <c r="Y28" i="1" s="1"/>
  <c r="M28" i="1"/>
  <c r="N28" i="1"/>
  <c r="O28" i="1" s="1"/>
  <c r="P28" i="1" s="1"/>
  <c r="Q28" i="1" s="1"/>
  <c r="M27" i="1"/>
  <c r="M19" i="1"/>
  <c r="N22" i="1"/>
  <c r="O22" i="1" s="1"/>
  <c r="P22" i="1" s="1"/>
  <c r="Q22" i="1" s="1"/>
  <c r="M22" i="1"/>
  <c r="N17" i="1"/>
  <c r="O17" i="1" s="1"/>
  <c r="P17" i="1" s="1"/>
  <c r="Q17" i="1" s="1"/>
  <c r="N27" i="1"/>
  <c r="O27" i="1" s="1"/>
  <c r="P27" i="1" s="1"/>
  <c r="Q27" i="1" s="1"/>
  <c r="N19" i="1"/>
  <c r="O19" i="1" s="1"/>
  <c r="P19" i="1" s="1"/>
  <c r="Q1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SANTIAGO MORALES QUIJANO</author>
  </authors>
  <commentList>
    <comment ref="J15" authorId="0" shapeId="0" xr:uid="{00000000-0006-0000-0000-000001000000}">
      <text>
        <r>
          <rPr>
            <b/>
            <sz val="9"/>
            <color indexed="81"/>
            <rFont val="Arial Narrow"/>
            <family val="2"/>
          </rPr>
          <t xml:space="preserve">Estimación cualitativa del Impacto
a. Catastrófico: </t>
        </r>
        <r>
          <rPr>
            <sz val="9"/>
            <color indexed="81"/>
            <rFont val="Arial Narrow"/>
            <family val="2"/>
          </rPr>
          <t xml:space="preserve">Perturba la ejecución de manera grave imposibilitando la ejecución del objeto contractual. Calificación 5 (alta)
</t>
        </r>
        <r>
          <rPr>
            <b/>
            <sz val="9"/>
            <color indexed="81"/>
            <rFont val="Arial Narrow"/>
            <family val="2"/>
          </rPr>
          <t xml:space="preserve">b. Mayor: </t>
        </r>
        <r>
          <rPr>
            <sz val="9"/>
            <color indexed="81"/>
            <rFont val="Arial Narrow"/>
            <family val="2"/>
          </rPr>
          <t xml:space="preserve">Obstruye la ejecución del contrato sustancialmente, pero aún así permite la consecución del objeto contractual. Calificación 5 (medio-alta)
</t>
        </r>
        <r>
          <rPr>
            <b/>
            <sz val="9"/>
            <color indexed="81"/>
            <rFont val="Arial Narrow"/>
            <family val="2"/>
          </rPr>
          <t xml:space="preserve">c. Moderado: </t>
        </r>
        <r>
          <rPr>
            <sz val="9"/>
            <color indexed="81"/>
            <rFont val="Arial Narrow"/>
            <family val="2"/>
          </rPr>
          <t xml:space="preserve">Afecta la ejecución del contrato, sin alterar el beneficio de las partes. Calificación 3 (medio-baja)
</t>
        </r>
        <r>
          <rPr>
            <b/>
            <sz val="9"/>
            <color indexed="81"/>
            <rFont val="Arial Narrow"/>
            <family val="2"/>
          </rPr>
          <t xml:space="preserve">d. Menor: </t>
        </r>
        <r>
          <rPr>
            <sz val="9"/>
            <color indexed="81"/>
            <rFont val="Arial Narrow"/>
            <family val="2"/>
          </rPr>
          <t xml:space="preserve">Dificulta la ejecución del contrato de manera baja. Aplicando medidas mínimas, se puede lograr el objeto contractual. Calificación 2 (medio-baja)
</t>
        </r>
        <r>
          <rPr>
            <b/>
            <sz val="9"/>
            <color indexed="81"/>
            <rFont val="Arial Narrow"/>
            <family val="2"/>
          </rPr>
          <t xml:space="preserve">e. Insignificante: </t>
        </r>
        <r>
          <rPr>
            <sz val="9"/>
            <color indexed="81"/>
            <rFont val="Arial Narrow"/>
            <family val="2"/>
          </rPr>
          <t>Obstruye la ejecución del contrato de manera intrascendente. Calificación 1 (baja)</t>
        </r>
      </text>
    </comment>
  </commentList>
</comments>
</file>

<file path=xl/sharedStrings.xml><?xml version="1.0" encoding="utf-8"?>
<sst xmlns="http://schemas.openxmlformats.org/spreadsheetml/2006/main" count="337" uniqueCount="150">
  <si>
    <t>General</t>
  </si>
  <si>
    <t>Planeación</t>
  </si>
  <si>
    <t>Económico</t>
  </si>
  <si>
    <t>Casi Cierto</t>
  </si>
  <si>
    <t>Alto</t>
  </si>
  <si>
    <t>Catastrófico</t>
  </si>
  <si>
    <t>Departamento</t>
  </si>
  <si>
    <t>Si</t>
  </si>
  <si>
    <t>Específico</t>
  </si>
  <si>
    <t>Selección</t>
  </si>
  <si>
    <t>Sociales o Políticos</t>
  </si>
  <si>
    <t>Probable</t>
  </si>
  <si>
    <t>Medio-alto</t>
  </si>
  <si>
    <t>Mayor</t>
  </si>
  <si>
    <t>Contratista / asociado</t>
  </si>
  <si>
    <t>No</t>
  </si>
  <si>
    <t>Interna</t>
  </si>
  <si>
    <t>Contratación</t>
  </si>
  <si>
    <t>Operacionales</t>
  </si>
  <si>
    <t>Posible</t>
  </si>
  <si>
    <t>Medio-bajo</t>
  </si>
  <si>
    <t>Moderado</t>
  </si>
  <si>
    <t>Compartida</t>
  </si>
  <si>
    <t>Externa</t>
  </si>
  <si>
    <t>Ejecución</t>
  </si>
  <si>
    <t>Financiero</t>
  </si>
  <si>
    <t>Improbable</t>
  </si>
  <si>
    <t>Bajo</t>
  </si>
  <si>
    <t>Menor</t>
  </si>
  <si>
    <t>Regulatorio</t>
  </si>
  <si>
    <t>Raro</t>
  </si>
  <si>
    <t>Insignificante</t>
  </si>
  <si>
    <t>De la naturaleza</t>
  </si>
  <si>
    <t>Ambientales</t>
  </si>
  <si>
    <t>Tecnológicos</t>
  </si>
  <si>
    <t>No.</t>
  </si>
  <si>
    <t>Clase</t>
  </si>
  <si>
    <t xml:space="preserve">Fuente </t>
  </si>
  <si>
    <t>Etapa</t>
  </si>
  <si>
    <t>Tipo</t>
  </si>
  <si>
    <t>Riesgo</t>
  </si>
  <si>
    <t>Consecuencia</t>
  </si>
  <si>
    <t>Probabilidad</t>
  </si>
  <si>
    <t>Impacto</t>
  </si>
  <si>
    <t>Valoración</t>
  </si>
  <si>
    <t>Categoría</t>
  </si>
  <si>
    <t>Asignación</t>
  </si>
  <si>
    <t>Tratamiento, controles a ser implementados</t>
  </si>
  <si>
    <t>Impacto después del tratamiento</t>
  </si>
  <si>
    <t>¿Afecta la ejecución del contrato?</t>
  </si>
  <si>
    <t>Responsable</t>
  </si>
  <si>
    <t>Fecha est. en que inicia el tratamiento</t>
  </si>
  <si>
    <t>Fecha est. en que se completa el tratamiento</t>
  </si>
  <si>
    <t xml:space="preserve">Control y monitoreo </t>
  </si>
  <si>
    <t>Cualitativa</t>
  </si>
  <si>
    <t>Cuantitativa</t>
  </si>
  <si>
    <t>Calificación</t>
  </si>
  <si>
    <t>¿Cómo se realiza el monitoreo?</t>
  </si>
  <si>
    <t>Periodicidad ¿Cuánto?</t>
  </si>
  <si>
    <t>Contratante</t>
  </si>
  <si>
    <t xml:space="preserve">Contratista </t>
  </si>
  <si>
    <t>Contratista</t>
  </si>
  <si>
    <t>Contrante</t>
  </si>
  <si>
    <t>Que se presente incumplimiento por parte del proveedor o contratista de los requisitos de seguridad y salud en el trabajo (SST) y de los aportes a seguridad social del personal vinculado al proceso de suministro</t>
  </si>
  <si>
    <t>Sanciones administrativas para el contratista, riesgos legales y de corresponsabilidad para la Entidad contratante, afectación en la ejecución del contrato, suspensión de actividades, riesgos para la integridad física del personal, y posibles incumplimientos contractuales.</t>
  </si>
  <si>
    <t xml:space="preserve"> - Incluir en los pliegos de condiciones la obligación expresa de cumplir con el SG-SST y de acreditar afiliación y pago de seguridad social del personal asignado
 - Exigir plan de SST cuando aplique, junto con hoja de vida del personal y certificaciones médicas ocupacionales
 - Verificación documental previa a la autorización de inicio del contrato
 - Revisión de plan de SST del proveedor en caso de que el proceso lo requiera.
 - Seguimiento al cumplimiento del Decreto 1072 de 2015 y demás normas asociadas.
 - Exigencia de reportes periódicos al contratista sobre cumplimiento de obligaciones laborales y de SST.</t>
  </si>
  <si>
    <t>Revisión documental previa y durante la ejecución del contrato (planillas, afiliaciones, certificaciones), visitas de supervisión y seguimiento del supervisor designado.</t>
  </si>
  <si>
    <t xml:space="preserve">Mensual o conforme a los avances en la ejecución del contrato y cronograma de entregas.
</t>
  </si>
  <si>
    <t>Que el contratista incurra en incumplimientos relacionados con las fechas de entrega pactadas o realice entregas parciales no autorizadas o incompletas.</t>
  </si>
  <si>
    <t>Que una vez suscrito el contrato, el contratista no radique la póliza de cumplimiento dentro de los tiempos establecidos o la presente con inconsistencias, errores de forma o fondo, o sin ajustarse a las condiciones exigidas contractualmente.</t>
  </si>
  <si>
    <t>Control mediante revisión del cronograma o entrega unica contractual, cotejo con guías de despacho y actas de entrega por parte del supervisor y el almacén o dependencia responsable.
reportes de supervisión y revisión de entregas conforme al contrato.</t>
  </si>
  <si>
    <t>Que el proveedor incurra en incumplimientos frente a la normatividad ambiental aplicable o las regulaciones sobre el transporte de sustancias o materiales peligrosos o residuos especiales o peligrosos según lo estipulado en la legislación vigente.</t>
  </si>
  <si>
    <t>Posibles sanciones ambientales,  o de tránsito y legales para el proveedor y afectación indirecta al SENA, afectación a la imagen institucional del Centro, riesgo de contaminación o afectación a la salud y seguridad. Afectación reputacional al Centro. Dificultades para la legalización y recepción de los bienes. impactos negativos al medio ambiente, y suspensión o cancelación del contrato.</t>
  </si>
  <si>
    <t>Inspección física de los productos y sus condiciones de transporte, apoyo del supervisor o personal responsable de SST o medio ambiente, almacén o personal técnico
Revisión de la documentación exigida previo al despacho o entrega de productos. Validación de cumplimiento legal por parte del supervisor del contrato.</t>
  </si>
  <si>
    <t>No publicar oportunamente los documentos precontractuales, contractuales o de ejecución en el SECOP, dentro de los plazos legalmente establecidos.</t>
  </si>
  <si>
    <t>Revisión periódica de avances contractuales frente al cronograma establecido. Registro en informes de supervisión. actas de seguimiento y establecer alertas tempranas cuando se identifiquen situaciones que puedan comprometer los plazos pactados.  documentar cualquier retraso, requerir soportes y justificaciones del proveedor</t>
  </si>
  <si>
    <t>Que se presente falta de ejecución contractual como consecuencia de alteraciones del orden público, situaciones de caso fortuito y/o fuerza mayor que impidan al contratista cumplir con la entrega de los materiales en las condiciones y plazos establecidos.</t>
  </si>
  <si>
    <t>Verificar en el acto de entrega la integridad física de los materiales, revisar la documentación de transporte y embalaje, y levantar actas de conformidad técnica que respalden la recepción de los bienes en condiciones óptimas. A través de inspección visual y técnica durante la entrega, soporte fotográfico, verificación documental de las condiciones de transporte, y participación del responsable de recepción del contrato.</t>
  </si>
  <si>
    <t>Generar retrasos en el desarrollo de las actividades formativas, afectar la programación académica del centro de formación, generar posibles conflictos con aprendices o instructores, y comprometer el cumplimiento de metas institucionales.</t>
  </si>
  <si>
    <t>Establecer en el contrato un cronograma claro de entregas con fechas específicas o entrega única den caso de aplicar, con rigurosa supervisión
 Verificar cumplimiento total del pedido antes de la recepción y firma del acta
 No aceptar entregas parciales sin autorización escrita previa de la supervisión.
Definir penalidades por incumplimientos, exigir plan logístico de entrega, y realizar reuniones previas de coordinación con el contratista para confirmar fechas y condiciones.</t>
  </si>
  <si>
    <t>En cada entrega programada durante la vigencia del contrato. Según el cronograma de entregas pactado contractualmente</t>
  </si>
  <si>
    <t>Incluir en los documentos contractuales las exigencias sobre cumplimiento de normatividad ambiental y regulaciones de transporte aplicables, solicitar certificaciones o licencias ambientales si el objeto lo requiere, y requerir declaración del proveedor sobre cumplimiento normativo. Verificación documental del cumplimiento de requisitos (permisos, hojas de seguridad, manifiestos de transporte, etc.). Supervisión técnica durante la recepción.</t>
  </si>
  <si>
    <t>Cada vez que se realice entrega de materiales o cuando se transporte mercancía clasificada como peligrosa o de manejo especial.</t>
  </si>
  <si>
    <t>Variación de la normatividad referente a la compra pública en el procedimiento de utilización del SECOP II.</t>
  </si>
  <si>
    <t>Demora en la construcción del proceso por desconocimi ento de su funcionamiento.
Originar ajustes en los cronogramas del proceso contractual, retrasos en la publicación de documentos precontractuales o contractuales, generación de reprocesos administrativos, y posibles incumplimientos en las etapas del proceso por parte de la Entidad.</t>
  </si>
  <si>
    <t>Hacer seguimiento permanente a la normativa vigente relacionada con el uso del SECOP II y demás lineamientos en compras públicas, capacitar al personal responsable en actualizaciones normativas, y establecer canales de consulta y asesoría jurídica para resolver dudas de aplicación.</t>
  </si>
  <si>
    <t>Entidad y equipo de gestión contractua mediante la revisión constante de normativas aplicables.
Revisar periódicamente los lineamientos y comunicados emitidos por Colombia Compra Eficiente, validar con el equipo jurídico las implicaciones de cualquier cambio normativo antes de avanzar con el proceso, y ajustar los cronogramas conforme a los nuevos requerimientos cuando aplique.</t>
  </si>
  <si>
    <t>Diaria o semalnalmante durante la construcción o formulación del proceso,  y/o cada vez que se emitan cambios normativos que puedan impactar el proceso contractual en curso.</t>
  </si>
  <si>
    <t>Que se presente entrega de productos con fechas de vencimiento muy próximas a su expiración.</t>
  </si>
  <si>
    <t>Generar insatisfacción en los usuarios finales, pérdida de materiales por caducidad antes de su utilización y necesidad de gestionar devoluciones o reposiciones que retrasen la ejecución del contrato.
Riesgo de pérdida de la funcionalidad de los productos antes de su utilización, generación de residuos peligrosos o especiales, afectación en el desarrollo de la formación y reprocesos contractuales</t>
  </si>
  <si>
    <t>Incluir  la exigencia de un margen mínimo de vigencia para los productos al momento de su entrega, establecer condiciones claras sobre fechas de vencimiento aceptables en los documentos contractuales, y realizar revisión detallada de los productos durante el acto de recibo</t>
  </si>
  <si>
    <t>Verificar las fechas de vencimiento durante la inspección física y documental en el acto de recibo, rechazar productos que no cumplan con el margen mínimo establecido, y registrar las novedades en el acta de entrega para asegurar el cumplimiento de las condiciones pactadas.
A través de actas de recibo con verificación visual y documental de fechas de vencimiento, soportes fotográficos, e informes de inspección elaborados por el equipo designado para el seguimiento del contrato</t>
  </si>
  <si>
    <t>En cada entrega de productos por parte del proveedor, durante la fase de ejecución del contrato.</t>
  </si>
  <si>
    <t>Verificar que las garantías sean presentadas dentro del plazo legalmente establecido, revisar que cumplan con los requisitos del pliego y coordinar con el área jurídica del centro su validación formal antes de la legalización del contrato. Mediante la revisión documental por parte del supervisor del contrato, en conjunto con el equipo jurídico del centro, con control de fechas y cumplimiento de requisitos formales en los archivos contractuales.</t>
  </si>
  <si>
    <t>Notificar oportunamente al adjudicatario el acto de adjudicación, establecer claramente los plazos máximos para la suscripción en los pliegos de condiciones, e implementar un acompañamiento permanente por parte de la supervisión del proceso durante la etapa precontractual, Incluir en los pliegos de condiciones el plazo máximo para la suscripción del contrato</t>
  </si>
  <si>
    <t>Imposibilitar el inicio de la ejecución contractual, generar retrasos en la entrega de los materiales y afectar el cumplimiento del cronograma de actividades formativas. Adicionalmente, se puede incurrir en la necesidad de declarar el incumplimiento o realizar la revocatoria de la adjudicación afectando los programas de formación.</t>
  </si>
  <si>
    <t>Acompañamiento técnico y jurídico para la validación previa de las garantías. Establecer en los pliegos de condiciones los requisitos claros y detallados que debe cumplir la póliza de cumplimiento, informar oportunamente al contratista sobre las condiciones exigidas, y realizar revisión inmediata de los documentos aportados. En caso de inconsistencias, requerir las correcciones dentro del plazo estipulado para la legalización.</t>
  </si>
  <si>
    <t>Revisión técnica y jurídica para constatar cumplimiento de condiciones; Verificar la entrega oportuna de la póliza conforme a lo estipulado en los pliegos, revisar su validez, vigencia, valores y amparos exigidos, y emitir observaciones oportunamente en caso de errores o inconsistencias mediante revisión documental por parte del área jurídica o el grupo de apoyo a la contratación, con verificación cruzada frente a los requisitos de los pliegos y validación de cumplimiento de los tiempos establecidos en el cronograma contractual.</t>
  </si>
  <si>
    <t>Durante el período comprendido entre la suscripción del contrato y su legalización efectiva.</t>
  </si>
  <si>
    <t xml:space="preserve">Al momento de cada entrega parcial o total de materiales, según lo estipulado en el cronograma contractual.
</t>
  </si>
  <si>
    <t>Asignar responsable para la gestión de publicaciones en la plataforma SECOP, verificar con anterioridad que todos los documentos se encuentren completos y cumplan con los requisitos normativos, disponer de mecanismos de verificación cruzada para asegurar el cumplimiento de los plazos establecidos, establecer alertas internas que garanticen el cargue oportuno de los documentos, Coordinar con el equipo de apoyo a la gestión contractual la responsabilidad y tiempos de publicación de cada documento asegurando el cumplimiento de las obligaciones institucionales ante el SECOP</t>
  </si>
  <si>
    <t>Solicitud, verificación y/o aprobación de cronograma o fases de entrega con tiempos razonables, validar la capacidad operativa y logística del proveedor, y establecer cláusulas contractuales que obliguen al cumplimiento del cronograma pactado.. Solicitud de plan de trabajo. Exigir plan de contingencia en caso de retrasos.</t>
  </si>
  <si>
    <t>Revisar los avances conforme a las fechas establecidas, y evidenciar cualquier situación que pueda anticipar incumplimientos mediante actas o informes de seguimiento, informes de supervisión, control documental del proceso contractual y verificación directa con el contratista sobre la ejecución del plan de entregas durante toda la ejecución del contrato, desde la firma hasta la entrega final.</t>
  </si>
  <si>
    <t>Suspensión o imposibilidad temporal o definitiva de cumplir con las obligaciones contractuales, afectación en la planeación de entrega de materiales y en el desarrollo normal de los programas de formación, posibles pérdidas económicas para la Entidad y el contratista, retrasar el cronograma académico, ocasionar impactos en la planificación operativa del centro.</t>
  </si>
  <si>
    <t>Establecer canales de comunicación oportunos con el contratista para reportar eventos imprevistos, analizar y documentar las situaciones con el supervisor para tomar decisiones contractuales (modificaciones, prórrogas, suspensiones), verificación de rutas logísticas y condiciones de transporte antes del inicio de entregas, establecimiento de canales de comunicación ágiles entre la Entidad y el proveedor, evaluación anticipada de riesgos de seguridad en zonas de entrega, evaluación de alternativas logísticas o de entrega parcial según el caso.</t>
  </si>
  <si>
    <t>Monitoreo mediante el informe de supervisión contractual, análisis conjunto con el área Jurídica cuando se presenten eventos de esta indole. 
Seguimiento a través de informes de avance contractual, actas de visita o entrega, y reportes del proveedor ante situaciones extraordinarias.
Seguimiento permanente al estado de orden público en zonas críticas. Revisión periódica del avance del contrato.</t>
  </si>
  <si>
    <t>Durante toda la ejecución contractual, con seguimiento periodico e inmediato en caso de incidentes reportados o ante la ocurrencia de un evento que pueda constituir caso fortuito o fuerza mayor.</t>
  </si>
  <si>
    <t>Que se presenten debilidades logísticas durante el transporte de los bienes o materiales, lo cual pueda generar deterioro, alteración o pérdida de las condiciones de calidad garantizadas por el fabricante.</t>
  </si>
  <si>
    <t>Solicitud de evidencias fotográficas del despacho, exigir embalaje adecuado y condiciones mínimas de transporte (según tipo de producto), establecimiento de canales de comunicación ágiles entre la Entidad y el proveedor, exigencia de responsabilidad al contratista sobre la integridad de los productos hasta su entrega final.
realizar inspección visual y física de los materiales en el momento de la entrega, verificar integridad de los productos, embalajes, y condiciones de transporte, así como exigir reporte de novedades de entrega en caso de anomalías.</t>
  </si>
  <si>
    <t>Afectar la participación de proponentes idóneos, recibir ofertas no ajustadas a los requerimientos reales, generar dificultades en la evaluación técnica y posibles entregas de productos que no cumplan con las necesidades del proceso formativo, dificultades para estructurar pliegos de condiciones precisos, Se genera ambigüedad en la interpretación de los requerimientos, lo cual puede resultar en propuestas no ajustadas a las necesidades reales, aumento en los riesgos de no conformidad y afectación en la calidad de la formación.</t>
  </si>
  <si>
    <t>Realizar revisión técnica detallada de los materiales requeridos por parte de los instructores expertos y del área de compras.
Incluir en los estudios previos referencias normativas, estándares técnicos, usos específicos y compatibilidades requeridas.
Validar con los usuarios finales la pertinencia y claridad de cada ítem antes de publicar los documentos.</t>
  </si>
  <si>
    <t>El monitoreo se realiza mediante revisión conjunta de los documentos técnicos antes de la apertura del proceso, y mediante control de calidad de las propuestas recibidas frente a lo solicitado.</t>
  </si>
  <si>
    <t xml:space="preserve">Durante la elaboración de estudios previos y verificación en la etapa de evaluación de ofertas.
</t>
  </si>
  <si>
    <t xml:space="preserve">Necesidad de rehacer el proceso de contratación, lo cual puede comprometer el cumplimiento de metas institucionales. El proceso puede ser declarado desierto, generando retrasos en la adquisición de materiales y afectando el desarrollo oportuno de las actividades de formación profesional.	</t>
  </si>
  <si>
    <t>Realizar análisis de mercado previo que permita identificar oferentes potenciales y condiciones reales de disponibilidad.
Publicar el proceso con amplia difusión en la plataforma SECOP y redes institucionales.
Ajustar los requisitos técnicos y habilitantes para asegurar participación sin comprometer la calidad</t>
  </si>
  <si>
    <t>Durante la etapa de publicación del proceso hasta el cierre de recepción de ofertas.</t>
  </si>
  <si>
    <t xml:space="preserve">Se puede incurrir en faltas administrativas, pérdida de transparencia del proceso, sanciones por parte de entes de control y afectación en la planeación y ejecución del contrato.	</t>
  </si>
  <si>
    <t>El monitoreo se realiza mediante seguimiento del cronograma interno y validación de fechas de cargue directamente en la plataforma SECOP</t>
  </si>
  <si>
    <t xml:space="preserve">Desde la estructuración del proceso hasta el cierre del contrato.
</t>
  </si>
  <si>
    <t xml:space="preserve">El retraso en la expedición de las garantías o demora en la legalización del contrato, 	Se limita la posibilidad de adjudicar el contrato, se alarga el proceso por requerimientos de aclaración o puede declararse desierto, afectando la ejecución oportuna de la formación profesional.	</t>
  </si>
  <si>
    <t>Definir con precisión los requisitos habilitantes y criterios técnicos en los estudios previos y pliegos de condiciones. Publicar pliegos con requisitos claros, detallados y ajustados al objeto contractual.
Realizar audiencias de aclaración o responder oportunamente observaciones para asegurar comprensión de los requerimientos.
Establecer criterios de evaluación y verificación documentados, con soporte técnico y jurídico.</t>
  </si>
  <si>
    <t>Revisar los pliegos de condiciones antes de su publicación definitiva, monitorear el desarrollo del proceso de selección, realizar control técnico y jurídico sobre la documentación recibida en cada oferta, revisar con el equipo jurídico y técnico los términos de referencia antes de su publicación, el monitoreo se realiza durante la etapa de evaluación, mediante revisión técnica y jurídica detallada de cada propuesta recibida frente a los criterios definidos en los pliegos.</t>
  </si>
  <si>
    <t>Seguimiento al número y calidad de las propuestas recibidas; control mediante actas del comité evaluador respecto a inconsistencias detectadas en la etapa de evaluación y hasta la adjudicación del contrato.</t>
  </si>
  <si>
    <t xml:space="preserve">Se generan inconformidades con la calidad de los materiales entregados, lo que afecta la efectividad del proceso de formación y puede implicar sanciones o penalidades al proveedor.	</t>
  </si>
  <si>
    <t>Establecer estándares claros de calidad en los documentos contractuales (materiales certificados, pruebas de calidad).
Realizar inspecciones de calidad previas a la entrega final del material y con base en muestreo aleatorio.
Incluir cláusulas contractuales que estipulen la responsabilidad del proveedor ante la no conformidad y los defectos de los materiales entregados.</t>
  </si>
  <si>
    <t>Supervisión y verificación de las caracteristicas por parte del equipo técnico al momento de la entrega, el monitoreo se realiza mediante inspección visual y pruebas técnicas (cuando sea necesario) durante las entregas, así como auditoría de calidad de los materiales y seguimiento a las observaciones del área técnica.</t>
  </si>
  <si>
    <t>Al momento de la entrega de materiales y durante las verificaciones periódicas.</t>
  </si>
  <si>
    <t xml:space="preserve">Incumplir con la liquidación o culminación del contrato dentro de los tiempos establecidos legalmente, debido a retrasos o demoras en las entregas por parte de la logística del proveedor.	</t>
  </si>
  <si>
    <t xml:space="preserve">Retrasos en el cierre administrativo del contrato, imposibilidad de liberar recursos presupuestales,  observaciones por parte de los órganos de control o entes de vigilancia, retrasos en la ejecución del contrato, afectando la disponibilidad de los materiales a tiempo y generando posibles sanciones o daños en la reputación institucional.	</t>
  </si>
  <si>
    <t>Incluir cláusulas contractuales que especifiquen tiempos de entrega claros y penalidades por incumplimiento.
Establecer seguimiento continuo a los cronogramas de entrega y la logística del proveedor.
Establecer comunicación constante con el proveedor para resolver posibles inconvenientes antes de que afecten los plazos.</t>
  </si>
  <si>
    <t>Supervisar el cumplimiento de los plazos de entrega conforme al cronograma pactado, el monitoreo se realiza mediante seguimiento al cronograma de entregas del proveedor, con reportes periódicos sobre el estado de la logística y la evolución de las entregas.</t>
  </si>
  <si>
    <t>A través de informes de supervisión, actas de avance de entregas, registros de satisfacción contractual según se pacte en el cronograma de ejecución contractual durante la ejecución del contrato y cada vez que se aproximan fechas de entrega clave.</t>
  </si>
  <si>
    <t>Presentar retrasos por parte del proveedor en la expedición de las garantías requeridas para la legalización del contrato, o radicar pólizas inválidas, mal diligenciadas, vencidas o que no cumplan con los requisitos establecidos en los pliegos..</t>
  </si>
  <si>
    <t xml:space="preserve">El proceso de legalización del contrato puede retrasarse, lo que afectaría el inicio de las entregas y la ejecución del contrato en los plazos establecidos.	</t>
  </si>
  <si>
    <t>Incluir en los pliegos requisitos claros  sobre las pólizas y garantías exigidas.
Realizar validación anticipada de las garantías con el área jurídica y de contrataciones.
Definir un plazo interno de revisión y aceptación para que cualquier corrección o expedición de póliza adicional sea realizada con tiempo</t>
  </si>
  <si>
    <t xml:space="preserve">El monitoreo se realiza mediante la verificación documental de las garantías solicitadas y su seguimiento por parte del área administrativa y jurídica antes de la firma del contrato, Durante la fase de legalización del contrato, antes de la firma y validación final.
</t>
  </si>
  <si>
    <t xml:space="preserve">Generar perdida de tiempo institucional, retrasar el inicio de la ejecución, afectar el desarrollo oportuno de las actividades formativas, se generan retrasos en la ejecución del contrato, lo que afecta la entrega oportuna de los materiales y puede generar penalidades o incumplimientos de plazos establecidos.	</t>
  </si>
  <si>
    <t xml:space="preserve">Realizar seguimiento riguroso al cumplimiento de los plazos establecidos para la suscripción, contactar de manera directa y escrita al proveedor en caso de inactividad, el monitoreo se realiza mediante seguimiento de fechas clave para la firma del contrato, con un calendario interno que incluya alertas y revisiones periódicas sobre el avance del proceso
</t>
  </si>
  <si>
    <t>Mediante control de fechas en el cronograma contractual, registros en el expediente del proceso y seguimiento por parte del grupo de apoyo a la contratación y la supervisión delegada en los días previos al vencimiento del plazo de firma</t>
  </si>
  <si>
    <t>No realizar una planeación adecuada por parte del contratista para prevenir afectaciones o el incumplimiento de las fechas establecidas en el contrato para su ejecución, debido a causas ajenas o involuntarias</t>
  </si>
  <si>
    <t>El incumplimiento de los plazos establecidos en el contrato puede generar retrasos en la entrega de materiales y afectar la programación de las actividades de formación, interrumpir el desarrollo de las actividades formativas programadas, generar incumplimientos contractuales y posibles sanciones o multas para el proveedor, propiciar una afectación en la ejecución de la formación profesional, posibles incumplimientos o sanciones contractuales.</t>
  </si>
  <si>
    <t>Revisión de observaciones al proyecto de pliegos, validar que la información se haya cargado correctamente en la plataforma y que los pliegos sean accesibles y comprensibles para los posibles proponentes, realizar seguimiento al proceso desde su planeación, verificar durante el análisis de sector la existencia de posibles oferentes y evaluar su experiencia previa; hacer seguimiento al interés mostrado por los proveedores mediante observaciones o solicitudes de aclaración recibidas antes del cierre del proceso.</t>
  </si>
  <si>
    <t>5_9127_431 Contratar la compra de tóner, tintas y/o cintas de impresión y otros elementos de oficina para las actividades misionales del centro de formación minero ambiental.</t>
  </si>
  <si>
    <t>Elaboró:Victor Villadiego Bernal - Abogado</t>
  </si>
  <si>
    <t>Presentar debilidades en la claridad o especificidad de la descripción técnica de los bienes a adquirir, incluyendo ausencia de referencias normativas, funcionalidades, compatibilidad o características técnicas esenciales.</t>
  </si>
  <si>
    <t xml:space="preserve">No contar con proponentes en el proceso de selección para compra de tóner, tintas y/o cintas de impresión y otros elementos de oficina para las actividades misionales del centro de formación minero ambiental.e.	</t>
  </si>
  <si>
    <t xml:space="preserve">Recibir propuestas de proponentes que no cumplan con los requisitos habilitantes para la compra de tóner, tintas y/o cintas de impresión y otros elementos de oficina para las actividades misionales del centro de formación minero ambiental, o que presenten inconsistencias técnicas, errores en la documentación o información incompleta.	</t>
  </si>
  <si>
    <t xml:space="preserve">Entregar materiales con calidad inferior a la especificada en los documentos contractuales estructurados para lacompra de tóner, tintas y/o cintas de impresión y otros elementos de oficina para las actividades misionales del centro de formación minero ambiental. o con defectos visibles u ocultos.	</t>
  </si>
  <si>
    <t>No suscribir el contrato dentro del plazo establecido por parte del contratista seleccionado para compra de tóner, tintas y/o cintas de impresión y otros elementos de oficina para las actividades misionales del centro de formación minero ambiental.</t>
  </si>
  <si>
    <t>Recibir productos en mal estado o recibir materiales en condiciones distintas a las contratadas, afectando la calidad del proceso de formación, generando la necesidad de devolución, reposición o afectación de garantías, y posibles retrasos en el cronograma de formación establecido por el Centro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</si>
</sst>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1" formatCode="_-* #,##0_-;\-* #,##0_-;_-* &quot;-&quot;_-;_-@_-"/>
    <numFmt numFmtId="164" formatCode="_(&quot;$&quot;\ * #,##0.00_);_(&quot;$&quot;\ * \(#,##0.00\);_(&quot;$&quot;\ * &quot;-&quot;??_);_(@_)"/>
    <numFmt numFmtId="165" formatCode="&quot;$&quot;\ #,##0"/>
    <numFmt numFmtId="166" formatCode="[$$-240A]\ #,##0.00"/>
    <numFmt numFmtId="167" formatCode="[$-240A]d&quot;-&quot;mmm&quot;-&quot;yyyy;@"/>
  </numFmts>
  <fonts count="16" x14ac:knownFonts="1">
    <font>
      <sz val="11"/>
      <color theme="1"/>
      <name val="Calibri"/>
      <family val="2"/>
      <scheme val="minor"/>
    </font>
    <font>
      <sz val="11"/>
      <color theme="1"/>
      <name val="Calibri"/>
      <family val="2"/>
      <scheme val="minor"/>
    </font>
    <font>
      <sz val="11"/>
      <color theme="1"/>
      <name val="Arial Narrow"/>
      <family val="2"/>
    </font>
    <font>
      <sz val="9"/>
      <color indexed="81"/>
      <name val="Arial Narrow"/>
      <family val="2"/>
    </font>
    <font>
      <b/>
      <sz val="9"/>
      <color indexed="81"/>
      <name val="Arial Narrow"/>
      <family val="2"/>
    </font>
    <font>
      <sz val="9"/>
      <color theme="1"/>
      <name val="Arial Narrow"/>
      <family val="2"/>
    </font>
    <font>
      <b/>
      <sz val="9"/>
      <color rgb="FF0B2A49"/>
      <name val="Arial Narrow"/>
      <family val="2"/>
    </font>
    <font>
      <b/>
      <sz val="9"/>
      <color theme="1"/>
      <name val="Arial Narrow"/>
      <family val="2"/>
    </font>
    <font>
      <sz val="9"/>
      <color rgb="FF000000"/>
      <name val="Arial Narrow"/>
      <family val="2"/>
    </font>
    <font>
      <sz val="9"/>
      <color theme="0"/>
      <name val="Arial Narrow"/>
      <family val="2"/>
    </font>
    <font>
      <sz val="8"/>
      <color rgb="FF000000"/>
      <name val="Arial Narrow"/>
      <family val="2"/>
    </font>
    <font>
      <sz val="9"/>
      <name val="Arial Narrow"/>
      <family val="2"/>
    </font>
    <font>
      <u/>
      <sz val="9"/>
      <name val="Arial Narrow"/>
      <family val="2"/>
    </font>
    <font>
      <sz val="7"/>
      <name val="Arial Narrow"/>
      <family val="2"/>
    </font>
    <font>
      <sz val="7"/>
      <color theme="1"/>
      <name val="Arial Narrow"/>
      <family val="2"/>
    </font>
    <font>
      <sz val="9"/>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rgb="FFD9D9D9"/>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theme="3"/>
      </left>
      <right style="hair">
        <color theme="3"/>
      </right>
      <top style="hair">
        <color theme="3"/>
      </top>
      <bottom style="hair">
        <color theme="3"/>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thin">
        <color indexed="64"/>
      </left>
      <right/>
      <top style="thin">
        <color indexed="64"/>
      </top>
      <bottom style="thin">
        <color indexed="64"/>
      </bottom>
      <diagonal/>
    </border>
    <border>
      <left style="thin">
        <color theme="0" tint="-0.499984740745262"/>
      </left>
      <right/>
      <top style="thin">
        <color theme="0" tint="-0.499984740745262"/>
      </top>
      <bottom/>
      <diagonal/>
    </border>
    <border>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41" fontId="1" fillId="0" borderId="0" applyFont="0" applyFill="0" applyBorder="0" applyAlignment="0" applyProtection="0"/>
  </cellStyleXfs>
  <cellXfs count="63">
    <xf numFmtId="0" fontId="0" fillId="0" borderId="0" xfId="0"/>
    <xf numFmtId="0" fontId="5" fillId="0" borderId="0" xfId="0" applyFont="1"/>
    <xf numFmtId="166" fontId="6" fillId="0" borderId="3" xfId="1" applyNumberFormat="1" applyFont="1" applyBorder="1" applyAlignment="1">
      <alignment horizontal="center" vertical="center"/>
    </xf>
    <xf numFmtId="0" fontId="5" fillId="2" borderId="0" xfId="0" applyFont="1" applyFill="1"/>
    <xf numFmtId="166" fontId="6" fillId="2" borderId="0" xfId="1" applyNumberFormat="1" applyFont="1" applyFill="1" applyAlignment="1">
      <alignment horizontal="center" vertical="center"/>
    </xf>
    <xf numFmtId="0" fontId="7" fillId="2" borderId="0" xfId="0" applyFont="1" applyFill="1" applyAlignment="1">
      <alignment horizontal="center" vertical="center"/>
    </xf>
    <xf numFmtId="165" fontId="7" fillId="2" borderId="0" xfId="0" applyNumberFormat="1" applyFont="1" applyFill="1" applyAlignment="1">
      <alignment horizontal="center" vertical="center"/>
    </xf>
    <xf numFmtId="0" fontId="7" fillId="2" borderId="0" xfId="0" applyFont="1" applyFill="1" applyAlignment="1">
      <alignment horizontal="left"/>
    </xf>
    <xf numFmtId="165" fontId="5" fillId="2" borderId="0" xfId="0" applyNumberFormat="1" applyFont="1" applyFill="1" applyAlignment="1">
      <alignment vertical="center"/>
    </xf>
    <xf numFmtId="0" fontId="9" fillId="3" borderId="1" xfId="0" applyFont="1" applyFill="1" applyBorder="1" applyAlignment="1">
      <alignment horizontal="center" vertical="center" wrapText="1"/>
    </xf>
    <xf numFmtId="0" fontId="9" fillId="3" borderId="1" xfId="0" applyFont="1" applyFill="1" applyBorder="1" applyAlignment="1">
      <alignment horizontal="center" vertical="center" textRotation="90" wrapText="1"/>
    </xf>
    <xf numFmtId="0" fontId="8" fillId="4" borderId="1" xfId="0" applyFont="1" applyFill="1" applyBorder="1" applyAlignment="1">
      <alignment horizontal="center" vertical="center" textRotation="90" wrapText="1"/>
    </xf>
    <xf numFmtId="0" fontId="11" fillId="4" borderId="1" xfId="0" applyFont="1" applyFill="1" applyBorder="1" applyAlignment="1">
      <alignment horizontal="center" vertical="center" wrapText="1"/>
    </xf>
    <xf numFmtId="0" fontId="11" fillId="0" borderId="0" xfId="0" applyFont="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14" fillId="0" borderId="0" xfId="0" applyFont="1"/>
    <xf numFmtId="0" fontId="9" fillId="2" borderId="0" xfId="0" applyFont="1" applyFill="1"/>
    <xf numFmtId="6" fontId="7" fillId="2" borderId="1" xfId="2" applyNumberFormat="1" applyFont="1" applyFill="1" applyBorder="1" applyAlignment="1" applyProtection="1">
      <alignment horizontal="center" vertical="center"/>
      <protection locked="0"/>
    </xf>
    <xf numFmtId="0" fontId="11" fillId="2" borderId="1"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justify" vertical="center" wrapText="1"/>
      <protection locked="0"/>
    </xf>
    <xf numFmtId="0" fontId="11" fillId="2" borderId="1" xfId="0" applyFont="1" applyFill="1" applyBorder="1" applyAlignment="1">
      <alignment horizontal="center" vertical="center" wrapText="1"/>
    </xf>
    <xf numFmtId="4" fontId="11" fillId="2" borderId="1" xfId="0" applyNumberFormat="1" applyFont="1" applyFill="1" applyBorder="1" applyAlignment="1">
      <alignment horizontal="center" vertical="center" wrapText="1"/>
    </xf>
    <xf numFmtId="10" fontId="11" fillId="2" borderId="1" xfId="0" applyNumberFormat="1" applyFont="1" applyFill="1" applyBorder="1" applyAlignment="1">
      <alignment horizontal="center" vertical="center" wrapText="1"/>
    </xf>
    <xf numFmtId="0" fontId="11" fillId="2" borderId="1" xfId="0" applyFont="1" applyFill="1" applyBorder="1" applyAlignment="1">
      <alignment horizontal="center" vertical="center" textRotation="90" wrapText="1"/>
    </xf>
    <xf numFmtId="167" fontId="11" fillId="2" borderId="1" xfId="0" applyNumberFormat="1"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justify" vertical="center"/>
      <protection locked="0"/>
    </xf>
    <xf numFmtId="0" fontId="11" fillId="2" borderId="0" xfId="0" applyFont="1" applyFill="1" applyAlignment="1" applyProtection="1">
      <alignment horizontal="center" vertical="center" wrapText="1"/>
      <protection locked="0"/>
    </xf>
    <xf numFmtId="0" fontId="11" fillId="2" borderId="0" xfId="0" applyFont="1" applyFill="1" applyAlignment="1" applyProtection="1">
      <alignment horizontal="center" vertical="center" textRotation="90" wrapText="1"/>
      <protection locked="0"/>
    </xf>
    <xf numFmtId="0" fontId="11" fillId="2" borderId="0" xfId="0" applyFont="1" applyFill="1" applyAlignment="1">
      <alignment horizontal="center" vertical="center" wrapText="1"/>
    </xf>
    <xf numFmtId="4" fontId="11" fillId="2" borderId="0" xfId="0" applyNumberFormat="1" applyFont="1" applyFill="1" applyAlignment="1">
      <alignment horizontal="center" vertical="center" wrapText="1"/>
    </xf>
    <xf numFmtId="10" fontId="11" fillId="2" borderId="0" xfId="0" applyNumberFormat="1" applyFont="1" applyFill="1" applyAlignment="1">
      <alignment horizontal="center" vertical="center" wrapText="1"/>
    </xf>
    <xf numFmtId="0" fontId="11" fillId="2" borderId="0" xfId="0" applyFont="1" applyFill="1" applyAlignment="1">
      <alignment horizontal="center" vertical="center" textRotation="90" wrapText="1"/>
    </xf>
    <xf numFmtId="0" fontId="11" fillId="2" borderId="0" xfId="0" applyFont="1" applyFill="1" applyAlignment="1" applyProtection="1">
      <alignment horizontal="justify" vertical="center" wrapText="1"/>
      <protection locked="0"/>
    </xf>
    <xf numFmtId="167" fontId="11" fillId="2" borderId="0" xfId="0" applyNumberFormat="1" applyFont="1" applyFill="1" applyAlignment="1" applyProtection="1">
      <alignment horizontal="center" vertical="center" textRotation="90" wrapText="1"/>
      <protection locked="0"/>
    </xf>
    <xf numFmtId="0" fontId="11" fillId="2" borderId="2" xfId="0" applyFont="1" applyFill="1" applyBorder="1" applyAlignment="1" applyProtection="1">
      <alignment horizontal="center" vertical="center" wrapText="1"/>
      <protection locked="0"/>
    </xf>
    <xf numFmtId="0" fontId="11" fillId="2" borderId="8" xfId="0" applyFont="1" applyFill="1" applyBorder="1" applyAlignment="1" applyProtection="1">
      <alignment horizontal="center" vertical="center" textRotation="90" wrapText="1"/>
      <protection locked="0"/>
    </xf>
    <xf numFmtId="0" fontId="11" fillId="2" borderId="2" xfId="0" applyFont="1" applyFill="1" applyBorder="1" applyAlignment="1" applyProtection="1">
      <alignment horizontal="center" vertical="center" textRotation="90" wrapText="1"/>
      <protection locked="0"/>
    </xf>
    <xf numFmtId="0" fontId="11" fillId="2" borderId="2" xfId="0" applyFont="1" applyFill="1" applyBorder="1" applyAlignment="1" applyProtection="1">
      <alignment horizontal="justify" vertical="center"/>
      <protection locked="0"/>
    </xf>
    <xf numFmtId="0" fontId="11" fillId="2" borderId="2" xfId="0" applyFont="1" applyFill="1" applyBorder="1" applyAlignment="1">
      <alignment horizontal="center" vertical="center" wrapText="1"/>
    </xf>
    <xf numFmtId="4" fontId="11" fillId="2" borderId="2" xfId="0" applyNumberFormat="1" applyFont="1" applyFill="1" applyBorder="1" applyAlignment="1">
      <alignment horizontal="center" vertical="center" wrapText="1"/>
    </xf>
    <xf numFmtId="10" fontId="11" fillId="2" borderId="2" xfId="0" applyNumberFormat="1"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2" xfId="0" applyFont="1" applyFill="1" applyBorder="1" applyAlignment="1" applyProtection="1">
      <alignment horizontal="justify" vertical="center" wrapText="1"/>
      <protection locked="0"/>
    </xf>
    <xf numFmtId="167" fontId="11" fillId="2" borderId="2" xfId="0" applyNumberFormat="1" applyFont="1" applyFill="1" applyBorder="1" applyAlignment="1" applyProtection="1">
      <alignment horizontal="center" vertical="center" textRotation="90" wrapText="1"/>
      <protection locked="0"/>
    </xf>
    <xf numFmtId="0" fontId="14" fillId="0" borderId="0" xfId="0" applyFont="1" applyAlignment="1">
      <alignment horizontal="left"/>
    </xf>
    <xf numFmtId="0" fontId="11" fillId="2" borderId="7" xfId="0" applyFont="1" applyFill="1" applyBorder="1" applyAlignment="1" applyProtection="1">
      <alignment horizontal="center" vertical="center" textRotation="90" wrapText="1"/>
      <protection locked="0"/>
    </xf>
    <xf numFmtId="0" fontId="11" fillId="2" borderId="1" xfId="0" applyFont="1" applyFill="1" applyBorder="1" applyAlignment="1" applyProtection="1">
      <alignment horizontal="left" vertical="center" wrapText="1"/>
      <protection locked="0"/>
    </xf>
    <xf numFmtId="0" fontId="12" fillId="2" borderId="1" xfId="0" applyFont="1" applyFill="1" applyBorder="1" applyAlignment="1">
      <alignment horizontal="center" vertical="center" wrapText="1"/>
    </xf>
    <xf numFmtId="0" fontId="11" fillId="2" borderId="9" xfId="0" applyFont="1" applyFill="1" applyBorder="1" applyAlignment="1" applyProtection="1">
      <alignment horizontal="justify" vertical="center" wrapText="1"/>
      <protection locked="0"/>
    </xf>
    <xf numFmtId="0" fontId="15" fillId="0" borderId="0" xfId="0" applyFont="1"/>
    <xf numFmtId="0" fontId="9" fillId="3" borderId="4"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1" xfId="0" applyFont="1" applyFill="1" applyBorder="1" applyAlignment="1">
      <alignment horizontal="center" vertical="center" textRotation="90" wrapText="1"/>
    </xf>
    <xf numFmtId="0" fontId="9" fillId="3"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11"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0" fillId="5" borderId="1" xfId="0" applyFont="1" applyFill="1" applyBorder="1" applyAlignment="1">
      <alignment horizontal="center" vertical="center" textRotation="90" wrapText="1"/>
    </xf>
    <xf numFmtId="0" fontId="9" fillId="3" borderId="7" xfId="0" applyFont="1" applyFill="1" applyBorder="1" applyAlignment="1">
      <alignment horizontal="center" vertical="center" textRotation="90" wrapText="1"/>
    </xf>
    <xf numFmtId="0" fontId="8" fillId="4" borderId="1" xfId="0" applyFont="1" applyFill="1" applyBorder="1" applyAlignment="1">
      <alignment horizontal="center" vertical="center" textRotation="90" wrapText="1"/>
    </xf>
  </cellXfs>
  <cellStyles count="3">
    <cellStyle name="Millares [0]" xfId="2" builtinId="6"/>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17</xdr:col>
      <xdr:colOff>29133</xdr:colOff>
      <xdr:row>38</xdr:row>
      <xdr:rowOff>123266</xdr:rowOff>
    </xdr:from>
    <xdr:to>
      <xdr:col>18</xdr:col>
      <xdr:colOff>703727</xdr:colOff>
      <xdr:row>39</xdr:row>
      <xdr:rowOff>152961</xdr:rowOff>
    </xdr:to>
    <xdr:pic>
      <xdr:nvPicPr>
        <xdr:cNvPr id="5" name="image2.jpeg" descr="Dibujo en blanco y negro&#10;&#10;Descripción generada automáticamente con confianza media">
          <a:extLst>
            <a:ext uri="{FF2B5EF4-FFF2-40B4-BE49-F238E27FC236}">
              <a16:creationId xmlns:a16="http://schemas.microsoft.com/office/drawing/2014/main" id="{B836B738-0814-0958-AAAB-6E881EF67092}"/>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rightnessContrast bright="-16000" contrast="100000"/>
                  </a14:imgEffect>
                </a14:imgLayer>
              </a14:imgProps>
            </a:ext>
          </a:extLst>
        </a:blip>
        <a:stretch>
          <a:fillRect/>
        </a:stretch>
      </xdr:blipFill>
      <xdr:spPr>
        <a:xfrm>
          <a:off x="8355104" y="30087795"/>
          <a:ext cx="876300" cy="19778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smoralesq/Dropbox/Trabajo/Gobernaci&#243;n%20de%20Antioquia/Tabla_conpes_3714.xls" TargetMode="External"/><Relationship Id="rId1" Type="http://schemas.openxmlformats.org/officeDocument/2006/relationships/externalLinkPath" Target="/Users/smoralesq/Dropbox/Trabajo/Gobernaci&#243;n%20de%20Antioquia/Tabla_conpes_371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 CONPES 3714"/>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AF44"/>
  <sheetViews>
    <sheetView showGridLines="0" tabSelected="1" view="pageBreakPreview" topLeftCell="A11" zoomScale="85" zoomScaleNormal="85" zoomScaleSheetLayoutView="85" zoomScalePageLayoutView="120" workbookViewId="0">
      <pane xSplit="5" ySplit="5" topLeftCell="F16" activePane="bottomRight" state="frozen"/>
      <selection pane="topRight" activeCell="F11" sqref="F11"/>
      <selection pane="bottomLeft" activeCell="A16" sqref="A16"/>
      <selection pane="bottomRight" activeCell="F50" sqref="F50"/>
    </sheetView>
  </sheetViews>
  <sheetFormatPr baseColWidth="10" defaultColWidth="11.42578125" defaultRowHeight="13.5" x14ac:dyDescent="0.25"/>
  <cols>
    <col min="1" max="1" width="2.7109375" style="1" customWidth="1"/>
    <col min="2" max="3" width="2.140625" style="1" customWidth="1"/>
    <col min="4" max="4" width="2.28515625" style="1" customWidth="1"/>
    <col min="5" max="5" width="2.42578125" style="1" customWidth="1"/>
    <col min="6" max="6" width="28.7109375" style="1" customWidth="1"/>
    <col min="7" max="7" width="39.7109375" style="1" customWidth="1"/>
    <col min="8" max="8" width="3" style="1" customWidth="1"/>
    <col min="9" max="9" width="2.5703125" style="1" customWidth="1"/>
    <col min="10" max="10" width="3.28515625" style="1" customWidth="1"/>
    <col min="11" max="11" width="2.85546875" style="1" customWidth="1"/>
    <col min="12" max="12" width="14.85546875" style="1" bestFit="1" customWidth="1"/>
    <col min="13" max="13" width="7.28515625" style="1" customWidth="1"/>
    <col min="14" max="14" width="2.85546875" style="1" customWidth="1"/>
    <col min="15" max="15" width="3.42578125" style="1" customWidth="1"/>
    <col min="16" max="16" width="2.85546875" style="1" customWidth="1"/>
    <col min="17" max="18" width="3" style="1" customWidth="1"/>
    <col min="19" max="19" width="38" style="1" customWidth="1"/>
    <col min="20" max="25" width="2.7109375" style="1" customWidth="1"/>
    <col min="26" max="26" width="3.7109375" style="1" customWidth="1"/>
    <col min="27" max="27" width="3.28515625" style="1" customWidth="1"/>
    <col min="28" max="28" width="4.140625" style="1" customWidth="1"/>
    <col min="29" max="29" width="4.28515625" style="1" customWidth="1"/>
    <col min="30" max="30" width="38.85546875" style="1" customWidth="1"/>
    <col min="31" max="31" width="31" style="1" customWidth="1"/>
    <col min="32" max="16384" width="11.42578125" style="3"/>
  </cols>
  <sheetData>
    <row r="1" spans="1:31" s="1" customFormat="1" ht="13.5" hidden="1" customHeight="1" x14ac:dyDescent="0.25">
      <c r="A1" s="1" t="s">
        <v>0</v>
      </c>
      <c r="D1" s="1" t="s">
        <v>1</v>
      </c>
      <c r="F1" s="1" t="s">
        <v>2</v>
      </c>
      <c r="G1" s="1" t="s">
        <v>3</v>
      </c>
      <c r="H1" s="1" t="s">
        <v>4</v>
      </c>
      <c r="J1" s="1" t="s">
        <v>5</v>
      </c>
      <c r="K1" s="1">
        <v>5</v>
      </c>
      <c r="L1" s="1" t="s">
        <v>6</v>
      </c>
      <c r="M1" s="1" t="s">
        <v>7</v>
      </c>
    </row>
    <row r="2" spans="1:31" s="1" customFormat="1" ht="13.5" hidden="1" customHeight="1" x14ac:dyDescent="0.25">
      <c r="A2" s="1" t="s">
        <v>8</v>
      </c>
      <c r="D2" s="1" t="s">
        <v>9</v>
      </c>
      <c r="F2" s="1" t="s">
        <v>10</v>
      </c>
      <c r="G2" s="1" t="s">
        <v>11</v>
      </c>
      <c r="H2" s="1" t="s">
        <v>12</v>
      </c>
      <c r="J2" s="1" t="s">
        <v>13</v>
      </c>
      <c r="K2" s="1">
        <v>4</v>
      </c>
      <c r="L2" s="1" t="s">
        <v>14</v>
      </c>
      <c r="M2" s="1" t="s">
        <v>15</v>
      </c>
    </row>
    <row r="3" spans="1:31" s="1" customFormat="1" ht="13.5" hidden="1" customHeight="1" x14ac:dyDescent="0.25">
      <c r="A3" s="1" t="s">
        <v>16</v>
      </c>
      <c r="D3" s="1" t="s">
        <v>17</v>
      </c>
      <c r="F3" s="1" t="s">
        <v>18</v>
      </c>
      <c r="G3" s="1" t="s">
        <v>19</v>
      </c>
      <c r="H3" s="1" t="s">
        <v>20</v>
      </c>
      <c r="J3" s="1" t="s">
        <v>21</v>
      </c>
      <c r="K3" s="1">
        <v>3</v>
      </c>
      <c r="L3" s="1" t="s">
        <v>22</v>
      </c>
    </row>
    <row r="4" spans="1:31" s="1" customFormat="1" ht="13.5" hidden="1" customHeight="1" x14ac:dyDescent="0.25">
      <c r="A4" s="1" t="s">
        <v>23</v>
      </c>
      <c r="D4" s="1" t="s">
        <v>24</v>
      </c>
      <c r="F4" s="1" t="s">
        <v>25</v>
      </c>
      <c r="G4" s="1" t="s">
        <v>26</v>
      </c>
      <c r="H4" s="1" t="s">
        <v>27</v>
      </c>
      <c r="J4" s="1" t="s">
        <v>28</v>
      </c>
      <c r="K4" s="1">
        <v>2</v>
      </c>
    </row>
    <row r="5" spans="1:31" s="1" customFormat="1" ht="13.5" hidden="1" customHeight="1" x14ac:dyDescent="0.25">
      <c r="F5" s="1" t="s">
        <v>29</v>
      </c>
      <c r="G5" s="1" t="s">
        <v>30</v>
      </c>
      <c r="J5" s="1" t="s">
        <v>31</v>
      </c>
      <c r="K5" s="1">
        <v>1</v>
      </c>
    </row>
    <row r="6" spans="1:31" s="1" customFormat="1" ht="13.5" hidden="1" customHeight="1" x14ac:dyDescent="0.25">
      <c r="F6" s="1" t="s">
        <v>32</v>
      </c>
    </row>
    <row r="7" spans="1:31" s="1" customFormat="1" ht="13.5" hidden="1" customHeight="1" x14ac:dyDescent="0.25">
      <c r="F7" s="1" t="s">
        <v>33</v>
      </c>
    </row>
    <row r="8" spans="1:31" s="1" customFormat="1" ht="13.5" hidden="1" customHeight="1" x14ac:dyDescent="0.25">
      <c r="F8" s="1" t="s">
        <v>34</v>
      </c>
    </row>
    <row r="9" spans="1:31" s="1" customFormat="1" ht="13.5" hidden="1" customHeight="1" x14ac:dyDescent="0.25">
      <c r="L9" s="2"/>
    </row>
    <row r="10" spans="1:31" s="1" customFormat="1" ht="13.5" hidden="1" customHeight="1" x14ac:dyDescent="0.25">
      <c r="A10" s="3"/>
      <c r="B10" s="3"/>
      <c r="C10" s="3"/>
      <c r="D10" s="3"/>
      <c r="E10" s="3"/>
      <c r="F10" s="3"/>
      <c r="G10" s="3"/>
      <c r="H10" s="3"/>
      <c r="I10" s="3"/>
      <c r="J10" s="3"/>
      <c r="K10" s="3"/>
      <c r="L10" s="4"/>
      <c r="M10" s="3"/>
      <c r="N10" s="3"/>
      <c r="O10" s="3"/>
      <c r="P10" s="3"/>
      <c r="Q10" s="3"/>
      <c r="R10" s="3"/>
      <c r="S10" s="3"/>
      <c r="T10" s="3"/>
      <c r="U10" s="3"/>
      <c r="V10" s="3"/>
      <c r="W10" s="3"/>
      <c r="X10" s="3"/>
      <c r="Y10" s="3"/>
      <c r="Z10" s="3"/>
      <c r="AA10" s="3"/>
      <c r="AB10" s="3"/>
      <c r="AC10" s="3"/>
      <c r="AD10" s="3"/>
      <c r="AE10" s="3"/>
    </row>
    <row r="11" spans="1:31" s="1" customFormat="1" ht="21.75" customHeight="1" x14ac:dyDescent="0.25">
      <c r="A11" s="52"/>
      <c r="B11" s="53"/>
      <c r="C11" s="53"/>
      <c r="D11" s="53"/>
      <c r="E11" s="54"/>
      <c r="F11" s="17">
        <v>7426000</v>
      </c>
      <c r="G11" s="57" t="s">
        <v>142</v>
      </c>
      <c r="H11" s="57"/>
      <c r="I11" s="57"/>
      <c r="J11" s="57"/>
      <c r="K11" s="57"/>
      <c r="L11" s="57"/>
      <c r="M11" s="57"/>
      <c r="N11" s="57"/>
      <c r="O11" s="57"/>
      <c r="P11" s="57"/>
      <c r="Q11" s="57"/>
      <c r="R11" s="57"/>
      <c r="S11" s="57"/>
      <c r="T11" s="57"/>
      <c r="U11" s="57"/>
      <c r="V11" s="57"/>
      <c r="W11" s="57"/>
      <c r="X11" s="57"/>
      <c r="Y11" s="57"/>
      <c r="Z11" s="57"/>
      <c r="AA11" s="57"/>
      <c r="AB11" s="57"/>
      <c r="AC11" s="57"/>
      <c r="AD11" s="57"/>
      <c r="AE11" s="57"/>
    </row>
    <row r="12" spans="1:31" s="1" customFormat="1" ht="21.75" hidden="1" customHeight="1" x14ac:dyDescent="0.25">
      <c r="A12" s="5"/>
      <c r="B12" s="5"/>
      <c r="C12" s="5"/>
      <c r="D12" s="5"/>
      <c r="E12" s="5"/>
      <c r="F12" s="6"/>
      <c r="G12" s="3"/>
      <c r="H12" s="3"/>
      <c r="I12" s="3"/>
      <c r="J12" s="3"/>
      <c r="K12" s="3"/>
      <c r="L12" s="3"/>
      <c r="M12" s="3"/>
      <c r="N12" s="3"/>
      <c r="O12" s="3"/>
      <c r="P12" s="3"/>
      <c r="Q12" s="3"/>
      <c r="R12" s="3"/>
      <c r="S12" s="3"/>
      <c r="T12" s="3"/>
      <c r="U12" s="3"/>
      <c r="V12" s="3"/>
      <c r="W12" s="3"/>
      <c r="X12" s="3"/>
      <c r="Y12" s="3"/>
      <c r="Z12" s="3"/>
      <c r="AA12" s="3"/>
      <c r="AB12" s="3"/>
      <c r="AC12" s="3"/>
      <c r="AD12" s="16"/>
      <c r="AE12" s="16"/>
    </row>
    <row r="13" spans="1:31" s="1" customFormat="1" ht="8.25" customHeight="1" x14ac:dyDescent="0.25">
      <c r="A13" s="7"/>
      <c r="B13" s="7"/>
      <c r="C13" s="7"/>
      <c r="D13" s="7"/>
      <c r="E13" s="7"/>
      <c r="F13" s="8"/>
      <c r="G13" s="3"/>
      <c r="H13" s="3"/>
      <c r="I13" s="3"/>
      <c r="J13" s="3"/>
      <c r="K13" s="3"/>
      <c r="L13" s="3"/>
      <c r="M13" s="3"/>
      <c r="N13" s="3"/>
      <c r="O13" s="3"/>
      <c r="P13" s="3"/>
      <c r="Q13" s="3"/>
      <c r="R13" s="3"/>
      <c r="S13" s="3"/>
      <c r="T13" s="3"/>
      <c r="U13" s="3"/>
      <c r="V13" s="3"/>
      <c r="W13" s="3"/>
      <c r="X13" s="3"/>
      <c r="Y13" s="3"/>
      <c r="Z13" s="3"/>
      <c r="AA13" s="3"/>
      <c r="AB13" s="3"/>
      <c r="AC13" s="3"/>
      <c r="AD13" s="16"/>
      <c r="AE13" s="16"/>
    </row>
    <row r="14" spans="1:31" s="1" customFormat="1" ht="37.5" customHeight="1" x14ac:dyDescent="0.25">
      <c r="A14" s="55" t="s">
        <v>35</v>
      </c>
      <c r="B14" s="61" t="s">
        <v>36</v>
      </c>
      <c r="C14" s="55" t="s">
        <v>37</v>
      </c>
      <c r="D14" s="55" t="s">
        <v>38</v>
      </c>
      <c r="E14" s="55" t="s">
        <v>39</v>
      </c>
      <c r="F14" s="56" t="s">
        <v>40</v>
      </c>
      <c r="G14" s="56" t="s">
        <v>41</v>
      </c>
      <c r="H14" s="55" t="s">
        <v>42</v>
      </c>
      <c r="I14" s="9"/>
      <c r="J14" s="56" t="s">
        <v>43</v>
      </c>
      <c r="K14" s="56"/>
      <c r="L14" s="56"/>
      <c r="M14" s="56"/>
      <c r="N14" s="56"/>
      <c r="O14" s="56"/>
      <c r="P14" s="55" t="s">
        <v>44</v>
      </c>
      <c r="Q14" s="55" t="s">
        <v>45</v>
      </c>
      <c r="R14" s="62" t="s">
        <v>46</v>
      </c>
      <c r="S14" s="58" t="s">
        <v>47</v>
      </c>
      <c r="T14" s="59" t="s">
        <v>48</v>
      </c>
      <c r="U14" s="59"/>
      <c r="V14" s="59"/>
      <c r="W14" s="59"/>
      <c r="X14" s="59"/>
      <c r="Y14" s="59"/>
      <c r="Z14" s="60" t="s">
        <v>49</v>
      </c>
      <c r="AA14" s="60" t="s">
        <v>50</v>
      </c>
      <c r="AB14" s="60" t="s">
        <v>51</v>
      </c>
      <c r="AC14" s="60" t="s">
        <v>52</v>
      </c>
      <c r="AD14" s="58" t="s">
        <v>53</v>
      </c>
      <c r="AE14" s="58"/>
    </row>
    <row r="15" spans="1:31" s="1" customFormat="1" ht="54" customHeight="1" x14ac:dyDescent="0.25">
      <c r="A15" s="55"/>
      <c r="B15" s="61"/>
      <c r="C15" s="55"/>
      <c r="D15" s="55"/>
      <c r="E15" s="55"/>
      <c r="F15" s="56"/>
      <c r="G15" s="56"/>
      <c r="H15" s="55"/>
      <c r="I15" s="9"/>
      <c r="J15" s="10" t="s">
        <v>54</v>
      </c>
      <c r="K15" s="9"/>
      <c r="L15" s="9" t="s">
        <v>55</v>
      </c>
      <c r="M15" s="9"/>
      <c r="N15" s="9"/>
      <c r="O15" s="10" t="s">
        <v>56</v>
      </c>
      <c r="P15" s="55"/>
      <c r="Q15" s="55"/>
      <c r="R15" s="62"/>
      <c r="S15" s="58"/>
      <c r="T15" s="11" t="s">
        <v>42</v>
      </c>
      <c r="U15" s="11"/>
      <c r="V15" s="11" t="s">
        <v>43</v>
      </c>
      <c r="W15" s="11"/>
      <c r="X15" s="11" t="s">
        <v>44</v>
      </c>
      <c r="Y15" s="11" t="s">
        <v>45</v>
      </c>
      <c r="Z15" s="60"/>
      <c r="AA15" s="60"/>
      <c r="AB15" s="60"/>
      <c r="AC15" s="60"/>
      <c r="AD15" s="12" t="s">
        <v>57</v>
      </c>
      <c r="AE15" s="12" t="s">
        <v>58</v>
      </c>
    </row>
    <row r="16" spans="1:31" ht="160.5" customHeight="1" x14ac:dyDescent="0.25">
      <c r="A16" s="18">
        <v>1</v>
      </c>
      <c r="B16" s="19" t="s">
        <v>0</v>
      </c>
      <c r="C16" s="20" t="s">
        <v>16</v>
      </c>
      <c r="D16" s="20" t="s">
        <v>1</v>
      </c>
      <c r="E16" s="20" t="s">
        <v>29</v>
      </c>
      <c r="F16" s="21" t="s">
        <v>144</v>
      </c>
      <c r="G16" s="21" t="s">
        <v>109</v>
      </c>
      <c r="H16" s="20" t="s">
        <v>19</v>
      </c>
      <c r="I16" s="18">
        <v>2</v>
      </c>
      <c r="J16" s="20" t="s">
        <v>28</v>
      </c>
      <c r="K16" s="22">
        <v>4</v>
      </c>
      <c r="L16" s="23">
        <f t="shared" ref="L16" si="0">compes($F$11,E16,H16,J16)</f>
        <v>197813.39</v>
      </c>
      <c r="M16" s="24">
        <f t="shared" ref="M16" si="1">+L16/$F$11</f>
        <v>2.6637946404524646E-2</v>
      </c>
      <c r="N16" s="22">
        <f t="shared" ref="N16" si="2">IF(L16&lt;&gt;"",IF((L16/$F$11)*100&gt;30,$K$1,IF((L16/$F$11)*100&gt;15,$K$2,IF((L16/$F$11)*100&gt;5,$K$3,IF((L16/$F$11)*100&gt;=1,$K$4,$K$5)))),"0")</f>
        <v>2</v>
      </c>
      <c r="O16" s="22">
        <f t="shared" ref="O16" si="3">IF(K16&gt;N16,K16,N16)</f>
        <v>4</v>
      </c>
      <c r="P16" s="22">
        <f t="shared" ref="P16" si="4">IF(O16="-","-",O16+I16)</f>
        <v>6</v>
      </c>
      <c r="Q16" s="25" t="str">
        <f t="shared" ref="Q16" si="5">IF(P16="-","-",IF(P16&gt;=8,"Extremo",IF(P16&gt;=6,"Alto",IF(P16=5,"Medio",IF(P16&lt;5,"Bajo")))))</f>
        <v>Alto</v>
      </c>
      <c r="R16" s="25" t="s">
        <v>62</v>
      </c>
      <c r="S16" s="21" t="s">
        <v>110</v>
      </c>
      <c r="T16" s="20" t="s">
        <v>19</v>
      </c>
      <c r="U16" s="18">
        <v>2</v>
      </c>
      <c r="V16" s="20" t="s">
        <v>13</v>
      </c>
      <c r="W16" s="22">
        <v>4</v>
      </c>
      <c r="X16" s="22">
        <v>3</v>
      </c>
      <c r="Y16" s="25" t="str">
        <f t="shared" ref="Y16" si="6">IF(X16="-","-",IF(X16&gt;=8,"Extremo",IF(X16&gt;=6,"Alto",IF(X16=5,"Medio",IF(X16&lt;5,"Bajo")))))</f>
        <v>Bajo</v>
      </c>
      <c r="Z16" s="22" t="s">
        <v>7</v>
      </c>
      <c r="AA16" s="20" t="s">
        <v>59</v>
      </c>
      <c r="AB16" s="26">
        <v>46166</v>
      </c>
      <c r="AC16" s="26">
        <v>46233</v>
      </c>
      <c r="AD16" s="21" t="s">
        <v>111</v>
      </c>
      <c r="AE16" s="21" t="s">
        <v>112</v>
      </c>
    </row>
    <row r="17" spans="1:32" ht="162" customHeight="1" x14ac:dyDescent="0.25">
      <c r="A17" s="18">
        <v>2</v>
      </c>
      <c r="B17" s="47" t="s">
        <v>0</v>
      </c>
      <c r="C17" s="20" t="s">
        <v>23</v>
      </c>
      <c r="D17" s="20" t="s">
        <v>9</v>
      </c>
      <c r="E17" s="20" t="s">
        <v>18</v>
      </c>
      <c r="F17" s="48" t="s">
        <v>145</v>
      </c>
      <c r="G17" s="21" t="s">
        <v>113</v>
      </c>
      <c r="H17" s="20" t="s">
        <v>19</v>
      </c>
      <c r="I17" s="18">
        <f t="shared" ref="I17:I22" si="7">IF(H17=$G$1,$K$1,IF(H17=$G$2,$K$2,IF(H17=$G$3,$K$3,IF(H17=$G$4,$K$4,IF(H17=$G$5,$K$5,"0")))))</f>
        <v>3</v>
      </c>
      <c r="J17" s="20" t="s">
        <v>13</v>
      </c>
      <c r="K17" s="22">
        <f t="shared" ref="K17:K22" si="8">IF(J17=$J$1,$K$1,IF(J17=$J$2,$K$2,IF(J17=$J$3,$K$3,IF(J17=$J$4,$K$4,IF(J17=$J$5,$K$5,"-")))))</f>
        <v>4</v>
      </c>
      <c r="L17" s="23">
        <f>compes($F$11,E17,H17,J17)</f>
        <v>463677.22</v>
      </c>
      <c r="M17" s="24">
        <f>+L17/$F$11</f>
        <v>6.2439701050363582E-2</v>
      </c>
      <c r="N17" s="22">
        <f t="shared" ref="N17:N22" si="9">IF(L17&lt;&gt;"",IF((L17/$F$11)*100&gt;30,$K$1,IF((L17/$F$11)*100&gt;15,$K$2,IF((L17/$F$11)*100&gt;5,$K$3,IF((L17/$F$11)*100&gt;=1,$K$4,$K$5)))),"0")</f>
        <v>3</v>
      </c>
      <c r="O17" s="22">
        <f t="shared" ref="O17:O22" si="10">IF(K17&gt;N17,K17,N17)</f>
        <v>4</v>
      </c>
      <c r="P17" s="22">
        <f t="shared" ref="P17:P22" si="11">IF(O17="-","-",O17+I17)</f>
        <v>7</v>
      </c>
      <c r="Q17" s="25" t="str">
        <f t="shared" ref="Q17:Q22" si="12">IF(P17="-","-",IF(P17&gt;=8,"Extremo",IF(P17&gt;=6,"Alto",IF(P17=5,"Medio",IF(P17&lt;5,"Bajo")))))</f>
        <v>Alto</v>
      </c>
      <c r="R17" s="25" t="s">
        <v>59</v>
      </c>
      <c r="S17" s="21" t="s">
        <v>114</v>
      </c>
      <c r="T17" s="20" t="s">
        <v>26</v>
      </c>
      <c r="U17" s="18">
        <f>IF(T17=$G$1,$K$1,IF(T17=$G$2,$K$2,IF(T17=$G$3,$K$3,IF(T17=$G$4,$K$4,IF(T17=$G$5,$K$5,"0")))))</f>
        <v>2</v>
      </c>
      <c r="V17" s="20" t="s">
        <v>21</v>
      </c>
      <c r="W17" s="22">
        <f>IF(V17=$J$1,$K$1,IF(V17=$J$2,$K$2,IF(V17=$J$3,$K$3,IF(V17=$J$4,$K$4,IF(V17=$J$5,$K$5,"-")))))</f>
        <v>3</v>
      </c>
      <c r="X17" s="22">
        <f t="shared" ref="X17:X22" si="13">IF(W17="-","-",W17+U17)</f>
        <v>5</v>
      </c>
      <c r="Y17" s="25" t="str">
        <f t="shared" ref="Y17:Y22" si="14">IF(X17="-","-",IF(X17&gt;=8,"Extremo",IF(X17&gt;=6,"Alto",IF(X17=5,"Medio",IF(X17&lt;5,"Bajo")))))</f>
        <v>Medio</v>
      </c>
      <c r="Z17" s="22" t="s">
        <v>7</v>
      </c>
      <c r="AA17" s="25" t="s">
        <v>59</v>
      </c>
      <c r="AB17" s="26">
        <v>46166</v>
      </c>
      <c r="AC17" s="26">
        <v>45868</v>
      </c>
      <c r="AD17" s="21" t="s">
        <v>141</v>
      </c>
      <c r="AE17" s="21" t="s">
        <v>115</v>
      </c>
    </row>
    <row r="18" spans="1:32" ht="183.75" customHeight="1" x14ac:dyDescent="0.25">
      <c r="A18" s="18">
        <v>3</v>
      </c>
      <c r="B18" s="47" t="s">
        <v>0</v>
      </c>
      <c r="C18" s="20" t="s">
        <v>16</v>
      </c>
      <c r="D18" s="20" t="s">
        <v>1</v>
      </c>
      <c r="E18" s="20" t="s">
        <v>18</v>
      </c>
      <c r="F18" s="48" t="s">
        <v>74</v>
      </c>
      <c r="G18" s="21" t="s">
        <v>116</v>
      </c>
      <c r="H18" s="20" t="s">
        <v>19</v>
      </c>
      <c r="I18" s="18">
        <f t="shared" ref="I18" si="15">IF(H18=$G$1,$K$1,IF(H18=$G$2,$K$2,IF(H18=$G$3,$K$3,IF(H18=$G$4,$K$4,IF(H18=$G$5,$K$5,"0")))))</f>
        <v>3</v>
      </c>
      <c r="J18" s="20" t="s">
        <v>13</v>
      </c>
      <c r="K18" s="22">
        <f t="shared" ref="K18" si="16">IF(J18=$J$1,$K$1,IF(J18=$J$2,$K$2,IF(J18=$J$3,$K$3,IF(J18=$J$4,$K$4,IF(J18=$J$5,$K$5,"-")))))</f>
        <v>4</v>
      </c>
      <c r="L18" s="23">
        <f>compes($F$11,E18,H18,J18)</f>
        <v>463677.22</v>
      </c>
      <c r="M18" s="24">
        <f>+L18/$F$11</f>
        <v>6.2439701050363582E-2</v>
      </c>
      <c r="N18" s="22">
        <f t="shared" ref="N18" si="17">IF(L18&lt;&gt;"",IF((L18/$F$11)*100&gt;30,$K$1,IF((L18/$F$11)*100&gt;15,$K$2,IF((L18/$F$11)*100&gt;5,$K$3,IF((L18/$F$11)*100&gt;=1,$K$4,$K$5)))),"0")</f>
        <v>3</v>
      </c>
      <c r="O18" s="22">
        <f t="shared" ref="O18" si="18">IF(K18&gt;N18,K18,N18)</f>
        <v>4</v>
      </c>
      <c r="P18" s="22">
        <f t="shared" ref="P18" si="19">IF(O18="-","-",O18+I18)</f>
        <v>7</v>
      </c>
      <c r="Q18" s="25" t="str">
        <f t="shared" ref="Q18" si="20">IF(P18="-","-",IF(P18&gt;=8,"Extremo",IF(P18&gt;=6,"Alto",IF(P18=5,"Medio",IF(P18&lt;5,"Bajo")))))</f>
        <v>Alto</v>
      </c>
      <c r="R18" s="25" t="s">
        <v>59</v>
      </c>
      <c r="S18" s="21" t="s">
        <v>100</v>
      </c>
      <c r="T18" s="20" t="s">
        <v>19</v>
      </c>
      <c r="U18" s="18">
        <f>IF(T18=$G$1,$K$1,IF(T18=$G$2,$K$2,IF(T18=$G$3,$K$3,IF(T18=$G$4,$K$4,IF(T18=$G$5,$K$5,"0")))))</f>
        <v>3</v>
      </c>
      <c r="V18" s="20" t="s">
        <v>21</v>
      </c>
      <c r="W18" s="22">
        <f>IF(V18=$J$1,$K$1,IF(V18=$J$2,$K$2,IF(V18=$J$3,$K$3,IF(V18=$J$4,$K$4,IF(V18=$J$5,$K$5,"-")))))</f>
        <v>3</v>
      </c>
      <c r="X18" s="22">
        <f t="shared" ref="X18" si="21">IF(W18="-","-",W18+U18)</f>
        <v>6</v>
      </c>
      <c r="Y18" s="25" t="str">
        <f t="shared" ref="Y18" si="22">IF(X18="-","-",IF(X18&gt;=8,"Extremo",IF(X18&gt;=6,"Alto",IF(X18=5,"Medio",IF(X18&lt;5,"Bajo")))))</f>
        <v>Alto</v>
      </c>
      <c r="Z18" s="22" t="s">
        <v>7</v>
      </c>
      <c r="AA18" s="25" t="s">
        <v>59</v>
      </c>
      <c r="AB18" s="26">
        <v>46166</v>
      </c>
      <c r="AC18" s="26">
        <v>45868</v>
      </c>
      <c r="AD18" s="21" t="s">
        <v>117</v>
      </c>
      <c r="AE18" s="21" t="s">
        <v>118</v>
      </c>
    </row>
    <row r="19" spans="1:32" ht="141.75" customHeight="1" x14ac:dyDescent="0.25">
      <c r="A19" s="18">
        <v>4</v>
      </c>
      <c r="B19" s="47" t="s">
        <v>8</v>
      </c>
      <c r="C19" s="20" t="s">
        <v>23</v>
      </c>
      <c r="D19" s="20" t="s">
        <v>9</v>
      </c>
      <c r="E19" s="20" t="s">
        <v>18</v>
      </c>
      <c r="F19" s="21" t="s">
        <v>146</v>
      </c>
      <c r="G19" s="21" t="s">
        <v>119</v>
      </c>
      <c r="H19" s="20" t="s">
        <v>19</v>
      </c>
      <c r="I19" s="18">
        <f t="shared" si="7"/>
        <v>3</v>
      </c>
      <c r="J19" s="20" t="s">
        <v>21</v>
      </c>
      <c r="K19" s="22"/>
      <c r="L19" s="23">
        <f t="shared" ref="L19:L22" si="23">compes($F$11,E19,H19,J19)</f>
        <v>197813.39</v>
      </c>
      <c r="M19" s="24">
        <f t="shared" ref="M19:M22" si="24">+L19/$F$11</f>
        <v>2.6637946404524646E-2</v>
      </c>
      <c r="N19" s="22">
        <f t="shared" si="9"/>
        <v>2</v>
      </c>
      <c r="O19" s="22">
        <f t="shared" si="10"/>
        <v>2</v>
      </c>
      <c r="P19" s="22">
        <f t="shared" si="11"/>
        <v>5</v>
      </c>
      <c r="Q19" s="25" t="str">
        <f t="shared" si="12"/>
        <v>Medio</v>
      </c>
      <c r="R19" s="25" t="s">
        <v>59</v>
      </c>
      <c r="S19" s="21" t="s">
        <v>120</v>
      </c>
      <c r="T19" s="20" t="s">
        <v>26</v>
      </c>
      <c r="U19" s="18"/>
      <c r="V19" s="20" t="s">
        <v>13</v>
      </c>
      <c r="W19" s="22"/>
      <c r="X19" s="22">
        <f t="shared" si="13"/>
        <v>0</v>
      </c>
      <c r="Y19" s="25" t="str">
        <f t="shared" si="14"/>
        <v>Bajo</v>
      </c>
      <c r="Z19" s="49" t="s">
        <v>7</v>
      </c>
      <c r="AA19" s="25" t="s">
        <v>59</v>
      </c>
      <c r="AB19" s="26">
        <v>46166</v>
      </c>
      <c r="AC19" s="26">
        <v>45868</v>
      </c>
      <c r="AD19" s="21" t="s">
        <v>121</v>
      </c>
      <c r="AE19" s="48" t="s">
        <v>122</v>
      </c>
    </row>
    <row r="20" spans="1:32" ht="134.25" customHeight="1" x14ac:dyDescent="0.25">
      <c r="A20" s="18">
        <v>5</v>
      </c>
      <c r="B20" s="37" t="s">
        <v>8</v>
      </c>
      <c r="C20" s="38" t="s">
        <v>23</v>
      </c>
      <c r="D20" s="38" t="s">
        <v>24</v>
      </c>
      <c r="E20" s="38" t="s">
        <v>18</v>
      </c>
      <c r="F20" s="27" t="s">
        <v>147</v>
      </c>
      <c r="G20" s="21" t="s">
        <v>123</v>
      </c>
      <c r="H20" s="38" t="s">
        <v>11</v>
      </c>
      <c r="I20" s="36">
        <f>IF(H20=$G$1,$K$1,IF(H20=$G$2,$K$2,IF(H20=$G$3,$K$3,IF(H20=$G$4,$K$4,IF(H20=$G$5,$K$5,"0")))))</f>
        <v>4</v>
      </c>
      <c r="J20" s="38" t="s">
        <v>13</v>
      </c>
      <c r="K20" s="40">
        <f>IF(J20=$J$1,$K$1,IF(J20=$J$2,$K$2,IF(J20=$J$3,$K$3,IF(J20=$J$4,$K$4,IF(J20=$J$5,$K$5,"-")))))</f>
        <v>4</v>
      </c>
      <c r="L20" s="41">
        <f>compes($F$11,E20,H20,J20)</f>
        <v>843094.79</v>
      </c>
      <c r="M20" s="42">
        <f>+L20/$F$11</f>
        <v>0.11353282924858606</v>
      </c>
      <c r="N20" s="40">
        <f>IF(L20&lt;&gt;"",IF((L20/$F$11)*100&gt;30,$K$1,IF((L20/$F$11)*100&gt;15,$K$2,IF((L20/$F$11)*100&gt;5,$K$3,IF((L20/$F$11)*100&gt;=1,$K$4,$K$5)))),"0")</f>
        <v>3</v>
      </c>
      <c r="O20" s="40">
        <f>IF(K20&gt;N20,K20,N20)</f>
        <v>4</v>
      </c>
      <c r="P20" s="40">
        <f>IF(O20="-","-",O20+I20)</f>
        <v>8</v>
      </c>
      <c r="Q20" s="43" t="str">
        <f>IF(P20="-","-",IF(P20&gt;=8,"Extremo",IF(P20&gt;=6,"Alto",IF(P20=5,"Medio",IF(P20&lt;5,"Bajo")))))</f>
        <v>Extremo</v>
      </c>
      <c r="R20" s="43" t="s">
        <v>61</v>
      </c>
      <c r="S20" s="34" t="s">
        <v>124</v>
      </c>
      <c r="T20" s="38" t="s">
        <v>26</v>
      </c>
      <c r="U20" s="36">
        <f>IF(T20=$G$1,$K$1,IF(T20=$G$2,$K$2,IF(T20=$G$3,$K$3,IF(T20=$G$4,$K$4,IF(T20=$G$5,$K$5,"0")))))</f>
        <v>2</v>
      </c>
      <c r="V20" s="38" t="s">
        <v>13</v>
      </c>
      <c r="W20" s="40">
        <f>IF(V20=$J$1,$K$1,IF(V20=$J$2,$K$2,IF(V20=$J$3,$K$3,IF(V20=$J$4,$K$4,IF(V20=$J$5,$K$5,"-")))))</f>
        <v>4</v>
      </c>
      <c r="X20" s="40">
        <f>IF(W20="-","-",W20+U20)</f>
        <v>6</v>
      </c>
      <c r="Y20" s="43" t="str">
        <f>IF(X20="-","-",IF(X20&gt;=8,"Extremo",IF(X20&gt;=6,"Alto",IF(X20=5,"Medio",IF(X20&lt;5,"Bajo")))))</f>
        <v>Alto</v>
      </c>
      <c r="Z20" s="40" t="s">
        <v>7</v>
      </c>
      <c r="AA20" s="38" t="s">
        <v>22</v>
      </c>
      <c r="AB20" s="26">
        <v>46166</v>
      </c>
      <c r="AC20" s="45">
        <v>46233</v>
      </c>
      <c r="AD20" s="34" t="s">
        <v>125</v>
      </c>
      <c r="AE20" s="21" t="s">
        <v>126</v>
      </c>
    </row>
    <row r="21" spans="1:32" ht="117" customHeight="1" x14ac:dyDescent="0.25">
      <c r="A21" s="18">
        <v>6</v>
      </c>
      <c r="B21" s="37" t="s">
        <v>8</v>
      </c>
      <c r="C21" s="38" t="s">
        <v>23</v>
      </c>
      <c r="D21" s="38" t="s">
        <v>24</v>
      </c>
      <c r="E21" s="38" t="s">
        <v>18</v>
      </c>
      <c r="F21" s="44" t="s">
        <v>127</v>
      </c>
      <c r="G21" s="44" t="s">
        <v>128</v>
      </c>
      <c r="H21" s="38" t="s">
        <v>19</v>
      </c>
      <c r="I21" s="36">
        <f>IF(H21=$G$1,$K$1,IF(H21=$G$2,$K$2,IF(H21=$G$3,$K$3,IF(H21=$G$4,$K$4,IF(H21=$G$5,$K$5,"0")))))</f>
        <v>3</v>
      </c>
      <c r="J21" s="38" t="s">
        <v>13</v>
      </c>
      <c r="K21" s="40">
        <f>IF(J21=$J$1,$K$1,IF(J21=$J$2,$K$2,IF(J21=$J$3,$K$3,IF(J21=$J$4,$K$4,IF(J21=$J$5,$K$5,"-")))))</f>
        <v>4</v>
      </c>
      <c r="L21" s="41">
        <f>compes($F$11,E21,H21,J21)</f>
        <v>463677.22</v>
      </c>
      <c r="M21" s="42">
        <f>+L21/$F$11</f>
        <v>6.2439701050363582E-2</v>
      </c>
      <c r="N21" s="40">
        <f>IF(L21&lt;&gt;"",IF((L21/$F$11)*100&gt;30,$K$1,IF((L21/$F$11)*100&gt;15,$K$2,IF((L21/$F$11)*100&gt;5,$K$3,IF((L21/$F$11)*100&gt;=1,$K$4,$K$5)))),"0")</f>
        <v>3</v>
      </c>
      <c r="O21" s="40">
        <f>IF(K21&gt;N21,K21,N21)</f>
        <v>4</v>
      </c>
      <c r="P21" s="40">
        <f>IF(O21="-","-",O21+I21)</f>
        <v>7</v>
      </c>
      <c r="Q21" s="43" t="str">
        <f>IF(P21="-","-",IF(P21&gt;=8,"Extremo",IF(P21&gt;=6,"Alto",IF(P21=5,"Medio",IF(P21&lt;5,"Bajo")))))</f>
        <v>Alto</v>
      </c>
      <c r="R21" s="43" t="s">
        <v>61</v>
      </c>
      <c r="S21" s="44" t="s">
        <v>129</v>
      </c>
      <c r="T21" s="38" t="s">
        <v>19</v>
      </c>
      <c r="U21" s="36">
        <f>IF(T21=$G$1,$K$1,IF(T21=$G$2,$K$2,IF(T21=$G$3,$K$3,IF(T21=$G$4,$K$4,IF(T21=$G$5,$K$5,"0")))))</f>
        <v>3</v>
      </c>
      <c r="V21" s="38" t="s">
        <v>5</v>
      </c>
      <c r="W21" s="40">
        <f>IF(V21=$J$1,$K$1,IF(V21=$J$2,$K$2,IF(V21=$J$3,$K$3,IF(V21=$J$4,$K$4,IF(V21=$J$5,$K$5,"-")))))</f>
        <v>5</v>
      </c>
      <c r="X21" s="40">
        <f>IF(W21="-","-",W21+U21)</f>
        <v>8</v>
      </c>
      <c r="Y21" s="43" t="str">
        <f>IF(X21="-","-",IF(X21&gt;=8,"Extremo",IF(X21&gt;=6,"Alto",IF(X21=5,"Medio",IF(X21&lt;5,"Bajo")))))</f>
        <v>Extremo</v>
      </c>
      <c r="Z21" s="40" t="s">
        <v>7</v>
      </c>
      <c r="AA21" s="38" t="s">
        <v>22</v>
      </c>
      <c r="AB21" s="26">
        <v>46166</v>
      </c>
      <c r="AC21" s="45">
        <v>46233</v>
      </c>
      <c r="AD21" s="44" t="s">
        <v>130</v>
      </c>
      <c r="AE21" s="44" t="s">
        <v>131</v>
      </c>
      <c r="AF21" s="50"/>
    </row>
    <row r="22" spans="1:32" ht="108" x14ac:dyDescent="0.25">
      <c r="A22" s="18">
        <v>7</v>
      </c>
      <c r="B22" s="47" t="s">
        <v>8</v>
      </c>
      <c r="C22" s="20" t="s">
        <v>23</v>
      </c>
      <c r="D22" s="20" t="s">
        <v>17</v>
      </c>
      <c r="E22" s="20" t="s">
        <v>18</v>
      </c>
      <c r="F22" s="21" t="s">
        <v>132</v>
      </c>
      <c r="G22" s="21" t="s">
        <v>133</v>
      </c>
      <c r="H22" s="20" t="s">
        <v>19</v>
      </c>
      <c r="I22" s="18">
        <f t="shared" si="7"/>
        <v>3</v>
      </c>
      <c r="J22" s="20" t="s">
        <v>21</v>
      </c>
      <c r="K22" s="22">
        <f t="shared" si="8"/>
        <v>3</v>
      </c>
      <c r="L22" s="23">
        <f t="shared" si="23"/>
        <v>197813.39</v>
      </c>
      <c r="M22" s="24">
        <f t="shared" si="24"/>
        <v>2.6637946404524646E-2</v>
      </c>
      <c r="N22" s="22">
        <f t="shared" si="9"/>
        <v>2</v>
      </c>
      <c r="O22" s="22">
        <f t="shared" si="10"/>
        <v>3</v>
      </c>
      <c r="P22" s="22">
        <f t="shared" si="11"/>
        <v>6</v>
      </c>
      <c r="Q22" s="25" t="str">
        <f t="shared" si="12"/>
        <v>Alto</v>
      </c>
      <c r="R22" s="25" t="s">
        <v>60</v>
      </c>
      <c r="S22" s="21" t="s">
        <v>134</v>
      </c>
      <c r="T22" s="20" t="s">
        <v>19</v>
      </c>
      <c r="U22" s="18">
        <f t="shared" ref="U22" si="25">IF(T22=$G$1,$K$1,IF(T22=$G$2,$K$2,IF(T22=$G$3,$K$3,IF(T22=$G$4,$K$4,IF(T22=$G$5,$K$5,"0")))))</f>
        <v>3</v>
      </c>
      <c r="V22" s="20" t="s">
        <v>21</v>
      </c>
      <c r="W22" s="22">
        <f t="shared" ref="W22" si="26">IF(V22=$J$1,$K$1,IF(V22=$J$2,$K$2,IF(V22=$J$3,$K$3,IF(V22=$J$4,$K$4,IF(V22=$J$5,$K$5,"-")))))</f>
        <v>3</v>
      </c>
      <c r="X22" s="22">
        <f t="shared" si="13"/>
        <v>6</v>
      </c>
      <c r="Y22" s="25" t="str">
        <f t="shared" si="14"/>
        <v>Alto</v>
      </c>
      <c r="Z22" s="22" t="s">
        <v>7</v>
      </c>
      <c r="AA22" s="25" t="s">
        <v>59</v>
      </c>
      <c r="AB22" s="26">
        <v>46166</v>
      </c>
      <c r="AC22" s="26">
        <v>46233</v>
      </c>
      <c r="AD22" s="21" t="s">
        <v>93</v>
      </c>
      <c r="AE22" s="21" t="s">
        <v>135</v>
      </c>
    </row>
    <row r="23" spans="1:32" ht="121.5" x14ac:dyDescent="0.25">
      <c r="A23" s="18">
        <v>8</v>
      </c>
      <c r="B23" s="19" t="s">
        <v>0</v>
      </c>
      <c r="C23" s="20" t="s">
        <v>23</v>
      </c>
      <c r="D23" s="20" t="s">
        <v>17</v>
      </c>
      <c r="E23" s="20" t="s">
        <v>18</v>
      </c>
      <c r="F23" s="27" t="s">
        <v>69</v>
      </c>
      <c r="G23" s="21" t="s">
        <v>95</v>
      </c>
      <c r="H23" s="20" t="s">
        <v>11</v>
      </c>
      <c r="I23" s="18">
        <v>1</v>
      </c>
      <c r="J23" s="20" t="s">
        <v>28</v>
      </c>
      <c r="K23" s="22">
        <v>1</v>
      </c>
      <c r="L23" s="23">
        <f t="shared" ref="L23" si="27">compes($F$11,E23,H23,J23)</f>
        <v>359680.03</v>
      </c>
      <c r="M23" s="24">
        <f>+L23/$F$11</f>
        <v>4.8435231618637227E-2</v>
      </c>
      <c r="N23" s="22">
        <v>1</v>
      </c>
      <c r="O23" s="22">
        <f t="shared" ref="O23" si="28">IF(K23&gt;N23,K23,N23)</f>
        <v>1</v>
      </c>
      <c r="P23" s="22">
        <v>1</v>
      </c>
      <c r="Q23" s="25" t="str">
        <f t="shared" ref="Q23" si="29">IF(P23="-","-",IF(P23&gt;=8,"Extremo",IF(P23&gt;=6,"Alto",IF(P23=5,"Medio",IF(P23&lt;5,"Bajo")))))</f>
        <v>Bajo</v>
      </c>
      <c r="R23" s="25" t="s">
        <v>22</v>
      </c>
      <c r="S23" s="21" t="s">
        <v>96</v>
      </c>
      <c r="T23" s="20" t="s">
        <v>26</v>
      </c>
      <c r="U23" s="18">
        <v>1</v>
      </c>
      <c r="V23" s="20" t="s">
        <v>21</v>
      </c>
      <c r="W23" s="22">
        <v>1</v>
      </c>
      <c r="X23" s="22">
        <v>1</v>
      </c>
      <c r="Y23" s="25" t="str">
        <f t="shared" ref="Y23" si="30">IF(X23="-","-",IF(X23&gt;=8,"Extremo",IF(X23&gt;=6,"Alto",IF(X23=5,"Medio",IF(X23&lt;5,"Bajo")))))</f>
        <v>Bajo</v>
      </c>
      <c r="Z23" s="22" t="s">
        <v>7</v>
      </c>
      <c r="AA23" s="20" t="s">
        <v>61</v>
      </c>
      <c r="AB23" s="26">
        <v>46166</v>
      </c>
      <c r="AC23" s="26">
        <v>46233</v>
      </c>
      <c r="AD23" s="21" t="s">
        <v>97</v>
      </c>
      <c r="AE23" s="21" t="s">
        <v>98</v>
      </c>
    </row>
    <row r="24" spans="1:32" ht="94.5" x14ac:dyDescent="0.25">
      <c r="A24" s="18">
        <v>9</v>
      </c>
      <c r="B24" s="19" t="s">
        <v>0</v>
      </c>
      <c r="C24" s="20" t="s">
        <v>23</v>
      </c>
      <c r="D24" s="20" t="s">
        <v>17</v>
      </c>
      <c r="E24" s="20" t="s">
        <v>18</v>
      </c>
      <c r="F24" s="21" t="s">
        <v>148</v>
      </c>
      <c r="G24" s="27" t="s">
        <v>136</v>
      </c>
      <c r="H24" s="20" t="s">
        <v>11</v>
      </c>
      <c r="I24" s="18">
        <v>1</v>
      </c>
      <c r="J24" s="20" t="s">
        <v>28</v>
      </c>
      <c r="K24" s="22">
        <v>1</v>
      </c>
      <c r="L24" s="23">
        <f>compes($F$11,E24,H24,J24)</f>
        <v>359680.03</v>
      </c>
      <c r="M24" s="24">
        <f t="shared" ref="M24" si="31">+L24/$F$11</f>
        <v>4.8435231618637227E-2</v>
      </c>
      <c r="N24" s="22">
        <v>1</v>
      </c>
      <c r="O24" s="22">
        <f>IF(K24&gt;N24,K24,N24)</f>
        <v>1</v>
      </c>
      <c r="P24" s="22">
        <f t="shared" ref="P24" si="32">IF(O24="-","-",O24+I24)</f>
        <v>2</v>
      </c>
      <c r="Q24" s="25" t="str">
        <f>IF(P24="-","-",IF(P24&gt;=8,"Extremo",IF(P24&gt;=6,"Alto",IF(P24=5,"Medio",IF(P24&lt;5,"Bajo")))))</f>
        <v>Bajo</v>
      </c>
      <c r="R24" s="25" t="s">
        <v>61</v>
      </c>
      <c r="S24" s="21" t="s">
        <v>94</v>
      </c>
      <c r="T24" s="20" t="s">
        <v>19</v>
      </c>
      <c r="U24" s="18">
        <v>1</v>
      </c>
      <c r="V24" s="20" t="s">
        <v>21</v>
      </c>
      <c r="W24" s="22">
        <v>1</v>
      </c>
      <c r="X24" s="22">
        <v>1</v>
      </c>
      <c r="Y24" s="25" t="str">
        <f>IF(X24="-","-",IF(X24&gt;=8,"Extremo",IF(X24&gt;=6,"Alto",IF(X24=5,"Medio",IF(X24&lt;5,"Bajo")))))</f>
        <v>Bajo</v>
      </c>
      <c r="Z24" s="22" t="s">
        <v>7</v>
      </c>
      <c r="AA24" s="20" t="s">
        <v>61</v>
      </c>
      <c r="AB24" s="26">
        <v>46166</v>
      </c>
      <c r="AC24" s="26">
        <v>46233</v>
      </c>
      <c r="AD24" s="21" t="s">
        <v>137</v>
      </c>
      <c r="AE24" s="21" t="s">
        <v>138</v>
      </c>
    </row>
    <row r="25" spans="1:32" ht="135" x14ac:dyDescent="0.25">
      <c r="A25" s="18">
        <v>10</v>
      </c>
      <c r="B25" s="19" t="s">
        <v>0</v>
      </c>
      <c r="C25" s="20" t="s">
        <v>23</v>
      </c>
      <c r="D25" s="20" t="s">
        <v>24</v>
      </c>
      <c r="E25" s="20" t="s">
        <v>10</v>
      </c>
      <c r="F25" s="27" t="s">
        <v>76</v>
      </c>
      <c r="G25" s="21" t="s">
        <v>103</v>
      </c>
      <c r="H25" s="20" t="s">
        <v>11</v>
      </c>
      <c r="I25" s="18">
        <v>1</v>
      </c>
      <c r="J25" s="20" t="s">
        <v>13</v>
      </c>
      <c r="K25" s="22">
        <v>1</v>
      </c>
      <c r="L25" s="23">
        <f t="shared" ref="L25" si="33">compes($F$11,E25,H25,J25)</f>
        <v>843094.79</v>
      </c>
      <c r="M25" s="24">
        <f>+L25/$F$11</f>
        <v>0.11353282924858606</v>
      </c>
      <c r="N25" s="22">
        <v>1</v>
      </c>
      <c r="O25" s="22">
        <f t="shared" ref="O25" si="34">IF(K25&gt;N25,K25,N25)</f>
        <v>1</v>
      </c>
      <c r="P25" s="22">
        <v>1</v>
      </c>
      <c r="Q25" s="25" t="str">
        <f t="shared" ref="Q25" si="35">IF(P25="-","-",IF(P25&gt;=8,"Extremo",IF(P25&gt;=6,"Alto",IF(P25=5,"Medio",IF(P25&lt;5,"Bajo")))))</f>
        <v>Bajo</v>
      </c>
      <c r="R25" s="25" t="s">
        <v>22</v>
      </c>
      <c r="S25" s="21" t="s">
        <v>104</v>
      </c>
      <c r="T25" s="20" t="s">
        <v>30</v>
      </c>
      <c r="U25" s="18">
        <v>1</v>
      </c>
      <c r="V25" s="20" t="s">
        <v>21</v>
      </c>
      <c r="W25" s="22">
        <v>1</v>
      </c>
      <c r="X25" s="22">
        <v>1</v>
      </c>
      <c r="Y25" s="25" t="str">
        <f t="shared" ref="Y25" si="36">IF(X25="-","-",IF(X25&gt;=8,"Extremo",IF(X25&gt;=6,"Alto",IF(X25=5,"Medio",IF(X25&lt;5,"Bajo")))))</f>
        <v>Bajo</v>
      </c>
      <c r="Z25" s="22" t="s">
        <v>7</v>
      </c>
      <c r="AA25" s="20" t="s">
        <v>61</v>
      </c>
      <c r="AB25" s="26">
        <v>46166</v>
      </c>
      <c r="AC25" s="26">
        <v>46233</v>
      </c>
      <c r="AD25" s="21" t="s">
        <v>105</v>
      </c>
      <c r="AE25" s="21" t="s">
        <v>106</v>
      </c>
    </row>
    <row r="26" spans="1:32" ht="121.5" x14ac:dyDescent="0.25">
      <c r="A26" s="18">
        <v>11</v>
      </c>
      <c r="B26" s="20" t="s">
        <v>8</v>
      </c>
      <c r="C26" s="20" t="s">
        <v>23</v>
      </c>
      <c r="D26" s="20" t="s">
        <v>24</v>
      </c>
      <c r="E26" s="20" t="s">
        <v>18</v>
      </c>
      <c r="F26" s="21" t="s">
        <v>139</v>
      </c>
      <c r="G26" s="21" t="s">
        <v>140</v>
      </c>
      <c r="H26" s="20" t="s">
        <v>19</v>
      </c>
      <c r="I26" s="18">
        <f>IF(H26=$G$1,$K$1,IF(H26=$G$2,$K$2,IF(H26=$G$3,$K$3,IF(H26=$G$4,$K$4,IF(H26=$G$5,$K$5,"0")))))</f>
        <v>3</v>
      </c>
      <c r="J26" s="20" t="s">
        <v>13</v>
      </c>
      <c r="K26" s="22">
        <f>IF(J26=$J$1,$K$1,IF(J26=$J$2,$K$2,IF(J26=$J$3,$K$3,IF(J26=$J$4,$K$4,IF(J26=$J$5,$K$5,"-")))))</f>
        <v>4</v>
      </c>
      <c r="L26" s="23">
        <f>compes($F$11,E26,H26,J26)</f>
        <v>463677.22</v>
      </c>
      <c r="M26" s="24">
        <f>+L26/$F$11</f>
        <v>6.2439701050363582E-2</v>
      </c>
      <c r="N26" s="22">
        <f>IF(L26&lt;&gt;"",IF((L26/$F$11)*100&gt;30,$K$1,IF((L26/$F$11)*100&gt;15,$K$2,IF((L26/$F$11)*100&gt;5,$K$3,IF((L26/$F$11)*100&gt;=1,$K$4,$K$5)))),"0")</f>
        <v>3</v>
      </c>
      <c r="O26" s="22">
        <f>IF(K26&gt;N26,K26,N26)</f>
        <v>4</v>
      </c>
      <c r="P26" s="22">
        <f>IF(O26="-","-",O26+I26)</f>
        <v>7</v>
      </c>
      <c r="Q26" s="25" t="str">
        <f>IF(P26="-","-",IF(P26&gt;=8,"Extremo",IF(P26&gt;=6,"Alto",IF(P26=5,"Medio",IF(P26&lt;5,"Bajo")))))</f>
        <v>Alto</v>
      </c>
      <c r="R26" s="25" t="s">
        <v>61</v>
      </c>
      <c r="S26" s="21" t="s">
        <v>101</v>
      </c>
      <c r="T26" s="20" t="s">
        <v>19</v>
      </c>
      <c r="U26" s="18">
        <f>IF(T26=$G$1,$K$1,IF(T26=$G$2,$K$2,IF(T26=$G$3,$K$3,IF(T26=$G$4,$K$4,IF(T26=$G$5,$K$5,"0")))))</f>
        <v>3</v>
      </c>
      <c r="V26" s="20" t="s">
        <v>21</v>
      </c>
      <c r="W26" s="22">
        <f>IF(V26=$J$1,$K$1,IF(V26=$J$2,$K$2,IF(V26=$J$3,$K$3,IF(V26=$J$4,$K$4,IF(V26=$J$5,$K$5,"-")))))</f>
        <v>3</v>
      </c>
      <c r="X26" s="22">
        <f>IF(W26="-","-",W26+U26)</f>
        <v>6</v>
      </c>
      <c r="Y26" s="25" t="str">
        <f>IF(X26="-","-",IF(X26&gt;=8,"Extremo",IF(X26&gt;=6,"Alto",IF(X26=5,"Medio",IF(X26&lt;5,"Bajo")))))</f>
        <v>Alto</v>
      </c>
      <c r="Z26" s="22" t="s">
        <v>7</v>
      </c>
      <c r="AA26" s="20" t="s">
        <v>22</v>
      </c>
      <c r="AB26" s="26">
        <v>46166</v>
      </c>
      <c r="AC26" s="26">
        <v>46233</v>
      </c>
      <c r="AD26" s="21" t="s">
        <v>75</v>
      </c>
      <c r="AE26" s="21" t="s">
        <v>102</v>
      </c>
    </row>
    <row r="27" spans="1:32" ht="175.5" x14ac:dyDescent="0.25">
      <c r="A27" s="18">
        <v>12</v>
      </c>
      <c r="B27" s="19" t="s">
        <v>8</v>
      </c>
      <c r="C27" s="20" t="s">
        <v>23</v>
      </c>
      <c r="D27" s="20" t="s">
        <v>24</v>
      </c>
      <c r="E27" s="20" t="s">
        <v>2</v>
      </c>
      <c r="F27" s="27" t="s">
        <v>63</v>
      </c>
      <c r="G27" s="27" t="s">
        <v>64</v>
      </c>
      <c r="H27" s="20" t="s">
        <v>19</v>
      </c>
      <c r="I27" s="18">
        <f t="shared" ref="I27" si="37">IF(H27=$G$1,$K$1,IF(H27=$G$2,$K$2,IF(H27=$G$3,$K$3,IF(H27=$G$4,$K$4,IF(H27=$G$5,$K$5,"0")))))</f>
        <v>3</v>
      </c>
      <c r="J27" s="20" t="s">
        <v>13</v>
      </c>
      <c r="K27" s="22">
        <f t="shared" ref="K27" si="38">IF(J27=$J$1,$K$1,IF(J27=$J$2,$K$2,IF(J27=$J$3,$K$3,IF(J27=$J$4,$K$4,IF(J27=$J$5,$K$5,"-")))))</f>
        <v>4</v>
      </c>
      <c r="L27" s="23">
        <f>compes($F$11,E27,H27,J27)</f>
        <v>463677.22</v>
      </c>
      <c r="M27" s="24">
        <f t="shared" ref="M27" si="39">+L27/$F$11</f>
        <v>6.2439701050363582E-2</v>
      </c>
      <c r="N27" s="22">
        <f>IF(L27&lt;&gt;"",IF((L27/$F$11)*100&gt;30,$K$1,IF((L27/$F$11)*100&gt;15,$K$2,IF((L27/$F$11)*100&gt;5,$K$3,IF((L27/$F$11)*100&gt;=1,$K$4,$K$5)))),"0")</f>
        <v>3</v>
      </c>
      <c r="O27" s="22">
        <f>IF(K27&gt;N27,K27,N27)</f>
        <v>4</v>
      </c>
      <c r="P27" s="22">
        <f>IF(O27="-","-",O27+I27)</f>
        <v>7</v>
      </c>
      <c r="Q27" s="25" t="str">
        <f t="shared" ref="Q27" si="40">IF(P27="-","-",IF(P27&gt;=8,"Extremo",IF(P27&gt;=6,"Alto",IF(P27=5,"Medio",IF(P27&lt;5,"Bajo")))))</f>
        <v>Alto</v>
      </c>
      <c r="R27" s="25" t="s">
        <v>61</v>
      </c>
      <c r="S27" s="21" t="s">
        <v>65</v>
      </c>
      <c r="T27" s="20" t="s">
        <v>30</v>
      </c>
      <c r="U27" s="18">
        <f>IF(T27=$G$1,$K$1,IF(T27=$G$2,$K$2,IF(T27=$G$3,$K$3,IF(T27=$G$4,$K$4,IF(T27=$G$5,$K$5,"0")))))</f>
        <v>1</v>
      </c>
      <c r="V27" s="20" t="s">
        <v>13</v>
      </c>
      <c r="W27" s="22">
        <f>IF(V27=$J$1,$K$1,IF(V27=$J$2,$K$2,IF(V27=$J$3,$K$3,IF(V27=$J$4,$K$4,IF(V27=$J$5,$K$5,"-")))))</f>
        <v>4</v>
      </c>
      <c r="X27" s="22">
        <f t="shared" ref="X27" si="41">IF(W27="-","-",W27+U27)</f>
        <v>5</v>
      </c>
      <c r="Y27" s="25" t="str">
        <f t="shared" ref="Y27" si="42">IF(X27="-","-",IF(X27&gt;=8,"Extremo",IF(X27&gt;=6,"Alto",IF(X27=5,"Medio",IF(X27&lt;5,"Bajo")))))</f>
        <v>Medio</v>
      </c>
      <c r="Z27" s="22" t="s">
        <v>7</v>
      </c>
      <c r="AA27" s="20" t="s">
        <v>22</v>
      </c>
      <c r="AB27" s="26">
        <v>46166</v>
      </c>
      <c r="AC27" s="26">
        <v>46233</v>
      </c>
      <c r="AD27" s="21" t="s">
        <v>66</v>
      </c>
      <c r="AE27" s="21" t="s">
        <v>67</v>
      </c>
    </row>
    <row r="28" spans="1:32" ht="135" x14ac:dyDescent="0.25">
      <c r="A28" s="18">
        <v>13</v>
      </c>
      <c r="B28" s="19" t="s">
        <v>8</v>
      </c>
      <c r="C28" s="20" t="s">
        <v>23</v>
      </c>
      <c r="D28" s="20" t="s">
        <v>24</v>
      </c>
      <c r="E28" s="20" t="s">
        <v>2</v>
      </c>
      <c r="F28" s="27" t="s">
        <v>107</v>
      </c>
      <c r="G28" s="27" t="s">
        <v>149</v>
      </c>
      <c r="H28" s="20" t="s">
        <v>11</v>
      </c>
      <c r="I28" s="18">
        <f>IF(H28=$G$1,$K$1,IF(H28=$G$2,$K$2,IF(H28=$G$3,$K$3,IF(H28=$G$4,$K$4,IF(H28=$G$5,$K$5,"0")))))</f>
        <v>4</v>
      </c>
      <c r="J28" s="20" t="s">
        <v>13</v>
      </c>
      <c r="K28" s="22">
        <f t="shared" ref="K28" si="43">IF(J28=$J$1,$K$1,IF(J28=$J$2,$K$2,IF(J28=$J$3,$K$3,IF(J28=$J$4,$K$4,IF(J28=$J$5,$K$5,"-")))))</f>
        <v>4</v>
      </c>
      <c r="L28" s="23">
        <f>compes($F$11,E28,H28,J28)</f>
        <v>843094.79</v>
      </c>
      <c r="M28" s="24">
        <f t="shared" ref="M28" si="44">+L28/$F$11</f>
        <v>0.11353282924858606</v>
      </c>
      <c r="N28" s="22">
        <f>IF(L28&lt;&gt;"",IF((L28/$F$11)*100&gt;30,$K$1,IF((L28/$F$11)*100&gt;15,$K$2,IF((L28/$F$11)*100&gt;5,$K$3,IF((L28/$F$11)*100&gt;=1,$K$4,$K$5)))),"0")</f>
        <v>3</v>
      </c>
      <c r="O28" s="22">
        <f>IF(K28&gt;N28,K28,N28)</f>
        <v>4</v>
      </c>
      <c r="P28" s="22">
        <f>IF(O28="-","-",O28+I28)</f>
        <v>8</v>
      </c>
      <c r="Q28" s="25" t="str">
        <f t="shared" ref="Q28" si="45">IF(P28="-","-",IF(P28&gt;=8,"Extremo",IF(P28&gt;=6,"Alto",IF(P28=5,"Medio",IF(P28&lt;5,"Bajo")))))</f>
        <v>Extremo</v>
      </c>
      <c r="R28" s="25" t="s">
        <v>61</v>
      </c>
      <c r="S28" s="21" t="s">
        <v>108</v>
      </c>
      <c r="T28" s="20" t="s">
        <v>19</v>
      </c>
      <c r="U28" s="18">
        <f>IF(T28=$G$1,$K$1,IF(T28=$G$2,$K$2,IF(T28=$G$3,$K$3,IF(T28=$G$4,$K$4,IF(T28=$G$5,$K$5,"0")))))</f>
        <v>3</v>
      </c>
      <c r="V28" s="20" t="s">
        <v>21</v>
      </c>
      <c r="W28" s="22">
        <f>IF(V28=$J$1,$K$1,IF(V28=$J$2,$K$2,IF(V28=$J$3,$K$3,IF(V28=$J$4,$K$4,IF(V28=$J$5,$K$5,"-")))))</f>
        <v>3</v>
      </c>
      <c r="X28" s="22">
        <f t="shared" ref="X28" si="46">IF(W28="-","-",W28+U28)</f>
        <v>6</v>
      </c>
      <c r="Y28" s="25" t="str">
        <f t="shared" ref="Y28" si="47">IF(X28="-","-",IF(X28&gt;=8,"Extremo",IF(X28&gt;=6,"Alto",IF(X28=5,"Medio",IF(X28&lt;5,"Bajo")))))</f>
        <v>Alto</v>
      </c>
      <c r="Z28" s="22" t="s">
        <v>7</v>
      </c>
      <c r="AA28" s="20" t="s">
        <v>22</v>
      </c>
      <c r="AB28" s="26">
        <v>46166</v>
      </c>
      <c r="AC28" s="26">
        <v>46233</v>
      </c>
      <c r="AD28" s="21" t="s">
        <v>77</v>
      </c>
      <c r="AE28" s="21" t="s">
        <v>99</v>
      </c>
    </row>
    <row r="29" spans="1:32" ht="135" x14ac:dyDescent="0.25">
      <c r="A29" s="18">
        <v>14</v>
      </c>
      <c r="B29" s="19" t="s">
        <v>8</v>
      </c>
      <c r="C29" s="20" t="s">
        <v>23</v>
      </c>
      <c r="D29" s="20" t="s">
        <v>24</v>
      </c>
      <c r="E29" s="20" t="s">
        <v>18</v>
      </c>
      <c r="F29" s="27" t="s">
        <v>68</v>
      </c>
      <c r="G29" s="27" t="s">
        <v>78</v>
      </c>
      <c r="H29" s="20" t="s">
        <v>19</v>
      </c>
      <c r="I29" s="18">
        <f>IF(H29=$G$1,$K$1,IF(H29=$G$2,$K$2,IF(H29=$G$3,$K$3,IF(H29=$G$4,$K$4,IF(H29=$G$5,$K$5,"0")))))</f>
        <v>3</v>
      </c>
      <c r="J29" s="20" t="s">
        <v>13</v>
      </c>
      <c r="K29" s="22">
        <f>IF(J29=$J$1,$K$1,IF(J29=$J$2,$K$2,IF(J29=$J$3,$K$3,IF(J29=$J$4,$K$4,IF(J29=$J$5,$K$5,"-")))))</f>
        <v>4</v>
      </c>
      <c r="L29" s="23">
        <f>compes($F$11,E29,H29,J29)</f>
        <v>463677.22</v>
      </c>
      <c r="M29" s="24">
        <f>+L29/$F$11</f>
        <v>6.2439701050363582E-2</v>
      </c>
      <c r="N29" s="22">
        <f>IF(L29&lt;&gt;"",IF((L29/$F$11)*100&gt;30,$K$1,IF((L29/$F$11)*100&gt;15,$K$2,IF((L29/$F$11)*100&gt;5,$K$3,IF((L29/$F$11)*100&gt;=1,$K$4,$K$5)))),"0")</f>
        <v>3</v>
      </c>
      <c r="O29" s="22">
        <f>IF(K29&gt;N29,K29,N29)</f>
        <v>4</v>
      </c>
      <c r="P29" s="22">
        <f>IF(O29="-","-",O29+I29)</f>
        <v>7</v>
      </c>
      <c r="Q29" s="25" t="str">
        <f>IF(P29="-","-",IF(P29&gt;=8,"Extremo",IF(P29&gt;=6,"Alto",IF(P29=5,"Medio",IF(P29&lt;5,"Bajo")))))</f>
        <v>Alto</v>
      </c>
      <c r="R29" s="25" t="s">
        <v>61</v>
      </c>
      <c r="S29" s="21" t="s">
        <v>79</v>
      </c>
      <c r="T29" s="20" t="s">
        <v>19</v>
      </c>
      <c r="U29" s="18">
        <f>IF(T29=$G$1,$K$1,IF(T29=$G$2,$K$2,IF(T29=$G$3,$K$3,IF(T29=$G$4,$K$4,IF(T29=$G$5,$K$5,"0")))))</f>
        <v>3</v>
      </c>
      <c r="V29" s="20" t="s">
        <v>28</v>
      </c>
      <c r="W29" s="22">
        <f>IF(V29=$J$1,$K$1,IF(V29=$J$2,$K$2,IF(V29=$J$3,$K$3,IF(V29=$J$4,$K$4,IF(V29=$J$5,$K$5,"-")))))</f>
        <v>2</v>
      </c>
      <c r="X29" s="22">
        <f>IF(W29="-","-",W29+U29)</f>
        <v>5</v>
      </c>
      <c r="Y29" s="25" t="str">
        <f>IF(X29="-","-",IF(X29&gt;=8,"Extremo",IF(X29&gt;=6,"Alto",IF(X29=5,"Medio",IF(X29&lt;5,"Bajo")))))</f>
        <v>Medio</v>
      </c>
      <c r="Z29" s="22" t="s">
        <v>7</v>
      </c>
      <c r="AA29" s="20" t="s">
        <v>22</v>
      </c>
      <c r="AB29" s="26">
        <v>46166</v>
      </c>
      <c r="AC29" s="26">
        <v>46233</v>
      </c>
      <c r="AD29" s="21" t="s">
        <v>70</v>
      </c>
      <c r="AE29" s="21" t="s">
        <v>80</v>
      </c>
    </row>
    <row r="30" spans="1:32" ht="157.15" customHeight="1" x14ac:dyDescent="0.25">
      <c r="A30" s="18">
        <v>15</v>
      </c>
      <c r="B30" s="37" t="s">
        <v>8</v>
      </c>
      <c r="C30" s="38" t="s">
        <v>23</v>
      </c>
      <c r="D30" s="38" t="s">
        <v>24</v>
      </c>
      <c r="E30" s="38" t="s">
        <v>18</v>
      </c>
      <c r="F30" s="39" t="s">
        <v>71</v>
      </c>
      <c r="G30" s="39" t="s">
        <v>72</v>
      </c>
      <c r="H30" s="38" t="s">
        <v>19</v>
      </c>
      <c r="I30" s="36">
        <f t="shared" ref="I30" si="48">IF(H30=$G$1,$K$1,IF(H30=$G$2,$K$2,IF(H30=$G$3,$K$3,IF(H30=$G$4,$K$4,IF(H30=$G$5,$K$5,"0")))))</f>
        <v>3</v>
      </c>
      <c r="J30" s="38" t="s">
        <v>13</v>
      </c>
      <c r="K30" s="40">
        <f t="shared" ref="K30" si="49">IF(J30=$J$1,$K$1,IF(J30=$J$2,$K$2,IF(J30=$J$3,$K$3,IF(J30=$J$4,$K$4,IF(J30=$J$5,$K$5,"-")))))</f>
        <v>4</v>
      </c>
      <c r="L30" s="41">
        <f t="shared" ref="L30" si="50">compes($F$11,E30,H30,J30)</f>
        <v>463677.22</v>
      </c>
      <c r="M30" s="42">
        <f t="shared" ref="M30" si="51">+L30/$F$11</f>
        <v>6.2439701050363582E-2</v>
      </c>
      <c r="N30" s="40">
        <f t="shared" ref="N30" si="52">IF(L30&lt;&gt;"",IF((L30/$F$11)*100&gt;30,$K$1,IF((L30/$F$11)*100&gt;15,$K$2,IF((L30/$F$11)*100&gt;5,$K$3,IF((L30/$F$11)*100&gt;=1,$K$4,$K$5)))),"0")</f>
        <v>3</v>
      </c>
      <c r="O30" s="40">
        <f t="shared" ref="O30" si="53">IF(K30&gt;N30,K30,N30)</f>
        <v>4</v>
      </c>
      <c r="P30" s="40">
        <f t="shared" ref="P30" si="54">IF(O30="-","-",O30+I30)</f>
        <v>7</v>
      </c>
      <c r="Q30" s="43" t="str">
        <f t="shared" ref="Q30" si="55">IF(P30="-","-",IF(P30&gt;=8,"Extremo",IF(P30&gt;=6,"Alto",IF(P30=5,"Medio",IF(P30&lt;5,"Bajo")))))</f>
        <v>Alto</v>
      </c>
      <c r="R30" s="43" t="s">
        <v>61</v>
      </c>
      <c r="S30" s="44" t="s">
        <v>81</v>
      </c>
      <c r="T30" s="38" t="s">
        <v>19</v>
      </c>
      <c r="U30" s="36">
        <f t="shared" ref="U30" si="56">IF(T30=$G$1,$K$1,IF(T30=$G$2,$K$2,IF(T30=$G$3,$K$3,IF(T30=$G$4,$K$4,IF(T30=$G$5,$K$5,"0")))))</f>
        <v>3</v>
      </c>
      <c r="V30" s="38" t="s">
        <v>28</v>
      </c>
      <c r="W30" s="40">
        <f t="shared" ref="W30" si="57">IF(V30=$J$1,$K$1,IF(V30=$J$2,$K$2,IF(V30=$J$3,$K$3,IF(V30=$J$4,$K$4,IF(V30=$J$5,$K$5,"-")))))</f>
        <v>2</v>
      </c>
      <c r="X30" s="40">
        <f t="shared" ref="X30" si="58">IF(W30="-","-",W30+U30)</f>
        <v>5</v>
      </c>
      <c r="Y30" s="43" t="str">
        <f t="shared" ref="Y30" si="59">IF(X30="-","-",IF(X30&gt;=8,"Extremo",IF(X30&gt;=6,"Alto",IF(X30=5,"Medio",IF(X30&lt;5,"Bajo")))))</f>
        <v>Medio</v>
      </c>
      <c r="Z30" s="40" t="s">
        <v>7</v>
      </c>
      <c r="AA30" s="38" t="s">
        <v>22</v>
      </c>
      <c r="AB30" s="26">
        <v>46166</v>
      </c>
      <c r="AC30" s="45">
        <v>46233</v>
      </c>
      <c r="AD30" s="44" t="s">
        <v>73</v>
      </c>
      <c r="AE30" s="44" t="s">
        <v>82</v>
      </c>
    </row>
    <row r="31" spans="1:32" ht="108" x14ac:dyDescent="0.25">
      <c r="A31" s="18">
        <v>16</v>
      </c>
      <c r="B31" s="20" t="s">
        <v>0</v>
      </c>
      <c r="C31" s="20" t="s">
        <v>16</v>
      </c>
      <c r="D31" s="20" t="s">
        <v>1</v>
      </c>
      <c r="E31" s="20" t="s">
        <v>29</v>
      </c>
      <c r="F31" s="21" t="s">
        <v>83</v>
      </c>
      <c r="G31" s="21" t="s">
        <v>84</v>
      </c>
      <c r="H31" s="20" t="s">
        <v>19</v>
      </c>
      <c r="I31" s="18">
        <f t="shared" ref="I31" si="60">IF(H31=$G$1,$K$1,IF(H31=$G$2,$K$2,IF(H31=$G$3,$K$3,IF(H31=$G$4,$K$4,IF(H31=$G$5,$K$5,"0")))))</f>
        <v>3</v>
      </c>
      <c r="J31" s="20" t="s">
        <v>13</v>
      </c>
      <c r="K31" s="22">
        <f t="shared" ref="K31" si="61">IF(J31=$J$1,$K$1,IF(J31=$J$2,$K$2,IF(J31=$J$3,$K$3,IF(J31=$J$4,$K$4,IF(J31=$J$5,$K$5,"-")))))</f>
        <v>4</v>
      </c>
      <c r="L31" s="23">
        <f t="shared" ref="L31" si="62">compes($F$11,E31,H31,J31)</f>
        <v>463677.22</v>
      </c>
      <c r="M31" s="24">
        <f t="shared" ref="M31" si="63">+L31/$F$11</f>
        <v>6.2439701050363582E-2</v>
      </c>
      <c r="N31" s="22">
        <f t="shared" ref="N31" si="64">IF(L31&lt;&gt;"",IF((L31/$F$11)*100&gt;30,$K$1,IF((L31/$F$11)*100&gt;15,$K$2,IF((L31/$F$11)*100&gt;5,$K$3,IF((L31/$F$11)*100&gt;=1,$K$4,$K$5)))),"0")</f>
        <v>3</v>
      </c>
      <c r="O31" s="22">
        <f t="shared" ref="O31" si="65">IF(K31&gt;N31,K31,N31)</f>
        <v>4</v>
      </c>
      <c r="P31" s="22">
        <f t="shared" ref="P31" si="66">IF(O31="-","-",O31+I31)</f>
        <v>7</v>
      </c>
      <c r="Q31" s="25" t="str">
        <f t="shared" ref="Q31" si="67">IF(P31="-","-",IF(P31&gt;=8,"Extremo",IF(P31&gt;=6,"Alto",IF(P31=5,"Medio",IF(P31&lt;5,"Bajo")))))</f>
        <v>Alto</v>
      </c>
      <c r="R31" s="25" t="s">
        <v>61</v>
      </c>
      <c r="S31" s="21" t="s">
        <v>85</v>
      </c>
      <c r="T31" s="20" t="s">
        <v>19</v>
      </c>
      <c r="U31" s="18">
        <f t="shared" ref="U31" si="68">IF(T31=$G$1,$K$1,IF(T31=$G$2,$K$2,IF(T31=$G$3,$K$3,IF(T31=$G$4,$K$4,IF(T31=$G$5,$K$5,"0")))))</f>
        <v>3</v>
      </c>
      <c r="V31" s="20" t="s">
        <v>28</v>
      </c>
      <c r="W31" s="22">
        <f t="shared" ref="W31" si="69">IF(V31=$J$1,$K$1,IF(V31=$J$2,$K$2,IF(V31=$J$3,$K$3,IF(V31=$J$4,$K$4,IF(V31=$J$5,$K$5,"-")))))</f>
        <v>2</v>
      </c>
      <c r="X31" s="22">
        <f t="shared" ref="X31" si="70">IF(W31="-","-",W31+U31)</f>
        <v>5</v>
      </c>
      <c r="Y31" s="25" t="str">
        <f t="shared" ref="Y31" si="71">IF(X31="-","-",IF(X31&gt;=8,"Extremo",IF(X31&gt;=6,"Alto",IF(X31=5,"Medio",IF(X31&lt;5,"Bajo")))))</f>
        <v>Medio</v>
      </c>
      <c r="Z31" s="22" t="s">
        <v>7</v>
      </c>
      <c r="AA31" s="20" t="s">
        <v>22</v>
      </c>
      <c r="AB31" s="26">
        <v>46166</v>
      </c>
      <c r="AC31" s="26">
        <v>46233</v>
      </c>
      <c r="AD31" s="21" t="s">
        <v>86</v>
      </c>
      <c r="AE31" s="21" t="s">
        <v>87</v>
      </c>
    </row>
    <row r="32" spans="1:32" ht="121.5" x14ac:dyDescent="0.25">
      <c r="A32" s="18">
        <v>17</v>
      </c>
      <c r="B32" s="20" t="s">
        <v>0</v>
      </c>
      <c r="C32" s="20" t="s">
        <v>16</v>
      </c>
      <c r="D32" s="20" t="s">
        <v>1</v>
      </c>
      <c r="E32" s="20" t="s">
        <v>29</v>
      </c>
      <c r="F32" s="21" t="s">
        <v>88</v>
      </c>
      <c r="G32" s="21" t="s">
        <v>89</v>
      </c>
      <c r="H32" s="20" t="s">
        <v>19</v>
      </c>
      <c r="I32" s="18">
        <f t="shared" ref="I32" si="72">IF(H32=$G$1,$K$1,IF(H32=$G$2,$K$2,IF(H32=$G$3,$K$3,IF(H32=$G$4,$K$4,IF(H32=$G$5,$K$5,"0")))))</f>
        <v>3</v>
      </c>
      <c r="J32" s="20" t="s">
        <v>13</v>
      </c>
      <c r="K32" s="22">
        <f t="shared" ref="K32" si="73">IF(J32=$J$1,$K$1,IF(J32=$J$2,$K$2,IF(J32=$J$3,$K$3,IF(J32=$J$4,$K$4,IF(J32=$J$5,$K$5,"-")))))</f>
        <v>4</v>
      </c>
      <c r="L32" s="23">
        <f t="shared" ref="L32" si="74">compes($F$11,E32,H32,J32)</f>
        <v>463677.22</v>
      </c>
      <c r="M32" s="24">
        <f t="shared" ref="M32" si="75">+L32/$F$11</f>
        <v>6.2439701050363582E-2</v>
      </c>
      <c r="N32" s="22">
        <f t="shared" ref="N32" si="76">IF(L32&lt;&gt;"",IF((L32/$F$11)*100&gt;30,$K$1,IF((L32/$F$11)*100&gt;15,$K$2,IF((L32/$F$11)*100&gt;5,$K$3,IF((L32/$F$11)*100&gt;=1,$K$4,$K$5)))),"0")</f>
        <v>3</v>
      </c>
      <c r="O32" s="22">
        <f t="shared" ref="O32" si="77">IF(K32&gt;N32,K32,N32)</f>
        <v>4</v>
      </c>
      <c r="P32" s="22">
        <f t="shared" ref="P32" si="78">IF(O32="-","-",O32+I32)</f>
        <v>7</v>
      </c>
      <c r="Q32" s="25" t="str">
        <f t="shared" ref="Q32" si="79">IF(P32="-","-",IF(P32&gt;=8,"Extremo",IF(P32&gt;=6,"Alto",IF(P32=5,"Medio",IF(P32&lt;5,"Bajo")))))</f>
        <v>Alto</v>
      </c>
      <c r="R32" s="25" t="s">
        <v>61</v>
      </c>
      <c r="S32" s="21" t="s">
        <v>90</v>
      </c>
      <c r="T32" s="20" t="s">
        <v>26</v>
      </c>
      <c r="U32" s="18">
        <f t="shared" ref="U32" si="80">IF(T32=$G$1,$K$1,IF(T32=$G$2,$K$2,IF(T32=$G$3,$K$3,IF(T32=$G$4,$K$4,IF(T32=$G$5,$K$5,"0")))))</f>
        <v>2</v>
      </c>
      <c r="V32" s="20" t="s">
        <v>13</v>
      </c>
      <c r="W32" s="22">
        <f t="shared" ref="W32" si="81">IF(V32=$J$1,$K$1,IF(V32=$J$2,$K$2,IF(V32=$J$3,$K$3,IF(V32=$J$4,$K$4,IF(V32=$J$5,$K$5,"-")))))</f>
        <v>4</v>
      </c>
      <c r="X32" s="22">
        <f t="shared" ref="X32" si="82">IF(W32="-","-",W32+U32)</f>
        <v>6</v>
      </c>
      <c r="Y32" s="25" t="str">
        <f t="shared" ref="Y32" si="83">IF(X32="-","-",IF(X32&gt;=8,"Extremo",IF(X32&gt;=6,"Alto",IF(X32=5,"Medio",IF(X32&lt;5,"Bajo")))))</f>
        <v>Alto</v>
      </c>
      <c r="Z32" s="22" t="s">
        <v>7</v>
      </c>
      <c r="AA32" s="20" t="s">
        <v>22</v>
      </c>
      <c r="AB32" s="26">
        <v>46166</v>
      </c>
      <c r="AC32" s="26">
        <v>46233</v>
      </c>
      <c r="AD32" s="21" t="s">
        <v>91</v>
      </c>
      <c r="AE32" s="21" t="s">
        <v>92</v>
      </c>
    </row>
    <row r="33" spans="1:31" ht="25.15" customHeight="1" x14ac:dyDescent="0.25">
      <c r="A33" s="28"/>
      <c r="B33" s="29"/>
      <c r="C33" s="29"/>
      <c r="D33" s="29"/>
      <c r="E33" s="29"/>
      <c r="F33" s="34"/>
      <c r="G33" s="34"/>
      <c r="H33" s="29"/>
      <c r="I33" s="28"/>
      <c r="J33" s="29"/>
      <c r="K33" s="30"/>
      <c r="L33" s="31"/>
      <c r="M33" s="32"/>
      <c r="N33" s="30"/>
      <c r="O33" s="30"/>
      <c r="P33" s="30"/>
      <c r="Q33" s="33"/>
      <c r="R33" s="33"/>
      <c r="S33" s="34"/>
      <c r="T33" s="29"/>
      <c r="U33" s="28"/>
      <c r="V33" s="29"/>
      <c r="W33" s="30"/>
      <c r="X33" s="30"/>
      <c r="Y33" s="33"/>
      <c r="Z33" s="30"/>
      <c r="AA33" s="29"/>
      <c r="AB33" s="35"/>
      <c r="AC33" s="35"/>
      <c r="AD33" s="34"/>
      <c r="AE33" s="34"/>
    </row>
    <row r="34" spans="1:31" x14ac:dyDescent="0.25">
      <c r="A34" s="14"/>
      <c r="B34" s="15"/>
      <c r="C34" s="15"/>
      <c r="D34" s="15"/>
      <c r="E34" s="15"/>
      <c r="F34" s="15"/>
      <c r="G34" s="15"/>
      <c r="H34" s="15"/>
      <c r="I34" s="15"/>
      <c r="J34" s="15"/>
      <c r="K34" s="15"/>
      <c r="L34" s="15"/>
      <c r="M34" s="15"/>
      <c r="N34" s="15"/>
      <c r="O34" s="15"/>
      <c r="P34" s="15"/>
      <c r="Q34" s="15"/>
      <c r="R34" s="15"/>
      <c r="S34" s="15"/>
    </row>
    <row r="35" spans="1:31" x14ac:dyDescent="0.25">
      <c r="A35" s="14"/>
      <c r="B35" s="15"/>
      <c r="C35" s="15"/>
      <c r="D35" s="15"/>
      <c r="E35" s="15"/>
      <c r="F35" s="15"/>
      <c r="G35" s="15"/>
      <c r="H35" s="15"/>
      <c r="I35" s="15"/>
      <c r="J35" s="15"/>
      <c r="K35" s="15"/>
      <c r="L35" s="15"/>
      <c r="M35" s="15"/>
      <c r="N35" s="15"/>
      <c r="O35" s="15"/>
      <c r="P35" s="15"/>
      <c r="Q35" s="15"/>
      <c r="R35" s="15"/>
      <c r="S35" s="15"/>
    </row>
    <row r="36" spans="1:31" x14ac:dyDescent="0.25">
      <c r="A36" s="13"/>
      <c r="F36" s="15"/>
    </row>
    <row r="37" spans="1:31" x14ac:dyDescent="0.25">
      <c r="F37" s="46"/>
    </row>
    <row r="38" spans="1:31" ht="45" customHeight="1" x14ac:dyDescent="0.25"/>
    <row r="40" spans="1:31" x14ac:dyDescent="0.25">
      <c r="L40" s="1" t="s">
        <v>143</v>
      </c>
    </row>
    <row r="42" spans="1:31" x14ac:dyDescent="0.25">
      <c r="L42" s="51"/>
    </row>
    <row r="43" spans="1:31" x14ac:dyDescent="0.25">
      <c r="L43" s="51"/>
    </row>
    <row r="44" spans="1:31" x14ac:dyDescent="0.25">
      <c r="L44" s="51"/>
    </row>
  </sheetData>
  <sheetProtection formatColumns="0" formatRows="0" deleteRows="0"/>
  <dataConsolidate/>
  <mergeCells count="21">
    <mergeCell ref="C14:C15"/>
    <mergeCell ref="D14:D15"/>
    <mergeCell ref="E14:E15"/>
    <mergeCell ref="F14:F15"/>
    <mergeCell ref="R14:R15"/>
    <mergeCell ref="A11:E11"/>
    <mergeCell ref="Q14:Q15"/>
    <mergeCell ref="J14:O14"/>
    <mergeCell ref="G14:G15"/>
    <mergeCell ref="H14:H15"/>
    <mergeCell ref="P14:P15"/>
    <mergeCell ref="G11:AE11"/>
    <mergeCell ref="AD14:AE14"/>
    <mergeCell ref="T14:Y14"/>
    <mergeCell ref="Z14:Z15"/>
    <mergeCell ref="AB14:AB15"/>
    <mergeCell ref="AC14:AC15"/>
    <mergeCell ref="AA14:AA15"/>
    <mergeCell ref="S14:S15"/>
    <mergeCell ref="A14:A15"/>
    <mergeCell ref="B14:B15"/>
  </mergeCells>
  <dataValidations count="7">
    <dataValidation type="list" allowBlank="1" showInputMessage="1" showErrorMessage="1" sqref="H16:H33 T16:T33" xr:uid="{00000000-0002-0000-0000-000000000000}">
      <formula1>Prob</formula1>
    </dataValidation>
    <dataValidation type="list" allowBlank="1" showInputMessage="1" showErrorMessage="1" sqref="B16:B33" xr:uid="{00000000-0002-0000-0000-000001000000}">
      <formula1>$A$1:$A$2</formula1>
    </dataValidation>
    <dataValidation type="list" allowBlank="1" showInputMessage="1" showErrorMessage="1" sqref="C16:C33" xr:uid="{00000000-0002-0000-0000-000002000000}">
      <formula1>$A$3:$A$4</formula1>
    </dataValidation>
    <dataValidation type="list" allowBlank="1" showInputMessage="1" showErrorMessage="1" sqref="D16:D33" xr:uid="{00000000-0002-0000-0000-000003000000}">
      <formula1>$D$1:$D$4</formula1>
    </dataValidation>
    <dataValidation type="list" allowBlank="1" showInputMessage="1" showErrorMessage="1" sqref="E16:E33" xr:uid="{00000000-0002-0000-0000-000004000000}">
      <formula1>$F$1:$F$8</formula1>
    </dataValidation>
    <dataValidation type="list" allowBlank="1" showInputMessage="1" showErrorMessage="1" sqref="J16:J33 V16:V33" xr:uid="{00000000-0002-0000-0000-000005000000}">
      <formula1>$J$1:$J$5</formula1>
    </dataValidation>
    <dataValidation type="list" allowBlank="1" showInputMessage="1" showErrorMessage="1" sqref="Z16:Z33" xr:uid="{00000000-0002-0000-0000-000006000000}">
      <formula1>$M$1:$M$2</formula1>
    </dataValidation>
  </dataValidations>
  <printOptions horizontalCentered="1" gridLines="1"/>
  <pageMargins left="0.11811023622047245" right="0.11811023622047245" top="0.15748031496062992" bottom="0.15748031496062992" header="0.31496062992125984" footer="0.31496062992125984"/>
  <pageSetup scale="49" fitToHeight="0" orientation="landscape" r:id="rId1"/>
  <headerFooter>
    <oddHeader xml:space="preserve">&amp;C&amp;P
</oddHeader>
  </headerFooter>
  <rowBreaks count="1" manualBreakCount="1">
    <brk id="27" max="16383" man="1"/>
  </rowBreaks>
  <ignoredErrors>
    <ignoredError sqref="I30 U30 I17 U17 I19 U19 I22 U22" unlockedFormula="1"/>
  </ignoredError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MATRIZ</vt:lpstr>
      <vt:lpstr>MATRIZ!Área_de_impresión</vt:lpstr>
      <vt:lpstr>Prob</vt:lpstr>
      <vt:lpstr>MATRIZ!Títulos_a_imprimir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SANTIAGO MORALES QUIJANO</dc:creator>
  <cp:keywords/>
  <dc:description/>
  <cp:lastModifiedBy>Victor Alfonso Villadiego Bernal</cp:lastModifiedBy>
  <cp:revision/>
  <dcterms:created xsi:type="dcterms:W3CDTF">2014-05-29T19:32:37Z</dcterms:created>
  <dcterms:modified xsi:type="dcterms:W3CDTF">2026-05-27T18:10:30Z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2024-04-03T20:52:25Z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a8ef829f-c71b-4fc3-960a-0709974e08c7</vt:lpwstr>
  </property>
  <property fmtid="{D5CDD505-2E9C-101B-9397-08002B2CF9AE}" pid="8" name="MSIP_Label_fc111285-cafa-4fc9-8a9a-bd902089b24f_ContentBits">
    <vt:lpwstr>0</vt:lpwstr>
  </property>
</Properties>
</file>