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2. ANSV\6. PLULARIDAD DE OFERENTES\1. MINIMAS CUANTÍAS\2. Clima y cultura organizacional\DOCUMENTOS A PUBLICAR\"/>
    </mc:Choice>
  </mc:AlternateContent>
  <bookViews>
    <workbookView xWindow="0" yWindow="0" windowWidth="7480" windowHeight="2830" activeTab="1"/>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 i="2" l="1"/>
  <c r="M33" i="1"/>
  <c r="N33" i="1"/>
  <c r="O33" i="1"/>
  <c r="P33" i="1"/>
  <c r="Q33" i="1"/>
  <c r="R33" i="1"/>
  <c r="R32" i="1"/>
  <c r="S32" i="1" s="1"/>
  <c r="T32" i="1" s="1"/>
  <c r="U32" i="1" s="1"/>
  <c r="P32" i="1"/>
  <c r="O32" i="1"/>
  <c r="N32" i="1"/>
  <c r="M32" i="1"/>
  <c r="Q32" i="1" s="1"/>
  <c r="R29" i="1"/>
  <c r="S29" i="1" s="1"/>
  <c r="T29" i="1" s="1"/>
  <c r="U29" i="1" s="1"/>
  <c r="P29" i="1"/>
  <c r="O29" i="1"/>
  <c r="N29" i="1"/>
  <c r="M29" i="1"/>
  <c r="Q29" i="1" s="1"/>
  <c r="R26" i="1"/>
  <c r="S26" i="1" s="1"/>
  <c r="T26" i="1" s="1"/>
  <c r="U26" i="1" s="1"/>
  <c r="P26" i="1"/>
  <c r="O26" i="1"/>
  <c r="N26" i="1"/>
  <c r="M26" i="1"/>
  <c r="Q26" i="1" s="1"/>
  <c r="R23" i="1"/>
  <c r="S23" i="1" s="1"/>
  <c r="T23" i="1" s="1"/>
  <c r="U23" i="1" s="1"/>
  <c r="P23" i="1"/>
  <c r="O23" i="1"/>
  <c r="N23" i="1"/>
  <c r="M23" i="1"/>
  <c r="Q23" i="1" s="1"/>
  <c r="U18" i="1"/>
  <c r="U19" i="1"/>
  <c r="U20" i="1"/>
  <c r="U17" i="1"/>
  <c r="T18" i="1"/>
  <c r="T19" i="1"/>
  <c r="T20" i="1"/>
  <c r="T17" i="1"/>
  <c r="S18" i="1"/>
  <c r="S19" i="1"/>
  <c r="S20" i="1"/>
  <c r="S17" i="1"/>
  <c r="R18" i="1"/>
  <c r="R19" i="1"/>
  <c r="R20" i="1"/>
  <c r="R17" i="1"/>
  <c r="P18" i="1"/>
  <c r="P19" i="1"/>
  <c r="P20" i="1"/>
  <c r="P17" i="1"/>
  <c r="O18" i="1"/>
  <c r="O19" i="1"/>
  <c r="O20" i="1"/>
  <c r="N18" i="1"/>
  <c r="Q18" i="1" s="1"/>
  <c r="N19" i="1"/>
  <c r="Q19" i="1" s="1"/>
  <c r="N20" i="1"/>
  <c r="Q20" i="1" s="1"/>
  <c r="M18" i="1"/>
  <c r="M19" i="1"/>
  <c r="M20" i="1"/>
  <c r="I20" i="1"/>
  <c r="I19" i="1"/>
  <c r="I18" i="1"/>
  <c r="O17" i="1"/>
  <c r="N17" i="1"/>
  <c r="M17" i="1"/>
  <c r="Q17" i="1" s="1"/>
  <c r="J33" i="1"/>
  <c r="K33" i="1"/>
  <c r="L33" i="1"/>
  <c r="J32" i="1"/>
  <c r="J29" i="1"/>
  <c r="K26" i="1"/>
  <c r="L26" i="1" s="1"/>
  <c r="J23" i="1"/>
  <c r="K20" i="1"/>
  <c r="L20" i="1" s="1"/>
  <c r="K19" i="1"/>
  <c r="L19" i="1" s="1"/>
  <c r="K18" i="1"/>
  <c r="L18" i="1" s="1"/>
  <c r="K17" i="1"/>
  <c r="L17" i="1" s="1"/>
  <c r="H33" i="1"/>
  <c r="G33" i="1"/>
  <c r="I32" i="1"/>
  <c r="I29" i="1"/>
  <c r="I26" i="1"/>
  <c r="I23" i="1"/>
  <c r="I17" i="1"/>
  <c r="F33" i="1"/>
  <c r="E33" i="1"/>
  <c r="D33" i="1"/>
  <c r="D32" i="1"/>
  <c r="D29" i="1"/>
  <c r="D26" i="1"/>
  <c r="E23" i="1"/>
  <c r="F23" i="1" s="1"/>
  <c r="D20" i="1"/>
  <c r="D19" i="1"/>
  <c r="D18" i="1"/>
  <c r="D17" i="1"/>
  <c r="D33" i="2" l="1"/>
  <c r="E32" i="2"/>
  <c r="E20" i="2"/>
  <c r="E19" i="2"/>
  <c r="E18" i="2"/>
  <c r="E17" i="2"/>
  <c r="E26" i="2"/>
  <c r="F23" i="2"/>
  <c r="E29" i="2"/>
  <c r="I33" i="1"/>
  <c r="K32" i="1"/>
  <c r="L32" i="1"/>
  <c r="K29" i="1"/>
  <c r="L29" i="1" s="1"/>
  <c r="K23" i="1"/>
  <c r="L23" i="1"/>
  <c r="E32" i="1"/>
  <c r="F32" i="1" s="1"/>
  <c r="E29" i="1"/>
  <c r="F29" i="1"/>
  <c r="E26" i="1"/>
  <c r="F26" i="1" s="1"/>
  <c r="E20" i="1"/>
  <c r="F20" i="1" s="1"/>
  <c r="E19" i="1"/>
  <c r="F19" i="1" s="1"/>
  <c r="E18" i="1"/>
  <c r="F18" i="1" s="1"/>
  <c r="E17" i="1"/>
  <c r="F17" i="1"/>
  <c r="F18" i="2" l="1"/>
  <c r="F20" i="2"/>
  <c r="F26" i="2"/>
  <c r="F19" i="2"/>
  <c r="F17" i="2"/>
  <c r="E33" i="2"/>
  <c r="F32" i="2"/>
  <c r="F29" i="2"/>
  <c r="F33" i="2" l="1"/>
</calcChain>
</file>

<file path=xl/sharedStrings.xml><?xml version="1.0" encoding="utf-8"?>
<sst xmlns="http://schemas.openxmlformats.org/spreadsheetml/2006/main" count="244" uniqueCount="70">
  <si>
    <t>DATOS EMPRESA COTIZANTE</t>
  </si>
  <si>
    <t>Razón Social:</t>
  </si>
  <si>
    <t>Nit:</t>
  </si>
  <si>
    <t>Dirección:</t>
  </si>
  <si>
    <t>Teléfono:</t>
  </si>
  <si>
    <t>Correo Electrónico:</t>
  </si>
  <si>
    <t>Tamaño Empresarial:</t>
  </si>
  <si>
    <t>Nombre del representante Legal:</t>
  </si>
  <si>
    <t>Número de Cédula:</t>
  </si>
  <si>
    <t>Fecha de la Cotización:</t>
  </si>
  <si>
    <t>Vigencia de la Cotización:</t>
  </si>
  <si>
    <t>MIPYME: SI: ___ NO:____</t>
  </si>
  <si>
    <r>
      <t>Nota:</t>
    </r>
    <r>
      <rPr>
        <sz val="10"/>
        <color theme="1"/>
        <rFont val="Verdana"/>
        <family val="2"/>
      </rPr>
      <t xml:space="preserve"> El precio establecido dentro de la presente cotización deberá incluir todos los costos, gastos, impuestos, tasas, garantías y demás contribuciones que pudieran surgir durante la celebración y ejecución del contrato.</t>
    </r>
  </si>
  <si>
    <t>FASE I. PLANEACIÓN Y ACTIVIDADES PREVIAS</t>
  </si>
  <si>
    <t>ACTIVIDAD</t>
  </si>
  <si>
    <r>
      <t xml:space="preserve">Desarrollar </t>
    </r>
    <r>
      <rPr>
        <b/>
        <i/>
        <sz val="9"/>
        <color theme="1"/>
        <rFont val="Verdana"/>
        <family val="2"/>
      </rPr>
      <t>reunión presencial de empalme</t>
    </r>
    <r>
      <rPr>
        <sz val="9"/>
        <color theme="1"/>
        <rFont val="Verdana"/>
        <family val="2"/>
      </rPr>
      <t xml:space="preserve"> para definir fechas para el cronograma de actividades.</t>
    </r>
  </si>
  <si>
    <t>ENTREGABLES</t>
  </si>
  <si>
    <t xml:space="preserve">Listado de asistencia a reunión de inicio.
1 reunión presencial de 2 horas. </t>
  </si>
  <si>
    <r>
      <t xml:space="preserve">Listado de asistencia a la reunión técnica de revisión instrumentos de evaluación y definición criterios de inclusión y exclusión de la muestra.
</t>
    </r>
    <r>
      <rPr>
        <b/>
        <sz val="11"/>
        <color theme="1"/>
        <rFont val="Aptos Narrow"/>
        <family val="2"/>
        <scheme val="minor"/>
      </rPr>
      <t>1 reunión virtual de 2 horas.</t>
    </r>
  </si>
  <si>
    <t xml:space="preserve">EVALUACIÓN DE CLIMA Y CULTURA LABORAL – VIRTUAL </t>
  </si>
  <si>
    <r>
      <t xml:space="preserve">El proponente presentar a la ANSV el instrumento de medición de clima y cultura organizacional que utilizará, el cual debe estar validado en población colombiana. La propuesta debe incluir: 
</t>
    </r>
    <r>
      <rPr>
        <b/>
        <sz val="11"/>
        <color theme="1"/>
        <rFont val="Aptos Narrow"/>
        <family val="2"/>
        <scheme val="minor"/>
      </rPr>
      <t>a.</t>
    </r>
    <r>
      <rPr>
        <sz val="11"/>
        <color theme="1"/>
        <rFont val="Aptos Narrow"/>
        <family val="2"/>
        <scheme val="minor"/>
      </rPr>
      <t xml:space="preserve">	El modelo teórico y respaldo metodológico del instrumento
</t>
    </r>
    <r>
      <rPr>
        <b/>
        <sz val="11"/>
        <color theme="1"/>
        <rFont val="Aptos Narrow"/>
        <family val="2"/>
        <scheme val="minor"/>
      </rPr>
      <t>b</t>
    </r>
    <r>
      <rPr>
        <sz val="11"/>
        <color theme="1"/>
        <rFont val="Aptos Narrow"/>
        <family val="2"/>
        <scheme val="minor"/>
      </rPr>
      <t xml:space="preserve">.Las dimensiones y subdimensiones que evalúa (ej. Liderazgo, Comunicación, Reconocimiento, etc.); y 
</t>
    </r>
    <r>
      <rPr>
        <b/>
        <sz val="11"/>
        <color theme="1"/>
        <rFont val="Aptos Narrow"/>
        <family val="2"/>
        <scheme val="minor"/>
      </rPr>
      <t>c</t>
    </r>
    <r>
      <rPr>
        <sz val="11"/>
        <color theme="1"/>
        <rFont val="Aptos Narrow"/>
        <family val="2"/>
        <scheme val="minor"/>
      </rPr>
      <t>.Evidencia de sus propiedades psicométricas (confiabilidad y validez). La selección se basará, entre otros criterios, en la robustez y pertinencia del instrumento propuesto.</t>
    </r>
  </si>
  <si>
    <t xml:space="preserve">VALOR UNITARIO </t>
  </si>
  <si>
    <t xml:space="preserve">VALOR IVA (SI APLICA) </t>
  </si>
  <si>
    <t>VALOR TOTAL INCLUIDO IVA</t>
  </si>
  <si>
    <t>Diseño de piezas de sensibilización sobre propósito de la evaluación, marco normativo y confidencialidad.</t>
  </si>
  <si>
    <t>Reunión virtual para planeación logística de la medición virtual de clima y cultura laboral. Revisión configuración de plataforma, revisión de requerimientos técnicos entre otros requeridos.</t>
  </si>
  <si>
    <r>
      <t xml:space="preserve">Listado de asistencia y correo electrónico con la definición de compromisos y fechas de ejecución. 
</t>
    </r>
    <r>
      <rPr>
        <b/>
        <sz val="11"/>
        <color theme="1"/>
        <rFont val="Aptos Narrow"/>
        <family val="2"/>
        <scheme val="minor"/>
      </rPr>
      <t>1 reunión virtual de 2 horas.</t>
    </r>
  </si>
  <si>
    <r>
      <t xml:space="preserve">1 pieza gráfica editable de sensibilización.
1 pieza gráfica editable para agendamiento.
</t>
    </r>
    <r>
      <rPr>
        <b/>
        <sz val="11"/>
        <color theme="1"/>
        <rFont val="Aptos Narrow"/>
        <family val="2"/>
        <scheme val="minor"/>
      </rPr>
      <t xml:space="preserve">Total 2 piezas gráficas </t>
    </r>
  </si>
  <si>
    <t>FASE II. APLICACIÓN DE LOS INSTRUMENTOS</t>
  </si>
  <si>
    <r>
      <rPr>
        <b/>
        <sz val="11"/>
        <color theme="1"/>
        <rFont val="Aptos Narrow"/>
        <family val="2"/>
        <scheme val="minor"/>
      </rPr>
      <t>a.</t>
    </r>
    <r>
      <rPr>
        <sz val="11"/>
        <color theme="1"/>
        <rFont val="Aptos Narrow"/>
        <family val="2"/>
        <scheme val="minor"/>
      </rPr>
      <t xml:space="preserve"> Desarrollar las evaluaciones virtuales para 90 servidores públicos.
</t>
    </r>
    <r>
      <rPr>
        <b/>
        <sz val="11"/>
        <color theme="1"/>
        <rFont val="Aptos Narrow"/>
        <family val="2"/>
        <scheme val="minor"/>
      </rPr>
      <t>b</t>
    </r>
    <r>
      <rPr>
        <sz val="11"/>
        <color theme="1"/>
        <rFont val="Aptos Narrow"/>
        <family val="2"/>
        <scheme val="minor"/>
      </rPr>
      <t xml:space="preserve">. Incluir costos de plataforma tecnológica para aplicación de la evaluación.                                                                                           Incluir costos de profesional que brinde asistencia en el momento de aplicación de la evaluación.
Se deberá garantizar el soporte de plataforma tecnológica durante la evaluación.
</t>
    </r>
    <r>
      <rPr>
        <b/>
        <sz val="11"/>
        <color theme="1"/>
        <rFont val="Aptos Narrow"/>
        <family val="2"/>
        <scheme val="minor"/>
      </rPr>
      <t>c</t>
    </r>
    <r>
      <rPr>
        <sz val="11"/>
        <color theme="1"/>
        <rFont val="Aptos Narrow"/>
        <family val="2"/>
        <scheme val="minor"/>
      </rPr>
      <t xml:space="preserve">. El cuestionario deberá incluir una ficha de datos sociodemográficos (sexo, edad, dependencia, etc.), asegurando en todo momento que el cruce de variables no permita la identificación de los participantes </t>
    </r>
  </si>
  <si>
    <t>Listados de asistencia de las evaluaciones presenciales y listado virtual semanal del avance de las mediciones de clima laboral</t>
  </si>
  <si>
    <t>FASE III. TABULACIÓN, ANÁLISIS Y ELABORACIÓN DE INFORMES</t>
  </si>
  <si>
    <r>
      <rPr>
        <b/>
        <sz val="11"/>
        <color theme="1"/>
        <rFont val="Aptos Narrow"/>
        <family val="2"/>
        <scheme val="minor"/>
      </rPr>
      <t xml:space="preserve">a. </t>
    </r>
    <r>
      <rPr>
        <sz val="11"/>
        <color theme="1"/>
        <rFont val="Aptos Narrow"/>
        <family val="2"/>
        <scheme val="minor"/>
      </rPr>
      <t xml:space="preserve">Tabulación de los cuestionarios en aplicativo o software de análisis validado para tal fin
</t>
    </r>
    <r>
      <rPr>
        <b/>
        <sz val="11"/>
        <color theme="1"/>
        <rFont val="Aptos Narrow"/>
        <family val="2"/>
        <scheme val="minor"/>
      </rPr>
      <t xml:space="preserve">b. </t>
    </r>
    <r>
      <rPr>
        <sz val="11"/>
        <color theme="1"/>
        <rFont val="Aptos Narrow"/>
        <family val="2"/>
        <scheme val="minor"/>
      </rPr>
      <t xml:space="preserve">Elaboración de informe en donde se contemple el siguiente nivel de análisis:
</t>
    </r>
    <r>
      <rPr>
        <b/>
        <sz val="11"/>
        <color theme="1"/>
        <rFont val="Aptos Narrow"/>
        <family val="2"/>
        <scheme val="minor"/>
      </rPr>
      <t xml:space="preserve">c. </t>
    </r>
    <r>
      <rPr>
        <sz val="11"/>
        <color theme="1"/>
        <rFont val="Aptos Narrow"/>
        <family val="2"/>
        <scheme val="minor"/>
      </rPr>
      <t xml:space="preserve">Análisis sociodemográfico de los participantes.
</t>
    </r>
    <r>
      <rPr>
        <b/>
        <sz val="11"/>
        <color theme="1"/>
        <rFont val="Aptos Narrow"/>
        <family val="2"/>
        <scheme val="minor"/>
      </rPr>
      <t>d.</t>
    </r>
    <r>
      <rPr>
        <sz val="11"/>
        <color theme="1"/>
        <rFont val="Aptos Narrow"/>
        <family val="2"/>
        <scheme val="minor"/>
      </rPr>
      <t xml:space="preserve">Resultados generales y por dependencias de clima y cultura organizacional.
</t>
    </r>
    <r>
      <rPr>
        <b/>
        <sz val="11"/>
        <color theme="1"/>
        <rFont val="Aptos Narrow"/>
        <family val="2"/>
        <scheme val="minor"/>
      </rPr>
      <t>e.</t>
    </r>
    <r>
      <rPr>
        <sz val="11"/>
        <color theme="1"/>
        <rFont val="Aptos Narrow"/>
        <family val="2"/>
        <scheme val="minor"/>
      </rPr>
      <t xml:space="preserve">Identificación de fortalezas y oportunidades de mejora.
</t>
    </r>
    <r>
      <rPr>
        <b/>
        <sz val="11"/>
        <color theme="1"/>
        <rFont val="Aptos Narrow"/>
        <family val="2"/>
        <scheme val="minor"/>
      </rPr>
      <t>f.</t>
    </r>
    <r>
      <rPr>
        <sz val="11"/>
        <color theme="1"/>
        <rFont val="Aptos Narrow"/>
        <family val="2"/>
        <scheme val="minor"/>
      </rPr>
      <t xml:space="preserve">Índice global de clima y cultura, categorizado por nivel de favorabilidad.
</t>
    </r>
    <r>
      <rPr>
        <b/>
        <sz val="11"/>
        <color theme="1"/>
        <rFont val="Aptos Narrow"/>
        <family val="2"/>
        <scheme val="minor"/>
      </rPr>
      <t>g.</t>
    </r>
    <r>
      <rPr>
        <sz val="11"/>
        <color theme="1"/>
        <rFont val="Aptos Narrow"/>
        <family val="2"/>
        <scheme val="minor"/>
      </rPr>
      <t>Análisis de correlación: Identificación estadística de las relaciones entre las dimensiones evaluadas para determinar cuáles tienen mayor impacto en el clima organizacional.</t>
    </r>
  </si>
  <si>
    <t>Informe de Resultados</t>
  </si>
  <si>
    <t>FASE IV. SOCIALIZACIÓN DE RESULTADOS</t>
  </si>
  <si>
    <r>
      <rPr>
        <b/>
        <sz val="11"/>
        <color theme="1"/>
        <rFont val="Aptos Narrow"/>
        <family val="2"/>
        <scheme val="minor"/>
      </rPr>
      <t>1.</t>
    </r>
    <r>
      <rPr>
        <sz val="11"/>
        <color theme="1"/>
        <rFont val="Aptos Narrow"/>
        <family val="2"/>
        <scheme val="minor"/>
      </rPr>
      <t xml:space="preserve"> Reunión presencial entrega de resultados al Grupo de Gestión del Talento Humano y /o supervisión del contrato. 
</t>
    </r>
    <r>
      <rPr>
        <b/>
        <sz val="11"/>
        <color theme="1"/>
        <rFont val="Aptos Narrow"/>
        <family val="2"/>
        <scheme val="minor"/>
      </rPr>
      <t>2.</t>
    </r>
    <r>
      <rPr>
        <sz val="11"/>
        <color theme="1"/>
        <rFont val="Aptos Narrow"/>
        <family val="2"/>
        <scheme val="minor"/>
      </rPr>
      <t xml:space="preserve"> Reunión virtual de socialización de resultados con todos los colaboradores de la Agencia Nacional de Seguridad Vial. 
</t>
    </r>
    <r>
      <rPr>
        <b/>
        <sz val="11"/>
        <color theme="1"/>
        <rFont val="Aptos Narrow"/>
        <family val="2"/>
        <scheme val="minor"/>
      </rPr>
      <t>3.</t>
    </r>
    <r>
      <rPr>
        <sz val="11"/>
        <color theme="1"/>
        <rFont val="Aptos Narrow"/>
        <family val="2"/>
        <scheme val="minor"/>
      </rPr>
      <t xml:space="preserve"> Reunión virtual otros grupos de interés.                                         
</t>
    </r>
    <r>
      <rPr>
        <b/>
        <sz val="11"/>
        <color theme="1"/>
        <rFont val="Aptos Narrow"/>
        <family val="2"/>
        <scheme val="minor"/>
      </rPr>
      <t>4.</t>
    </r>
    <r>
      <rPr>
        <sz val="11"/>
        <color theme="1"/>
        <rFont val="Aptos Narrow"/>
        <family val="2"/>
        <scheme val="minor"/>
      </rPr>
      <t xml:space="preserve"> Propuesta de intervención con recomendaciones generales y específicas para fortalecer las dimensiones críticas.</t>
    </r>
  </si>
  <si>
    <r>
      <rPr>
        <b/>
        <sz val="11"/>
        <color theme="1"/>
        <rFont val="Aptos Narrow"/>
        <family val="2"/>
        <scheme val="minor"/>
      </rPr>
      <t>1</t>
    </r>
    <r>
      <rPr>
        <sz val="11"/>
        <color theme="1"/>
        <rFont val="Aptos Narrow"/>
        <family val="2"/>
        <scheme val="minor"/>
      </rPr>
      <t xml:space="preserve">. Reunión presencial entrega de resultados al Grupo de Gestión del Talento Humano y /o supervisión del contrato. 
</t>
    </r>
    <r>
      <rPr>
        <b/>
        <sz val="11"/>
        <color theme="1"/>
        <rFont val="Aptos Narrow"/>
        <family val="2"/>
        <scheme val="minor"/>
      </rPr>
      <t>2.</t>
    </r>
    <r>
      <rPr>
        <sz val="11"/>
        <color theme="1"/>
        <rFont val="Aptos Narrow"/>
        <family val="2"/>
        <scheme val="minor"/>
      </rPr>
      <t xml:space="preserve"> Reunión virtual de socialización de resultados con todos los colaboradores de la Agencia Nacional de Seguridad Vial. 
</t>
    </r>
    <r>
      <rPr>
        <b/>
        <sz val="11"/>
        <color theme="1"/>
        <rFont val="Aptos Narrow"/>
        <family val="2"/>
        <scheme val="minor"/>
      </rPr>
      <t>3.</t>
    </r>
    <r>
      <rPr>
        <sz val="11"/>
        <color theme="1"/>
        <rFont val="Aptos Narrow"/>
        <family val="2"/>
        <scheme val="minor"/>
      </rPr>
      <t xml:space="preserve"> Reunión virtual otros grupos de interés.                                         
</t>
    </r>
    <r>
      <rPr>
        <b/>
        <sz val="11"/>
        <color theme="1"/>
        <rFont val="Aptos Narrow"/>
        <family val="2"/>
        <scheme val="minor"/>
      </rPr>
      <t>4</t>
    </r>
    <r>
      <rPr>
        <sz val="11"/>
        <color theme="1"/>
        <rFont val="Aptos Narrow"/>
        <family val="2"/>
        <scheme val="minor"/>
      </rPr>
      <t>. Propuesta de intervención con recomendaciones generales y específicas para fortalecer las dimensiones críticas.</t>
    </r>
  </si>
  <si>
    <t xml:space="preserve">Presentaciones de apoyo para socialización de resultados e informes.
Listados de asistencia a reuniones de socialización. </t>
  </si>
  <si>
    <t xml:space="preserve">Notas técnicas adicionales </t>
  </si>
  <si>
    <r>
      <rPr>
        <b/>
        <sz val="11"/>
        <color theme="1"/>
        <rFont val="Verdana"/>
        <family val="2"/>
      </rPr>
      <t>Nota 1.</t>
    </r>
    <r>
      <rPr>
        <sz val="11"/>
        <color theme="1"/>
        <rFont val="Verdana"/>
        <family val="2"/>
      </rPr>
      <t xml:space="preserve"> Verificación de la formación académica
La formación académica de los profesionales propuestos será verificada con base en el Sistema Nacional de Información de la Educación Superior (SNIES) del Ministerio de Educación Nacional o en el sistema que lo modifique, complemente o sustituya.</t>
    </r>
  </si>
  <si>
    <r>
      <rPr>
        <b/>
        <sz val="11"/>
        <color theme="1"/>
        <rFont val="Verdana"/>
        <family val="2"/>
      </rPr>
      <t>Nota 2.</t>
    </r>
    <r>
      <rPr>
        <sz val="11"/>
        <color theme="1"/>
        <rFont val="Verdana"/>
        <family val="2"/>
      </rPr>
      <t xml:space="preserve"> Compatibilidad de roles
El profesional que asista y acompañe las jornadas de evaluación podrá ser el mismo responsable del estudio, análisis de resultados y suscripción del informe final, siempre que cumpla con la totalidad de los requisitos académicos, de experiencia y habilitación profesional exigidos en el presente documento.</t>
    </r>
  </si>
  <si>
    <r>
      <rPr>
        <b/>
        <sz val="11"/>
        <color theme="1"/>
        <rFont val="Verdana"/>
        <family val="2"/>
      </rPr>
      <t>Nota 3.</t>
    </r>
    <r>
      <rPr>
        <sz val="11"/>
        <color theme="1"/>
        <rFont val="Verdana"/>
        <family val="2"/>
      </rPr>
      <t xml:space="preserve"> Cómputo de la experiencia profesional
La experiencia profesional del personal exigido se contabilizará conforme a la normativa vigente aplicable a cada profesión, bajo las siguientes reglas:
a) Para profesiones cuya experiencia se compute a partir de la terminación y aprobación del pensum académico, deberá aportarse certificación expedida por la institución de educación superior donde conste dicha fecha.
b) Para profesiones cuya experiencia se compute a partir de la expedición de tarjeta, matrícula o registro profesional, esta se contará a partir de dicha fecha.
c) Para el personal en Psicología con licencia en Seguridad y Salud en el Trabajo (SST), la experiencia profesional se contará a partir de la fecha de expedición de la respectiva licencia.
d) Para el caso particular de los ingenieros, la experiencia profesional solo se computará a partir de la expedición de la matrícula profesional o del certificado de inscripción profesional, conforme al artículo 12 de la Ley 842 de 2003.
e) Cuando los periodos de ejecución de dos o más contratos se encuentren traslapados, el tiempo concurrente solo se contabilizará una (1) vez.</t>
    </r>
  </si>
  <si>
    <r>
      <rPr>
        <b/>
        <sz val="11"/>
        <color theme="1"/>
        <rFont val="Verdana"/>
        <family val="2"/>
      </rPr>
      <t>Nota 4</t>
    </r>
    <r>
      <rPr>
        <sz val="11"/>
        <color theme="1"/>
        <rFont val="Verdana"/>
        <family val="2"/>
      </rPr>
      <t>. Personal adicional
El contratista podrá vincular, a su costa y sin costo adicional para la ANSV, el personal adicional que considere necesario para la correcta ejecución del contrato. Dicho personal deberá cumplir condiciones iguales o superiores a las exigidas para el personal mínimo requerido.</t>
    </r>
  </si>
  <si>
    <r>
      <rPr>
        <b/>
        <sz val="11"/>
        <color theme="1"/>
        <rFont val="Verdana"/>
        <family val="2"/>
      </rPr>
      <t>Nota 5.</t>
    </r>
    <r>
      <rPr>
        <sz val="11"/>
        <color theme="1"/>
        <rFont val="Verdana"/>
        <family val="2"/>
      </rPr>
      <t xml:space="preserve"> Entrega del personal mínimo requerido
El contratista deberá presentar, dentro de los diez (10) días hábiles siguientes a la firma del contrato y previa suscripción del acta de inicio, las hojas de vida del personal mínimo requerido, junto con los soportes que acrediten el cumplimiento de los requisitos académicos y de experiencia, para verificación por parte de la ANSV.
La verificación será realizada por el Supervisor del Contrato. En caso de requerirse subsanaciones, el contratista contará con un plazo máximo de tres (3) días hábiles contados a partir del requerimiento.</t>
    </r>
  </si>
  <si>
    <r>
      <rPr>
        <b/>
        <sz val="11"/>
        <color theme="1"/>
        <rFont val="Verdana"/>
        <family val="2"/>
      </rPr>
      <t>Nota 6.</t>
    </r>
    <r>
      <rPr>
        <sz val="11"/>
        <color theme="1"/>
        <rFont val="Verdana"/>
        <family val="2"/>
      </rPr>
      <t xml:space="preserve"> Documentación académica exigida para perfiles en Psicología
Para acreditar la formación académica del personal en Psicología, el contratista deberá aportar como mínimo:
•	Copia del diploma o acta de grado del título profesional en Psicología.
•	Copia de la tarjeta o matrícula profesional expedida por el Colegio Colombiano de Psicólogos o la entidad competente.
•	Copia del título de posgrado exigido (especialización, maestría o superior).
•	Copia del acto de homologación o convalidación de títulos obtenidos en el exterior, cuando aplique.
Se aceptará como válido un título de posgrado superior al mínimo requerido.</t>
    </r>
  </si>
  <si>
    <r>
      <rPr>
        <b/>
        <sz val="11"/>
        <color theme="1"/>
        <rFont val="Verdana"/>
        <family val="2"/>
      </rPr>
      <t xml:space="preserve">Nota 7. </t>
    </r>
    <r>
      <rPr>
        <sz val="11"/>
        <color theme="1"/>
        <rFont val="Verdana"/>
        <family val="2"/>
      </rPr>
      <t>Requisitos formales de la documentación
Los documentos presentados deberán ser completamente legibles, estar debidamente suscritos, no presentar enmendaduras, tachaduras ni inconsistencias, y corresponder de manera clara al profesional propuesto.</t>
    </r>
  </si>
  <si>
    <r>
      <rPr>
        <b/>
        <sz val="11"/>
        <color theme="1"/>
        <rFont val="Verdana"/>
        <family val="2"/>
      </rPr>
      <t xml:space="preserve">Nota 8. </t>
    </r>
    <r>
      <rPr>
        <sz val="11"/>
        <color theme="1"/>
        <rFont val="Verdana"/>
        <family val="2"/>
      </rPr>
      <t>Acreditación de la experiencia profesional
Las certificaciones de experiencia deberán contener como mínimo:
•	Nombre de la entidad o empresa contratante, dirección y teléfono.
•	Nombre completo del profesional y documento de identificación.
•	Número de contrato (si aplica).
•	Objeto del contrato o descripción de las actividades desarrolladas.
•	Cargo desempeñado (si aplica).
•	Fechas de inicio y terminación (día, mes y año).
•	Nombre, cargo y firma de la persona competente que expide la certificación.
No se aceptarán autocertificaciones suscritas por el mismo profesional.</t>
    </r>
  </si>
  <si>
    <r>
      <rPr>
        <b/>
        <sz val="11"/>
        <color theme="1"/>
        <rFont val="Verdana"/>
        <family val="2"/>
      </rPr>
      <t>Nota 9.</t>
    </r>
    <r>
      <rPr>
        <sz val="11"/>
        <color theme="1"/>
        <rFont val="Verdana"/>
        <family val="2"/>
      </rPr>
      <t xml:space="preserve"> Cambios en el equipo de trabajo
Durante la ejecución del contrato, el cambio de integrantes del equipo mínimo solo será permitido cuando el contratista lo justifique debidamente y cuente con la aprobación previa y expresa del Supervisor del Contrato.
El profesional propuesto como reemplazo deberá acreditar requisitos iguales o superiores a los inicialmente exigidos.</t>
    </r>
  </si>
  <si>
    <r>
      <rPr>
        <b/>
        <sz val="11"/>
        <color theme="1"/>
        <rFont val="Verdana"/>
        <family val="2"/>
      </rPr>
      <t>Nota 10</t>
    </r>
    <r>
      <rPr>
        <sz val="11"/>
        <color theme="1"/>
        <rFont val="Verdana"/>
        <family val="2"/>
      </rPr>
      <t>. Relación laboral El personal vinculado para la ejecución del contrato dependerá exclusivamente del contratista y no tendrá vínculo laboral alguno con la ANSV.</t>
    </r>
  </si>
  <si>
    <r>
      <rPr>
        <b/>
        <sz val="11"/>
        <color theme="1"/>
        <rFont val="Verdana"/>
        <family val="2"/>
      </rPr>
      <t>Nota 11.</t>
    </r>
    <r>
      <rPr>
        <sz val="11"/>
        <color theme="1"/>
        <rFont val="Verdana"/>
        <family val="2"/>
      </rPr>
      <t xml:space="preserve"> Presentación, identificación y prestación presencial del servicio
Los profesionales designados deberán prestar el servicio en las instalaciones de la ANSV cuando así se requiera, con presentación personal adecuada a un entorno corporativo, portando el carné o identificación que los acredite como personal vinculado o contratado por el contratista.</t>
    </r>
  </si>
  <si>
    <r>
      <rPr>
        <b/>
        <sz val="11"/>
        <color theme="1"/>
        <rFont val="Verdana"/>
        <family val="2"/>
      </rPr>
      <t>Nota 12.</t>
    </r>
    <r>
      <rPr>
        <sz val="11"/>
        <color theme="1"/>
        <rFont val="Verdana"/>
        <family val="2"/>
      </rPr>
      <t xml:space="preserve"> Condiciones operativas de la evaluación
•	El número final de participantes será confirmado por la ANSV una vez revisados los criterios de inclusión, exclusión e inscripciones.
•	El valor por cancelar corresponderá únicamente a las evaluaciones efectivamente aplicadas.
•	La participación en las evaluaciones es voluntaria y deberá respetarse la decisión del servidor público o contratista que no autorice su aplicación, informando dicha situación al Supervisor del Contrato.
•	El contratista deberá gestionar todos los permisos y autorizaciones requeridas para el uso normativo y reglamentario de los instrumentos psicométricos. </t>
    </r>
  </si>
  <si>
    <r>
      <rPr>
        <b/>
        <sz val="11"/>
        <color theme="1"/>
        <rFont val="Verdana"/>
        <family val="2"/>
      </rPr>
      <t>Nota 13</t>
    </r>
    <r>
      <rPr>
        <sz val="11"/>
        <color theme="1"/>
        <rFont val="Verdana"/>
        <family val="2"/>
      </rPr>
      <t>. Cumplimiento ético y normativo en la evaluación de riesgo psicosocial
El desarrollo de la medición de clima y cultura laboral deberá efectuarse en cumplimiento del Código Deontológico y de Bioética del Colegio Colombiano de Psicólogos y de la Ley 1010 de 2006, garantizando, entre otros principios, la confidencialidad de la información, la claridad de los fines de la evaluación, la voluntariedad de la participación, el uso adecuado de los instrumentos, el análisis técnico de la información y la presentación responsable de los resultados.</t>
    </r>
  </si>
  <si>
    <r>
      <rPr>
        <b/>
        <sz val="11"/>
        <color theme="1"/>
        <rFont val="Verdana"/>
        <family val="2"/>
      </rPr>
      <t>Nota 14</t>
    </r>
    <r>
      <rPr>
        <sz val="11"/>
        <color theme="1"/>
        <rFont val="Verdana"/>
        <family val="2"/>
      </rPr>
      <t>. Modalidad y lugar de aplicación del Instrumento de Medición  
La aplicación del instrumento será de forma virtual y las reuniones presenciales se realizarán en la sede principal de la ANSV ubicada en la ciudad de Bogotá D.C., en la dirección Calle 24 No. 60-50, Piso 9.</t>
    </r>
  </si>
  <si>
    <r>
      <rPr>
        <b/>
        <sz val="11"/>
        <color theme="1"/>
        <rFont val="Verdana"/>
        <family val="2"/>
      </rPr>
      <t>Nota 15.</t>
    </r>
    <r>
      <rPr>
        <sz val="11"/>
        <color theme="1"/>
        <rFont val="Verdana"/>
        <family val="2"/>
      </rPr>
      <t xml:space="preserve"> Responsabilidades logísticas
Para la aplicación de los instrumentos, la ANSV suministrará los elementos logísticos básicos como computador, video beam, mesas, sillas y esferos, cuando aplique.
En caso de requerirse elementos adicionales, el contratista deberá informarlo de manera previa para coordinar la logística correspondiente.</t>
    </r>
  </si>
  <si>
    <t>TOTAL</t>
  </si>
  <si>
    <t>PODER HUMANO</t>
  </si>
  <si>
    <t>COMPENSAR</t>
  </si>
  <si>
    <t>THI PSICOLOGIA SAS</t>
  </si>
  <si>
    <t>N/A</t>
  </si>
  <si>
    <t>ANALISIS DE CONFIABILIDAD DE LA MUESTRA</t>
  </si>
  <si>
    <t>MÍNIMO</t>
  </si>
  <si>
    <t>MÁXIMO</t>
  </si>
  <si>
    <t>MUESTRA</t>
  </si>
  <si>
    <t>VR.1/2.UNIT</t>
  </si>
  <si>
    <t>% VR.MIN Vs. MAX</t>
  </si>
  <si>
    <t>DESVEST</t>
  </si>
  <si>
    <t>COEF VAR</t>
  </si>
  <si>
    <t>MARGEN CONF</t>
  </si>
  <si>
    <t>NIVEL CONF 80</t>
  </si>
  <si>
    <r>
      <rPr>
        <b/>
        <sz val="9"/>
        <rFont val="Verdana"/>
        <family val="2"/>
      </rPr>
      <t xml:space="preserve">La cotización deberá expresarse en pesos colombianos (COP).
Los valores deberán aproximarse al entero más cercano, conforme a las reglas de redondeo.
No modificar, agregar ni eliminar ítems o subítems
</t>
    </r>
    <r>
      <rPr>
        <b/>
        <sz val="9"/>
        <color rgb="FFFF0000"/>
        <rFont val="Verdana"/>
        <family val="2"/>
      </rPr>
      <t>Nota:</t>
    </r>
    <r>
      <rPr>
        <sz val="9"/>
        <color theme="1"/>
        <rFont val="Verdana"/>
        <family val="2"/>
      </rPr>
      <t xml:space="preserve"> El valor cotizado deberá incluir todos los costos directos e indirectos, tales como honorarios, logística, materiales, plataformas, desplazamientos, impuestos, tasas y contribuciones que se generen durante la ejecución del servicio.
Los futuros proponentes deberán revisar los pliegos definitivos para la elaboración de la oferta económica, se acalra que si tiene diferencias en el diligenciamiento del valor total de la oferta económica de este formato con la oferta publicada en SECOP II, </t>
    </r>
    <r>
      <rPr>
        <b/>
        <sz val="9"/>
        <color theme="1"/>
        <rFont val="Verdana"/>
        <family val="2"/>
      </rPr>
      <t>es causal de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</si>
</sst>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_-* #,##0_-;\-* #,##0_-;_-* &quot;-&quot;??_-;_-@_-"/>
  </numFmts>
  <fonts count="14">
    <font>
      <sz val="11"/>
      <color theme="1"/>
      <name val="Aptos Narrow"/>
      <family val="2"/>
      <scheme val="minor"/>
    </font>
    <font>
      <b/>
      <sz val="11"/>
      <color theme="1"/>
      <name val="Aptos Narrow"/>
      <family val="2"/>
      <scheme val="minor"/>
    </font>
    <font>
      <b/>
      <sz val="10"/>
      <color theme="1"/>
      <name val="Verdana"/>
      <family val="2"/>
    </font>
    <font>
      <sz val="10"/>
      <color theme="1"/>
      <name val="Verdana"/>
      <family val="2"/>
    </font>
    <font>
      <b/>
      <sz val="9"/>
      <color theme="1"/>
      <name val="Verdana"/>
      <family val="2"/>
    </font>
    <font>
      <sz val="9"/>
      <color theme="1"/>
      <name val="Verdana"/>
      <family val="2"/>
    </font>
    <font>
      <b/>
      <i/>
      <sz val="9"/>
      <color theme="1"/>
      <name val="Verdana"/>
      <family val="2"/>
    </font>
    <font>
      <b/>
      <sz val="11"/>
      <color theme="1"/>
      <name val="Verdana"/>
      <family val="2"/>
    </font>
    <font>
      <sz val="11"/>
      <color theme="1"/>
      <name val="Verdana"/>
      <family val="2"/>
    </font>
    <font>
      <b/>
      <sz val="14"/>
      <color theme="1"/>
      <name val="Verdana"/>
      <family val="2"/>
    </font>
    <font>
      <sz val="11"/>
      <color theme="1"/>
      <name val="Aptos Narrow"/>
      <family val="2"/>
      <scheme val="minor"/>
    </font>
    <font>
      <sz val="12"/>
      <color theme="1"/>
      <name val="Aptos Narrow"/>
      <family val="2"/>
      <scheme val="minor"/>
    </font>
    <font>
      <b/>
      <sz val="9"/>
      <color rgb="FFFF0000"/>
      <name val="Verdana"/>
      <family val="2"/>
    </font>
    <font>
      <b/>
      <sz val="9"/>
      <name val="Verdana"/>
      <family val="2"/>
    </font>
  </fonts>
  <fills count="6">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FCE4BA"/>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90">
    <xf numFmtId="0" fontId="0" fillId="0" borderId="0" xfId="0"/>
    <xf numFmtId="0" fontId="2" fillId="0" borderId="1" xfId="0" applyFont="1" applyBorder="1"/>
    <xf numFmtId="0" fontId="0" fillId="0" borderId="1" xfId="0" applyBorder="1"/>
    <xf numFmtId="0" fontId="2" fillId="0" borderId="1" xfId="0" applyFont="1" applyBorder="1" applyAlignment="1">
      <alignment vertical="center"/>
    </xf>
    <xf numFmtId="0" fontId="4" fillId="0" borderId="1" xfId="0" applyFont="1" applyBorder="1" applyAlignment="1">
      <alignment vertical="center"/>
    </xf>
    <xf numFmtId="0" fontId="1"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wrapText="1"/>
    </xf>
    <xf numFmtId="0" fontId="0" fillId="0" borderId="1" xfId="0" applyBorder="1" applyAlignment="1">
      <alignment wrapText="1"/>
    </xf>
    <xf numFmtId="0" fontId="0" fillId="0" borderId="1" xfId="0" applyBorder="1" applyAlignment="1">
      <alignment vertical="center" wrapText="1"/>
    </xf>
    <xf numFmtId="0" fontId="4" fillId="0" borderId="6" xfId="0" applyFont="1" applyBorder="1" applyAlignment="1">
      <alignment vertical="center"/>
    </xf>
    <xf numFmtId="0" fontId="1" fillId="0" borderId="6" xfId="0" applyFont="1" applyBorder="1" applyAlignment="1">
      <alignment horizontal="center" vertical="center"/>
    </xf>
    <xf numFmtId="0" fontId="4" fillId="0" borderId="6" xfId="0" applyFont="1" applyBorder="1" applyAlignment="1">
      <alignment horizontal="center" vertical="center"/>
    </xf>
    <xf numFmtId="0" fontId="1" fillId="0" borderId="5" xfId="0" applyFont="1" applyBorder="1" applyAlignment="1">
      <alignment horizontal="center" vertical="center"/>
    </xf>
    <xf numFmtId="0" fontId="0" fillId="0" borderId="5" xfId="0" applyBorder="1" applyAlignment="1">
      <alignment vertical="center" wrapText="1"/>
    </xf>
    <xf numFmtId="0" fontId="0" fillId="0" borderId="6" xfId="0" applyBorder="1"/>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164" fontId="11" fillId="2" borderId="1" xfId="2" applyNumberFormat="1" applyFont="1" applyFill="1" applyBorder="1" applyAlignment="1">
      <alignment horizontal="center" vertical="center"/>
    </xf>
    <xf numFmtId="164" fontId="11" fillId="2" borderId="1" xfId="0" applyNumberFormat="1" applyFont="1" applyFill="1" applyBorder="1" applyAlignment="1">
      <alignment horizontal="center" vertical="center"/>
    </xf>
    <xf numFmtId="164" fontId="11" fillId="2" borderId="1" xfId="0" applyNumberFormat="1" applyFont="1" applyFill="1" applyBorder="1" applyAlignment="1">
      <alignment vertical="center"/>
    </xf>
    <xf numFmtId="164" fontId="1" fillId="2" borderId="1" xfId="0" applyNumberFormat="1" applyFont="1" applyFill="1" applyBorder="1" applyAlignment="1">
      <alignment horizontal="center" vertical="center"/>
    </xf>
    <xf numFmtId="0" fontId="0" fillId="3" borderId="1" xfId="0" applyFill="1" applyBorder="1" applyAlignment="1">
      <alignment horizontal="center" vertical="center"/>
    </xf>
    <xf numFmtId="164" fontId="0" fillId="3" borderId="1" xfId="2" applyNumberFormat="1" applyFont="1" applyFill="1" applyBorder="1" applyAlignment="1">
      <alignment horizontal="center" vertical="center"/>
    </xf>
    <xf numFmtId="164" fontId="0" fillId="3" borderId="1" xfId="0" applyNumberFormat="1" applyFill="1" applyBorder="1" applyAlignment="1">
      <alignment horizontal="center" vertical="center"/>
    </xf>
    <xf numFmtId="44" fontId="0" fillId="3" borderId="1" xfId="2" applyFont="1" applyFill="1" applyBorder="1" applyAlignment="1">
      <alignment horizontal="center" vertical="center"/>
    </xf>
    <xf numFmtId="44" fontId="0" fillId="3" borderId="1" xfId="0" applyNumberFormat="1" applyFill="1" applyBorder="1" applyAlignment="1">
      <alignment horizontal="center" vertical="center"/>
    </xf>
    <xf numFmtId="164" fontId="1" fillId="3" borderId="1" xfId="0" applyNumberFormat="1" applyFont="1" applyFill="1" applyBorder="1" applyAlignment="1">
      <alignment horizontal="center" vertical="center"/>
    </xf>
    <xf numFmtId="165" fontId="0" fillId="4" borderId="1" xfId="0" applyNumberFormat="1" applyFill="1" applyBorder="1" applyAlignment="1">
      <alignment horizontal="center" vertical="center"/>
    </xf>
    <xf numFmtId="165" fontId="0" fillId="4" borderId="1" xfId="0" applyNumberFormat="1" applyFill="1" applyBorder="1" applyAlignment="1">
      <alignment vertical="center"/>
    </xf>
    <xf numFmtId="164"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164" fontId="0" fillId="5" borderId="1" xfId="0" applyNumberFormat="1" applyFill="1" applyBorder="1" applyAlignment="1">
      <alignment horizontal="center" vertical="center"/>
    </xf>
    <xf numFmtId="0" fontId="0" fillId="5" borderId="1" xfId="0" applyFill="1" applyBorder="1" applyAlignment="1">
      <alignment horizontal="center" vertical="center"/>
    </xf>
    <xf numFmtId="10" fontId="0" fillId="5" borderId="1" xfId="3" applyNumberFormat="1" applyFont="1" applyFill="1" applyBorder="1" applyAlignment="1">
      <alignment horizontal="center" vertical="center"/>
    </xf>
    <xf numFmtId="166" fontId="0" fillId="5" borderId="1" xfId="1" applyNumberFormat="1" applyFont="1" applyFill="1" applyBorder="1" applyAlignment="1">
      <alignment horizontal="center" vertical="center"/>
    </xf>
    <xf numFmtId="0" fontId="0" fillId="3" borderId="5" xfId="0" applyFill="1" applyBorder="1" applyAlignment="1">
      <alignment horizontal="center" vertical="center"/>
    </xf>
    <xf numFmtId="164" fontId="11" fillId="3" borderId="1" xfId="2" applyNumberFormat="1" applyFont="1" applyFill="1" applyBorder="1" applyAlignment="1">
      <alignment vertical="center"/>
    </xf>
    <xf numFmtId="164" fontId="0" fillId="3" borderId="1" xfId="0" applyNumberFormat="1" applyFill="1" applyBorder="1" applyAlignment="1">
      <alignment vertical="center"/>
    </xf>
    <xf numFmtId="2" fontId="0" fillId="5" borderId="1" xfId="0" applyNumberFormat="1" applyFill="1" applyBorder="1" applyAlignment="1">
      <alignment horizontal="center" vertical="center"/>
    </xf>
    <xf numFmtId="164" fontId="11" fillId="2" borderId="5" xfId="2" applyNumberFormat="1" applyFont="1" applyFill="1" applyBorder="1" applyAlignment="1">
      <alignment horizontal="center" vertical="center"/>
    </xf>
    <xf numFmtId="164" fontId="0" fillId="3" borderId="5" xfId="2" applyNumberFormat="1" applyFont="1" applyFill="1" applyBorder="1" applyAlignment="1">
      <alignment horizontal="center" vertical="center"/>
    </xf>
    <xf numFmtId="165" fontId="0" fillId="4" borderId="5" xfId="0" applyNumberFormat="1" applyFill="1" applyBorder="1" applyAlignment="1">
      <alignment horizontal="center" vertical="center"/>
    </xf>
    <xf numFmtId="164" fontId="1" fillId="5" borderId="1" xfId="0" applyNumberFormat="1" applyFont="1" applyFill="1" applyBorder="1" applyAlignment="1">
      <alignment horizontal="center" vertical="center"/>
    </xf>
    <xf numFmtId="0" fontId="1" fillId="0" borderId="1" xfId="0" applyFont="1" applyBorder="1" applyAlignment="1">
      <alignment horizontal="center" vertical="center" wrapText="1"/>
    </xf>
    <xf numFmtId="164" fontId="11" fillId="0" borderId="1" xfId="2" applyNumberFormat="1" applyFont="1" applyFill="1" applyBorder="1" applyAlignment="1">
      <alignment horizontal="center" vertical="center"/>
    </xf>
    <xf numFmtId="0" fontId="1" fillId="0" borderId="6" xfId="0" applyFont="1" applyBorder="1" applyAlignment="1">
      <alignment horizontal="center" vertical="center" wrapText="1"/>
    </xf>
    <xf numFmtId="164" fontId="11" fillId="0" borderId="1" xfId="0" applyNumberFormat="1" applyFont="1" applyBorder="1" applyAlignment="1">
      <alignment horizontal="center" vertical="center"/>
    </xf>
    <xf numFmtId="164" fontId="11" fillId="0" borderId="1" xfId="0" applyNumberFormat="1" applyFont="1" applyBorder="1" applyAlignment="1">
      <alignment vertical="center"/>
    </xf>
    <xf numFmtId="164" fontId="11" fillId="0" borderId="5" xfId="2" applyNumberFormat="1" applyFont="1" applyFill="1" applyBorder="1" applyAlignment="1">
      <alignment horizontal="center" vertical="center"/>
    </xf>
    <xf numFmtId="164" fontId="1"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left" vertical="center"/>
    </xf>
    <xf numFmtId="0" fontId="7" fillId="0" borderId="1" xfId="0" applyFont="1" applyBorder="1" applyAlignment="1">
      <alignment horizontal="center" vertic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1" fillId="0" borderId="1" xfId="0" applyFont="1" applyBorder="1" applyAlignment="1">
      <alignment horizont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4" fillId="0" borderId="1" xfId="0" applyFont="1" applyBorder="1" applyAlignment="1">
      <alignment horizontal="center"/>
    </xf>
    <xf numFmtId="0" fontId="4" fillId="0" borderId="7" xfId="0" applyFont="1" applyBorder="1" applyAlignment="1">
      <alignment horizontal="center"/>
    </xf>
    <xf numFmtId="0" fontId="4" fillId="0" borderId="0" xfId="0" applyFont="1" applyAlignment="1">
      <alignment horizontal="center"/>
    </xf>
    <xf numFmtId="0" fontId="1" fillId="0" borderId="7" xfId="0" applyFont="1" applyBorder="1" applyAlignment="1">
      <alignment horizontal="center"/>
    </xf>
    <xf numFmtId="0" fontId="1" fillId="0" borderId="0" xfId="0" applyFont="1" applyAlignment="1">
      <alignment horizont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4">
    <cellStyle name="Millares" xfId="1" builtinId="3"/>
    <cellStyle name="Moneda" xfId="2" builtinId="4"/>
    <cellStyle name="Normal" xfId="0" builtinId="0"/>
    <cellStyle name="Porcentaje" xfId="3" builtinId="5"/>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CE4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9"/>
  <sheetViews>
    <sheetView showGridLines="0" topLeftCell="C13" zoomScale="50" zoomScaleNormal="50" workbookViewId="0">
      <pane ySplit="1" topLeftCell="A14" activePane="bottomLeft" state="frozen"/>
      <selection activeCell="A13" sqref="A13"/>
      <selection pane="bottomLeft" activeCell="P33" sqref="P33"/>
    </sheetView>
  </sheetViews>
  <sheetFormatPr baseColWidth="10" defaultRowHeight="14"/>
  <cols>
    <col min="1" max="1" width="14.1640625" customWidth="1"/>
    <col min="2" max="2" width="54.5" customWidth="1"/>
    <col min="3" max="3" width="38.5" customWidth="1"/>
    <col min="4" max="4" width="18.4140625" customWidth="1"/>
    <col min="5" max="5" width="18.75" customWidth="1"/>
    <col min="6" max="6" width="21" customWidth="1"/>
    <col min="7" max="7" width="19" customWidth="1"/>
    <col min="8" max="8" width="13.9140625" customWidth="1"/>
    <col min="9" max="9" width="18.5" customWidth="1"/>
    <col min="10" max="10" width="20.5" customWidth="1"/>
    <col min="11" max="11" width="17.08203125" customWidth="1"/>
    <col min="12" max="12" width="19.1640625" customWidth="1"/>
    <col min="13" max="13" width="18.9140625" customWidth="1"/>
    <col min="14" max="14" width="18.1640625" customWidth="1"/>
    <col min="16" max="16" width="18.4140625" customWidth="1"/>
    <col min="18" max="18" width="19.6640625" customWidth="1"/>
  </cols>
  <sheetData>
    <row r="1" spans="1:21" ht="41" hidden="1" customHeight="1">
      <c r="A1" s="61" t="s">
        <v>0</v>
      </c>
      <c r="B1" s="62"/>
      <c r="C1" s="62"/>
      <c r="D1" s="62"/>
      <c r="E1" s="62"/>
      <c r="F1" s="63"/>
    </row>
    <row r="2" spans="1:21" hidden="1">
      <c r="A2" s="3" t="s">
        <v>1</v>
      </c>
      <c r="B2" s="2"/>
      <c r="C2" s="64" t="s">
        <v>11</v>
      </c>
      <c r="D2" s="64"/>
      <c r="E2" s="64"/>
      <c r="F2" s="64"/>
    </row>
    <row r="3" spans="1:21" hidden="1">
      <c r="A3" s="3" t="s">
        <v>2</v>
      </c>
      <c r="B3" s="2"/>
      <c r="C3" s="64"/>
      <c r="D3" s="64"/>
      <c r="E3" s="64"/>
      <c r="F3" s="64"/>
    </row>
    <row r="4" spans="1:21" hidden="1">
      <c r="A4" s="3" t="s">
        <v>3</v>
      </c>
      <c r="B4" s="2"/>
      <c r="C4" s="64"/>
      <c r="D4" s="64"/>
      <c r="E4" s="64"/>
      <c r="F4" s="64"/>
    </row>
    <row r="5" spans="1:21" hidden="1">
      <c r="A5" s="3" t="s">
        <v>4</v>
      </c>
      <c r="B5" s="2"/>
      <c r="C5" s="64"/>
      <c r="D5" s="64"/>
      <c r="E5" s="64"/>
      <c r="F5" s="64"/>
    </row>
    <row r="6" spans="1:21" hidden="1">
      <c r="A6" s="3" t="s">
        <v>5</v>
      </c>
      <c r="B6" s="2"/>
      <c r="C6" s="64"/>
      <c r="D6" s="64"/>
      <c r="E6" s="64"/>
      <c r="F6" s="64"/>
    </row>
    <row r="7" spans="1:21" hidden="1">
      <c r="A7" s="3" t="s">
        <v>6</v>
      </c>
      <c r="B7" s="2"/>
      <c r="C7" s="64"/>
      <c r="D7" s="64"/>
      <c r="E7" s="64"/>
      <c r="F7" s="64"/>
    </row>
    <row r="8" spans="1:21" hidden="1">
      <c r="A8" s="3" t="s">
        <v>7</v>
      </c>
      <c r="B8" s="2"/>
      <c r="C8" s="64"/>
      <c r="D8" s="64"/>
      <c r="E8" s="64"/>
      <c r="F8" s="64"/>
    </row>
    <row r="9" spans="1:21" hidden="1">
      <c r="A9" s="3" t="s">
        <v>8</v>
      </c>
      <c r="B9" s="2"/>
      <c r="C9" s="64"/>
      <c r="D9" s="64"/>
      <c r="E9" s="64"/>
      <c r="F9" s="64"/>
    </row>
    <row r="10" spans="1:21" hidden="1">
      <c r="A10" s="3" t="s">
        <v>9</v>
      </c>
      <c r="B10" s="2"/>
      <c r="C10" s="64"/>
      <c r="D10" s="64"/>
      <c r="E10" s="64"/>
      <c r="F10" s="64"/>
    </row>
    <row r="11" spans="1:21" hidden="1">
      <c r="A11" s="1" t="s">
        <v>10</v>
      </c>
      <c r="B11" s="2"/>
      <c r="C11" s="64"/>
      <c r="D11" s="64"/>
      <c r="E11" s="64"/>
      <c r="F11" s="64"/>
    </row>
    <row r="12" spans="1:21" hidden="1">
      <c r="A12" s="2"/>
      <c r="B12" s="2"/>
      <c r="C12" s="64"/>
      <c r="D12" s="64"/>
      <c r="E12" s="64"/>
      <c r="F12" s="64"/>
    </row>
    <row r="13" spans="1:21" ht="42" customHeight="1">
      <c r="A13" s="65" t="s">
        <v>12</v>
      </c>
      <c r="B13" s="66"/>
      <c r="C13" s="67"/>
      <c r="D13" s="68" t="s">
        <v>55</v>
      </c>
      <c r="E13" s="69"/>
      <c r="F13" s="70"/>
      <c r="G13" s="76" t="s">
        <v>56</v>
      </c>
      <c r="H13" s="77"/>
      <c r="I13" s="78"/>
      <c r="J13" s="79" t="s">
        <v>57</v>
      </c>
      <c r="K13" s="80"/>
      <c r="L13" s="81"/>
      <c r="M13" s="72" t="s">
        <v>59</v>
      </c>
      <c r="N13" s="73"/>
      <c r="O13" s="73"/>
      <c r="P13" s="73"/>
      <c r="Q13" s="73"/>
      <c r="R13" s="73"/>
      <c r="S13" s="73"/>
      <c r="T13" s="73"/>
      <c r="U13" s="74"/>
    </row>
    <row r="14" spans="1:21">
      <c r="A14" s="75" t="s">
        <v>13</v>
      </c>
      <c r="B14" s="75"/>
      <c r="C14" s="75"/>
      <c r="D14" s="75"/>
      <c r="E14" s="75"/>
      <c r="F14" s="75"/>
      <c r="G14" s="75"/>
      <c r="H14" s="75"/>
      <c r="I14" s="75"/>
      <c r="J14" s="75"/>
      <c r="K14" s="75"/>
      <c r="L14" s="75"/>
      <c r="M14" s="75"/>
      <c r="N14" s="75"/>
      <c r="O14" s="75"/>
      <c r="P14" s="75"/>
      <c r="Q14" s="75"/>
      <c r="R14" s="75"/>
      <c r="S14" s="75"/>
      <c r="T14" s="75"/>
      <c r="U14" s="75"/>
    </row>
    <row r="15" spans="1:21" hidden="1">
      <c r="A15" s="15"/>
      <c r="B15" s="15"/>
      <c r="C15" s="15"/>
      <c r="D15" s="15"/>
      <c r="E15" s="15"/>
      <c r="F15" s="15"/>
    </row>
    <row r="16" spans="1:21" ht="28">
      <c r="A16" s="4" t="s">
        <v>14</v>
      </c>
      <c r="B16" s="5" t="s">
        <v>19</v>
      </c>
      <c r="C16" s="6" t="s">
        <v>16</v>
      </c>
      <c r="D16" s="16" t="s">
        <v>21</v>
      </c>
      <c r="E16" s="16" t="s">
        <v>22</v>
      </c>
      <c r="F16" s="16" t="s">
        <v>23</v>
      </c>
      <c r="G16" s="18" t="s">
        <v>21</v>
      </c>
      <c r="H16" s="18" t="s">
        <v>22</v>
      </c>
      <c r="I16" s="18" t="s">
        <v>23</v>
      </c>
      <c r="J16" s="20" t="s">
        <v>21</v>
      </c>
      <c r="K16" s="20" t="s">
        <v>22</v>
      </c>
      <c r="L16" s="20" t="s">
        <v>23</v>
      </c>
      <c r="M16" s="35" t="s">
        <v>60</v>
      </c>
      <c r="N16" s="35" t="s">
        <v>61</v>
      </c>
      <c r="O16" s="35" t="s">
        <v>62</v>
      </c>
      <c r="P16" s="35" t="s">
        <v>63</v>
      </c>
      <c r="Q16" s="35" t="s">
        <v>64</v>
      </c>
      <c r="R16" s="35" t="s">
        <v>65</v>
      </c>
      <c r="S16" s="35" t="s">
        <v>66</v>
      </c>
      <c r="T16" s="35" t="s">
        <v>67</v>
      </c>
      <c r="U16" s="35" t="s">
        <v>68</v>
      </c>
    </row>
    <row r="17" spans="1:21" ht="28">
      <c r="A17" s="5">
        <v>1</v>
      </c>
      <c r="B17" s="7" t="s">
        <v>15</v>
      </c>
      <c r="C17" s="8" t="s">
        <v>17</v>
      </c>
      <c r="D17" s="22">
        <f>120000*2</f>
        <v>240000</v>
      </c>
      <c r="E17" s="22">
        <f>D17*19%</f>
        <v>45600</v>
      </c>
      <c r="F17" s="22">
        <f>D17+E17</f>
        <v>285600</v>
      </c>
      <c r="G17" s="41">
        <v>400000</v>
      </c>
      <c r="H17" s="41">
        <v>0</v>
      </c>
      <c r="I17" s="42">
        <f>+G17</f>
        <v>400000</v>
      </c>
      <c r="J17" s="32">
        <v>300000</v>
      </c>
      <c r="K17" s="32">
        <f>+J17*19%</f>
        <v>57000</v>
      </c>
      <c r="L17" s="32">
        <f>+J17+K17</f>
        <v>357000</v>
      </c>
      <c r="M17" s="36">
        <f>+MIN(D17,G17,J17)</f>
        <v>240000</v>
      </c>
      <c r="N17" s="36">
        <f>+MAX(D17,G17,J17)</f>
        <v>400000</v>
      </c>
      <c r="O17" s="37">
        <f>+COUNT(D17,G17,J17)</f>
        <v>3</v>
      </c>
      <c r="P17" s="36">
        <f>+ROUND(AVERAGE(D17,G17,J17),0)</f>
        <v>313333</v>
      </c>
      <c r="Q17" s="38">
        <f>+M17/N17</f>
        <v>0.6</v>
      </c>
      <c r="R17" s="39">
        <f>+STDEVP(D17,G17,J17)</f>
        <v>65996.632910744433</v>
      </c>
      <c r="S17" s="43">
        <f>+(R17/P17)*100</f>
        <v>21.062777591490342</v>
      </c>
      <c r="T17" s="43">
        <f>100-S17</f>
        <v>78.937222408509655</v>
      </c>
      <c r="U17" s="37" t="str">
        <f>+IF(T17&gt;50,"ALTO","BAJO")</f>
        <v>ALTO</v>
      </c>
    </row>
    <row r="18" spans="1:21" ht="126">
      <c r="A18" s="5">
        <v>2</v>
      </c>
      <c r="B18" s="8" t="s">
        <v>20</v>
      </c>
      <c r="C18" s="9" t="s">
        <v>18</v>
      </c>
      <c r="D18" s="22">
        <f>120000*2</f>
        <v>240000</v>
      </c>
      <c r="E18" s="22">
        <f>D18*19%</f>
        <v>45600</v>
      </c>
      <c r="F18" s="22">
        <f>D18+E18</f>
        <v>285600</v>
      </c>
      <c r="G18" s="41">
        <v>400000</v>
      </c>
      <c r="H18" s="41">
        <v>0</v>
      </c>
      <c r="I18" s="42">
        <f>+G18</f>
        <v>400000</v>
      </c>
      <c r="J18" s="32">
        <v>300000</v>
      </c>
      <c r="K18" s="32">
        <f>+J18*19%</f>
        <v>57000</v>
      </c>
      <c r="L18" s="32">
        <f t="shared" ref="L18:L20" si="0">+J18+K18</f>
        <v>357000</v>
      </c>
      <c r="M18" s="36">
        <f t="shared" ref="M18:M20" si="1">+MIN(D18,G18,J18)</f>
        <v>240000</v>
      </c>
      <c r="N18" s="36">
        <f t="shared" ref="N18:N20" si="2">+MAX(D18,G18,J18)</f>
        <v>400000</v>
      </c>
      <c r="O18" s="37">
        <f t="shared" ref="O18:O20" si="3">+COUNT(D18,G18,J18)</f>
        <v>3</v>
      </c>
      <c r="P18" s="36">
        <f t="shared" ref="P18:P20" si="4">+ROUND(AVERAGE(D18,G18,J18),0)</f>
        <v>313333</v>
      </c>
      <c r="Q18" s="38">
        <f t="shared" ref="Q18:Q20" si="5">+M18/N18</f>
        <v>0.6</v>
      </c>
      <c r="R18" s="39">
        <f t="shared" ref="R18:R20" si="6">+STDEVP(D18,G18,J18)</f>
        <v>65996.632910744433</v>
      </c>
      <c r="S18" s="43">
        <f t="shared" ref="S18:S20" si="7">+(R18/P18)*100</f>
        <v>21.062777591490342</v>
      </c>
      <c r="T18" s="43">
        <f t="shared" ref="T18:T20" si="8">100-S18</f>
        <v>78.937222408509655</v>
      </c>
      <c r="U18" s="37" t="str">
        <f t="shared" ref="U18:U20" si="9">+IF(T18&gt;50,"ALTO","BAJO")</f>
        <v>ALTO</v>
      </c>
    </row>
    <row r="19" spans="1:21" ht="42">
      <c r="A19" s="5">
        <v>3</v>
      </c>
      <c r="B19" s="9" t="s">
        <v>24</v>
      </c>
      <c r="C19" s="9" t="s">
        <v>27</v>
      </c>
      <c r="D19" s="22">
        <f>((2943400*1.39)/210)*6</f>
        <v>116895.02857142856</v>
      </c>
      <c r="E19" s="22">
        <f>D19*19%</f>
        <v>22210.055428571424</v>
      </c>
      <c r="F19" s="22">
        <f>D19+E19</f>
        <v>139105.08399999997</v>
      </c>
      <c r="G19" s="41">
        <v>400000</v>
      </c>
      <c r="H19" s="41">
        <v>0</v>
      </c>
      <c r="I19" s="42">
        <f>+G19</f>
        <v>400000</v>
      </c>
      <c r="J19" s="32">
        <v>500000</v>
      </c>
      <c r="K19" s="32">
        <f>+J19*19%</f>
        <v>95000</v>
      </c>
      <c r="L19" s="32">
        <f t="shared" si="0"/>
        <v>595000</v>
      </c>
      <c r="M19" s="36">
        <f t="shared" si="1"/>
        <v>116895.02857142856</v>
      </c>
      <c r="N19" s="36">
        <f t="shared" si="2"/>
        <v>500000</v>
      </c>
      <c r="O19" s="37">
        <f t="shared" si="3"/>
        <v>3</v>
      </c>
      <c r="P19" s="36">
        <f t="shared" si="4"/>
        <v>338965</v>
      </c>
      <c r="Q19" s="38">
        <f t="shared" si="5"/>
        <v>0.23379005714285711</v>
      </c>
      <c r="R19" s="39">
        <f t="shared" si="6"/>
        <v>162247.35710254914</v>
      </c>
      <c r="S19" s="43">
        <f t="shared" si="7"/>
        <v>47.865519184148553</v>
      </c>
      <c r="T19" s="43">
        <f t="shared" si="8"/>
        <v>52.134480815851447</v>
      </c>
      <c r="U19" s="37" t="str">
        <f t="shared" si="9"/>
        <v>ALTO</v>
      </c>
    </row>
    <row r="20" spans="1:21" ht="56">
      <c r="A20" s="5">
        <v>4</v>
      </c>
      <c r="B20" s="8" t="s">
        <v>25</v>
      </c>
      <c r="C20" s="9" t="s">
        <v>26</v>
      </c>
      <c r="D20" s="22">
        <f>70000*2*2</f>
        <v>280000</v>
      </c>
      <c r="E20" s="22">
        <f>D20*19%</f>
        <v>53200</v>
      </c>
      <c r="F20" s="22">
        <f>D20+E20</f>
        <v>333200</v>
      </c>
      <c r="G20" s="41">
        <v>400000</v>
      </c>
      <c r="H20" s="41">
        <v>0</v>
      </c>
      <c r="I20" s="42">
        <f>+G20</f>
        <v>400000</v>
      </c>
      <c r="J20" s="32">
        <v>300000</v>
      </c>
      <c r="K20" s="32">
        <f>+J20*19%</f>
        <v>57000</v>
      </c>
      <c r="L20" s="32">
        <f t="shared" si="0"/>
        <v>357000</v>
      </c>
      <c r="M20" s="36">
        <f t="shared" si="1"/>
        <v>280000</v>
      </c>
      <c r="N20" s="36">
        <f t="shared" si="2"/>
        <v>400000</v>
      </c>
      <c r="O20" s="37">
        <f t="shared" si="3"/>
        <v>3</v>
      </c>
      <c r="P20" s="36">
        <f t="shared" si="4"/>
        <v>326667</v>
      </c>
      <c r="Q20" s="38">
        <f t="shared" si="5"/>
        <v>0.7</v>
      </c>
      <c r="R20" s="39">
        <f t="shared" si="6"/>
        <v>52493.385826745405</v>
      </c>
      <c r="S20" s="43">
        <f t="shared" si="7"/>
        <v>16.069387427179791</v>
      </c>
      <c r="T20" s="43">
        <f t="shared" si="8"/>
        <v>83.930612572820209</v>
      </c>
      <c r="U20" s="37" t="str">
        <f t="shared" si="9"/>
        <v>ALTO</v>
      </c>
    </row>
    <row r="21" spans="1:21">
      <c r="A21" s="82" t="s">
        <v>28</v>
      </c>
      <c r="B21" s="82"/>
      <c r="C21" s="82"/>
      <c r="D21" s="82"/>
      <c r="E21" s="82"/>
      <c r="F21" s="82"/>
      <c r="G21" s="82"/>
      <c r="H21" s="82"/>
      <c r="I21" s="82"/>
      <c r="J21" s="82"/>
      <c r="K21" s="82"/>
      <c r="L21" s="82"/>
      <c r="M21" s="82"/>
      <c r="N21" s="82"/>
      <c r="O21" s="82"/>
      <c r="P21" s="82"/>
      <c r="Q21" s="82"/>
      <c r="R21" s="82"/>
      <c r="S21" s="82"/>
      <c r="T21" s="82"/>
      <c r="U21" s="82"/>
    </row>
    <row r="22" spans="1:21" ht="28">
      <c r="A22" s="10" t="s">
        <v>14</v>
      </c>
      <c r="B22" s="11" t="s">
        <v>19</v>
      </c>
      <c r="C22" s="12" t="s">
        <v>16</v>
      </c>
      <c r="D22" s="17" t="s">
        <v>21</v>
      </c>
      <c r="E22" s="17" t="s">
        <v>22</v>
      </c>
      <c r="F22" s="17" t="s">
        <v>23</v>
      </c>
      <c r="G22" s="19" t="s">
        <v>21</v>
      </c>
      <c r="H22" s="19" t="s">
        <v>22</v>
      </c>
      <c r="I22" s="19" t="s">
        <v>23</v>
      </c>
      <c r="J22" s="21" t="s">
        <v>21</v>
      </c>
      <c r="K22" s="21" t="s">
        <v>22</v>
      </c>
      <c r="L22" s="21" t="s">
        <v>23</v>
      </c>
      <c r="M22" s="35" t="s">
        <v>60</v>
      </c>
      <c r="N22" s="35" t="s">
        <v>61</v>
      </c>
      <c r="O22" s="35" t="s">
        <v>62</v>
      </c>
      <c r="P22" s="35" t="s">
        <v>63</v>
      </c>
      <c r="Q22" s="35" t="s">
        <v>64</v>
      </c>
      <c r="R22" s="35" t="s">
        <v>65</v>
      </c>
      <c r="S22" s="35" t="s">
        <v>66</v>
      </c>
      <c r="T22" s="35" t="s">
        <v>67</v>
      </c>
      <c r="U22" s="35" t="s">
        <v>68</v>
      </c>
    </row>
    <row r="23" spans="1:21" ht="168">
      <c r="A23" s="5">
        <v>5</v>
      </c>
      <c r="B23" s="8" t="s">
        <v>29</v>
      </c>
      <c r="C23" s="9" t="s">
        <v>30</v>
      </c>
      <c r="D23" s="22">
        <v>2858528</v>
      </c>
      <c r="E23" s="23">
        <f>D23*19%</f>
        <v>543120.31999999995</v>
      </c>
      <c r="F23" s="23">
        <f>D23+E23</f>
        <v>3401648.32</v>
      </c>
      <c r="G23" s="27">
        <v>2000000</v>
      </c>
      <c r="H23" s="26" t="s">
        <v>58</v>
      </c>
      <c r="I23" s="28">
        <f>+G23</f>
        <v>2000000</v>
      </c>
      <c r="J23" s="33">
        <f>627785+400000</f>
        <v>1027785</v>
      </c>
      <c r="K23" s="33">
        <f>+J23*19%</f>
        <v>195279.15</v>
      </c>
      <c r="L23" s="33">
        <f>+J23+K23</f>
        <v>1223064.1499999999</v>
      </c>
      <c r="M23" s="36">
        <f t="shared" ref="M23" si="10">+MIN(D23,G23,J23)</f>
        <v>1027785</v>
      </c>
      <c r="N23" s="36">
        <f t="shared" ref="N23" si="11">+MAX(D23,G23,J23)</f>
        <v>2858528</v>
      </c>
      <c r="O23" s="37">
        <f t="shared" ref="O23" si="12">+COUNT(D23,G23,J23)</f>
        <v>3</v>
      </c>
      <c r="P23" s="36">
        <f t="shared" ref="P23" si="13">+ROUND(AVERAGE(D23,G23,J23),0)</f>
        <v>1962104</v>
      </c>
      <c r="Q23" s="38">
        <f t="shared" ref="Q23" si="14">+M23/N23</f>
        <v>0.35955043994671382</v>
      </c>
      <c r="R23" s="39">
        <f t="shared" ref="R23" si="15">+STDEVP(D23,G23,J23)</f>
        <v>747877.90633513313</v>
      </c>
      <c r="S23" s="43">
        <f t="shared" ref="S23" si="16">+(R23/P23)*100</f>
        <v>38.116119549989861</v>
      </c>
      <c r="T23" s="43">
        <f t="shared" ref="T23" si="17">100-S23</f>
        <v>61.883880450010139</v>
      </c>
      <c r="U23" s="37" t="str">
        <f t="shared" ref="U23" si="18">+IF(T23&gt;50,"ALTO","BAJO")</f>
        <v>ALTO</v>
      </c>
    </row>
    <row r="24" spans="1:21">
      <c r="A24" s="83" t="s">
        <v>31</v>
      </c>
      <c r="B24" s="84"/>
      <c r="C24" s="84"/>
      <c r="D24" s="84"/>
      <c r="E24" s="84"/>
      <c r="F24" s="84"/>
      <c r="G24" s="84"/>
      <c r="H24" s="84"/>
      <c r="I24" s="84"/>
      <c r="J24" s="84"/>
      <c r="K24" s="84"/>
      <c r="L24" s="84"/>
      <c r="M24" s="84"/>
      <c r="N24" s="84"/>
      <c r="O24" s="84"/>
      <c r="P24" s="84"/>
      <c r="Q24" s="84"/>
      <c r="R24" s="84"/>
      <c r="S24" s="84"/>
      <c r="T24" s="84"/>
      <c r="U24" s="84"/>
    </row>
    <row r="25" spans="1:21" ht="28">
      <c r="A25" s="10" t="s">
        <v>14</v>
      </c>
      <c r="B25" s="11" t="s">
        <v>19</v>
      </c>
      <c r="C25" s="12" t="s">
        <v>16</v>
      </c>
      <c r="D25" s="17" t="s">
        <v>21</v>
      </c>
      <c r="E25" s="17" t="s">
        <v>22</v>
      </c>
      <c r="F25" s="17" t="s">
        <v>23</v>
      </c>
      <c r="G25" s="19" t="s">
        <v>21</v>
      </c>
      <c r="H25" s="19" t="s">
        <v>22</v>
      </c>
      <c r="I25" s="19" t="s">
        <v>23</v>
      </c>
      <c r="J25" s="21" t="s">
        <v>21</v>
      </c>
      <c r="K25" s="21" t="s">
        <v>22</v>
      </c>
      <c r="L25" s="21" t="s">
        <v>23</v>
      </c>
      <c r="M25" s="35" t="s">
        <v>60</v>
      </c>
      <c r="N25" s="35" t="s">
        <v>61</v>
      </c>
      <c r="O25" s="35" t="s">
        <v>62</v>
      </c>
      <c r="P25" s="35" t="s">
        <v>63</v>
      </c>
      <c r="Q25" s="35" t="s">
        <v>64</v>
      </c>
      <c r="R25" s="35" t="s">
        <v>65</v>
      </c>
      <c r="S25" s="35" t="s">
        <v>66</v>
      </c>
      <c r="T25" s="35" t="s">
        <v>67</v>
      </c>
      <c r="U25" s="35" t="s">
        <v>68</v>
      </c>
    </row>
    <row r="26" spans="1:21" ht="204" customHeight="1">
      <c r="A26" s="5">
        <v>6</v>
      </c>
      <c r="B26" s="9" t="s">
        <v>32</v>
      </c>
      <c r="C26" s="9" t="s">
        <v>33</v>
      </c>
      <c r="D26" s="22">
        <f>60000*5</f>
        <v>300000</v>
      </c>
      <c r="E26" s="23">
        <f>D26*19%</f>
        <v>57000</v>
      </c>
      <c r="F26" s="24">
        <f>D26+E26</f>
        <v>357000</v>
      </c>
      <c r="G26" s="27">
        <v>2500000</v>
      </c>
      <c r="H26" s="26" t="s">
        <v>58</v>
      </c>
      <c r="I26" s="28">
        <f>+G26</f>
        <v>2500000</v>
      </c>
      <c r="J26" s="32">
        <v>915000</v>
      </c>
      <c r="K26" s="32">
        <f>+J26*19%</f>
        <v>173850</v>
      </c>
      <c r="L26" s="32">
        <f>+J26+K26</f>
        <v>1088850</v>
      </c>
      <c r="M26" s="36">
        <f t="shared" ref="M26" si="19">+MIN(D26,G26,J26)</f>
        <v>300000</v>
      </c>
      <c r="N26" s="36">
        <f t="shared" ref="N26" si="20">+MAX(D26,G26,J26)</f>
        <v>2500000</v>
      </c>
      <c r="O26" s="37">
        <f t="shared" ref="O26" si="21">+COUNT(D26,G26,J26)</f>
        <v>3</v>
      </c>
      <c r="P26" s="36">
        <f t="shared" ref="P26" si="22">+ROUND(AVERAGE(D26,G26,J26),0)</f>
        <v>1238333</v>
      </c>
      <c r="Q26" s="38">
        <f t="shared" ref="Q26" si="23">+M26/N26</f>
        <v>0.12</v>
      </c>
      <c r="R26" s="39">
        <f t="shared" ref="R26" si="24">+STDEVP(D26,G26,J26)</f>
        <v>926789.56019632041</v>
      </c>
      <c r="S26" s="43">
        <f t="shared" ref="S26" si="25">+(R26/P26)*100</f>
        <v>74.841707375667156</v>
      </c>
      <c r="T26" s="43">
        <f t="shared" ref="T26" si="26">100-S26</f>
        <v>25.158292624332844</v>
      </c>
      <c r="U26" s="37" t="str">
        <f t="shared" ref="U26" si="27">+IF(T26&gt;50,"ALTO","BAJO")</f>
        <v>BAJO</v>
      </c>
    </row>
    <row r="27" spans="1:21">
      <c r="A27" s="85" t="s">
        <v>34</v>
      </c>
      <c r="B27" s="86"/>
      <c r="C27" s="86"/>
      <c r="D27" s="86"/>
      <c r="E27" s="86"/>
      <c r="F27" s="86"/>
      <c r="G27" s="86"/>
      <c r="H27" s="86"/>
      <c r="I27" s="86"/>
      <c r="J27" s="86"/>
      <c r="K27" s="86"/>
      <c r="L27" s="86"/>
      <c r="M27" s="86"/>
      <c r="N27" s="86"/>
      <c r="O27" s="86"/>
      <c r="P27" s="86"/>
      <c r="Q27" s="86"/>
      <c r="R27" s="86"/>
      <c r="S27" s="86"/>
      <c r="T27" s="86"/>
      <c r="U27" s="86"/>
    </row>
    <row r="28" spans="1:21" ht="28">
      <c r="A28" s="10" t="s">
        <v>14</v>
      </c>
      <c r="B28" s="11" t="s">
        <v>19</v>
      </c>
      <c r="C28" s="12" t="s">
        <v>16</v>
      </c>
      <c r="D28" s="17" t="s">
        <v>21</v>
      </c>
      <c r="E28" s="17" t="s">
        <v>22</v>
      </c>
      <c r="F28" s="17" t="s">
        <v>23</v>
      </c>
      <c r="G28" s="19" t="s">
        <v>21</v>
      </c>
      <c r="H28" s="19" t="s">
        <v>22</v>
      </c>
      <c r="I28" s="19" t="s">
        <v>23</v>
      </c>
      <c r="J28" s="21" t="s">
        <v>21</v>
      </c>
      <c r="K28" s="21" t="s">
        <v>22</v>
      </c>
      <c r="L28" s="21" t="s">
        <v>23</v>
      </c>
      <c r="M28" s="35" t="s">
        <v>60</v>
      </c>
      <c r="N28" s="35" t="s">
        <v>61</v>
      </c>
      <c r="O28" s="35" t="s">
        <v>62</v>
      </c>
      <c r="P28" s="35" t="s">
        <v>63</v>
      </c>
      <c r="Q28" s="35" t="s">
        <v>64</v>
      </c>
      <c r="R28" s="35" t="s">
        <v>65</v>
      </c>
      <c r="S28" s="35" t="s">
        <v>66</v>
      </c>
      <c r="T28" s="35" t="s">
        <v>67</v>
      </c>
      <c r="U28" s="35" t="s">
        <v>68</v>
      </c>
    </row>
    <row r="29" spans="1:21" ht="116.5" customHeight="1">
      <c r="A29" s="13">
        <v>7</v>
      </c>
      <c r="B29" s="14" t="s">
        <v>35</v>
      </c>
      <c r="C29" s="14"/>
      <c r="D29" s="44">
        <f>160000</f>
        <v>160000</v>
      </c>
      <c r="E29" s="44">
        <f>D29*19%</f>
        <v>30400</v>
      </c>
      <c r="F29" s="44">
        <f>D29+E29</f>
        <v>190400</v>
      </c>
      <c r="G29" s="45">
        <v>900000</v>
      </c>
      <c r="H29" s="40" t="s">
        <v>58</v>
      </c>
      <c r="I29" s="45">
        <f>+G29</f>
        <v>900000</v>
      </c>
      <c r="J29" s="46">
        <f>1050000-400000</f>
        <v>650000</v>
      </c>
      <c r="K29" s="46">
        <f>+J29*19%</f>
        <v>123500</v>
      </c>
      <c r="L29" s="46">
        <f>+J29+K29</f>
        <v>773500</v>
      </c>
      <c r="M29" s="36">
        <f t="shared" ref="M29" si="28">+MIN(D29,G29,J29)</f>
        <v>160000</v>
      </c>
      <c r="N29" s="36">
        <f t="shared" ref="N29" si="29">+MAX(D29,G29,J29)</f>
        <v>900000</v>
      </c>
      <c r="O29" s="37">
        <f t="shared" ref="O29" si="30">+COUNT(D29,G29,J29)</f>
        <v>3</v>
      </c>
      <c r="P29" s="36">
        <f t="shared" ref="P29" si="31">+ROUND(AVERAGE(D29,G29,J29),0)</f>
        <v>570000</v>
      </c>
      <c r="Q29" s="38">
        <f t="shared" ref="Q29" si="32">+M29/N29</f>
        <v>0.17777777777777778</v>
      </c>
      <c r="R29" s="39">
        <f t="shared" ref="R29" si="33">+STDEVP(D29,G29,J29)</f>
        <v>307354.30152621365</v>
      </c>
      <c r="S29" s="43">
        <f t="shared" ref="S29" si="34">+(R29/P29)*100</f>
        <v>53.921807285300638</v>
      </c>
      <c r="T29" s="43">
        <f t="shared" ref="T29" si="35">100-S29</f>
        <v>46.078192714699362</v>
      </c>
      <c r="U29" s="37" t="str">
        <f t="shared" ref="U29" si="36">+IF(T29&gt;50,"ALTO","BAJO")</f>
        <v>BAJO</v>
      </c>
    </row>
    <row r="30" spans="1:21" ht="19" customHeight="1">
      <c r="A30" s="71" t="s">
        <v>34</v>
      </c>
      <c r="B30" s="71"/>
      <c r="C30" s="71"/>
      <c r="D30" s="71"/>
      <c r="E30" s="71"/>
      <c r="F30" s="71"/>
      <c r="G30" s="71"/>
      <c r="H30" s="71"/>
      <c r="I30" s="71"/>
      <c r="J30" s="71"/>
      <c r="K30" s="71"/>
      <c r="L30" s="71"/>
      <c r="M30" s="71"/>
      <c r="N30" s="71"/>
      <c r="O30" s="71"/>
      <c r="P30" s="71"/>
      <c r="Q30" s="71"/>
      <c r="R30" s="71"/>
      <c r="S30" s="71"/>
      <c r="T30" s="71"/>
      <c r="U30" s="71"/>
    </row>
    <row r="31" spans="1:21" ht="28">
      <c r="A31" s="10" t="s">
        <v>14</v>
      </c>
      <c r="B31" s="11" t="s">
        <v>19</v>
      </c>
      <c r="C31" s="12" t="s">
        <v>16</v>
      </c>
      <c r="D31" s="17" t="s">
        <v>21</v>
      </c>
      <c r="E31" s="17" t="s">
        <v>22</v>
      </c>
      <c r="F31" s="17" t="s">
        <v>23</v>
      </c>
      <c r="G31" s="19" t="s">
        <v>21</v>
      </c>
      <c r="H31" s="19" t="s">
        <v>22</v>
      </c>
      <c r="I31" s="19" t="s">
        <v>23</v>
      </c>
      <c r="J31" s="21" t="s">
        <v>21</v>
      </c>
      <c r="K31" s="21" t="s">
        <v>22</v>
      </c>
      <c r="L31" s="21" t="s">
        <v>23</v>
      </c>
      <c r="M31" s="35" t="s">
        <v>60</v>
      </c>
      <c r="N31" s="35" t="s">
        <v>61</v>
      </c>
      <c r="O31" s="35" t="s">
        <v>62</v>
      </c>
      <c r="P31" s="35" t="s">
        <v>63</v>
      </c>
      <c r="Q31" s="35" t="s">
        <v>64</v>
      </c>
      <c r="R31" s="35" t="s">
        <v>65</v>
      </c>
      <c r="S31" s="35" t="s">
        <v>66</v>
      </c>
      <c r="T31" s="35" t="s">
        <v>67</v>
      </c>
      <c r="U31" s="35" t="s">
        <v>68</v>
      </c>
    </row>
    <row r="32" spans="1:21" ht="98">
      <c r="A32" s="5">
        <v>8</v>
      </c>
      <c r="B32" s="8" t="s">
        <v>36</v>
      </c>
      <c r="C32" s="9" t="s">
        <v>37</v>
      </c>
      <c r="D32" s="22">
        <f>160000</f>
        <v>160000</v>
      </c>
      <c r="E32" s="22">
        <f>D32*19%</f>
        <v>30400</v>
      </c>
      <c r="F32" s="22">
        <f>D32+E32</f>
        <v>190400</v>
      </c>
      <c r="G32" s="29">
        <v>0</v>
      </c>
      <c r="H32" s="26" t="s">
        <v>58</v>
      </c>
      <c r="I32" s="30">
        <f>+G32</f>
        <v>0</v>
      </c>
      <c r="J32" s="32">
        <f>1050000-400000</f>
        <v>650000</v>
      </c>
      <c r="K32" s="32">
        <f>+J32*19%</f>
        <v>123500</v>
      </c>
      <c r="L32" s="32">
        <f>+J32+K32</f>
        <v>773500</v>
      </c>
      <c r="M32" s="36">
        <f t="shared" ref="M32" si="37">+MIN(D32,G32,J32)</f>
        <v>0</v>
      </c>
      <c r="N32" s="36">
        <f t="shared" ref="N32" si="38">+MAX(D32,G32,J32)</f>
        <v>650000</v>
      </c>
      <c r="O32" s="37">
        <f t="shared" ref="O32" si="39">+COUNT(D32,G32,J32)</f>
        <v>3</v>
      </c>
      <c r="P32" s="36">
        <f t="shared" ref="P32" si="40">+ROUND(AVERAGE(D32,G32,J32),0)</f>
        <v>270000</v>
      </c>
      <c r="Q32" s="38">
        <f t="shared" ref="Q32" si="41">+M32/N32</f>
        <v>0</v>
      </c>
      <c r="R32" s="39">
        <f t="shared" ref="R32" si="42">+STDEVP(D32,G32,J32)</f>
        <v>276526.06869274849</v>
      </c>
      <c r="S32" s="43">
        <f t="shared" ref="S32" si="43">+(R32/P32)*100</f>
        <v>102.41706247879574</v>
      </c>
      <c r="T32" s="43">
        <f t="shared" ref="T32" si="44">100-S32</f>
        <v>-2.4170624787957422</v>
      </c>
      <c r="U32" s="37" t="str">
        <f t="shared" ref="U32" si="45">+IF(T32&gt;50,"ALTO","BAJO")</f>
        <v>BAJO</v>
      </c>
    </row>
    <row r="33" spans="1:18">
      <c r="A33" s="58" t="s">
        <v>54</v>
      </c>
      <c r="B33" s="59"/>
      <c r="C33" s="60"/>
      <c r="D33" s="25">
        <f t="shared" ref="D33:I33" si="46">+D17+D18+D19+D20+D23+D26+D29+D32</f>
        <v>4355423.0285714287</v>
      </c>
      <c r="E33" s="25">
        <f t="shared" si="46"/>
        <v>827530.37542857137</v>
      </c>
      <c r="F33" s="25">
        <f t="shared" si="46"/>
        <v>5182953.4040000001</v>
      </c>
      <c r="G33" s="31">
        <f t="shared" si="46"/>
        <v>7000000</v>
      </c>
      <c r="H33" s="31" t="e">
        <f t="shared" si="46"/>
        <v>#VALUE!</v>
      </c>
      <c r="I33" s="31">
        <f t="shared" si="46"/>
        <v>7000000</v>
      </c>
      <c r="J33" s="34">
        <f t="shared" ref="J33:R33" si="47">+J17+J18+J19+J20+J23+J26+J29+J32</f>
        <v>4642785</v>
      </c>
      <c r="K33" s="34">
        <f t="shared" si="47"/>
        <v>882129.15</v>
      </c>
      <c r="L33" s="34">
        <f t="shared" si="47"/>
        <v>5524914.1500000004</v>
      </c>
      <c r="M33" s="47">
        <f t="shared" si="47"/>
        <v>2364680.0285714287</v>
      </c>
      <c r="N33" s="47">
        <f t="shared" si="47"/>
        <v>8608528</v>
      </c>
      <c r="O33" s="47">
        <f t="shared" si="47"/>
        <v>24</v>
      </c>
      <c r="P33" s="47">
        <f t="shared" si="47"/>
        <v>5332735</v>
      </c>
      <c r="Q33" s="47">
        <f t="shared" si="47"/>
        <v>2.7911182748673484</v>
      </c>
      <c r="R33" s="47">
        <f t="shared" si="47"/>
        <v>2605281.8455011989</v>
      </c>
    </row>
    <row r="34" spans="1:18">
      <c r="A34" s="57" t="s">
        <v>38</v>
      </c>
      <c r="B34" s="57"/>
      <c r="C34" s="57"/>
      <c r="D34" s="57"/>
      <c r="E34" s="57"/>
      <c r="F34" s="57"/>
    </row>
    <row r="35" spans="1:18" ht="60" customHeight="1">
      <c r="A35" s="55" t="s">
        <v>39</v>
      </c>
      <c r="B35" s="56"/>
      <c r="C35" s="56"/>
      <c r="D35" s="56"/>
      <c r="E35" s="56"/>
      <c r="F35" s="56"/>
    </row>
    <row r="36" spans="1:18" ht="67.5" customHeight="1">
      <c r="A36" s="55" t="s">
        <v>40</v>
      </c>
      <c r="B36" s="56"/>
      <c r="C36" s="56"/>
      <c r="D36" s="56"/>
      <c r="E36" s="56"/>
      <c r="F36" s="56"/>
    </row>
    <row r="37" spans="1:18" ht="165" customHeight="1">
      <c r="A37" s="55" t="s">
        <v>41</v>
      </c>
      <c r="B37" s="56"/>
      <c r="C37" s="56"/>
      <c r="D37" s="56"/>
      <c r="E37" s="56"/>
      <c r="F37" s="56"/>
    </row>
    <row r="38" spans="1:18" ht="56.5" customHeight="1">
      <c r="A38" s="55" t="s">
        <v>42</v>
      </c>
      <c r="B38" s="56"/>
      <c r="C38" s="56"/>
      <c r="D38" s="56"/>
      <c r="E38" s="56"/>
      <c r="F38" s="56"/>
    </row>
    <row r="39" spans="1:18" ht="85" customHeight="1">
      <c r="A39" s="55" t="s">
        <v>43</v>
      </c>
      <c r="B39" s="56"/>
      <c r="C39" s="56"/>
      <c r="D39" s="56"/>
      <c r="E39" s="56"/>
      <c r="F39" s="56"/>
    </row>
    <row r="40" spans="1:18" ht="108.5" customHeight="1">
      <c r="A40" s="55" t="s">
        <v>44</v>
      </c>
      <c r="B40" s="56"/>
      <c r="C40" s="56"/>
      <c r="D40" s="56"/>
      <c r="E40" s="56"/>
      <c r="F40" s="56"/>
    </row>
    <row r="41" spans="1:18" ht="61.5" customHeight="1">
      <c r="A41" s="55" t="s">
        <v>45</v>
      </c>
      <c r="B41" s="56"/>
      <c r="C41" s="56"/>
      <c r="D41" s="56"/>
      <c r="E41" s="56"/>
      <c r="F41" s="56"/>
    </row>
    <row r="42" spans="1:18" ht="151.5" customHeight="1">
      <c r="A42" s="55" t="s">
        <v>46</v>
      </c>
      <c r="B42" s="56"/>
      <c r="C42" s="56"/>
      <c r="D42" s="56"/>
      <c r="E42" s="56"/>
      <c r="F42" s="56"/>
    </row>
    <row r="43" spans="1:18" ht="61" customHeight="1">
      <c r="A43" s="55" t="s">
        <v>47</v>
      </c>
      <c r="B43" s="56"/>
      <c r="C43" s="56"/>
      <c r="D43" s="56"/>
      <c r="E43" s="56"/>
      <c r="F43" s="56"/>
    </row>
    <row r="44" spans="1:18" ht="43.5" customHeight="1">
      <c r="A44" s="55" t="s">
        <v>48</v>
      </c>
      <c r="B44" s="56"/>
      <c r="C44" s="56"/>
      <c r="D44" s="56"/>
      <c r="E44" s="56"/>
      <c r="F44" s="56"/>
    </row>
    <row r="45" spans="1:18" ht="60" customHeight="1">
      <c r="A45" s="55" t="s">
        <v>49</v>
      </c>
      <c r="B45" s="56"/>
      <c r="C45" s="56"/>
      <c r="D45" s="56"/>
      <c r="E45" s="56"/>
      <c r="F45" s="56"/>
    </row>
    <row r="46" spans="1:18" ht="112" customHeight="1">
      <c r="A46" s="55" t="s">
        <v>50</v>
      </c>
      <c r="B46" s="56"/>
      <c r="C46" s="56"/>
      <c r="D46" s="56"/>
      <c r="E46" s="56"/>
      <c r="F46" s="56"/>
    </row>
    <row r="47" spans="1:18" ht="81" customHeight="1">
      <c r="A47" s="55" t="s">
        <v>51</v>
      </c>
      <c r="B47" s="56"/>
      <c r="C47" s="56"/>
      <c r="D47" s="56"/>
      <c r="E47" s="56"/>
      <c r="F47" s="56"/>
    </row>
    <row r="48" spans="1:18" ht="43.5" customHeight="1">
      <c r="A48" s="55" t="s">
        <v>52</v>
      </c>
      <c r="B48" s="56"/>
      <c r="C48" s="56"/>
      <c r="D48" s="56"/>
      <c r="E48" s="56"/>
      <c r="F48" s="56"/>
    </row>
    <row r="49" spans="1:6" ht="68" customHeight="1">
      <c r="A49" s="55" t="s">
        <v>53</v>
      </c>
      <c r="B49" s="56"/>
      <c r="C49" s="56"/>
      <c r="D49" s="56"/>
      <c r="E49" s="56"/>
      <c r="F49" s="56"/>
    </row>
  </sheetData>
  <mergeCells count="29">
    <mergeCell ref="A33:C33"/>
    <mergeCell ref="A1:F1"/>
    <mergeCell ref="C2:F12"/>
    <mergeCell ref="A13:C13"/>
    <mergeCell ref="D13:F13"/>
    <mergeCell ref="A30:U30"/>
    <mergeCell ref="M13:U13"/>
    <mergeCell ref="A14:U14"/>
    <mergeCell ref="G13:I13"/>
    <mergeCell ref="J13:L13"/>
    <mergeCell ref="A21:U21"/>
    <mergeCell ref="A24:U24"/>
    <mergeCell ref="A27:U27"/>
    <mergeCell ref="A36:F36"/>
    <mergeCell ref="A37:F37"/>
    <mergeCell ref="A38:F38"/>
    <mergeCell ref="A39:F39"/>
    <mergeCell ref="A34:F34"/>
    <mergeCell ref="A35:F35"/>
    <mergeCell ref="A49:F49"/>
    <mergeCell ref="A40:F40"/>
    <mergeCell ref="A41:F41"/>
    <mergeCell ref="A42:F42"/>
    <mergeCell ref="A43:F43"/>
    <mergeCell ref="A44:F44"/>
    <mergeCell ref="A45:F45"/>
    <mergeCell ref="A46:F46"/>
    <mergeCell ref="A47:F47"/>
    <mergeCell ref="A48:F48"/>
  </mergeCells>
  <conditionalFormatting sqref="U17:U20">
    <cfRule type="cellIs" dxfId="4" priority="5" operator="equal">
      <formula>"BAJO"</formula>
    </cfRule>
  </conditionalFormatting>
  <conditionalFormatting sqref="U23">
    <cfRule type="cellIs" dxfId="3" priority="4" operator="equal">
      <formula>"BAJO"</formula>
    </cfRule>
  </conditionalFormatting>
  <conditionalFormatting sqref="U26">
    <cfRule type="cellIs" dxfId="2" priority="3" operator="equal">
      <formula>"BAJO"</formula>
    </cfRule>
  </conditionalFormatting>
  <conditionalFormatting sqref="U29">
    <cfRule type="cellIs" dxfId="1" priority="2" operator="equal">
      <formula>"BAJO"</formula>
    </cfRule>
  </conditionalFormatting>
  <conditionalFormatting sqref="U32">
    <cfRule type="cellIs" dxfId="0" priority="1" operator="equal">
      <formula>"BAJO"</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showGridLines="0" tabSelected="1" zoomScale="70" zoomScaleNormal="70" workbookViewId="0">
      <selection activeCell="D26" sqref="D26"/>
    </sheetView>
  </sheetViews>
  <sheetFormatPr baseColWidth="10" defaultRowHeight="14"/>
  <cols>
    <col min="1" max="1" width="14.1640625" customWidth="1"/>
    <col min="2" max="2" width="54.5" customWidth="1"/>
    <col min="3" max="3" width="38.5" customWidth="1"/>
    <col min="4" max="4" width="18.4140625" customWidth="1"/>
    <col min="5" max="5" width="18.75" customWidth="1"/>
    <col min="6" max="6" width="21" customWidth="1"/>
  </cols>
  <sheetData>
    <row r="1" spans="1:6" ht="41" customHeight="1">
      <c r="A1" s="61" t="s">
        <v>0</v>
      </c>
      <c r="B1" s="62"/>
      <c r="C1" s="62"/>
      <c r="D1" s="62"/>
      <c r="E1" s="62"/>
      <c r="F1" s="63"/>
    </row>
    <row r="2" spans="1:6">
      <c r="A2" s="3" t="s">
        <v>1</v>
      </c>
      <c r="B2" s="2"/>
      <c r="C2" s="64" t="s">
        <v>11</v>
      </c>
      <c r="D2" s="64"/>
      <c r="E2" s="64"/>
      <c r="F2" s="64"/>
    </row>
    <row r="3" spans="1:6">
      <c r="A3" s="3" t="s">
        <v>2</v>
      </c>
      <c r="B3" s="2"/>
      <c r="C3" s="64"/>
      <c r="D3" s="64"/>
      <c r="E3" s="64"/>
      <c r="F3" s="64"/>
    </row>
    <row r="4" spans="1:6">
      <c r="A4" s="3" t="s">
        <v>3</v>
      </c>
      <c r="B4" s="2"/>
      <c r="C4" s="64"/>
      <c r="D4" s="64"/>
      <c r="E4" s="64"/>
      <c r="F4" s="64"/>
    </row>
    <row r="5" spans="1:6">
      <c r="A5" s="3" t="s">
        <v>4</v>
      </c>
      <c r="B5" s="2"/>
      <c r="C5" s="64"/>
      <c r="D5" s="64"/>
      <c r="E5" s="64"/>
      <c r="F5" s="64"/>
    </row>
    <row r="6" spans="1:6">
      <c r="A6" s="3" t="s">
        <v>5</v>
      </c>
      <c r="B6" s="2"/>
      <c r="C6" s="64"/>
      <c r="D6" s="64"/>
      <c r="E6" s="64"/>
      <c r="F6" s="64"/>
    </row>
    <row r="7" spans="1:6">
      <c r="A7" s="3" t="s">
        <v>6</v>
      </c>
      <c r="B7" s="2"/>
      <c r="C7" s="64"/>
      <c r="D7" s="64"/>
      <c r="E7" s="64"/>
      <c r="F7" s="64"/>
    </row>
    <row r="8" spans="1:6">
      <c r="A8" s="3" t="s">
        <v>7</v>
      </c>
      <c r="B8" s="2"/>
      <c r="C8" s="64"/>
      <c r="D8" s="64"/>
      <c r="E8" s="64"/>
      <c r="F8" s="64"/>
    </row>
    <row r="9" spans="1:6">
      <c r="A9" s="3" t="s">
        <v>8</v>
      </c>
      <c r="B9" s="2"/>
      <c r="C9" s="64"/>
      <c r="D9" s="64"/>
      <c r="E9" s="64"/>
      <c r="F9" s="64"/>
    </row>
    <row r="10" spans="1:6">
      <c r="A10" s="3" t="s">
        <v>9</v>
      </c>
      <c r="B10" s="2"/>
      <c r="C10" s="64"/>
      <c r="D10" s="64"/>
      <c r="E10" s="64"/>
      <c r="F10" s="64"/>
    </row>
    <row r="11" spans="1:6">
      <c r="A11" s="1" t="s">
        <v>10</v>
      </c>
      <c r="B11" s="2"/>
      <c r="C11" s="64"/>
      <c r="D11" s="64"/>
      <c r="E11" s="64"/>
      <c r="F11" s="64"/>
    </row>
    <row r="12" spans="1:6">
      <c r="A12" s="2"/>
      <c r="B12" s="2"/>
      <c r="C12" s="64"/>
      <c r="D12" s="64"/>
      <c r="E12" s="64"/>
      <c r="F12" s="64"/>
    </row>
    <row r="13" spans="1:6" ht="131.5" customHeight="1">
      <c r="A13" s="87" t="s">
        <v>69</v>
      </c>
      <c r="B13" s="88"/>
      <c r="C13" s="88"/>
      <c r="D13" s="88"/>
      <c r="E13" s="88"/>
      <c r="F13" s="89"/>
    </row>
    <row r="14" spans="1:6">
      <c r="A14" s="75" t="s">
        <v>13</v>
      </c>
      <c r="B14" s="75"/>
      <c r="C14" s="75"/>
      <c r="D14" s="75"/>
      <c r="E14" s="75"/>
      <c r="F14" s="75"/>
    </row>
    <row r="15" spans="1:6" hidden="1">
      <c r="A15" s="15"/>
      <c r="B15" s="15"/>
      <c r="C15" s="15"/>
      <c r="D15" s="15"/>
      <c r="E15" s="15"/>
      <c r="F15" s="15"/>
    </row>
    <row r="16" spans="1:6" ht="28">
      <c r="A16" s="4" t="s">
        <v>14</v>
      </c>
      <c r="B16" s="5" t="s">
        <v>19</v>
      </c>
      <c r="C16" s="6" t="s">
        <v>16</v>
      </c>
      <c r="D16" s="48" t="s">
        <v>21</v>
      </c>
      <c r="E16" s="48" t="s">
        <v>22</v>
      </c>
      <c r="F16" s="48" t="s">
        <v>23</v>
      </c>
    </row>
    <row r="17" spans="1:6" ht="28">
      <c r="A17" s="5">
        <v>1</v>
      </c>
      <c r="B17" s="7" t="s">
        <v>15</v>
      </c>
      <c r="C17" s="8" t="s">
        <v>17</v>
      </c>
      <c r="D17" s="49"/>
      <c r="E17" s="49">
        <f>D17*19%</f>
        <v>0</v>
      </c>
      <c r="F17" s="49">
        <f>D17+E17</f>
        <v>0</v>
      </c>
    </row>
    <row r="18" spans="1:6" ht="126">
      <c r="A18" s="5">
        <v>2</v>
      </c>
      <c r="B18" s="8" t="s">
        <v>20</v>
      </c>
      <c r="C18" s="9" t="s">
        <v>18</v>
      </c>
      <c r="D18" s="49"/>
      <c r="E18" s="49">
        <f>D18*19%</f>
        <v>0</v>
      </c>
      <c r="F18" s="49">
        <f>D18+E18</f>
        <v>0</v>
      </c>
    </row>
    <row r="19" spans="1:6" ht="42">
      <c r="A19" s="5">
        <v>3</v>
      </c>
      <c r="B19" s="9" t="s">
        <v>24</v>
      </c>
      <c r="C19" s="9" t="s">
        <v>27</v>
      </c>
      <c r="D19" s="49"/>
      <c r="E19" s="49">
        <f>D19*19%</f>
        <v>0</v>
      </c>
      <c r="F19" s="49">
        <f>D19+E19</f>
        <v>0</v>
      </c>
    </row>
    <row r="20" spans="1:6" ht="56">
      <c r="A20" s="5">
        <v>4</v>
      </c>
      <c r="B20" s="8" t="s">
        <v>25</v>
      </c>
      <c r="C20" s="9" t="s">
        <v>26</v>
      </c>
      <c r="D20" s="49"/>
      <c r="E20" s="49">
        <f>D20*19%</f>
        <v>0</v>
      </c>
      <c r="F20" s="49">
        <f>D20+E20</f>
        <v>0</v>
      </c>
    </row>
    <row r="21" spans="1:6">
      <c r="A21" s="82" t="s">
        <v>28</v>
      </c>
      <c r="B21" s="82"/>
      <c r="C21" s="82"/>
      <c r="D21" s="82"/>
      <c r="E21" s="82"/>
      <c r="F21" s="82"/>
    </row>
    <row r="22" spans="1:6" ht="28">
      <c r="A22" s="10" t="s">
        <v>14</v>
      </c>
      <c r="B22" s="11" t="s">
        <v>19</v>
      </c>
      <c r="C22" s="12" t="s">
        <v>16</v>
      </c>
      <c r="D22" s="50" t="s">
        <v>21</v>
      </c>
      <c r="E22" s="50" t="s">
        <v>22</v>
      </c>
      <c r="F22" s="50" t="s">
        <v>23</v>
      </c>
    </row>
    <row r="23" spans="1:6" ht="168">
      <c r="A23" s="5">
        <v>5</v>
      </c>
      <c r="B23" s="8" t="s">
        <v>29</v>
      </c>
      <c r="C23" s="9" t="s">
        <v>30</v>
      </c>
      <c r="D23" s="49"/>
      <c r="E23" s="51">
        <f>D23*19%</f>
        <v>0</v>
      </c>
      <c r="F23" s="51">
        <f>D23+E23</f>
        <v>0</v>
      </c>
    </row>
    <row r="24" spans="1:6">
      <c r="A24" s="83" t="s">
        <v>31</v>
      </c>
      <c r="B24" s="84"/>
      <c r="C24" s="84"/>
      <c r="D24" s="84"/>
      <c r="E24" s="84"/>
      <c r="F24" s="84"/>
    </row>
    <row r="25" spans="1:6" ht="28">
      <c r="A25" s="10" t="s">
        <v>14</v>
      </c>
      <c r="B25" s="11" t="s">
        <v>19</v>
      </c>
      <c r="C25" s="12" t="s">
        <v>16</v>
      </c>
      <c r="D25" s="50" t="s">
        <v>21</v>
      </c>
      <c r="E25" s="50" t="s">
        <v>22</v>
      </c>
      <c r="F25" s="50" t="s">
        <v>23</v>
      </c>
    </row>
    <row r="26" spans="1:6" ht="204" customHeight="1">
      <c r="A26" s="5">
        <v>6</v>
      </c>
      <c r="B26" s="9" t="s">
        <v>32</v>
      </c>
      <c r="C26" s="9" t="s">
        <v>33</v>
      </c>
      <c r="D26" s="49"/>
      <c r="E26" s="51">
        <f>D26*19%</f>
        <v>0</v>
      </c>
      <c r="F26" s="52">
        <f>D26+E26</f>
        <v>0</v>
      </c>
    </row>
    <row r="27" spans="1:6">
      <c r="A27" s="85" t="s">
        <v>34</v>
      </c>
      <c r="B27" s="86"/>
      <c r="C27" s="86"/>
      <c r="D27" s="86"/>
      <c r="E27" s="86"/>
      <c r="F27" s="86"/>
    </row>
    <row r="28" spans="1:6" ht="28">
      <c r="A28" s="10" t="s">
        <v>14</v>
      </c>
      <c r="B28" s="11" t="s">
        <v>19</v>
      </c>
      <c r="C28" s="12" t="s">
        <v>16</v>
      </c>
      <c r="D28" s="50" t="s">
        <v>21</v>
      </c>
      <c r="E28" s="50" t="s">
        <v>22</v>
      </c>
      <c r="F28" s="50" t="s">
        <v>23</v>
      </c>
    </row>
    <row r="29" spans="1:6" ht="116.5" customHeight="1">
      <c r="A29" s="13">
        <v>7</v>
      </c>
      <c r="B29" s="14" t="s">
        <v>35</v>
      </c>
      <c r="C29" s="9" t="s">
        <v>33</v>
      </c>
      <c r="D29" s="53"/>
      <c r="E29" s="53">
        <f>D29*19%</f>
        <v>0</v>
      </c>
      <c r="F29" s="53">
        <f>D29+E29</f>
        <v>0</v>
      </c>
    </row>
    <row r="30" spans="1:6" ht="19" customHeight="1">
      <c r="A30" s="71" t="s">
        <v>34</v>
      </c>
      <c r="B30" s="71"/>
      <c r="C30" s="71"/>
      <c r="D30" s="71"/>
      <c r="E30" s="71"/>
      <c r="F30" s="71"/>
    </row>
    <row r="31" spans="1:6" ht="28">
      <c r="A31" s="10" t="s">
        <v>14</v>
      </c>
      <c r="B31" s="11" t="s">
        <v>19</v>
      </c>
      <c r="C31" s="12" t="s">
        <v>16</v>
      </c>
      <c r="D31" s="50" t="s">
        <v>21</v>
      </c>
      <c r="E31" s="50" t="s">
        <v>22</v>
      </c>
      <c r="F31" s="50" t="s">
        <v>23</v>
      </c>
    </row>
    <row r="32" spans="1:6" ht="98">
      <c r="A32" s="5">
        <v>8</v>
      </c>
      <c r="B32" s="8" t="s">
        <v>36</v>
      </c>
      <c r="C32" s="9" t="s">
        <v>37</v>
      </c>
      <c r="D32" s="49"/>
      <c r="E32" s="49">
        <f>D32*19%</f>
        <v>0</v>
      </c>
      <c r="F32" s="49">
        <f>D32+E32</f>
        <v>0</v>
      </c>
    </row>
    <row r="33" spans="1:6">
      <c r="A33" s="58" t="s">
        <v>54</v>
      </c>
      <c r="B33" s="59"/>
      <c r="C33" s="60"/>
      <c r="D33" s="54">
        <f t="shared" ref="D33:F33" si="0">+D17+D18+D19+D20+D23+D26+D29+D32</f>
        <v>0</v>
      </c>
      <c r="E33" s="54">
        <f t="shared" si="0"/>
        <v>0</v>
      </c>
      <c r="F33" s="54">
        <f t="shared" si="0"/>
        <v>0</v>
      </c>
    </row>
    <row r="34" spans="1:6">
      <c r="A34" s="57" t="s">
        <v>38</v>
      </c>
      <c r="B34" s="57"/>
      <c r="C34" s="57"/>
      <c r="D34" s="57"/>
      <c r="E34" s="57"/>
      <c r="F34" s="57"/>
    </row>
    <row r="35" spans="1:6" ht="60" customHeight="1">
      <c r="A35" s="55" t="s">
        <v>39</v>
      </c>
      <c r="B35" s="56"/>
      <c r="C35" s="56"/>
      <c r="D35" s="56"/>
      <c r="E35" s="56"/>
      <c r="F35" s="56"/>
    </row>
    <row r="36" spans="1:6" ht="67.5" customHeight="1">
      <c r="A36" s="55" t="s">
        <v>40</v>
      </c>
      <c r="B36" s="56"/>
      <c r="C36" s="56"/>
      <c r="D36" s="56"/>
      <c r="E36" s="56"/>
      <c r="F36" s="56"/>
    </row>
    <row r="37" spans="1:6" ht="165" customHeight="1">
      <c r="A37" s="55" t="s">
        <v>41</v>
      </c>
      <c r="B37" s="56"/>
      <c r="C37" s="56"/>
      <c r="D37" s="56"/>
      <c r="E37" s="56"/>
      <c r="F37" s="56"/>
    </row>
    <row r="38" spans="1:6" ht="56.5" customHeight="1">
      <c r="A38" s="55" t="s">
        <v>42</v>
      </c>
      <c r="B38" s="56"/>
      <c r="C38" s="56"/>
      <c r="D38" s="56"/>
      <c r="E38" s="56"/>
      <c r="F38" s="56"/>
    </row>
    <row r="39" spans="1:6" ht="85" customHeight="1">
      <c r="A39" s="55" t="s">
        <v>43</v>
      </c>
      <c r="B39" s="56"/>
      <c r="C39" s="56"/>
      <c r="D39" s="56"/>
      <c r="E39" s="56"/>
      <c r="F39" s="56"/>
    </row>
    <row r="40" spans="1:6" ht="108.5" customHeight="1">
      <c r="A40" s="55" t="s">
        <v>44</v>
      </c>
      <c r="B40" s="56"/>
      <c r="C40" s="56"/>
      <c r="D40" s="56"/>
      <c r="E40" s="56"/>
      <c r="F40" s="56"/>
    </row>
    <row r="41" spans="1:6" ht="61.5" customHeight="1">
      <c r="A41" s="55" t="s">
        <v>45</v>
      </c>
      <c r="B41" s="56"/>
      <c r="C41" s="56"/>
      <c r="D41" s="56"/>
      <c r="E41" s="56"/>
      <c r="F41" s="56"/>
    </row>
    <row r="42" spans="1:6" ht="151.5" customHeight="1">
      <c r="A42" s="55" t="s">
        <v>46</v>
      </c>
      <c r="B42" s="56"/>
      <c r="C42" s="56"/>
      <c r="D42" s="56"/>
      <c r="E42" s="56"/>
      <c r="F42" s="56"/>
    </row>
    <row r="43" spans="1:6" ht="61" customHeight="1">
      <c r="A43" s="55" t="s">
        <v>47</v>
      </c>
      <c r="B43" s="56"/>
      <c r="C43" s="56"/>
      <c r="D43" s="56"/>
      <c r="E43" s="56"/>
      <c r="F43" s="56"/>
    </row>
    <row r="44" spans="1:6" ht="43.5" customHeight="1">
      <c r="A44" s="55" t="s">
        <v>48</v>
      </c>
      <c r="B44" s="56"/>
      <c r="C44" s="56"/>
      <c r="D44" s="56"/>
      <c r="E44" s="56"/>
      <c r="F44" s="56"/>
    </row>
    <row r="45" spans="1:6" ht="60" customHeight="1">
      <c r="A45" s="55" t="s">
        <v>49</v>
      </c>
      <c r="B45" s="56"/>
      <c r="C45" s="56"/>
      <c r="D45" s="56"/>
      <c r="E45" s="56"/>
      <c r="F45" s="56"/>
    </row>
    <row r="46" spans="1:6" ht="112" customHeight="1">
      <c r="A46" s="55" t="s">
        <v>50</v>
      </c>
      <c r="B46" s="56"/>
      <c r="C46" s="56"/>
      <c r="D46" s="56"/>
      <c r="E46" s="56"/>
      <c r="F46" s="56"/>
    </row>
    <row r="47" spans="1:6" ht="81" customHeight="1">
      <c r="A47" s="55" t="s">
        <v>51</v>
      </c>
      <c r="B47" s="56"/>
      <c r="C47" s="56"/>
      <c r="D47" s="56"/>
      <c r="E47" s="56"/>
      <c r="F47" s="56"/>
    </row>
    <row r="48" spans="1:6" ht="43.5" customHeight="1">
      <c r="A48" s="55" t="s">
        <v>52</v>
      </c>
      <c r="B48" s="56"/>
      <c r="C48" s="56"/>
      <c r="D48" s="56"/>
      <c r="E48" s="56"/>
      <c r="F48" s="56"/>
    </row>
    <row r="49" spans="1:6" ht="68" customHeight="1">
      <c r="A49" s="55" t="s">
        <v>53</v>
      </c>
      <c r="B49" s="56"/>
      <c r="C49" s="56"/>
      <c r="D49" s="56"/>
      <c r="E49" s="56"/>
      <c r="F49" s="56"/>
    </row>
  </sheetData>
  <mergeCells count="25">
    <mergeCell ref="A1:F1"/>
    <mergeCell ref="C2:F12"/>
    <mergeCell ref="A40:F40"/>
    <mergeCell ref="A41:F41"/>
    <mergeCell ref="A42:F42"/>
    <mergeCell ref="A14:F14"/>
    <mergeCell ref="A21:F21"/>
    <mergeCell ref="A24:F24"/>
    <mergeCell ref="A27:F27"/>
    <mergeCell ref="A49:F49"/>
    <mergeCell ref="A13:F13"/>
    <mergeCell ref="A30:F30"/>
    <mergeCell ref="A45:F45"/>
    <mergeCell ref="A46:F46"/>
    <mergeCell ref="A47:F47"/>
    <mergeCell ref="A48:F48"/>
    <mergeCell ref="A43:F43"/>
    <mergeCell ref="A44:F44"/>
    <mergeCell ref="A33:C33"/>
    <mergeCell ref="A34:F34"/>
    <mergeCell ref="A35:F35"/>
    <mergeCell ref="A36:F36"/>
    <mergeCell ref="A37:F37"/>
    <mergeCell ref="A38:F38"/>
    <mergeCell ref="A39:F3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Albeiro Acosta Rendon</dc:creator>
  <cp:lastModifiedBy>LUIS</cp:lastModifiedBy>
  <dcterms:created xsi:type="dcterms:W3CDTF">2026-05-06T15:12:34Z</dcterms:created>
  <dcterms:modified xsi:type="dcterms:W3CDTF">2026-07-27T14:59:08Z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2026-05-06T19:53:26Z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c3d276be-39b4-410c-a472-d28fc97095b2</vt:lpwstr>
  </property>
  <property fmtid="{D5CDD505-2E9C-101B-9397-08002B2CF9AE}" pid="8" name="MSIP_Label_79c9bbd4-2155-4c05-a8cb-143fc41f09a9_ContentBits">
    <vt:lpwstr>0</vt:lpwstr>
  </property>
  <property fmtid="{D5CDD505-2E9C-101B-9397-08002B2CF9AE}" pid="9" name="MSIP_Label_79c9bbd4-2155-4c05-a8cb-143fc41f09a9_Tag">
    <vt:lpwstr>10, 3, 0, 1</vt:lpwstr>
  </property>
</Properties>
</file>