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uerzaaereacolombia-my.sharepoint.com/personal/daniel_pardoc_fac_mil_co/Documents/2026/DIADQ/EJECUCION/ESTRUCTURACION/INSUMOS DE ARMAS/INSUMOS ARTILLERIA/"/>
    </mc:Choice>
  </mc:AlternateContent>
  <xr:revisionPtr revIDLastSave="2" documentId="8_{A6DA1FB9-D841-410E-A77D-56C4068A7C12}" xr6:coauthVersionLast="47" xr6:coauthVersionMax="47" xr10:uidLastSave="{D1D3745B-749C-4031-BDA3-97E54AF23AE7}"/>
  <bookViews>
    <workbookView xWindow="-108" yWindow="-108" windowWidth="23256" windowHeight="12456" xr2:uid="{90AECA96-E903-437B-963D-77A7F13347A7}"/>
  </bookViews>
  <sheets>
    <sheet name="CONSOLID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D289" i="1" l="1"/>
  <c r="AC289" i="1"/>
  <c r="Q289" i="1"/>
  <c r="R289" i="1" s="1"/>
  <c r="N289" i="1"/>
  <c r="O289" i="1" s="1"/>
  <c r="K289" i="1"/>
  <c r="L289" i="1" s="1"/>
  <c r="I289" i="1"/>
  <c r="AD287" i="1"/>
  <c r="AC287" i="1"/>
  <c r="Q287" i="1"/>
  <c r="R287" i="1" s="1"/>
  <c r="N287" i="1"/>
  <c r="O287" i="1" s="1"/>
  <c r="K287" i="1"/>
  <c r="L287" i="1" s="1"/>
  <c r="AC285" i="1"/>
  <c r="AD285" i="1" s="1"/>
  <c r="Q285" i="1"/>
  <c r="R285" i="1" s="1"/>
  <c r="N285" i="1"/>
  <c r="O285" i="1" s="1"/>
  <c r="K285" i="1"/>
  <c r="L285" i="1" s="1"/>
  <c r="AC284" i="1"/>
  <c r="AD284" i="1" s="1"/>
  <c r="Q284" i="1"/>
  <c r="R284" i="1" s="1"/>
  <c r="N284" i="1"/>
  <c r="O284" i="1" s="1"/>
  <c r="K284" i="1"/>
  <c r="L284" i="1" s="1"/>
  <c r="AC283" i="1"/>
  <c r="AD283" i="1" s="1"/>
  <c r="Q283" i="1"/>
  <c r="R283" i="1" s="1"/>
  <c r="N283" i="1"/>
  <c r="O283" i="1" s="1"/>
  <c r="K283" i="1"/>
  <c r="L283" i="1" s="1"/>
  <c r="AC282" i="1"/>
  <c r="AD282" i="1" s="1"/>
  <c r="Q282" i="1"/>
  <c r="R282" i="1" s="1"/>
  <c r="N282" i="1"/>
  <c r="O282" i="1" s="1"/>
  <c r="K282" i="1"/>
  <c r="L282" i="1" s="1"/>
  <c r="AC281" i="1"/>
  <c r="AD281" i="1" s="1"/>
  <c r="Q281" i="1"/>
  <c r="R281" i="1" s="1"/>
  <c r="N281" i="1"/>
  <c r="O281" i="1" s="1"/>
  <c r="K281" i="1"/>
  <c r="L281" i="1" s="1"/>
  <c r="AC280" i="1"/>
  <c r="AD280" i="1" s="1"/>
  <c r="Q280" i="1"/>
  <c r="R280" i="1" s="1"/>
  <c r="N280" i="1"/>
  <c r="O280" i="1" s="1"/>
  <c r="K280" i="1"/>
  <c r="L280" i="1" s="1"/>
  <c r="AC279" i="1"/>
  <c r="AD279" i="1" s="1"/>
  <c r="Q279" i="1"/>
  <c r="R279" i="1" s="1"/>
  <c r="N279" i="1"/>
  <c r="O279" i="1" s="1"/>
  <c r="K279" i="1"/>
  <c r="L279" i="1" s="1"/>
  <c r="AC278" i="1"/>
  <c r="AD278" i="1" s="1"/>
  <c r="Q278" i="1"/>
  <c r="R278" i="1" s="1"/>
  <c r="N278" i="1"/>
  <c r="O278" i="1" s="1"/>
  <c r="K278" i="1"/>
  <c r="L278" i="1" s="1"/>
  <c r="AC277" i="1"/>
  <c r="AD277" i="1" s="1"/>
  <c r="Q277" i="1"/>
  <c r="R277" i="1" s="1"/>
  <c r="N277" i="1"/>
  <c r="O277" i="1" s="1"/>
  <c r="K277" i="1"/>
  <c r="L277" i="1" s="1"/>
  <c r="AC276" i="1"/>
  <c r="AD276" i="1" s="1"/>
  <c r="Q276" i="1"/>
  <c r="R276" i="1" s="1"/>
  <c r="N276" i="1"/>
  <c r="O276" i="1" s="1"/>
  <c r="K276" i="1"/>
  <c r="L276" i="1" s="1"/>
  <c r="AC275" i="1"/>
  <c r="AD275" i="1" s="1"/>
  <c r="Q275" i="1"/>
  <c r="R275" i="1" s="1"/>
  <c r="N275" i="1"/>
  <c r="O275" i="1" s="1"/>
  <c r="K275" i="1"/>
  <c r="L275" i="1" s="1"/>
  <c r="AC274" i="1"/>
  <c r="AD274" i="1" s="1"/>
  <c r="Q274" i="1"/>
  <c r="R274" i="1" s="1"/>
  <c r="N274" i="1"/>
  <c r="O274" i="1" s="1"/>
  <c r="K274" i="1"/>
  <c r="L274" i="1" s="1"/>
  <c r="AC273" i="1"/>
  <c r="AD273" i="1" s="1"/>
  <c r="Q273" i="1"/>
  <c r="R273" i="1" s="1"/>
  <c r="N273" i="1"/>
  <c r="O273" i="1" s="1"/>
  <c r="K273" i="1"/>
  <c r="L273" i="1" s="1"/>
  <c r="AC272" i="1"/>
  <c r="AD272" i="1" s="1"/>
  <c r="Q272" i="1"/>
  <c r="R272" i="1" s="1"/>
  <c r="N272" i="1"/>
  <c r="O272" i="1" s="1"/>
  <c r="K272" i="1"/>
  <c r="L272" i="1" s="1"/>
  <c r="I272" i="1"/>
  <c r="T272" i="1" s="1"/>
  <c r="AD271" i="1"/>
  <c r="AC271" i="1"/>
  <c r="R271" i="1"/>
  <c r="Q271" i="1"/>
  <c r="O271" i="1"/>
  <c r="N271" i="1"/>
  <c r="L271" i="1"/>
  <c r="K271" i="1"/>
  <c r="AD270" i="1"/>
  <c r="AC270" i="1"/>
  <c r="Q270" i="1"/>
  <c r="R270" i="1" s="1"/>
  <c r="N270" i="1"/>
  <c r="O270" i="1" s="1"/>
  <c r="K270" i="1"/>
  <c r="L270" i="1" s="1"/>
  <c r="AC268" i="1"/>
  <c r="AD268" i="1" s="1"/>
  <c r="Q268" i="1"/>
  <c r="R268" i="1" s="1"/>
  <c r="N268" i="1"/>
  <c r="O268" i="1" s="1"/>
  <c r="K268" i="1"/>
  <c r="L268" i="1" s="1"/>
  <c r="S268" i="1" s="1"/>
  <c r="Z268" i="1" s="1"/>
  <c r="AA268" i="1" s="1"/>
  <c r="I268" i="1"/>
  <c r="AD267" i="1"/>
  <c r="AC267" i="1"/>
  <c r="R267" i="1"/>
  <c r="Q267" i="1"/>
  <c r="O267" i="1"/>
  <c r="N267" i="1"/>
  <c r="L267" i="1"/>
  <c r="K267" i="1"/>
  <c r="I267" i="1"/>
  <c r="T267" i="1" s="1"/>
  <c r="AC266" i="1"/>
  <c r="AD266" i="1" s="1"/>
  <c r="Q266" i="1"/>
  <c r="R266" i="1" s="1"/>
  <c r="N266" i="1"/>
  <c r="O266" i="1" s="1"/>
  <c r="U266" i="1" s="1"/>
  <c r="K266" i="1"/>
  <c r="L266" i="1" s="1"/>
  <c r="I266" i="1"/>
  <c r="AD265" i="1"/>
  <c r="AC265" i="1"/>
  <c r="R265" i="1"/>
  <c r="Q265" i="1"/>
  <c r="O265" i="1"/>
  <c r="N265" i="1"/>
  <c r="L265" i="1"/>
  <c r="V265" i="1" s="1"/>
  <c r="K265" i="1"/>
  <c r="AD264" i="1"/>
  <c r="AC264" i="1"/>
  <c r="V264" i="1"/>
  <c r="R264" i="1"/>
  <c r="Q264" i="1"/>
  <c r="O264" i="1"/>
  <c r="N264" i="1"/>
  <c r="L264" i="1"/>
  <c r="K264" i="1"/>
  <c r="I264" i="1"/>
  <c r="U264" i="1" s="1"/>
  <c r="AC263" i="1"/>
  <c r="AD263" i="1" s="1"/>
  <c r="R263" i="1"/>
  <c r="Q263" i="1"/>
  <c r="O263" i="1"/>
  <c r="N263" i="1"/>
  <c r="L263" i="1"/>
  <c r="V263" i="1" s="1"/>
  <c r="K263" i="1"/>
  <c r="I263" i="1"/>
  <c r="W263" i="1" s="1"/>
  <c r="AC261" i="1"/>
  <c r="AD261" i="1" s="1"/>
  <c r="Q261" i="1"/>
  <c r="R261" i="1" s="1"/>
  <c r="N261" i="1"/>
  <c r="O261" i="1" s="1"/>
  <c r="K261" i="1"/>
  <c r="L261" i="1" s="1"/>
  <c r="AC260" i="1"/>
  <c r="AD260" i="1" s="1"/>
  <c r="Q260" i="1"/>
  <c r="R260" i="1" s="1"/>
  <c r="N260" i="1"/>
  <c r="O260" i="1" s="1"/>
  <c r="K260" i="1"/>
  <c r="L260" i="1" s="1"/>
  <c r="AC259" i="1"/>
  <c r="AD259" i="1" s="1"/>
  <c r="Q259" i="1"/>
  <c r="R259" i="1" s="1"/>
  <c r="N259" i="1"/>
  <c r="O259" i="1" s="1"/>
  <c r="K259" i="1"/>
  <c r="L259" i="1" s="1"/>
  <c r="AC258" i="1"/>
  <c r="AD258" i="1" s="1"/>
  <c r="Q258" i="1"/>
  <c r="R258" i="1" s="1"/>
  <c r="N258" i="1"/>
  <c r="O258" i="1" s="1"/>
  <c r="K258" i="1"/>
  <c r="L258" i="1" s="1"/>
  <c r="AC257" i="1"/>
  <c r="AD257" i="1" s="1"/>
  <c r="Q257" i="1"/>
  <c r="R257" i="1" s="1"/>
  <c r="N257" i="1"/>
  <c r="O257" i="1" s="1"/>
  <c r="K257" i="1"/>
  <c r="L257" i="1" s="1"/>
  <c r="AC256" i="1"/>
  <c r="AD256" i="1" s="1"/>
  <c r="Q256" i="1"/>
  <c r="R256" i="1" s="1"/>
  <c r="N256" i="1"/>
  <c r="O256" i="1" s="1"/>
  <c r="K256" i="1"/>
  <c r="L256" i="1" s="1"/>
  <c r="AC255" i="1"/>
  <c r="AD255" i="1" s="1"/>
  <c r="Q255" i="1"/>
  <c r="R255" i="1" s="1"/>
  <c r="N255" i="1"/>
  <c r="O255" i="1" s="1"/>
  <c r="K255" i="1"/>
  <c r="L255" i="1" s="1"/>
  <c r="I255" i="1"/>
  <c r="AD254" i="1"/>
  <c r="AC254" i="1"/>
  <c r="R254" i="1"/>
  <c r="Q254" i="1"/>
  <c r="O254" i="1"/>
  <c r="N254" i="1"/>
  <c r="L254" i="1"/>
  <c r="K254" i="1"/>
  <c r="AD253" i="1"/>
  <c r="AC253" i="1"/>
  <c r="Q253" i="1"/>
  <c r="R253" i="1" s="1"/>
  <c r="N253" i="1"/>
  <c r="O253" i="1" s="1"/>
  <c r="K253" i="1"/>
  <c r="L253" i="1" s="1"/>
  <c r="S253" i="1" s="1"/>
  <c r="Z253" i="1" s="1"/>
  <c r="AA253" i="1" s="1"/>
  <c r="I253" i="1"/>
  <c r="AD251" i="1"/>
  <c r="AC251" i="1"/>
  <c r="T251" i="1"/>
  <c r="R251" i="1"/>
  <c r="Q251" i="1"/>
  <c r="O251" i="1"/>
  <c r="N251" i="1"/>
  <c r="L251" i="1"/>
  <c r="S251" i="1" s="1"/>
  <c r="Z251" i="1" s="1"/>
  <c r="AA251" i="1" s="1"/>
  <c r="K251" i="1"/>
  <c r="AD250" i="1"/>
  <c r="AC250" i="1"/>
  <c r="T250" i="1"/>
  <c r="R250" i="1"/>
  <c r="Q250" i="1"/>
  <c r="O250" i="1"/>
  <c r="N250" i="1"/>
  <c r="L250" i="1"/>
  <c r="S250" i="1" s="1"/>
  <c r="Z250" i="1" s="1"/>
  <c r="AA250" i="1" s="1"/>
  <c r="K250" i="1"/>
  <c r="AD249" i="1"/>
  <c r="AC249" i="1"/>
  <c r="T249" i="1"/>
  <c r="R249" i="1"/>
  <c r="Q249" i="1"/>
  <c r="O249" i="1"/>
  <c r="N249" i="1"/>
  <c r="L249" i="1"/>
  <c r="S249" i="1" s="1"/>
  <c r="Z249" i="1" s="1"/>
  <c r="AA249" i="1" s="1"/>
  <c r="K249" i="1"/>
  <c r="AD248" i="1"/>
  <c r="AC248" i="1"/>
  <c r="T248" i="1"/>
  <c r="R248" i="1"/>
  <c r="Q248" i="1"/>
  <c r="O248" i="1"/>
  <c r="N248" i="1"/>
  <c r="L248" i="1"/>
  <c r="S248" i="1" s="1"/>
  <c r="Z248" i="1" s="1"/>
  <c r="AA248" i="1" s="1"/>
  <c r="K248" i="1"/>
  <c r="AD247" i="1"/>
  <c r="AC247" i="1"/>
  <c r="T247" i="1"/>
  <c r="R247" i="1"/>
  <c r="Q247" i="1"/>
  <c r="O247" i="1"/>
  <c r="N247" i="1"/>
  <c r="L247" i="1"/>
  <c r="S247" i="1" s="1"/>
  <c r="Z247" i="1" s="1"/>
  <c r="AA247" i="1" s="1"/>
  <c r="K247" i="1"/>
  <c r="AD246" i="1"/>
  <c r="AC246" i="1"/>
  <c r="T246" i="1"/>
  <c r="R246" i="1"/>
  <c r="Q246" i="1"/>
  <c r="O246" i="1"/>
  <c r="N246" i="1"/>
  <c r="L246" i="1"/>
  <c r="S246" i="1" s="1"/>
  <c r="Z246" i="1" s="1"/>
  <c r="AA246" i="1" s="1"/>
  <c r="K246" i="1"/>
  <c r="AD245" i="1"/>
  <c r="AC245" i="1"/>
  <c r="T245" i="1"/>
  <c r="R245" i="1"/>
  <c r="Q245" i="1"/>
  <c r="O245" i="1"/>
  <c r="N245" i="1"/>
  <c r="L245" i="1"/>
  <c r="S245" i="1" s="1"/>
  <c r="Z245" i="1" s="1"/>
  <c r="AA245" i="1" s="1"/>
  <c r="K245" i="1"/>
  <c r="AD244" i="1"/>
  <c r="AC244" i="1"/>
  <c r="R244" i="1"/>
  <c r="Q244" i="1"/>
  <c r="O244" i="1"/>
  <c r="T244" i="1" s="1"/>
  <c r="N244" i="1"/>
  <c r="L244" i="1"/>
  <c r="K244" i="1"/>
  <c r="AD243" i="1"/>
  <c r="AC243" i="1"/>
  <c r="T243" i="1"/>
  <c r="R243" i="1"/>
  <c r="Q243" i="1"/>
  <c r="O243" i="1"/>
  <c r="N243" i="1"/>
  <c r="L243" i="1"/>
  <c r="K243" i="1"/>
  <c r="AD242" i="1"/>
  <c r="AC242" i="1"/>
  <c r="R242" i="1"/>
  <c r="Q242" i="1"/>
  <c r="O242" i="1"/>
  <c r="T242" i="1" s="1"/>
  <c r="N242" i="1"/>
  <c r="L242" i="1"/>
  <c r="S242" i="1" s="1"/>
  <c r="Z242" i="1" s="1"/>
  <c r="AA242" i="1" s="1"/>
  <c r="K242" i="1"/>
  <c r="AD241" i="1"/>
  <c r="AC241" i="1"/>
  <c r="T241" i="1"/>
  <c r="R241" i="1"/>
  <c r="Q241" i="1"/>
  <c r="O241" i="1"/>
  <c r="N241" i="1"/>
  <c r="L241" i="1"/>
  <c r="K241" i="1"/>
  <c r="AD240" i="1"/>
  <c r="AC240" i="1"/>
  <c r="V240" i="1"/>
  <c r="T240" i="1"/>
  <c r="R240" i="1"/>
  <c r="Q240" i="1"/>
  <c r="O240" i="1"/>
  <c r="N240" i="1"/>
  <c r="L240" i="1"/>
  <c r="K240" i="1"/>
  <c r="AD239" i="1"/>
  <c r="AC239" i="1"/>
  <c r="T239" i="1"/>
  <c r="R239" i="1"/>
  <c r="Q239" i="1"/>
  <c r="O239" i="1"/>
  <c r="V239" i="1" s="1"/>
  <c r="N239" i="1"/>
  <c r="L239" i="1"/>
  <c r="K239" i="1"/>
  <c r="AD238" i="1"/>
  <c r="AC238" i="1"/>
  <c r="V238" i="1"/>
  <c r="T238" i="1"/>
  <c r="R238" i="1"/>
  <c r="Q238" i="1"/>
  <c r="O238" i="1"/>
  <c r="N238" i="1"/>
  <c r="L238" i="1"/>
  <c r="K238" i="1"/>
  <c r="AD237" i="1"/>
  <c r="AC237" i="1"/>
  <c r="T237" i="1"/>
  <c r="R237" i="1"/>
  <c r="Q237" i="1"/>
  <c r="O237" i="1"/>
  <c r="V237" i="1" s="1"/>
  <c r="N237" i="1"/>
  <c r="L237" i="1"/>
  <c r="K237" i="1"/>
  <c r="AD236" i="1"/>
  <c r="AC236" i="1"/>
  <c r="R236" i="1"/>
  <c r="Q236" i="1"/>
  <c r="O236" i="1"/>
  <c r="N236" i="1"/>
  <c r="L236" i="1"/>
  <c r="K236" i="1"/>
  <c r="AD235" i="1"/>
  <c r="AC235" i="1"/>
  <c r="R235" i="1"/>
  <c r="Q235" i="1"/>
  <c r="N235" i="1"/>
  <c r="O235" i="1" s="1"/>
  <c r="K235" i="1"/>
  <c r="L235" i="1" s="1"/>
  <c r="AD234" i="1"/>
  <c r="AC234" i="1"/>
  <c r="R234" i="1"/>
  <c r="Q234" i="1"/>
  <c r="O234" i="1"/>
  <c r="N234" i="1"/>
  <c r="K234" i="1"/>
  <c r="L234" i="1" s="1"/>
  <c r="AD233" i="1"/>
  <c r="AC233" i="1"/>
  <c r="R233" i="1"/>
  <c r="Q233" i="1"/>
  <c r="N233" i="1"/>
  <c r="O233" i="1" s="1"/>
  <c r="L233" i="1"/>
  <c r="V233" i="1" s="1"/>
  <c r="K233" i="1"/>
  <c r="AD232" i="1"/>
  <c r="AC232" i="1"/>
  <c r="Q232" i="1"/>
  <c r="R232" i="1" s="1"/>
  <c r="N232" i="1"/>
  <c r="O232" i="1" s="1"/>
  <c r="K232" i="1"/>
  <c r="L232" i="1" s="1"/>
  <c r="AD230" i="1"/>
  <c r="AC230" i="1"/>
  <c r="Q230" i="1"/>
  <c r="R230" i="1" s="1"/>
  <c r="N230" i="1"/>
  <c r="O230" i="1" s="1"/>
  <c r="K230" i="1"/>
  <c r="L230" i="1" s="1"/>
  <c r="AC229" i="1"/>
  <c r="AD229" i="1" s="1"/>
  <c r="Q229" i="1"/>
  <c r="R229" i="1" s="1"/>
  <c r="O229" i="1"/>
  <c r="N229" i="1"/>
  <c r="K229" i="1"/>
  <c r="L229" i="1" s="1"/>
  <c r="AC228" i="1"/>
  <c r="AD228" i="1" s="1"/>
  <c r="Q228" i="1"/>
  <c r="R228" i="1" s="1"/>
  <c r="O228" i="1"/>
  <c r="N228" i="1"/>
  <c r="K228" i="1"/>
  <c r="L228" i="1" s="1"/>
  <c r="AC227" i="1"/>
  <c r="AD227" i="1" s="1"/>
  <c r="Q227" i="1"/>
  <c r="R227" i="1" s="1"/>
  <c r="O227" i="1"/>
  <c r="N227" i="1"/>
  <c r="K227" i="1"/>
  <c r="L227" i="1" s="1"/>
  <c r="AC226" i="1"/>
  <c r="AD226" i="1" s="1"/>
  <c r="Q226" i="1"/>
  <c r="R226" i="1" s="1"/>
  <c r="O226" i="1"/>
  <c r="N226" i="1"/>
  <c r="K226" i="1"/>
  <c r="L226" i="1" s="1"/>
  <c r="AC225" i="1"/>
  <c r="AD225" i="1" s="1"/>
  <c r="Q225" i="1"/>
  <c r="R225" i="1" s="1"/>
  <c r="O225" i="1"/>
  <c r="N225" i="1"/>
  <c r="K225" i="1"/>
  <c r="L225" i="1" s="1"/>
  <c r="I225" i="1"/>
  <c r="V225" i="1" s="1"/>
  <c r="AC224" i="1"/>
  <c r="AD224" i="1" s="1"/>
  <c r="R224" i="1"/>
  <c r="Q224" i="1"/>
  <c r="O224" i="1"/>
  <c r="N224" i="1"/>
  <c r="L224" i="1"/>
  <c r="K224" i="1"/>
  <c r="I224" i="1"/>
  <c r="W224" i="1" s="1"/>
  <c r="AC223" i="1"/>
  <c r="AD223" i="1" s="1"/>
  <c r="U223" i="1"/>
  <c r="S223" i="1"/>
  <c r="Z223" i="1" s="1"/>
  <c r="AA223" i="1" s="1"/>
  <c r="R223" i="1"/>
  <c r="O223" i="1"/>
  <c r="N223" i="1"/>
  <c r="L223" i="1"/>
  <c r="W223" i="1" s="1"/>
  <c r="K223" i="1"/>
  <c r="AC222" i="1"/>
  <c r="AD222" i="1" s="1"/>
  <c r="R222" i="1"/>
  <c r="T222" i="1" s="1"/>
  <c r="Q222" i="1"/>
  <c r="O222" i="1"/>
  <c r="N222" i="1"/>
  <c r="L222" i="1"/>
  <c r="W222" i="1" s="1"/>
  <c r="X222" i="1" s="1"/>
  <c r="K222" i="1"/>
  <c r="AD221" i="1"/>
  <c r="AC221" i="1"/>
  <c r="R221" i="1"/>
  <c r="T221" i="1" s="1"/>
  <c r="Q221" i="1"/>
  <c r="O221" i="1"/>
  <c r="N221" i="1"/>
  <c r="L221" i="1"/>
  <c r="W221" i="1" s="1"/>
  <c r="X221" i="1" s="1"/>
  <c r="K221" i="1"/>
  <c r="AD220" i="1"/>
  <c r="AC220" i="1"/>
  <c r="R220" i="1"/>
  <c r="T220" i="1" s="1"/>
  <c r="Q220" i="1"/>
  <c r="O220" i="1"/>
  <c r="N220" i="1"/>
  <c r="L220" i="1"/>
  <c r="W220" i="1" s="1"/>
  <c r="X220" i="1" s="1"/>
  <c r="K220" i="1"/>
  <c r="AD219" i="1"/>
  <c r="AC219" i="1"/>
  <c r="R219" i="1"/>
  <c r="T219" i="1" s="1"/>
  <c r="Q219" i="1"/>
  <c r="O219" i="1"/>
  <c r="N219" i="1"/>
  <c r="L219" i="1"/>
  <c r="W219" i="1" s="1"/>
  <c r="X219" i="1" s="1"/>
  <c r="K219" i="1"/>
  <c r="AD218" i="1"/>
  <c r="AC218" i="1"/>
  <c r="R218" i="1"/>
  <c r="T218" i="1" s="1"/>
  <c r="Q218" i="1"/>
  <c r="O218" i="1"/>
  <c r="N218" i="1"/>
  <c r="L218" i="1"/>
  <c r="W218" i="1" s="1"/>
  <c r="X218" i="1" s="1"/>
  <c r="K218" i="1"/>
  <c r="AC217" i="1"/>
  <c r="AD217" i="1" s="1"/>
  <c r="R217" i="1"/>
  <c r="Q217" i="1"/>
  <c r="O217" i="1"/>
  <c r="N217" i="1"/>
  <c r="L217" i="1"/>
  <c r="K217" i="1"/>
  <c r="I217" i="1"/>
  <c r="W217" i="1" s="1"/>
  <c r="AC216" i="1"/>
  <c r="AD216" i="1" s="1"/>
  <c r="R216" i="1"/>
  <c r="Q216" i="1"/>
  <c r="N216" i="1"/>
  <c r="O216" i="1" s="1"/>
  <c r="K216" i="1"/>
  <c r="L216" i="1" s="1"/>
  <c r="AC215" i="1"/>
  <c r="AD215" i="1" s="1"/>
  <c r="R215" i="1"/>
  <c r="Q215" i="1"/>
  <c r="N215" i="1"/>
  <c r="O215" i="1" s="1"/>
  <c r="K215" i="1"/>
  <c r="L215" i="1" s="1"/>
  <c r="AC214" i="1"/>
  <c r="AD214" i="1" s="1"/>
  <c r="R214" i="1"/>
  <c r="Q214" i="1"/>
  <c r="N214" i="1"/>
  <c r="O214" i="1" s="1"/>
  <c r="K214" i="1"/>
  <c r="L214" i="1" s="1"/>
  <c r="AC213" i="1"/>
  <c r="AD213" i="1" s="1"/>
  <c r="R213" i="1"/>
  <c r="Q213" i="1"/>
  <c r="N213" i="1"/>
  <c r="O213" i="1" s="1"/>
  <c r="K213" i="1"/>
  <c r="L213" i="1" s="1"/>
  <c r="AC212" i="1"/>
  <c r="AD212" i="1" s="1"/>
  <c r="R212" i="1"/>
  <c r="Q212" i="1"/>
  <c r="O212" i="1"/>
  <c r="N212" i="1"/>
  <c r="L212" i="1"/>
  <c r="K212" i="1"/>
  <c r="I212" i="1"/>
  <c r="S212" i="1" s="1"/>
  <c r="Z212" i="1" s="1"/>
  <c r="AA212" i="1" s="1"/>
  <c r="AC210" i="1"/>
  <c r="AD210" i="1" s="1"/>
  <c r="Q210" i="1"/>
  <c r="R210" i="1" s="1"/>
  <c r="N210" i="1"/>
  <c r="O210" i="1" s="1"/>
  <c r="K210" i="1"/>
  <c r="L210" i="1" s="1"/>
  <c r="AD209" i="1"/>
  <c r="AC209" i="1"/>
  <c r="Q209" i="1"/>
  <c r="R209" i="1" s="1"/>
  <c r="N209" i="1"/>
  <c r="O209" i="1" s="1"/>
  <c r="K209" i="1"/>
  <c r="L209" i="1" s="1"/>
  <c r="AD208" i="1"/>
  <c r="AC208" i="1"/>
  <c r="Q208" i="1"/>
  <c r="R208" i="1" s="1"/>
  <c r="N208" i="1"/>
  <c r="O208" i="1" s="1"/>
  <c r="K208" i="1"/>
  <c r="L208" i="1" s="1"/>
  <c r="I208" i="1"/>
  <c r="AD207" i="1"/>
  <c r="AC207" i="1"/>
  <c r="Q207" i="1"/>
  <c r="R207" i="1" s="1"/>
  <c r="N207" i="1"/>
  <c r="O207" i="1" s="1"/>
  <c r="L207" i="1"/>
  <c r="K207" i="1"/>
  <c r="AC205" i="1"/>
  <c r="AD205" i="1" s="1"/>
  <c r="Q205" i="1"/>
  <c r="R205" i="1" s="1"/>
  <c r="N205" i="1"/>
  <c r="O205" i="1" s="1"/>
  <c r="L205" i="1"/>
  <c r="V205" i="1" s="1"/>
  <c r="K205" i="1"/>
  <c r="I205" i="1"/>
  <c r="T205" i="1" s="1"/>
  <c r="Z205" i="1" s="1"/>
  <c r="AA205" i="1" s="1"/>
  <c r="AD204" i="1"/>
  <c r="AC204" i="1"/>
  <c r="R204" i="1"/>
  <c r="Q204" i="1"/>
  <c r="O204" i="1"/>
  <c r="T204" i="1" s="1"/>
  <c r="N204" i="1"/>
  <c r="L204" i="1"/>
  <c r="W204" i="1" s="1"/>
  <c r="X204" i="1" s="1"/>
  <c r="K204" i="1"/>
  <c r="AD203" i="1"/>
  <c r="AC203" i="1"/>
  <c r="R203" i="1"/>
  <c r="O203" i="1"/>
  <c r="L203" i="1"/>
  <c r="W203" i="1" s="1"/>
  <c r="AD202" i="1"/>
  <c r="AC202" i="1"/>
  <c r="Q202" i="1"/>
  <c r="R202" i="1" s="1"/>
  <c r="N202" i="1"/>
  <c r="O202" i="1" s="1"/>
  <c r="K202" i="1"/>
  <c r="L202" i="1" s="1"/>
  <c r="I202" i="1"/>
  <c r="AD201" i="1"/>
  <c r="AC201" i="1"/>
  <c r="V201" i="1"/>
  <c r="R201" i="1"/>
  <c r="O201" i="1"/>
  <c r="L201" i="1"/>
  <c r="U201" i="1" s="1"/>
  <c r="I201" i="1"/>
  <c r="S201" i="1" s="1"/>
  <c r="Z201" i="1" s="1"/>
  <c r="AA201" i="1" s="1"/>
  <c r="AD200" i="1"/>
  <c r="AC200" i="1"/>
  <c r="V200" i="1"/>
  <c r="T200" i="1"/>
  <c r="Z200" i="1" s="1"/>
  <c r="AA200" i="1" s="1"/>
  <c r="R200" i="1"/>
  <c r="O200" i="1"/>
  <c r="L200" i="1"/>
  <c r="S200" i="1" s="1"/>
  <c r="AC199" i="1"/>
  <c r="AD199" i="1" s="1"/>
  <c r="Q199" i="1"/>
  <c r="R199" i="1" s="1"/>
  <c r="O199" i="1"/>
  <c r="N199" i="1"/>
  <c r="K199" i="1"/>
  <c r="L199" i="1" s="1"/>
  <c r="I199" i="1"/>
  <c r="V199" i="1" s="1"/>
  <c r="AD198" i="1"/>
  <c r="AC198" i="1"/>
  <c r="W198" i="1"/>
  <c r="U198" i="1"/>
  <c r="S198" i="1"/>
  <c r="Z198" i="1" s="1"/>
  <c r="AA198" i="1" s="1"/>
  <c r="R198" i="1"/>
  <c r="O198" i="1"/>
  <c r="V198" i="1" s="1"/>
  <c r="L198" i="1"/>
  <c r="AD196" i="1"/>
  <c r="AC196" i="1"/>
  <c r="Q196" i="1"/>
  <c r="R196" i="1" s="1"/>
  <c r="O196" i="1"/>
  <c r="N196" i="1"/>
  <c r="K196" i="1"/>
  <c r="L196" i="1" s="1"/>
  <c r="I196" i="1"/>
  <c r="V196" i="1" s="1"/>
  <c r="AD194" i="1"/>
  <c r="AC194" i="1"/>
  <c r="R194" i="1"/>
  <c r="Q194" i="1"/>
  <c r="N194" i="1"/>
  <c r="O194" i="1" s="1"/>
  <c r="K194" i="1"/>
  <c r="L194" i="1" s="1"/>
  <c r="I194" i="1"/>
  <c r="AA188" i="1"/>
  <c r="AC187" i="1"/>
  <c r="AD187" i="1" s="1"/>
  <c r="U187" i="1"/>
  <c r="Q187" i="1"/>
  <c r="R187" i="1" s="1"/>
  <c r="N187" i="1"/>
  <c r="O187" i="1" s="1"/>
  <c r="K187" i="1"/>
  <c r="L187" i="1" s="1"/>
  <c r="AC186" i="1"/>
  <c r="AD186" i="1" s="1"/>
  <c r="Q186" i="1"/>
  <c r="R186" i="1" s="1"/>
  <c r="N186" i="1"/>
  <c r="O186" i="1" s="1"/>
  <c r="K186" i="1"/>
  <c r="L186" i="1" s="1"/>
  <c r="U186" i="1" s="1"/>
  <c r="AC185" i="1"/>
  <c r="AD185" i="1" s="1"/>
  <c r="Q185" i="1"/>
  <c r="R185" i="1" s="1"/>
  <c r="N185" i="1"/>
  <c r="O185" i="1" s="1"/>
  <c r="K185" i="1"/>
  <c r="L185" i="1" s="1"/>
  <c r="I185" i="1"/>
  <c r="T185" i="1" s="1"/>
  <c r="AD184" i="1"/>
  <c r="AC184" i="1"/>
  <c r="R184" i="1"/>
  <c r="Q184" i="1"/>
  <c r="O184" i="1"/>
  <c r="N184" i="1"/>
  <c r="L184" i="1"/>
  <c r="K184" i="1"/>
  <c r="AD183" i="1"/>
  <c r="AC183" i="1"/>
  <c r="R183" i="1"/>
  <c r="Q183" i="1"/>
  <c r="O183" i="1"/>
  <c r="N183" i="1"/>
  <c r="L183" i="1"/>
  <c r="V183" i="1" s="1"/>
  <c r="K183" i="1"/>
  <c r="AD182" i="1"/>
  <c r="AC182" i="1"/>
  <c r="Q182" i="1"/>
  <c r="R182" i="1" s="1"/>
  <c r="N182" i="1"/>
  <c r="O182" i="1" s="1"/>
  <c r="K182" i="1"/>
  <c r="L182" i="1" s="1"/>
  <c r="W182" i="1" s="1"/>
  <c r="AC180" i="1"/>
  <c r="AD180" i="1" s="1"/>
  <c r="W180" i="1"/>
  <c r="Q180" i="1"/>
  <c r="R180" i="1" s="1"/>
  <c r="N180" i="1"/>
  <c r="O180" i="1" s="1"/>
  <c r="K180" i="1"/>
  <c r="L180" i="1" s="1"/>
  <c r="I180" i="1"/>
  <c r="AD179" i="1"/>
  <c r="AC179" i="1"/>
  <c r="R179" i="1"/>
  <c r="Q179" i="1"/>
  <c r="O179" i="1"/>
  <c r="N179" i="1"/>
  <c r="L179" i="1"/>
  <c r="W179" i="1" s="1"/>
  <c r="K179" i="1"/>
  <c r="I179" i="1"/>
  <c r="U179" i="1" s="1"/>
  <c r="AC178" i="1"/>
  <c r="AD178" i="1" s="1"/>
  <c r="R178" i="1"/>
  <c r="Q178" i="1"/>
  <c r="O178" i="1"/>
  <c r="N178" i="1"/>
  <c r="L178" i="1"/>
  <c r="K178" i="1"/>
  <c r="I178" i="1"/>
  <c r="AC176" i="1"/>
  <c r="AD176" i="1" s="1"/>
  <c r="S176" i="1"/>
  <c r="Z176" i="1" s="1"/>
  <c r="AA176" i="1" s="1"/>
  <c r="Q176" i="1"/>
  <c r="R176" i="1" s="1"/>
  <c r="N176" i="1"/>
  <c r="O176" i="1" s="1"/>
  <c r="K176" i="1"/>
  <c r="L176" i="1" s="1"/>
  <c r="AC175" i="1"/>
  <c r="AD175" i="1" s="1"/>
  <c r="S175" i="1"/>
  <c r="Z175" i="1" s="1"/>
  <c r="AA175" i="1" s="1"/>
  <c r="Q175" i="1"/>
  <c r="R175" i="1" s="1"/>
  <c r="N175" i="1"/>
  <c r="O175" i="1" s="1"/>
  <c r="K175" i="1"/>
  <c r="L175" i="1" s="1"/>
  <c r="AC174" i="1"/>
  <c r="AD174" i="1" s="1"/>
  <c r="Q174" i="1"/>
  <c r="R174" i="1" s="1"/>
  <c r="N174" i="1"/>
  <c r="O174" i="1" s="1"/>
  <c r="K174" i="1"/>
  <c r="L174" i="1" s="1"/>
  <c r="S174" i="1" s="1"/>
  <c r="Z174" i="1" s="1"/>
  <c r="AA174" i="1" s="1"/>
  <c r="AC173" i="1"/>
  <c r="AD173" i="1" s="1"/>
  <c r="Q173" i="1"/>
  <c r="R173" i="1" s="1"/>
  <c r="S173" i="1" s="1"/>
  <c r="Z173" i="1" s="1"/>
  <c r="AA173" i="1" s="1"/>
  <c r="N173" i="1"/>
  <c r="O173" i="1" s="1"/>
  <c r="K173" i="1"/>
  <c r="L173" i="1" s="1"/>
  <c r="AC172" i="1"/>
  <c r="AD172" i="1" s="1"/>
  <c r="Q172" i="1"/>
  <c r="R172" i="1" s="1"/>
  <c r="N172" i="1"/>
  <c r="O172" i="1" s="1"/>
  <c r="K172" i="1"/>
  <c r="L172" i="1" s="1"/>
  <c r="S172" i="1" s="1"/>
  <c r="Z172" i="1" s="1"/>
  <c r="AA172" i="1" s="1"/>
  <c r="AC171" i="1"/>
  <c r="AD171" i="1" s="1"/>
  <c r="R171" i="1"/>
  <c r="Q171" i="1"/>
  <c r="O171" i="1"/>
  <c r="N171" i="1"/>
  <c r="L171" i="1"/>
  <c r="K171" i="1"/>
  <c r="I171" i="1"/>
  <c r="T171" i="1" s="1"/>
  <c r="AC169" i="1"/>
  <c r="AD169" i="1" s="1"/>
  <c r="Q169" i="1"/>
  <c r="R169" i="1" s="1"/>
  <c r="N169" i="1"/>
  <c r="O169" i="1" s="1"/>
  <c r="K169" i="1"/>
  <c r="L169" i="1" s="1"/>
  <c r="U169" i="1" s="1"/>
  <c r="AC168" i="1"/>
  <c r="AD168" i="1" s="1"/>
  <c r="Q168" i="1"/>
  <c r="R168" i="1" s="1"/>
  <c r="U168" i="1" s="1"/>
  <c r="N168" i="1"/>
  <c r="O168" i="1" s="1"/>
  <c r="K168" i="1"/>
  <c r="L168" i="1" s="1"/>
  <c r="AC167" i="1"/>
  <c r="AD167" i="1" s="1"/>
  <c r="Q167" i="1"/>
  <c r="R167" i="1" s="1"/>
  <c r="N167" i="1"/>
  <c r="O167" i="1" s="1"/>
  <c r="K167" i="1"/>
  <c r="L167" i="1" s="1"/>
  <c r="U167" i="1" s="1"/>
  <c r="AC166" i="1"/>
  <c r="AD166" i="1" s="1"/>
  <c r="Q166" i="1"/>
  <c r="R166" i="1" s="1"/>
  <c r="N166" i="1"/>
  <c r="O166" i="1" s="1"/>
  <c r="K166" i="1"/>
  <c r="L166" i="1" s="1"/>
  <c r="AC165" i="1"/>
  <c r="AD165" i="1" s="1"/>
  <c r="Q165" i="1"/>
  <c r="R165" i="1" s="1"/>
  <c r="N165" i="1"/>
  <c r="O165" i="1" s="1"/>
  <c r="U165" i="1" s="1"/>
  <c r="K165" i="1"/>
  <c r="L165" i="1" s="1"/>
  <c r="AC164" i="1"/>
  <c r="AD164" i="1" s="1"/>
  <c r="Q164" i="1"/>
  <c r="R164" i="1" s="1"/>
  <c r="N164" i="1"/>
  <c r="O164" i="1" s="1"/>
  <c r="U164" i="1" s="1"/>
  <c r="K164" i="1"/>
  <c r="L164" i="1" s="1"/>
  <c r="AC163" i="1"/>
  <c r="AD163" i="1" s="1"/>
  <c r="U163" i="1"/>
  <c r="Q163" i="1"/>
  <c r="R163" i="1" s="1"/>
  <c r="N163" i="1"/>
  <c r="O163" i="1" s="1"/>
  <c r="K163" i="1"/>
  <c r="L163" i="1" s="1"/>
  <c r="AC162" i="1"/>
  <c r="AD162" i="1" s="1"/>
  <c r="U162" i="1"/>
  <c r="Q162" i="1"/>
  <c r="R162" i="1" s="1"/>
  <c r="N162" i="1"/>
  <c r="O162" i="1" s="1"/>
  <c r="K162" i="1"/>
  <c r="L162" i="1" s="1"/>
  <c r="AC161" i="1"/>
  <c r="AD161" i="1" s="1"/>
  <c r="Q161" i="1"/>
  <c r="R161" i="1" s="1"/>
  <c r="N161" i="1"/>
  <c r="O161" i="1" s="1"/>
  <c r="K161" i="1"/>
  <c r="L161" i="1" s="1"/>
  <c r="AC160" i="1"/>
  <c r="AD160" i="1" s="1"/>
  <c r="Q160" i="1"/>
  <c r="R160" i="1" s="1"/>
  <c r="U160" i="1" s="1"/>
  <c r="N160" i="1"/>
  <c r="O160" i="1" s="1"/>
  <c r="K160" i="1"/>
  <c r="L160" i="1" s="1"/>
  <c r="AC159" i="1"/>
  <c r="AD159" i="1" s="1"/>
  <c r="Q159" i="1"/>
  <c r="R159" i="1" s="1"/>
  <c r="O159" i="1"/>
  <c r="N159" i="1"/>
  <c r="L159" i="1"/>
  <c r="V159" i="1" s="1"/>
  <c r="K159" i="1"/>
  <c r="AD157" i="1"/>
  <c r="AC157" i="1"/>
  <c r="Q157" i="1"/>
  <c r="R157" i="1" s="1"/>
  <c r="O157" i="1"/>
  <c r="N157" i="1"/>
  <c r="L157" i="1"/>
  <c r="V157" i="1" s="1"/>
  <c r="K157" i="1"/>
  <c r="AD156" i="1"/>
  <c r="AC156" i="1"/>
  <c r="Q156" i="1"/>
  <c r="R156" i="1" s="1"/>
  <c r="O156" i="1"/>
  <c r="N156" i="1"/>
  <c r="L156" i="1"/>
  <c r="V156" i="1" s="1"/>
  <c r="K156" i="1"/>
  <c r="AD155" i="1"/>
  <c r="AC155" i="1"/>
  <c r="Q155" i="1"/>
  <c r="R155" i="1" s="1"/>
  <c r="O155" i="1"/>
  <c r="N155" i="1"/>
  <c r="L155" i="1"/>
  <c r="V155" i="1" s="1"/>
  <c r="K155" i="1"/>
  <c r="AD154" i="1"/>
  <c r="AC154" i="1"/>
  <c r="Q154" i="1"/>
  <c r="R154" i="1" s="1"/>
  <c r="O154" i="1"/>
  <c r="N154" i="1"/>
  <c r="L154" i="1"/>
  <c r="V154" i="1" s="1"/>
  <c r="K154" i="1"/>
  <c r="AD153" i="1"/>
  <c r="AC153" i="1"/>
  <c r="Q153" i="1"/>
  <c r="R153" i="1" s="1"/>
  <c r="O153" i="1"/>
  <c r="N153" i="1"/>
  <c r="L153" i="1"/>
  <c r="V153" i="1" s="1"/>
  <c r="K153" i="1"/>
  <c r="AD152" i="1"/>
  <c r="AC152" i="1"/>
  <c r="Q152" i="1"/>
  <c r="R152" i="1" s="1"/>
  <c r="O152" i="1"/>
  <c r="N152" i="1"/>
  <c r="L152" i="1"/>
  <c r="V152" i="1" s="1"/>
  <c r="K152" i="1"/>
  <c r="AD151" i="1"/>
  <c r="AC151" i="1"/>
  <c r="Q151" i="1"/>
  <c r="R151" i="1" s="1"/>
  <c r="N151" i="1"/>
  <c r="O151" i="1" s="1"/>
  <c r="K151" i="1"/>
  <c r="L151" i="1" s="1"/>
  <c r="W151" i="1" s="1"/>
  <c r="I151" i="1"/>
  <c r="AC149" i="1"/>
  <c r="AD149" i="1" s="1"/>
  <c r="R149" i="1"/>
  <c r="Q149" i="1"/>
  <c r="O149" i="1"/>
  <c r="N149" i="1"/>
  <c r="L149" i="1"/>
  <c r="K149" i="1"/>
  <c r="AC148" i="1"/>
  <c r="AD148" i="1" s="1"/>
  <c r="R148" i="1"/>
  <c r="Q148" i="1"/>
  <c r="O148" i="1"/>
  <c r="N148" i="1"/>
  <c r="L148" i="1"/>
  <c r="K148" i="1"/>
  <c r="AC147" i="1"/>
  <c r="AD147" i="1" s="1"/>
  <c r="Q147" i="1"/>
  <c r="R147" i="1" s="1"/>
  <c r="N147" i="1"/>
  <c r="O147" i="1" s="1"/>
  <c r="L147" i="1"/>
  <c r="V147" i="1" s="1"/>
  <c r="K147" i="1"/>
  <c r="I147" i="1"/>
  <c r="U147" i="1" s="1"/>
  <c r="AD145" i="1"/>
  <c r="AC145" i="1"/>
  <c r="U145" i="1"/>
  <c r="S145" i="1"/>
  <c r="R145" i="1"/>
  <c r="O145" i="1"/>
  <c r="L145" i="1"/>
  <c r="W145" i="1" s="1"/>
  <c r="AC142" i="1"/>
  <c r="AD142" i="1" s="1"/>
  <c r="R142" i="1"/>
  <c r="Q142" i="1"/>
  <c r="O142" i="1"/>
  <c r="N142" i="1"/>
  <c r="L142" i="1"/>
  <c r="K142" i="1"/>
  <c r="I142" i="1"/>
  <c r="T142" i="1" s="1"/>
  <c r="Z142" i="1" s="1"/>
  <c r="AA142" i="1" s="1"/>
  <c r="AB142" i="1" s="1"/>
  <c r="AC140" i="1"/>
  <c r="AD140" i="1" s="1"/>
  <c r="Q140" i="1"/>
  <c r="R140" i="1" s="1"/>
  <c r="O140" i="1"/>
  <c r="N140" i="1"/>
  <c r="K140" i="1"/>
  <c r="L140" i="1" s="1"/>
  <c r="U140" i="1" s="1"/>
  <c r="AC138" i="1"/>
  <c r="AD138" i="1" s="1"/>
  <c r="Q138" i="1"/>
  <c r="R138" i="1" s="1"/>
  <c r="O138" i="1"/>
  <c r="N138" i="1"/>
  <c r="K138" i="1"/>
  <c r="L138" i="1" s="1"/>
  <c r="U138" i="1" s="1"/>
  <c r="AC137" i="1"/>
  <c r="AD137" i="1" s="1"/>
  <c r="Q137" i="1"/>
  <c r="R137" i="1" s="1"/>
  <c r="O137" i="1"/>
  <c r="N137" i="1"/>
  <c r="K137" i="1"/>
  <c r="L137" i="1" s="1"/>
  <c r="U137" i="1" s="1"/>
  <c r="AC136" i="1"/>
  <c r="AD136" i="1" s="1"/>
  <c r="Q136" i="1"/>
  <c r="R136" i="1" s="1"/>
  <c r="O136" i="1"/>
  <c r="N136" i="1"/>
  <c r="K136" i="1"/>
  <c r="L136" i="1" s="1"/>
  <c r="S136" i="1" s="1"/>
  <c r="Z136" i="1" s="1"/>
  <c r="AA136" i="1" s="1"/>
  <c r="AC135" i="1"/>
  <c r="AD135" i="1" s="1"/>
  <c r="U135" i="1"/>
  <c r="S135" i="1"/>
  <c r="Z135" i="1" s="1"/>
  <c r="AA135" i="1" s="1"/>
  <c r="Q135" i="1"/>
  <c r="R135" i="1" s="1"/>
  <c r="O135" i="1"/>
  <c r="N135" i="1"/>
  <c r="K135" i="1"/>
  <c r="L135" i="1" s="1"/>
  <c r="AC134" i="1"/>
  <c r="AD134" i="1" s="1"/>
  <c r="U134" i="1"/>
  <c r="S134" i="1"/>
  <c r="Z134" i="1" s="1"/>
  <c r="AA134" i="1" s="1"/>
  <c r="Q134" i="1"/>
  <c r="R134" i="1" s="1"/>
  <c r="O134" i="1"/>
  <c r="N134" i="1"/>
  <c r="K134" i="1"/>
  <c r="L134" i="1" s="1"/>
  <c r="AC133" i="1"/>
  <c r="AD133" i="1" s="1"/>
  <c r="V133" i="1"/>
  <c r="T133" i="1"/>
  <c r="R133" i="1"/>
  <c r="Q133" i="1"/>
  <c r="N133" i="1"/>
  <c r="O133" i="1" s="1"/>
  <c r="L133" i="1"/>
  <c r="K133" i="1"/>
  <c r="AD131" i="1"/>
  <c r="AC131" i="1"/>
  <c r="R131" i="1"/>
  <c r="Q131" i="1"/>
  <c r="N131" i="1"/>
  <c r="O131" i="1" s="1"/>
  <c r="L131" i="1"/>
  <c r="K131" i="1"/>
  <c r="I131" i="1"/>
  <c r="V131" i="1" s="1"/>
  <c r="AC130" i="1"/>
  <c r="AD130" i="1" s="1"/>
  <c r="R130" i="1"/>
  <c r="Q130" i="1"/>
  <c r="N130" i="1"/>
  <c r="O130" i="1" s="1"/>
  <c r="K130" i="1"/>
  <c r="L130" i="1" s="1"/>
  <c r="W130" i="1" s="1"/>
  <c r="AC129" i="1"/>
  <c r="AD129" i="1" s="1"/>
  <c r="R129" i="1"/>
  <c r="Q129" i="1"/>
  <c r="N129" i="1"/>
  <c r="O129" i="1" s="1"/>
  <c r="K129" i="1"/>
  <c r="L129" i="1" s="1"/>
  <c r="W129" i="1" s="1"/>
  <c r="I129" i="1"/>
  <c r="AD128" i="1"/>
  <c r="AC128" i="1"/>
  <c r="W128" i="1"/>
  <c r="Q128" i="1"/>
  <c r="R128" i="1" s="1"/>
  <c r="N128" i="1"/>
  <c r="O128" i="1" s="1"/>
  <c r="U128" i="1" s="1"/>
  <c r="K128" i="1"/>
  <c r="L128" i="1" s="1"/>
  <c r="I128" i="1"/>
  <c r="R127" i="1"/>
  <c r="Q127" i="1"/>
  <c r="O127" i="1"/>
  <c r="N127" i="1"/>
  <c r="L127" i="1"/>
  <c r="K127" i="1"/>
  <c r="AD125" i="1"/>
  <c r="AC125" i="1"/>
  <c r="T125" i="1"/>
  <c r="Q125" i="1"/>
  <c r="R125" i="1" s="1"/>
  <c r="O125" i="1"/>
  <c r="V125" i="1" s="1"/>
  <c r="N125" i="1"/>
  <c r="L125" i="1"/>
  <c r="K125" i="1"/>
  <c r="AD124" i="1"/>
  <c r="AC124" i="1"/>
  <c r="R124" i="1"/>
  <c r="Q124" i="1"/>
  <c r="O124" i="1"/>
  <c r="N124" i="1"/>
  <c r="L124" i="1"/>
  <c r="W124" i="1" s="1"/>
  <c r="K124" i="1"/>
  <c r="AD123" i="1"/>
  <c r="AC123" i="1"/>
  <c r="R123" i="1"/>
  <c r="Q123" i="1"/>
  <c r="O123" i="1"/>
  <c r="N123" i="1"/>
  <c r="L123" i="1"/>
  <c r="W123" i="1" s="1"/>
  <c r="K123" i="1"/>
  <c r="AD122" i="1"/>
  <c r="AC122" i="1"/>
  <c r="Q122" i="1"/>
  <c r="R122" i="1" s="1"/>
  <c r="N122" i="1"/>
  <c r="O122" i="1" s="1"/>
  <c r="L122" i="1"/>
  <c r="K122" i="1"/>
  <c r="I122" i="1"/>
  <c r="AD120" i="1"/>
  <c r="AC120" i="1"/>
  <c r="R120" i="1"/>
  <c r="Q120" i="1"/>
  <c r="O120" i="1"/>
  <c r="W120" i="1" s="1"/>
  <c r="N120" i="1"/>
  <c r="L120" i="1"/>
  <c r="V120" i="1" s="1"/>
  <c r="K120" i="1"/>
  <c r="AD119" i="1"/>
  <c r="AC119" i="1"/>
  <c r="R119" i="1"/>
  <c r="Q119" i="1"/>
  <c r="O119" i="1"/>
  <c r="W119" i="1" s="1"/>
  <c r="N119" i="1"/>
  <c r="L119" i="1"/>
  <c r="V119" i="1" s="1"/>
  <c r="K119" i="1"/>
  <c r="AD118" i="1"/>
  <c r="AC118" i="1"/>
  <c r="R118" i="1"/>
  <c r="Q118" i="1"/>
  <c r="O118" i="1"/>
  <c r="W118" i="1" s="1"/>
  <c r="N118" i="1"/>
  <c r="L118" i="1"/>
  <c r="V118" i="1" s="1"/>
  <c r="K118" i="1"/>
  <c r="AD117" i="1"/>
  <c r="AC117" i="1"/>
  <c r="R117" i="1"/>
  <c r="Q117" i="1"/>
  <c r="N117" i="1"/>
  <c r="O117" i="1" s="1"/>
  <c r="L117" i="1"/>
  <c r="V117" i="1" s="1"/>
  <c r="K117" i="1"/>
  <c r="AD116" i="1"/>
  <c r="AC116" i="1"/>
  <c r="R116" i="1"/>
  <c r="Q116" i="1"/>
  <c r="N116" i="1"/>
  <c r="O116" i="1" s="1"/>
  <c r="L116" i="1"/>
  <c r="K116" i="1"/>
  <c r="AD115" i="1"/>
  <c r="AC115" i="1"/>
  <c r="R115" i="1"/>
  <c r="Q115" i="1"/>
  <c r="N115" i="1"/>
  <c r="O115" i="1" s="1"/>
  <c r="K115" i="1"/>
  <c r="L115" i="1" s="1"/>
  <c r="AD114" i="1"/>
  <c r="AC114" i="1"/>
  <c r="R114" i="1"/>
  <c r="Q114" i="1"/>
  <c r="N114" i="1"/>
  <c r="O114" i="1" s="1"/>
  <c r="K114" i="1"/>
  <c r="L114" i="1" s="1"/>
  <c r="AD113" i="1"/>
  <c r="AC113" i="1"/>
  <c r="R113" i="1"/>
  <c r="Q113" i="1"/>
  <c r="N113" i="1"/>
  <c r="O113" i="1" s="1"/>
  <c r="K113" i="1"/>
  <c r="L113" i="1" s="1"/>
  <c r="AD112" i="1"/>
  <c r="AC112" i="1"/>
  <c r="R112" i="1"/>
  <c r="Q112" i="1"/>
  <c r="N112" i="1"/>
  <c r="O112" i="1" s="1"/>
  <c r="K112" i="1"/>
  <c r="L112" i="1" s="1"/>
  <c r="AD111" i="1"/>
  <c r="AC111" i="1"/>
  <c r="Q111" i="1"/>
  <c r="R111" i="1" s="1"/>
  <c r="O111" i="1"/>
  <c r="N111" i="1"/>
  <c r="K111" i="1"/>
  <c r="L111" i="1" s="1"/>
  <c r="AC109" i="1"/>
  <c r="AD109" i="1" s="1"/>
  <c r="Q109" i="1"/>
  <c r="R109" i="1" s="1"/>
  <c r="O109" i="1"/>
  <c r="N109" i="1"/>
  <c r="K109" i="1"/>
  <c r="L109" i="1" s="1"/>
  <c r="I109" i="1"/>
  <c r="AD108" i="1"/>
  <c r="AC108" i="1"/>
  <c r="Q108" i="1"/>
  <c r="R108" i="1" s="1"/>
  <c r="T108" i="1" s="1"/>
  <c r="O108" i="1"/>
  <c r="N108" i="1"/>
  <c r="L108" i="1"/>
  <c r="K108" i="1"/>
  <c r="AD107" i="1"/>
  <c r="AC107" i="1"/>
  <c r="Q107" i="1"/>
  <c r="R107" i="1" s="1"/>
  <c r="N107" i="1"/>
  <c r="O107" i="1" s="1"/>
  <c r="L107" i="1"/>
  <c r="K107" i="1"/>
  <c r="AD106" i="1"/>
  <c r="AC106" i="1"/>
  <c r="Q106" i="1"/>
  <c r="R106" i="1" s="1"/>
  <c r="N106" i="1"/>
  <c r="O106" i="1" s="1"/>
  <c r="T106" i="1" s="1"/>
  <c r="L106" i="1"/>
  <c r="S106" i="1" s="1"/>
  <c r="Z106" i="1" s="1"/>
  <c r="AA106" i="1" s="1"/>
  <c r="K106" i="1"/>
  <c r="AD105" i="1"/>
  <c r="AC105" i="1"/>
  <c r="Q105" i="1"/>
  <c r="R105" i="1" s="1"/>
  <c r="N105" i="1"/>
  <c r="O105" i="1" s="1"/>
  <c r="T105" i="1" s="1"/>
  <c r="L105" i="1"/>
  <c r="K105" i="1"/>
  <c r="AD104" i="1"/>
  <c r="AC104" i="1"/>
  <c r="Q104" i="1"/>
  <c r="R104" i="1" s="1"/>
  <c r="N104" i="1"/>
  <c r="O104" i="1" s="1"/>
  <c r="L104" i="1"/>
  <c r="K104" i="1"/>
  <c r="AD103" i="1"/>
  <c r="AC103" i="1"/>
  <c r="Q103" i="1"/>
  <c r="R103" i="1" s="1"/>
  <c r="N103" i="1"/>
  <c r="O103" i="1" s="1"/>
  <c r="L103" i="1"/>
  <c r="K103" i="1"/>
  <c r="I103" i="1"/>
  <c r="AC102" i="1"/>
  <c r="AD102" i="1" s="1"/>
  <c r="R102" i="1"/>
  <c r="Q102" i="1"/>
  <c r="N102" i="1"/>
  <c r="O102" i="1" s="1"/>
  <c r="K102" i="1"/>
  <c r="L102" i="1" s="1"/>
  <c r="I102" i="1"/>
  <c r="AD101" i="1"/>
  <c r="AC101" i="1"/>
  <c r="Q101" i="1"/>
  <c r="R101" i="1" s="1"/>
  <c r="V101" i="1" s="1"/>
  <c r="O101" i="1"/>
  <c r="N101" i="1"/>
  <c r="L101" i="1"/>
  <c r="U101" i="1" s="1"/>
  <c r="K101" i="1"/>
  <c r="AD100" i="1"/>
  <c r="AC100" i="1"/>
  <c r="Q100" i="1"/>
  <c r="R100" i="1" s="1"/>
  <c r="N100" i="1"/>
  <c r="O100" i="1" s="1"/>
  <c r="K100" i="1"/>
  <c r="L100" i="1" s="1"/>
  <c r="I100" i="1"/>
  <c r="AD98" i="1"/>
  <c r="AC98" i="1"/>
  <c r="R98" i="1"/>
  <c r="Q98" i="1"/>
  <c r="O98" i="1"/>
  <c r="N98" i="1"/>
  <c r="L98" i="1"/>
  <c r="W98" i="1" s="1"/>
  <c r="K98" i="1"/>
  <c r="AD97" i="1"/>
  <c r="AC97" i="1"/>
  <c r="R97" i="1"/>
  <c r="Q97" i="1"/>
  <c r="O97" i="1"/>
  <c r="N97" i="1"/>
  <c r="K97" i="1"/>
  <c r="L97" i="1" s="1"/>
  <c r="I97" i="1"/>
  <c r="T97" i="1" s="1"/>
  <c r="AC96" i="1"/>
  <c r="AD96" i="1" s="1"/>
  <c r="Q96" i="1"/>
  <c r="R96" i="1" s="1"/>
  <c r="N96" i="1"/>
  <c r="O96" i="1" s="1"/>
  <c r="L96" i="1"/>
  <c r="K96" i="1"/>
  <c r="AC95" i="1"/>
  <c r="AD95" i="1" s="1"/>
  <c r="R95" i="1"/>
  <c r="Q95" i="1"/>
  <c r="N95" i="1"/>
  <c r="O95" i="1" s="1"/>
  <c r="W95" i="1" s="1"/>
  <c r="L95" i="1"/>
  <c r="K95" i="1"/>
  <c r="I95" i="1"/>
  <c r="AC93" i="1"/>
  <c r="AD93" i="1" s="1"/>
  <c r="Q93" i="1"/>
  <c r="R93" i="1" s="1"/>
  <c r="O93" i="1"/>
  <c r="N93" i="1"/>
  <c r="K93" i="1"/>
  <c r="L93" i="1" s="1"/>
  <c r="AC92" i="1"/>
  <c r="AD92" i="1" s="1"/>
  <c r="S92" i="1"/>
  <c r="Z92" i="1" s="1"/>
  <c r="AA92" i="1" s="1"/>
  <c r="R92" i="1"/>
  <c r="O92" i="1"/>
  <c r="L92" i="1"/>
  <c r="U92" i="1" s="1"/>
  <c r="I92" i="1"/>
  <c r="W92" i="1" s="1"/>
  <c r="AC91" i="1"/>
  <c r="AD91" i="1" s="1"/>
  <c r="Q91" i="1"/>
  <c r="R91" i="1" s="1"/>
  <c r="N91" i="1"/>
  <c r="O91" i="1" s="1"/>
  <c r="L91" i="1"/>
  <c r="K91" i="1"/>
  <c r="I91" i="1"/>
  <c r="AD90" i="1"/>
  <c r="AC90" i="1"/>
  <c r="Q90" i="1"/>
  <c r="R90" i="1" s="1"/>
  <c r="O90" i="1"/>
  <c r="N90" i="1"/>
  <c r="K90" i="1"/>
  <c r="L90" i="1" s="1"/>
  <c r="AC88" i="1"/>
  <c r="AD88" i="1" s="1"/>
  <c r="Q88" i="1"/>
  <c r="R88" i="1" s="1"/>
  <c r="O88" i="1"/>
  <c r="N88" i="1"/>
  <c r="L88" i="1"/>
  <c r="K88" i="1"/>
  <c r="I88" i="1"/>
  <c r="S88" i="1" s="1"/>
  <c r="AC86" i="1"/>
  <c r="AD86" i="1" s="1"/>
  <c r="V86" i="1"/>
  <c r="R86" i="1"/>
  <c r="Q86" i="1"/>
  <c r="O86" i="1"/>
  <c r="N86" i="1"/>
  <c r="L86" i="1"/>
  <c r="K86" i="1"/>
  <c r="I86" i="1"/>
  <c r="U86" i="1" s="1"/>
  <c r="AC79" i="1"/>
  <c r="AD79" i="1" s="1"/>
  <c r="R79" i="1"/>
  <c r="Q79" i="1"/>
  <c r="N79" i="1"/>
  <c r="O79" i="1" s="1"/>
  <c r="K79" i="1"/>
  <c r="L79" i="1" s="1"/>
  <c r="I79" i="1"/>
  <c r="T79" i="1" s="1"/>
  <c r="Z79" i="1" s="1"/>
  <c r="AA79" i="1" s="1"/>
  <c r="AB79" i="1" s="1"/>
  <c r="AD77" i="1"/>
  <c r="AC77" i="1"/>
  <c r="Q77" i="1"/>
  <c r="R77" i="1" s="1"/>
  <c r="O77" i="1"/>
  <c r="N77" i="1"/>
  <c r="L77" i="1"/>
  <c r="K77" i="1"/>
  <c r="AC76" i="1"/>
  <c r="AD76" i="1" s="1"/>
  <c r="Q76" i="1"/>
  <c r="R76" i="1" s="1"/>
  <c r="O76" i="1"/>
  <c r="N76" i="1"/>
  <c r="K76" i="1"/>
  <c r="L76" i="1" s="1"/>
  <c r="I76" i="1"/>
  <c r="AD75" i="1"/>
  <c r="AC75" i="1"/>
  <c r="Q75" i="1"/>
  <c r="R75" i="1" s="1"/>
  <c r="N75" i="1"/>
  <c r="O75" i="1" s="1"/>
  <c r="K75" i="1"/>
  <c r="L75" i="1" s="1"/>
  <c r="I75" i="1"/>
  <c r="AD74" i="1"/>
  <c r="AC74" i="1"/>
  <c r="Q74" i="1"/>
  <c r="R74" i="1" s="1"/>
  <c r="O74" i="1"/>
  <c r="N74" i="1"/>
  <c r="K74" i="1"/>
  <c r="L74" i="1" s="1"/>
  <c r="AC72" i="1"/>
  <c r="AD72" i="1" s="1"/>
  <c r="Q72" i="1"/>
  <c r="R72" i="1" s="1"/>
  <c r="O72" i="1"/>
  <c r="N72" i="1"/>
  <c r="K72" i="1"/>
  <c r="L72" i="1" s="1"/>
  <c r="I72" i="1"/>
  <c r="AD71" i="1"/>
  <c r="AC71" i="1"/>
  <c r="R71" i="1"/>
  <c r="Q71" i="1"/>
  <c r="O71" i="1"/>
  <c r="N71" i="1"/>
  <c r="K71" i="1"/>
  <c r="L71" i="1" s="1"/>
  <c r="I71" i="1"/>
  <c r="AC70" i="1"/>
  <c r="AD70" i="1" s="1"/>
  <c r="Q70" i="1"/>
  <c r="R70" i="1" s="1"/>
  <c r="W70" i="1" s="1"/>
  <c r="N70" i="1"/>
  <c r="O70" i="1" s="1"/>
  <c r="L70" i="1"/>
  <c r="K70" i="1"/>
  <c r="I70" i="1"/>
  <c r="AC69" i="1"/>
  <c r="AD69" i="1" s="1"/>
  <c r="R69" i="1"/>
  <c r="Q69" i="1"/>
  <c r="N69" i="1"/>
  <c r="O69" i="1" s="1"/>
  <c r="L69" i="1"/>
  <c r="W69" i="1" s="1"/>
  <c r="K69" i="1"/>
  <c r="I69" i="1"/>
  <c r="AD68" i="1"/>
  <c r="AC68" i="1"/>
  <c r="R68" i="1"/>
  <c r="Q68" i="1"/>
  <c r="O68" i="1"/>
  <c r="N68" i="1"/>
  <c r="L68" i="1"/>
  <c r="K68" i="1"/>
  <c r="I68" i="1"/>
  <c r="AC66" i="1"/>
  <c r="AD66" i="1" s="1"/>
  <c r="R66" i="1"/>
  <c r="Q66" i="1"/>
  <c r="N66" i="1"/>
  <c r="O66" i="1" s="1"/>
  <c r="K66" i="1"/>
  <c r="L66" i="1" s="1"/>
  <c r="I66" i="1"/>
  <c r="AD65" i="1"/>
  <c r="AC65" i="1"/>
  <c r="R65" i="1"/>
  <c r="Q65" i="1"/>
  <c r="O65" i="1"/>
  <c r="N65" i="1"/>
  <c r="L65" i="1"/>
  <c r="V65" i="1" s="1"/>
  <c r="K65" i="1"/>
  <c r="AC64" i="1"/>
  <c r="AD64" i="1" s="1"/>
  <c r="R64" i="1"/>
  <c r="Q64" i="1"/>
  <c r="O64" i="1"/>
  <c r="T64" i="1" s="1"/>
  <c r="N64" i="1"/>
  <c r="L64" i="1"/>
  <c r="K64" i="1"/>
  <c r="AD63" i="1"/>
  <c r="AC63" i="1"/>
  <c r="R63" i="1"/>
  <c r="Q63" i="1"/>
  <c r="N63" i="1"/>
  <c r="O63" i="1" s="1"/>
  <c r="L63" i="1"/>
  <c r="V63" i="1" s="1"/>
  <c r="K63" i="1"/>
  <c r="AD62" i="1"/>
  <c r="AC62" i="1"/>
  <c r="T62" i="1"/>
  <c r="R62" i="1"/>
  <c r="Q62" i="1"/>
  <c r="O62" i="1"/>
  <c r="V62" i="1" s="1"/>
  <c r="N62" i="1"/>
  <c r="L62" i="1"/>
  <c r="K62" i="1"/>
  <c r="AD61" i="1"/>
  <c r="AC61" i="1"/>
  <c r="R61" i="1"/>
  <c r="Q61" i="1"/>
  <c r="O61" i="1"/>
  <c r="N61" i="1"/>
  <c r="L61" i="1"/>
  <c r="V61" i="1" s="1"/>
  <c r="K61" i="1"/>
  <c r="AC60" i="1"/>
  <c r="AD60" i="1" s="1"/>
  <c r="R60" i="1"/>
  <c r="Q60" i="1"/>
  <c r="O60" i="1"/>
  <c r="N60" i="1"/>
  <c r="L60" i="1"/>
  <c r="K60" i="1"/>
  <c r="I60" i="1"/>
  <c r="U60" i="1" s="1"/>
  <c r="AC59" i="1"/>
  <c r="AD59" i="1" s="1"/>
  <c r="Q59" i="1"/>
  <c r="R59" i="1" s="1"/>
  <c r="N59" i="1"/>
  <c r="O59" i="1" s="1"/>
  <c r="S59" i="1" s="1"/>
  <c r="Z59" i="1" s="1"/>
  <c r="AA59" i="1" s="1"/>
  <c r="K59" i="1"/>
  <c r="L59" i="1" s="1"/>
  <c r="W59" i="1" s="1"/>
  <c r="AC58" i="1"/>
  <c r="AD58" i="1" s="1"/>
  <c r="Q58" i="1"/>
  <c r="R58" i="1" s="1"/>
  <c r="O58" i="1"/>
  <c r="N58" i="1"/>
  <c r="K58" i="1"/>
  <c r="L58" i="1" s="1"/>
  <c r="T58" i="1" s="1"/>
  <c r="I58" i="1"/>
  <c r="AC56" i="1"/>
  <c r="AD56" i="1" s="1"/>
  <c r="Q56" i="1"/>
  <c r="R56" i="1" s="1"/>
  <c r="V56" i="1" s="1"/>
  <c r="N56" i="1"/>
  <c r="O56" i="1" s="1"/>
  <c r="L56" i="1"/>
  <c r="K56" i="1"/>
  <c r="AC55" i="1"/>
  <c r="AD55" i="1" s="1"/>
  <c r="Q55" i="1"/>
  <c r="R55" i="1" s="1"/>
  <c r="N55" i="1"/>
  <c r="O55" i="1" s="1"/>
  <c r="K55" i="1"/>
  <c r="L55" i="1" s="1"/>
  <c r="AC54" i="1"/>
  <c r="AD54" i="1" s="1"/>
  <c r="Q54" i="1"/>
  <c r="R54" i="1" s="1"/>
  <c r="V54" i="1" s="1"/>
  <c r="N54" i="1"/>
  <c r="O54" i="1" s="1"/>
  <c r="L54" i="1"/>
  <c r="K54" i="1"/>
  <c r="AC53" i="1"/>
  <c r="AD53" i="1" s="1"/>
  <c r="Q53" i="1"/>
  <c r="R53" i="1" s="1"/>
  <c r="N53" i="1"/>
  <c r="O53" i="1" s="1"/>
  <c r="K53" i="1"/>
  <c r="L53" i="1" s="1"/>
  <c r="AC52" i="1"/>
  <c r="AD52" i="1" s="1"/>
  <c r="Q52" i="1"/>
  <c r="R52" i="1" s="1"/>
  <c r="V52" i="1" s="1"/>
  <c r="N52" i="1"/>
  <c r="O52" i="1" s="1"/>
  <c r="L52" i="1"/>
  <c r="K52" i="1"/>
  <c r="AC51" i="1"/>
  <c r="AD51" i="1" s="1"/>
  <c r="Q51" i="1"/>
  <c r="R51" i="1" s="1"/>
  <c r="N51" i="1"/>
  <c r="O51" i="1" s="1"/>
  <c r="K51" i="1"/>
  <c r="L51" i="1" s="1"/>
  <c r="AC50" i="1"/>
  <c r="AD50" i="1" s="1"/>
  <c r="Q50" i="1"/>
  <c r="R50" i="1" s="1"/>
  <c r="V50" i="1" s="1"/>
  <c r="N50" i="1"/>
  <c r="O50" i="1" s="1"/>
  <c r="L50" i="1"/>
  <c r="K50" i="1"/>
  <c r="AC49" i="1"/>
  <c r="AD49" i="1" s="1"/>
  <c r="Q49" i="1"/>
  <c r="R49" i="1" s="1"/>
  <c r="N49" i="1"/>
  <c r="O49" i="1" s="1"/>
  <c r="K49" i="1"/>
  <c r="L49" i="1" s="1"/>
  <c r="AC48" i="1"/>
  <c r="AD48" i="1" s="1"/>
  <c r="R48" i="1"/>
  <c r="Q48" i="1"/>
  <c r="O48" i="1"/>
  <c r="N48" i="1"/>
  <c r="L48" i="1"/>
  <c r="U48" i="1" s="1"/>
  <c r="K48" i="1"/>
  <c r="AC46" i="1"/>
  <c r="AD46" i="1" s="1"/>
  <c r="R46" i="1"/>
  <c r="Q46" i="1"/>
  <c r="O46" i="1"/>
  <c r="N46" i="1"/>
  <c r="L46" i="1"/>
  <c r="K46" i="1"/>
  <c r="I46" i="1"/>
  <c r="U46" i="1" s="1"/>
  <c r="AD45" i="1"/>
  <c r="AC45" i="1"/>
  <c r="Q45" i="1"/>
  <c r="R45" i="1" s="1"/>
  <c r="N45" i="1"/>
  <c r="O45" i="1" s="1"/>
  <c r="S45" i="1" s="1"/>
  <c r="Z45" i="1" s="1"/>
  <c r="AA45" i="1" s="1"/>
  <c r="K45" i="1"/>
  <c r="L45" i="1" s="1"/>
  <c r="W45" i="1" s="1"/>
  <c r="AC44" i="1"/>
  <c r="AD44" i="1" s="1"/>
  <c r="Q44" i="1"/>
  <c r="R44" i="1" s="1"/>
  <c r="O44" i="1"/>
  <c r="N44" i="1"/>
  <c r="K44" i="1"/>
  <c r="L44" i="1" s="1"/>
  <c r="S44" i="1" s="1"/>
  <c r="Z44" i="1" s="1"/>
  <c r="AA44" i="1" s="1"/>
  <c r="I44" i="1"/>
  <c r="U44" i="1" s="1"/>
  <c r="AD43" i="1"/>
  <c r="AC43" i="1"/>
  <c r="Q43" i="1"/>
  <c r="R43" i="1" s="1"/>
  <c r="O43" i="1"/>
  <c r="N43" i="1"/>
  <c r="L43" i="1"/>
  <c r="K43" i="1"/>
  <c r="I43" i="1"/>
  <c r="U43" i="1" s="1"/>
  <c r="AC42" i="1"/>
  <c r="AD42" i="1" s="1"/>
  <c r="R42" i="1"/>
  <c r="Q42" i="1"/>
  <c r="N42" i="1"/>
  <c r="O42" i="1" s="1"/>
  <c r="K42" i="1"/>
  <c r="L42" i="1" s="1"/>
  <c r="AC41" i="1"/>
  <c r="AD41" i="1" s="1"/>
  <c r="R41" i="1"/>
  <c r="Q41" i="1"/>
  <c r="N41" i="1"/>
  <c r="O41" i="1" s="1"/>
  <c r="K41" i="1"/>
  <c r="L41" i="1" s="1"/>
  <c r="AC40" i="1"/>
  <c r="AD40" i="1" s="1"/>
  <c r="R40" i="1"/>
  <c r="Q40" i="1"/>
  <c r="N40" i="1"/>
  <c r="O40" i="1" s="1"/>
  <c r="K40" i="1"/>
  <c r="L40" i="1" s="1"/>
  <c r="I40" i="1"/>
  <c r="AD39" i="1"/>
  <c r="AC39" i="1"/>
  <c r="R39" i="1"/>
  <c r="Q39" i="1"/>
  <c r="O39" i="1"/>
  <c r="N39" i="1"/>
  <c r="L39" i="1"/>
  <c r="K39" i="1"/>
  <c r="I39" i="1"/>
  <c r="V39" i="1" s="1"/>
  <c r="AC38" i="1"/>
  <c r="AD38" i="1" s="1"/>
  <c r="Q38" i="1"/>
  <c r="R38" i="1" s="1"/>
  <c r="O38" i="1"/>
  <c r="N38" i="1"/>
  <c r="K38" i="1"/>
  <c r="L38" i="1" s="1"/>
  <c r="S38" i="1" s="1"/>
  <c r="Z38" i="1" s="1"/>
  <c r="AA38" i="1" s="1"/>
  <c r="I38" i="1"/>
  <c r="U38" i="1" s="1"/>
  <c r="AD37" i="1"/>
  <c r="AC37" i="1"/>
  <c r="Q37" i="1"/>
  <c r="R37" i="1" s="1"/>
  <c r="V37" i="1" s="1"/>
  <c r="N37" i="1"/>
  <c r="O37" i="1" s="1"/>
  <c r="L37" i="1"/>
  <c r="K37" i="1"/>
  <c r="I37" i="1"/>
  <c r="AD36" i="1"/>
  <c r="AC36" i="1"/>
  <c r="AD35" i="1"/>
  <c r="AC35" i="1"/>
  <c r="Q35" i="1"/>
  <c r="R35" i="1" s="1"/>
  <c r="O35" i="1"/>
  <c r="N35" i="1"/>
  <c r="K35" i="1"/>
  <c r="L35" i="1" s="1"/>
  <c r="AD34" i="1"/>
  <c r="AC34" i="1"/>
  <c r="R34" i="1"/>
  <c r="Q34" i="1"/>
  <c r="O34" i="1"/>
  <c r="N34" i="1"/>
  <c r="K34" i="1"/>
  <c r="L34" i="1" s="1"/>
  <c r="AD33" i="1"/>
  <c r="AC33" i="1"/>
  <c r="Q33" i="1"/>
  <c r="R33" i="1" s="1"/>
  <c r="O33" i="1"/>
  <c r="N33" i="1"/>
  <c r="K33" i="1"/>
  <c r="L33" i="1" s="1"/>
  <c r="I33" i="1"/>
  <c r="AC32" i="1"/>
  <c r="AD32" i="1" s="1"/>
  <c r="Q32" i="1"/>
  <c r="R32" i="1" s="1"/>
  <c r="N32" i="1"/>
  <c r="O32" i="1" s="1"/>
  <c r="L32" i="1"/>
  <c r="W32" i="1" s="1"/>
  <c r="K32" i="1"/>
  <c r="I32" i="1"/>
  <c r="AC31" i="1"/>
  <c r="AD31" i="1" s="1"/>
  <c r="R31" i="1"/>
  <c r="Q31" i="1"/>
  <c r="N31" i="1"/>
  <c r="O31" i="1" s="1"/>
  <c r="V31" i="1" s="1"/>
  <c r="L31" i="1"/>
  <c r="K31" i="1"/>
  <c r="I31" i="1"/>
  <c r="S31" i="1" s="1"/>
  <c r="Z31" i="1" s="1"/>
  <c r="AA31" i="1" s="1"/>
  <c r="AC30" i="1"/>
  <c r="AD30" i="1" s="1"/>
  <c r="Q30" i="1"/>
  <c r="R30" i="1" s="1"/>
  <c r="O30" i="1"/>
  <c r="N30" i="1"/>
  <c r="L30" i="1"/>
  <c r="K30" i="1"/>
  <c r="I30" i="1"/>
  <c r="AC28" i="1"/>
  <c r="AD28" i="1" s="1"/>
  <c r="R28" i="1"/>
  <c r="Q28" i="1"/>
  <c r="N28" i="1"/>
  <c r="O28" i="1" s="1"/>
  <c r="K28" i="1"/>
  <c r="L28" i="1" s="1"/>
  <c r="AC27" i="1"/>
  <c r="AD27" i="1" s="1"/>
  <c r="W27" i="1"/>
  <c r="R27" i="1"/>
  <c r="V27" i="1" s="1"/>
  <c r="O27" i="1"/>
  <c r="U27" i="1" s="1"/>
  <c r="L27" i="1"/>
  <c r="I27" i="1"/>
  <c r="AD26" i="1"/>
  <c r="AC26" i="1"/>
  <c r="W26" i="1"/>
  <c r="X26" i="1" s="1"/>
  <c r="T26" i="1"/>
  <c r="R26" i="1"/>
  <c r="O26" i="1"/>
  <c r="U26" i="1" s="1"/>
  <c r="L26" i="1"/>
  <c r="I26" i="1"/>
  <c r="AC25" i="1"/>
  <c r="AD25" i="1" s="1"/>
  <c r="V25" i="1"/>
  <c r="R25" i="1"/>
  <c r="O25" i="1"/>
  <c r="W25" i="1" s="1"/>
  <c r="L25" i="1"/>
  <c r="AD24" i="1"/>
  <c r="AC24" i="1"/>
  <c r="R24" i="1"/>
  <c r="Q24" i="1"/>
  <c r="O24" i="1"/>
  <c r="T24" i="1" s="1"/>
  <c r="Z24" i="1" s="1"/>
  <c r="AA24" i="1" s="1"/>
  <c r="N24" i="1"/>
  <c r="L24" i="1"/>
  <c r="K24" i="1"/>
  <c r="I24" i="1"/>
  <c r="S24" i="1" s="1"/>
  <c r="AC23" i="1"/>
  <c r="AD23" i="1" s="1"/>
  <c r="S23" i="1"/>
  <c r="Z23" i="1" s="1"/>
  <c r="AA23" i="1" s="1"/>
  <c r="R23" i="1"/>
  <c r="O23" i="1"/>
  <c r="W23" i="1" s="1"/>
  <c r="L23" i="1"/>
  <c r="AD22" i="1"/>
  <c r="AC22" i="1"/>
  <c r="R22" i="1"/>
  <c r="U22" i="1" s="1"/>
  <c r="O22" i="1"/>
  <c r="V22" i="1" s="1"/>
  <c r="L22" i="1"/>
  <c r="AC21" i="1"/>
  <c r="AD21" i="1" s="1"/>
  <c r="W21" i="1"/>
  <c r="U21" i="1"/>
  <c r="S21" i="1"/>
  <c r="Z21" i="1" s="1"/>
  <c r="AA21" i="1" s="1"/>
  <c r="R21" i="1"/>
  <c r="O21" i="1"/>
  <c r="V21" i="1" s="1"/>
  <c r="L21" i="1"/>
  <c r="T21" i="1" s="1"/>
  <c r="AC20" i="1"/>
  <c r="AD20" i="1" s="1"/>
  <c r="X20" i="1"/>
  <c r="W20" i="1"/>
  <c r="T20" i="1"/>
  <c r="S20" i="1"/>
  <c r="Z20" i="1" s="1"/>
  <c r="AA20" i="1" s="1"/>
  <c r="R20" i="1"/>
  <c r="O20" i="1"/>
  <c r="L20" i="1"/>
  <c r="U20" i="1" s="1"/>
  <c r="AD19" i="1"/>
  <c r="AC19" i="1"/>
  <c r="W19" i="1"/>
  <c r="X19" i="1" s="1"/>
  <c r="T19" i="1"/>
  <c r="S19" i="1"/>
  <c r="Z19" i="1" s="1"/>
  <c r="AA19" i="1" s="1"/>
  <c r="R19" i="1"/>
  <c r="O19" i="1"/>
  <c r="U19" i="1" s="1"/>
  <c r="L19" i="1"/>
  <c r="AD18" i="1"/>
  <c r="AC18" i="1"/>
  <c r="V18" i="1"/>
  <c r="R18" i="1"/>
  <c r="O18" i="1"/>
  <c r="U18" i="1" s="1"/>
  <c r="L18" i="1"/>
  <c r="T18" i="1" s="1"/>
  <c r="I18" i="1"/>
  <c r="AC17" i="1"/>
  <c r="AD17" i="1" s="1"/>
  <c r="V17" i="1"/>
  <c r="R17" i="1"/>
  <c r="S17" i="1" s="1"/>
  <c r="Z17" i="1" s="1"/>
  <c r="AA17" i="1" s="1"/>
  <c r="Q17" i="1"/>
  <c r="O17" i="1"/>
  <c r="N17" i="1"/>
  <c r="L17" i="1"/>
  <c r="K17" i="1"/>
  <c r="I17" i="1"/>
  <c r="AC16" i="1"/>
  <c r="AD16" i="1" s="1"/>
  <c r="R16" i="1"/>
  <c r="O16" i="1"/>
  <c r="L16" i="1"/>
  <c r="V16" i="1" s="1"/>
  <c r="AD15" i="1"/>
  <c r="AC15" i="1"/>
  <c r="Q15" i="1"/>
  <c r="R15" i="1" s="1"/>
  <c r="N15" i="1"/>
  <c r="O15" i="1" s="1"/>
  <c r="K15" i="1"/>
  <c r="L15" i="1" s="1"/>
  <c r="I15" i="1"/>
  <c r="AC14" i="1"/>
  <c r="AD14" i="1" s="1"/>
  <c r="R14" i="1"/>
  <c r="Q14" i="1"/>
  <c r="N14" i="1"/>
  <c r="O14" i="1" s="1"/>
  <c r="V14" i="1" s="1"/>
  <c r="L14" i="1"/>
  <c r="U14" i="1" s="1"/>
  <c r="K14" i="1"/>
  <c r="I14" i="1"/>
  <c r="AC13" i="1"/>
  <c r="AD13" i="1" s="1"/>
  <c r="Q13" i="1"/>
  <c r="R13" i="1" s="1"/>
  <c r="N13" i="1"/>
  <c r="O13" i="1" s="1"/>
  <c r="L13" i="1"/>
  <c r="K13" i="1"/>
  <c r="I13" i="1"/>
  <c r="U13" i="1" s="1"/>
  <c r="AD12" i="1"/>
  <c r="AC12" i="1"/>
  <c r="Q12" i="1"/>
  <c r="R12" i="1" s="1"/>
  <c r="O12" i="1"/>
  <c r="N12" i="1"/>
  <c r="K12" i="1"/>
  <c r="L12" i="1" s="1"/>
  <c r="AC10" i="1"/>
  <c r="AD10" i="1" s="1"/>
  <c r="R10" i="1"/>
  <c r="Q10" i="1"/>
  <c r="N10" i="1"/>
  <c r="O10" i="1" s="1"/>
  <c r="L10" i="1"/>
  <c r="V10" i="1" s="1"/>
  <c r="K10" i="1"/>
  <c r="I10" i="1"/>
  <c r="W10" i="1" s="1"/>
  <c r="AC8" i="1"/>
  <c r="AD8" i="1" s="1"/>
  <c r="Q8" i="1"/>
  <c r="R8" i="1" s="1"/>
  <c r="O8" i="1"/>
  <c r="N8" i="1"/>
  <c r="K8" i="1"/>
  <c r="L8" i="1" s="1"/>
  <c r="I8" i="1"/>
  <c r="W214" i="1" l="1"/>
  <c r="S214" i="1"/>
  <c r="Z214" i="1" s="1"/>
  <c r="AA214" i="1" s="1"/>
  <c r="V214" i="1"/>
  <c r="U214" i="1"/>
  <c r="T214" i="1"/>
  <c r="T209" i="1"/>
  <c r="S209" i="1"/>
  <c r="Z209" i="1" s="1"/>
  <c r="AA209" i="1" s="1"/>
  <c r="W209" i="1"/>
  <c r="V209" i="1"/>
  <c r="U209" i="1"/>
  <c r="W228" i="1"/>
  <c r="V228" i="1"/>
  <c r="U228" i="1"/>
  <c r="T228" i="1"/>
  <c r="S228" i="1"/>
  <c r="Z228" i="1" s="1"/>
  <c r="AA228" i="1" s="1"/>
  <c r="T194" i="1"/>
  <c r="Z194" i="1" s="1"/>
  <c r="AA194" i="1" s="1"/>
  <c r="W196" i="1"/>
  <c r="U196" i="1"/>
  <c r="S196" i="1"/>
  <c r="X203" i="1"/>
  <c r="W205" i="1"/>
  <c r="X205" i="1" s="1"/>
  <c r="S205" i="1"/>
  <c r="W216" i="1"/>
  <c r="V216" i="1"/>
  <c r="U216" i="1"/>
  <c r="T216" i="1"/>
  <c r="S216" i="1"/>
  <c r="Z216" i="1" s="1"/>
  <c r="AA216" i="1" s="1"/>
  <c r="W225" i="1"/>
  <c r="X225" i="1" s="1"/>
  <c r="U225" i="1"/>
  <c r="S225" i="1"/>
  <c r="W199" i="1"/>
  <c r="U199" i="1"/>
  <c r="S199" i="1"/>
  <c r="Z199" i="1" s="1"/>
  <c r="AA199" i="1" s="1"/>
  <c r="W194" i="1"/>
  <c r="X194" i="1" s="1"/>
  <c r="V194" i="1"/>
  <c r="S194" i="1"/>
  <c r="U194" i="1"/>
  <c r="T208" i="1"/>
  <c r="S213" i="1"/>
  <c r="Z213" i="1" s="1"/>
  <c r="AA213" i="1" s="1"/>
  <c r="W213" i="1"/>
  <c r="V213" i="1"/>
  <c r="U213" i="1"/>
  <c r="T213" i="1"/>
  <c r="S230" i="1"/>
  <c r="Z230" i="1" s="1"/>
  <c r="AA230" i="1" s="1"/>
  <c r="T230" i="1"/>
  <c r="W230" i="1"/>
  <c r="X230" i="1" s="1"/>
  <c r="V230" i="1"/>
  <c r="U230" i="1"/>
  <c r="S235" i="1"/>
  <c r="Z235" i="1" s="1"/>
  <c r="AA235" i="1" s="1"/>
  <c r="U235" i="1"/>
  <c r="T235" i="1"/>
  <c r="W235" i="1"/>
  <c r="X235" i="1" s="1"/>
  <c r="V235" i="1"/>
  <c r="T232" i="1"/>
  <c r="V232" i="1"/>
  <c r="W232" i="1"/>
  <c r="X232" i="1" s="1"/>
  <c r="U232" i="1"/>
  <c r="S232" i="1"/>
  <c r="Z232" i="1" s="1"/>
  <c r="AA232" i="1" s="1"/>
  <c r="T202" i="1"/>
  <c r="U208" i="1"/>
  <c r="W208" i="1"/>
  <c r="X208" i="1" s="1"/>
  <c r="W227" i="1"/>
  <c r="V227" i="1"/>
  <c r="U227" i="1"/>
  <c r="T227" i="1"/>
  <c r="S227" i="1"/>
  <c r="Z227" i="1" s="1"/>
  <c r="AA227" i="1" s="1"/>
  <c r="S234" i="1"/>
  <c r="Z234" i="1" s="1"/>
  <c r="AA234" i="1" s="1"/>
  <c r="W234" i="1"/>
  <c r="V234" i="1"/>
  <c r="U234" i="1"/>
  <c r="T234" i="1"/>
  <c r="U202" i="1"/>
  <c r="W202" i="1"/>
  <c r="X202" i="1" s="1"/>
  <c r="W215" i="1"/>
  <c r="V215" i="1"/>
  <c r="S215" i="1"/>
  <c r="Z215" i="1" s="1"/>
  <c r="AA215" i="1" s="1"/>
  <c r="U215" i="1"/>
  <c r="T215" i="1"/>
  <c r="V207" i="1"/>
  <c r="T210" i="1"/>
  <c r="S210" i="1"/>
  <c r="Z210" i="1" s="1"/>
  <c r="AA210" i="1" s="1"/>
  <c r="U210" i="1"/>
  <c r="W210" i="1"/>
  <c r="V210" i="1"/>
  <c r="W229" i="1"/>
  <c r="V229" i="1"/>
  <c r="U229" i="1"/>
  <c r="T229" i="1"/>
  <c r="S229" i="1"/>
  <c r="Z229" i="1" s="1"/>
  <c r="AA229" i="1" s="1"/>
  <c r="S207" i="1"/>
  <c r="Z207" i="1" s="1"/>
  <c r="AA207" i="1" s="1"/>
  <c r="W207" i="1"/>
  <c r="W226" i="1"/>
  <c r="V226" i="1"/>
  <c r="U226" i="1"/>
  <c r="T226" i="1"/>
  <c r="S226" i="1"/>
  <c r="Z226" i="1" s="1"/>
  <c r="AA226" i="1" s="1"/>
  <c r="W260" i="1"/>
  <c r="V260" i="1"/>
  <c r="U260" i="1"/>
  <c r="T260" i="1"/>
  <c r="S260" i="1"/>
  <c r="Z260" i="1" s="1"/>
  <c r="AA260" i="1" s="1"/>
  <c r="T198" i="1"/>
  <c r="X198" i="1" s="1"/>
  <c r="U200" i="1"/>
  <c r="W201" i="1"/>
  <c r="V202" i="1"/>
  <c r="V208" i="1"/>
  <c r="U212" i="1"/>
  <c r="S217" i="1"/>
  <c r="Z217" i="1" s="1"/>
  <c r="AA217" i="1" s="1"/>
  <c r="S218" i="1"/>
  <c r="Z218" i="1" s="1"/>
  <c r="AA218" i="1" s="1"/>
  <c r="S219" i="1"/>
  <c r="Z219" i="1" s="1"/>
  <c r="AA219" i="1" s="1"/>
  <c r="S220" i="1"/>
  <c r="Z220" i="1" s="1"/>
  <c r="AA220" i="1" s="1"/>
  <c r="S221" i="1"/>
  <c r="Z221" i="1" s="1"/>
  <c r="AA221" i="1" s="1"/>
  <c r="S222" i="1"/>
  <c r="Z222" i="1" s="1"/>
  <c r="AA222" i="1" s="1"/>
  <c r="T223" i="1"/>
  <c r="X223" i="1" s="1"/>
  <c r="S224" i="1"/>
  <c r="Z224" i="1" s="1"/>
  <c r="AA224" i="1" s="1"/>
  <c r="S238" i="1"/>
  <c r="Z238" i="1" s="1"/>
  <c r="AA238" i="1" s="1"/>
  <c r="W238" i="1"/>
  <c r="X238" i="1" s="1"/>
  <c r="U238" i="1"/>
  <c r="S240" i="1"/>
  <c r="Z240" i="1" s="1"/>
  <c r="AA240" i="1" s="1"/>
  <c r="W240" i="1"/>
  <c r="X240" i="1" s="1"/>
  <c r="U240" i="1"/>
  <c r="W257" i="1"/>
  <c r="V257" i="1"/>
  <c r="U257" i="1"/>
  <c r="T257" i="1"/>
  <c r="S257" i="1"/>
  <c r="Z257" i="1" s="1"/>
  <c r="AA257" i="1" s="1"/>
  <c r="W276" i="1"/>
  <c r="X276" i="1" s="1"/>
  <c r="V276" i="1"/>
  <c r="U276" i="1"/>
  <c r="T276" i="1"/>
  <c r="S276" i="1"/>
  <c r="Z276" i="1" s="1"/>
  <c r="AA276" i="1" s="1"/>
  <c r="W284" i="1"/>
  <c r="V284" i="1"/>
  <c r="U284" i="1"/>
  <c r="T284" i="1"/>
  <c r="S284" i="1"/>
  <c r="Z284" i="1" s="1"/>
  <c r="AA284" i="1" s="1"/>
  <c r="V289" i="1"/>
  <c r="S236" i="1"/>
  <c r="Z236" i="1" s="1"/>
  <c r="AA236" i="1" s="1"/>
  <c r="U236" i="1"/>
  <c r="V212" i="1"/>
  <c r="T217" i="1"/>
  <c r="X217" i="1" s="1"/>
  <c r="T224" i="1"/>
  <c r="X224" i="1" s="1"/>
  <c r="W273" i="1"/>
  <c r="X273" i="1" s="1"/>
  <c r="V273" i="1"/>
  <c r="U273" i="1"/>
  <c r="T273" i="1"/>
  <c r="S273" i="1"/>
  <c r="Z273" i="1" s="1"/>
  <c r="AA273" i="1" s="1"/>
  <c r="W281" i="1"/>
  <c r="V281" i="1"/>
  <c r="U281" i="1"/>
  <c r="T281" i="1"/>
  <c r="S281" i="1"/>
  <c r="Z281" i="1" s="1"/>
  <c r="AA281" i="1" s="1"/>
  <c r="U289" i="1"/>
  <c r="S289" i="1"/>
  <c r="T196" i="1"/>
  <c r="Z196" i="1" s="1"/>
  <c r="AA196" i="1" s="1"/>
  <c r="AB196" i="1" s="1"/>
  <c r="T199" i="1"/>
  <c r="W200" i="1"/>
  <c r="X200" i="1" s="1"/>
  <c r="S203" i="1"/>
  <c r="Z203" i="1" s="1"/>
  <c r="AA203" i="1" s="1"/>
  <c r="S204" i="1"/>
  <c r="Z204" i="1" s="1"/>
  <c r="AA204" i="1" s="1"/>
  <c r="W212" i="1"/>
  <c r="U217" i="1"/>
  <c r="U218" i="1"/>
  <c r="U219" i="1"/>
  <c r="U220" i="1"/>
  <c r="U221" i="1"/>
  <c r="U222" i="1"/>
  <c r="V223" i="1"/>
  <c r="U224" i="1"/>
  <c r="T225" i="1"/>
  <c r="Z225" i="1" s="1"/>
  <c r="AA225" i="1" s="1"/>
  <c r="S243" i="1"/>
  <c r="Z243" i="1" s="1"/>
  <c r="AA243" i="1" s="1"/>
  <c r="W259" i="1"/>
  <c r="V259" i="1"/>
  <c r="U259" i="1"/>
  <c r="T259" i="1"/>
  <c r="S259" i="1"/>
  <c r="Z259" i="1" s="1"/>
  <c r="AA259" i="1" s="1"/>
  <c r="W278" i="1"/>
  <c r="X278" i="1" s="1"/>
  <c r="V278" i="1"/>
  <c r="U278" i="1"/>
  <c r="T278" i="1"/>
  <c r="S278" i="1"/>
  <c r="Z278" i="1" s="1"/>
  <c r="AA278" i="1" s="1"/>
  <c r="W287" i="1"/>
  <c r="X287" i="1" s="1"/>
  <c r="V287" i="1"/>
  <c r="U287" i="1"/>
  <c r="T287" i="1"/>
  <c r="S287" i="1"/>
  <c r="Z287" i="1" s="1"/>
  <c r="AA287" i="1" s="1"/>
  <c r="AB287" i="1" s="1"/>
  <c r="T203" i="1"/>
  <c r="V217" i="1"/>
  <c r="V218" i="1"/>
  <c r="V219" i="1"/>
  <c r="V220" i="1"/>
  <c r="V221" i="1"/>
  <c r="V222" i="1"/>
  <c r="V224" i="1"/>
  <c r="T233" i="1"/>
  <c r="W256" i="1"/>
  <c r="V256" i="1"/>
  <c r="U256" i="1"/>
  <c r="T256" i="1"/>
  <c r="S256" i="1"/>
  <c r="Z256" i="1" s="1"/>
  <c r="AA256" i="1" s="1"/>
  <c r="S267" i="1"/>
  <c r="Z267" i="1" s="1"/>
  <c r="AA267" i="1" s="1"/>
  <c r="W267" i="1"/>
  <c r="X267" i="1" s="1"/>
  <c r="V267" i="1"/>
  <c r="U267" i="1"/>
  <c r="W270" i="1"/>
  <c r="V270" i="1"/>
  <c r="U270" i="1"/>
  <c r="T270" i="1"/>
  <c r="W271" i="1"/>
  <c r="X271" i="1" s="1"/>
  <c r="W275" i="1"/>
  <c r="X275" i="1" s="1"/>
  <c r="V275" i="1"/>
  <c r="U275" i="1"/>
  <c r="T275" i="1"/>
  <c r="S275" i="1"/>
  <c r="Z275" i="1" s="1"/>
  <c r="AA275" i="1" s="1"/>
  <c r="W283" i="1"/>
  <c r="X283" i="1" s="1"/>
  <c r="V283" i="1"/>
  <c r="U283" i="1"/>
  <c r="T283" i="1"/>
  <c r="S283" i="1"/>
  <c r="Z283" i="1" s="1"/>
  <c r="AA283" i="1" s="1"/>
  <c r="T212" i="1"/>
  <c r="W279" i="1"/>
  <c r="V279" i="1"/>
  <c r="U279" i="1"/>
  <c r="T279" i="1"/>
  <c r="S279" i="1"/>
  <c r="Z279" i="1" s="1"/>
  <c r="AA279" i="1" s="1"/>
  <c r="U203" i="1"/>
  <c r="U204" i="1"/>
  <c r="T207" i="1"/>
  <c r="U233" i="1"/>
  <c r="T236" i="1"/>
  <c r="S237" i="1"/>
  <c r="Z237" i="1" s="1"/>
  <c r="AA237" i="1" s="1"/>
  <c r="W237" i="1"/>
  <c r="X237" i="1" s="1"/>
  <c r="U237" i="1"/>
  <c r="S239" i="1"/>
  <c r="Z239" i="1" s="1"/>
  <c r="AA239" i="1" s="1"/>
  <c r="W239" i="1"/>
  <c r="X239" i="1" s="1"/>
  <c r="U239" i="1"/>
  <c r="S241" i="1"/>
  <c r="Z241" i="1" s="1"/>
  <c r="AA241" i="1" s="1"/>
  <c r="W241" i="1"/>
  <c r="X241" i="1" s="1"/>
  <c r="V241" i="1"/>
  <c r="U241" i="1"/>
  <c r="T253" i="1"/>
  <c r="W261" i="1"/>
  <c r="X261" i="1" s="1"/>
  <c r="V261" i="1"/>
  <c r="U261" i="1"/>
  <c r="T261" i="1"/>
  <c r="S261" i="1"/>
  <c r="Z261" i="1" s="1"/>
  <c r="AA261" i="1" s="1"/>
  <c r="W272" i="1"/>
  <c r="X272" i="1" s="1"/>
  <c r="V272" i="1"/>
  <c r="U272" i="1"/>
  <c r="S272" i="1"/>
  <c r="Z272" i="1" s="1"/>
  <c r="AA272" i="1" s="1"/>
  <c r="W280" i="1"/>
  <c r="V280" i="1"/>
  <c r="U280" i="1"/>
  <c r="T280" i="1"/>
  <c r="S280" i="1"/>
  <c r="Z280" i="1" s="1"/>
  <c r="AA280" i="1" s="1"/>
  <c r="W289" i="1"/>
  <c r="T201" i="1"/>
  <c r="S202" i="1"/>
  <c r="Z202" i="1" s="1"/>
  <c r="AA202" i="1" s="1"/>
  <c r="AB198" i="1" s="1"/>
  <c r="V203" i="1"/>
  <c r="V204" i="1"/>
  <c r="U205" i="1"/>
  <c r="U207" i="1"/>
  <c r="S208" i="1"/>
  <c r="Z208" i="1" s="1"/>
  <c r="AA208" i="1" s="1"/>
  <c r="V236" i="1"/>
  <c r="S244" i="1"/>
  <c r="Z244" i="1" s="1"/>
  <c r="AA244" i="1" s="1"/>
  <c r="W253" i="1"/>
  <c r="V253" i="1"/>
  <c r="U253" i="1"/>
  <c r="W254" i="1"/>
  <c r="V255" i="1"/>
  <c r="W258" i="1"/>
  <c r="X258" i="1" s="1"/>
  <c r="V258" i="1"/>
  <c r="U258" i="1"/>
  <c r="T258" i="1"/>
  <c r="S258" i="1"/>
  <c r="Z258" i="1" s="1"/>
  <c r="AA258" i="1" s="1"/>
  <c r="U265" i="1"/>
  <c r="T265" i="1"/>
  <c r="S265" i="1"/>
  <c r="Z265" i="1" s="1"/>
  <c r="AA265" i="1" s="1"/>
  <c r="W265" i="1"/>
  <c r="X265" i="1" s="1"/>
  <c r="T266" i="1"/>
  <c r="T268" i="1"/>
  <c r="W277" i="1"/>
  <c r="X277" i="1" s="1"/>
  <c r="V277" i="1"/>
  <c r="U277" i="1"/>
  <c r="T277" i="1"/>
  <c r="S277" i="1"/>
  <c r="Z277" i="1" s="1"/>
  <c r="AA277" i="1" s="1"/>
  <c r="W285" i="1"/>
  <c r="X285" i="1" s="1"/>
  <c r="V285" i="1"/>
  <c r="U285" i="1"/>
  <c r="T285" i="1"/>
  <c r="S285" i="1"/>
  <c r="Z285" i="1" s="1"/>
  <c r="AA285" i="1" s="1"/>
  <c r="S233" i="1"/>
  <c r="Z233" i="1" s="1"/>
  <c r="AA233" i="1" s="1"/>
  <c r="W233" i="1"/>
  <c r="X233" i="1" s="1"/>
  <c r="W236" i="1"/>
  <c r="X236" i="1" s="1"/>
  <c r="W255" i="1"/>
  <c r="U255" i="1"/>
  <c r="S255" i="1"/>
  <c r="Z255" i="1" s="1"/>
  <c r="AA255" i="1" s="1"/>
  <c r="S266" i="1"/>
  <c r="Z266" i="1" s="1"/>
  <c r="AA266" i="1" s="1"/>
  <c r="W266" i="1"/>
  <c r="X266" i="1" s="1"/>
  <c r="V266" i="1"/>
  <c r="W268" i="1"/>
  <c r="V268" i="1"/>
  <c r="U268" i="1"/>
  <c r="S270" i="1"/>
  <c r="Z270" i="1" s="1"/>
  <c r="AA270" i="1" s="1"/>
  <c r="W274" i="1"/>
  <c r="X274" i="1" s="1"/>
  <c r="V274" i="1"/>
  <c r="U274" i="1"/>
  <c r="T274" i="1"/>
  <c r="S274" i="1"/>
  <c r="Z274" i="1" s="1"/>
  <c r="AA274" i="1" s="1"/>
  <c r="W282" i="1"/>
  <c r="X282" i="1" s="1"/>
  <c r="V282" i="1"/>
  <c r="U282" i="1"/>
  <c r="T282" i="1"/>
  <c r="S282" i="1"/>
  <c r="Z282" i="1" s="1"/>
  <c r="AA282" i="1" s="1"/>
  <c r="U242" i="1"/>
  <c r="U243" i="1"/>
  <c r="U244" i="1"/>
  <c r="U245" i="1"/>
  <c r="U246" i="1"/>
  <c r="U247" i="1"/>
  <c r="U248" i="1"/>
  <c r="U249" i="1"/>
  <c r="U250" i="1"/>
  <c r="U251" i="1"/>
  <c r="S254" i="1"/>
  <c r="Z254" i="1" s="1"/>
  <c r="AA254" i="1" s="1"/>
  <c r="W264" i="1"/>
  <c r="X264" i="1" s="1"/>
  <c r="S271" i="1"/>
  <c r="Z271" i="1" s="1"/>
  <c r="AA271" i="1" s="1"/>
  <c r="V242" i="1"/>
  <c r="V243" i="1"/>
  <c r="V244" i="1"/>
  <c r="V245" i="1"/>
  <c r="V246" i="1"/>
  <c r="V247" i="1"/>
  <c r="V248" i="1"/>
  <c r="V249" i="1"/>
  <c r="V250" i="1"/>
  <c r="V251" i="1"/>
  <c r="T254" i="1"/>
  <c r="T271" i="1"/>
  <c r="W242" i="1"/>
  <c r="X242" i="1" s="1"/>
  <c r="W243" i="1"/>
  <c r="X243" i="1" s="1"/>
  <c r="W244" i="1"/>
  <c r="X244" i="1" s="1"/>
  <c r="W245" i="1"/>
  <c r="X245" i="1" s="1"/>
  <c r="W246" i="1"/>
  <c r="X246" i="1" s="1"/>
  <c r="W247" i="1"/>
  <c r="X247" i="1" s="1"/>
  <c r="W248" i="1"/>
  <c r="X248" i="1" s="1"/>
  <c r="W249" i="1"/>
  <c r="X249" i="1" s="1"/>
  <c r="W250" i="1"/>
  <c r="X250" i="1" s="1"/>
  <c r="W251" i="1"/>
  <c r="X251" i="1" s="1"/>
  <c r="U254" i="1"/>
  <c r="T255" i="1"/>
  <c r="S263" i="1"/>
  <c r="Z263" i="1" s="1"/>
  <c r="AA263" i="1" s="1"/>
  <c r="U271" i="1"/>
  <c r="V254" i="1"/>
  <c r="T263" i="1"/>
  <c r="X263" i="1" s="1"/>
  <c r="V271" i="1"/>
  <c r="U263" i="1"/>
  <c r="S264" i="1"/>
  <c r="Z264" i="1" s="1"/>
  <c r="AA264" i="1" s="1"/>
  <c r="T289" i="1"/>
  <c r="Z289" i="1" s="1"/>
  <c r="AA289" i="1" s="1"/>
  <c r="AB289" i="1" s="1"/>
  <c r="T264" i="1"/>
  <c r="W115" i="1"/>
  <c r="X115" i="1" s="1"/>
  <c r="V115" i="1"/>
  <c r="U115" i="1"/>
  <c r="T115" i="1"/>
  <c r="S115" i="1"/>
  <c r="Z115" i="1" s="1"/>
  <c r="AA115" i="1" s="1"/>
  <c r="V100" i="1"/>
  <c r="W111" i="1"/>
  <c r="V111" i="1"/>
  <c r="S111" i="1"/>
  <c r="Z111" i="1" s="1"/>
  <c r="AA111" i="1" s="1"/>
  <c r="U111" i="1"/>
  <c r="T111" i="1"/>
  <c r="W116" i="1"/>
  <c r="T116" i="1"/>
  <c r="S116" i="1"/>
  <c r="Z116" i="1" s="1"/>
  <c r="AA116" i="1" s="1"/>
  <c r="X92" i="1"/>
  <c r="W97" i="1"/>
  <c r="X97" i="1" s="1"/>
  <c r="V97" i="1"/>
  <c r="U97" i="1"/>
  <c r="U100" i="1"/>
  <c r="W100" i="1"/>
  <c r="X100" i="1" s="1"/>
  <c r="S105" i="1"/>
  <c r="Z105" i="1" s="1"/>
  <c r="AA105" i="1" s="1"/>
  <c r="W109" i="1"/>
  <c r="X109" i="1" s="1"/>
  <c r="W114" i="1"/>
  <c r="V114" i="1"/>
  <c r="U114" i="1"/>
  <c r="T114" i="1"/>
  <c r="S114" i="1"/>
  <c r="Z114" i="1" s="1"/>
  <c r="AA114" i="1" s="1"/>
  <c r="X95" i="1"/>
  <c r="T91" i="1"/>
  <c r="S103" i="1"/>
  <c r="Z103" i="1" s="1"/>
  <c r="AA103" i="1" s="1"/>
  <c r="S104" i="1"/>
  <c r="Z104" i="1" s="1"/>
  <c r="AA104" i="1" s="1"/>
  <c r="S108" i="1"/>
  <c r="Z108" i="1" s="1"/>
  <c r="AA108" i="1" s="1"/>
  <c r="W113" i="1"/>
  <c r="V113" i="1"/>
  <c r="U113" i="1"/>
  <c r="T113" i="1"/>
  <c r="S113" i="1"/>
  <c r="Z113" i="1" s="1"/>
  <c r="AA113" i="1" s="1"/>
  <c r="T122" i="1"/>
  <c r="S109" i="1"/>
  <c r="Z109" i="1" s="1"/>
  <c r="AA109" i="1" s="1"/>
  <c r="U109" i="1"/>
  <c r="V95" i="1"/>
  <c r="W96" i="1"/>
  <c r="X96" i="1" s="1"/>
  <c r="T104" i="1"/>
  <c r="W90" i="1"/>
  <c r="V90" i="1"/>
  <c r="U90" i="1"/>
  <c r="S90" i="1"/>
  <c r="Z90" i="1" s="1"/>
  <c r="AA90" i="1" s="1"/>
  <c r="T90" i="1"/>
  <c r="W91" i="1"/>
  <c r="X91" i="1" s="1"/>
  <c r="T102" i="1"/>
  <c r="W112" i="1"/>
  <c r="X112" i="1" s="1"/>
  <c r="V112" i="1"/>
  <c r="U112" i="1"/>
  <c r="T112" i="1"/>
  <c r="S112" i="1"/>
  <c r="Z112" i="1" s="1"/>
  <c r="AA112" i="1" s="1"/>
  <c r="S93" i="1"/>
  <c r="Z93" i="1" s="1"/>
  <c r="AA93" i="1" s="1"/>
  <c r="W93" i="1"/>
  <c r="X93" i="1" s="1"/>
  <c r="V93" i="1"/>
  <c r="U93" i="1"/>
  <c r="T93" i="1"/>
  <c r="S107" i="1"/>
  <c r="Z107" i="1" s="1"/>
  <c r="AA107" i="1" s="1"/>
  <c r="V122" i="1"/>
  <c r="U102" i="1"/>
  <c r="S102" i="1"/>
  <c r="Z102" i="1" s="1"/>
  <c r="AA102" i="1" s="1"/>
  <c r="W102" i="1"/>
  <c r="X102" i="1" s="1"/>
  <c r="T107" i="1"/>
  <c r="V116" i="1"/>
  <c r="W117" i="1"/>
  <c r="T117" i="1"/>
  <c r="S117" i="1"/>
  <c r="Z117" i="1" s="1"/>
  <c r="AA117" i="1" s="1"/>
  <c r="X119" i="1"/>
  <c r="W122" i="1"/>
  <c r="X122" i="1" s="1"/>
  <c r="T161" i="1"/>
  <c r="S161" i="1"/>
  <c r="Z161" i="1" s="1"/>
  <c r="AA161" i="1" s="1"/>
  <c r="W161" i="1"/>
  <c r="X161" i="1" s="1"/>
  <c r="V161" i="1"/>
  <c r="W86" i="1"/>
  <c r="U88" i="1"/>
  <c r="T92" i="1"/>
  <c r="S95" i="1"/>
  <c r="Z95" i="1" s="1"/>
  <c r="AA95" i="1" s="1"/>
  <c r="W101" i="1"/>
  <c r="V102" i="1"/>
  <c r="U103" i="1"/>
  <c r="U104" i="1"/>
  <c r="U105" i="1"/>
  <c r="U106" i="1"/>
  <c r="U107" i="1"/>
  <c r="U108" i="1"/>
  <c r="T109" i="1"/>
  <c r="S118" i="1"/>
  <c r="Z118" i="1" s="1"/>
  <c r="AA118" i="1" s="1"/>
  <c r="S119" i="1"/>
  <c r="Z119" i="1" s="1"/>
  <c r="AA119" i="1" s="1"/>
  <c r="S120" i="1"/>
  <c r="Z120" i="1" s="1"/>
  <c r="AA120" i="1" s="1"/>
  <c r="S129" i="1"/>
  <c r="Z129" i="1" s="1"/>
  <c r="AA129" i="1" s="1"/>
  <c r="S130" i="1"/>
  <c r="Z130" i="1" s="1"/>
  <c r="AA130" i="1" s="1"/>
  <c r="S133" i="1"/>
  <c r="Z133" i="1" s="1"/>
  <c r="AA133" i="1" s="1"/>
  <c r="W133" i="1"/>
  <c r="X133" i="1" s="1"/>
  <c r="U133" i="1"/>
  <c r="W134" i="1"/>
  <c r="V134" i="1"/>
  <c r="T134" i="1"/>
  <c r="W135" i="1"/>
  <c r="V135" i="1"/>
  <c r="T135" i="1"/>
  <c r="S140" i="1"/>
  <c r="Z140" i="1" s="1"/>
  <c r="AA140" i="1" s="1"/>
  <c r="W147" i="1"/>
  <c r="S147" i="1"/>
  <c r="Z147" i="1" s="1"/>
  <c r="AA147" i="1" s="1"/>
  <c r="T166" i="1"/>
  <c r="S166" i="1"/>
  <c r="Z166" i="1" s="1"/>
  <c r="AA166" i="1" s="1"/>
  <c r="W166" i="1"/>
  <c r="V166" i="1"/>
  <c r="S185" i="1"/>
  <c r="Z185" i="1" s="1"/>
  <c r="AA185" i="1" s="1"/>
  <c r="W185" i="1"/>
  <c r="X185" i="1" s="1"/>
  <c r="T103" i="1"/>
  <c r="V88" i="1"/>
  <c r="S91" i="1"/>
  <c r="Z91" i="1" s="1"/>
  <c r="AA91" i="1" s="1"/>
  <c r="T95" i="1"/>
  <c r="S96" i="1"/>
  <c r="Z96" i="1" s="1"/>
  <c r="AA96" i="1" s="1"/>
  <c r="V103" i="1"/>
  <c r="V104" i="1"/>
  <c r="V105" i="1"/>
  <c r="V106" i="1"/>
  <c r="V107" i="1"/>
  <c r="V108" i="1"/>
  <c r="T118" i="1"/>
  <c r="X118" i="1" s="1"/>
  <c r="T119" i="1"/>
  <c r="T120" i="1"/>
  <c r="X120" i="1" s="1"/>
  <c r="S122" i="1"/>
  <c r="Z122" i="1" s="1"/>
  <c r="AA122" i="1" s="1"/>
  <c r="U129" i="1"/>
  <c r="U130" i="1"/>
  <c r="S138" i="1"/>
  <c r="Z138" i="1" s="1"/>
  <c r="AA138" i="1" s="1"/>
  <c r="T163" i="1"/>
  <c r="S163" i="1"/>
  <c r="Z163" i="1" s="1"/>
  <c r="AA163" i="1" s="1"/>
  <c r="W163" i="1"/>
  <c r="V163" i="1"/>
  <c r="W176" i="1"/>
  <c r="X176" i="1" s="1"/>
  <c r="V176" i="1"/>
  <c r="U176" i="1"/>
  <c r="T176" i="1"/>
  <c r="T180" i="1"/>
  <c r="W88" i="1"/>
  <c r="V92" i="1"/>
  <c r="U95" i="1"/>
  <c r="T96" i="1"/>
  <c r="S97" i="1"/>
  <c r="Z97" i="1" s="1"/>
  <c r="AA97" i="1" s="1"/>
  <c r="S98" i="1"/>
  <c r="Z98" i="1" s="1"/>
  <c r="AA98" i="1" s="1"/>
  <c r="W103" i="1"/>
  <c r="X103" i="1" s="1"/>
  <c r="W104" i="1"/>
  <c r="X104" i="1" s="1"/>
  <c r="W105" i="1"/>
  <c r="X105" i="1" s="1"/>
  <c r="W106" i="1"/>
  <c r="X106" i="1" s="1"/>
  <c r="W107" i="1"/>
  <c r="X107" i="1" s="1"/>
  <c r="W108" i="1"/>
  <c r="X108" i="1" s="1"/>
  <c r="V109" i="1"/>
  <c r="U116" i="1"/>
  <c r="U117" i="1"/>
  <c r="U118" i="1"/>
  <c r="U119" i="1"/>
  <c r="U120" i="1"/>
  <c r="S123" i="1"/>
  <c r="Z123" i="1" s="1"/>
  <c r="AA123" i="1" s="1"/>
  <c r="S124" i="1"/>
  <c r="Z124" i="1" s="1"/>
  <c r="AA124" i="1" s="1"/>
  <c r="V128" i="1"/>
  <c r="T131" i="1"/>
  <c r="S137" i="1"/>
  <c r="Z137" i="1" s="1"/>
  <c r="AA137" i="1" s="1"/>
  <c r="T160" i="1"/>
  <c r="S160" i="1"/>
  <c r="Z160" i="1" s="1"/>
  <c r="AA160" i="1" s="1"/>
  <c r="W160" i="1"/>
  <c r="V160" i="1"/>
  <c r="U161" i="1"/>
  <c r="T168" i="1"/>
  <c r="S168" i="1"/>
  <c r="Z168" i="1" s="1"/>
  <c r="AA168" i="1" s="1"/>
  <c r="W168" i="1"/>
  <c r="V168" i="1"/>
  <c r="W173" i="1"/>
  <c r="X173" i="1" s="1"/>
  <c r="V173" i="1"/>
  <c r="U173" i="1"/>
  <c r="T173" i="1"/>
  <c r="V180" i="1"/>
  <c r="U180" i="1"/>
  <c r="S180" i="1"/>
  <c r="Z180" i="1" s="1"/>
  <c r="AA180" i="1" s="1"/>
  <c r="T187" i="1"/>
  <c r="S187" i="1"/>
  <c r="Z187" i="1" s="1"/>
  <c r="AA187" i="1" s="1"/>
  <c r="W187" i="1"/>
  <c r="V187" i="1"/>
  <c r="U184" i="1"/>
  <c r="T184" i="1"/>
  <c r="S184" i="1"/>
  <c r="Z184" i="1" s="1"/>
  <c r="AA184" i="1" s="1"/>
  <c r="W184" i="1"/>
  <c r="X184" i="1" s="1"/>
  <c r="U91" i="1"/>
  <c r="U96" i="1"/>
  <c r="T98" i="1"/>
  <c r="X98" i="1" s="1"/>
  <c r="S100" i="1"/>
  <c r="Z100" i="1" s="1"/>
  <c r="AA100" i="1" s="1"/>
  <c r="U122" i="1"/>
  <c r="T123" i="1"/>
  <c r="X123" i="1" s="1"/>
  <c r="T124" i="1"/>
  <c r="X124" i="1" s="1"/>
  <c r="U125" i="1"/>
  <c r="S125" i="1"/>
  <c r="Z125" i="1" s="1"/>
  <c r="AA125" i="1" s="1"/>
  <c r="W125" i="1"/>
  <c r="X125" i="1" s="1"/>
  <c r="T129" i="1"/>
  <c r="X129" i="1" s="1"/>
  <c r="W142" i="1"/>
  <c r="X142" i="1" s="1"/>
  <c r="V142" i="1"/>
  <c r="U142" i="1"/>
  <c r="S142" i="1"/>
  <c r="T165" i="1"/>
  <c r="S165" i="1"/>
  <c r="Z165" i="1" s="1"/>
  <c r="AA165" i="1" s="1"/>
  <c r="W165" i="1"/>
  <c r="V165" i="1"/>
  <c r="U166" i="1"/>
  <c r="U185" i="1"/>
  <c r="W136" i="1"/>
  <c r="V136" i="1"/>
  <c r="T136" i="1"/>
  <c r="S86" i="1"/>
  <c r="V91" i="1"/>
  <c r="V96" i="1"/>
  <c r="U98" i="1"/>
  <c r="T100" i="1"/>
  <c r="S101" i="1"/>
  <c r="Z101" i="1" s="1"/>
  <c r="AA101" i="1" s="1"/>
  <c r="U123" i="1"/>
  <c r="U124" i="1"/>
  <c r="T130" i="1"/>
  <c r="X130" i="1" s="1"/>
  <c r="V130" i="1"/>
  <c r="S131" i="1"/>
  <c r="Z131" i="1" s="1"/>
  <c r="AA131" i="1" s="1"/>
  <c r="W131" i="1"/>
  <c r="X131" i="1" s="1"/>
  <c r="U131" i="1"/>
  <c r="U136" i="1"/>
  <c r="W140" i="1"/>
  <c r="V140" i="1"/>
  <c r="T140" i="1"/>
  <c r="V151" i="1"/>
  <c r="U152" i="1"/>
  <c r="T152" i="1"/>
  <c r="S152" i="1"/>
  <c r="Z152" i="1" s="1"/>
  <c r="AA152" i="1" s="1"/>
  <c r="W152" i="1"/>
  <c r="U153" i="1"/>
  <c r="T153" i="1"/>
  <c r="S153" i="1"/>
  <c r="Z153" i="1" s="1"/>
  <c r="AA153" i="1" s="1"/>
  <c r="W153" i="1"/>
  <c r="U154" i="1"/>
  <c r="T154" i="1"/>
  <c r="S154" i="1"/>
  <c r="Z154" i="1" s="1"/>
  <c r="AA154" i="1" s="1"/>
  <c r="W154" i="1"/>
  <c r="U155" i="1"/>
  <c r="T155" i="1"/>
  <c r="S155" i="1"/>
  <c r="Z155" i="1" s="1"/>
  <c r="AA155" i="1" s="1"/>
  <c r="W155" i="1"/>
  <c r="U156" i="1"/>
  <c r="T156" i="1"/>
  <c r="S156" i="1"/>
  <c r="Z156" i="1" s="1"/>
  <c r="AA156" i="1" s="1"/>
  <c r="W156" i="1"/>
  <c r="U157" i="1"/>
  <c r="T157" i="1"/>
  <c r="S157" i="1"/>
  <c r="Z157" i="1" s="1"/>
  <c r="AA157" i="1" s="1"/>
  <c r="W157" i="1"/>
  <c r="U159" i="1"/>
  <c r="T159" i="1"/>
  <c r="S159" i="1"/>
  <c r="Z159" i="1" s="1"/>
  <c r="AA159" i="1" s="1"/>
  <c r="W159" i="1"/>
  <c r="T162" i="1"/>
  <c r="S162" i="1"/>
  <c r="Z162" i="1" s="1"/>
  <c r="AA162" i="1" s="1"/>
  <c r="W162" i="1"/>
  <c r="X162" i="1" s="1"/>
  <c r="V162" i="1"/>
  <c r="S171" i="1"/>
  <c r="Z171" i="1" s="1"/>
  <c r="AA171" i="1" s="1"/>
  <c r="AB171" i="1" s="1"/>
  <c r="W171" i="1"/>
  <c r="X171" i="1" s="1"/>
  <c r="V171" i="1"/>
  <c r="U171" i="1"/>
  <c r="W175" i="1"/>
  <c r="X175" i="1" s="1"/>
  <c r="V175" i="1"/>
  <c r="U175" i="1"/>
  <c r="T175" i="1"/>
  <c r="V184" i="1"/>
  <c r="T169" i="1"/>
  <c r="S169" i="1"/>
  <c r="Z169" i="1" s="1"/>
  <c r="AA169" i="1" s="1"/>
  <c r="W169" i="1"/>
  <c r="V169" i="1"/>
  <c r="W174" i="1"/>
  <c r="V174" i="1"/>
  <c r="U174" i="1"/>
  <c r="T174" i="1"/>
  <c r="V182" i="1"/>
  <c r="U182" i="1"/>
  <c r="T182" i="1"/>
  <c r="X182" i="1" s="1"/>
  <c r="S182" i="1"/>
  <c r="Z182" i="1" s="1"/>
  <c r="AA182" i="1" s="1"/>
  <c r="T86" i="1"/>
  <c r="Z86" i="1" s="1"/>
  <c r="AA86" i="1" s="1"/>
  <c r="V98" i="1"/>
  <c r="T101" i="1"/>
  <c r="V123" i="1"/>
  <c r="V124" i="1"/>
  <c r="W138" i="1"/>
  <c r="X138" i="1" s="1"/>
  <c r="V138" i="1"/>
  <c r="T138" i="1"/>
  <c r="W148" i="1"/>
  <c r="X148" i="1" s="1"/>
  <c r="W149" i="1"/>
  <c r="U151" i="1"/>
  <c r="T167" i="1"/>
  <c r="S167" i="1"/>
  <c r="Z167" i="1" s="1"/>
  <c r="AA167" i="1" s="1"/>
  <c r="W167" i="1"/>
  <c r="V167" i="1"/>
  <c r="W172" i="1"/>
  <c r="V172" i="1"/>
  <c r="U172" i="1"/>
  <c r="T172" i="1"/>
  <c r="X180" i="1"/>
  <c r="T186" i="1"/>
  <c r="S186" i="1"/>
  <c r="Z186" i="1" s="1"/>
  <c r="AA186" i="1" s="1"/>
  <c r="W186" i="1"/>
  <c r="V186" i="1"/>
  <c r="T88" i="1"/>
  <c r="Z88" i="1" s="1"/>
  <c r="AA88" i="1" s="1"/>
  <c r="AB88" i="1" s="1"/>
  <c r="W137" i="1"/>
  <c r="V137" i="1"/>
  <c r="T137" i="1"/>
  <c r="T164" i="1"/>
  <c r="S164" i="1"/>
  <c r="Z164" i="1" s="1"/>
  <c r="AA164" i="1" s="1"/>
  <c r="W164" i="1"/>
  <c r="V164" i="1"/>
  <c r="W178" i="1"/>
  <c r="X178" i="1" s="1"/>
  <c r="U183" i="1"/>
  <c r="T183" i="1"/>
  <c r="S183" i="1"/>
  <c r="Z183" i="1" s="1"/>
  <c r="AA183" i="1" s="1"/>
  <c r="W183" i="1"/>
  <c r="V129" i="1"/>
  <c r="T145" i="1"/>
  <c r="Z145" i="1" s="1"/>
  <c r="AA145" i="1" s="1"/>
  <c r="AB145" i="1" s="1"/>
  <c r="S178" i="1"/>
  <c r="Z178" i="1" s="1"/>
  <c r="AA178" i="1" s="1"/>
  <c r="V185" i="1"/>
  <c r="T178" i="1"/>
  <c r="V145" i="1"/>
  <c r="T147" i="1"/>
  <c r="S148" i="1"/>
  <c r="Z148" i="1" s="1"/>
  <c r="AA148" i="1" s="1"/>
  <c r="S149" i="1"/>
  <c r="Z149" i="1" s="1"/>
  <c r="AA149" i="1" s="1"/>
  <c r="U178" i="1"/>
  <c r="S179" i="1"/>
  <c r="Z179" i="1" s="1"/>
  <c r="AA179" i="1" s="1"/>
  <c r="S128" i="1"/>
  <c r="Z128" i="1" s="1"/>
  <c r="AA128" i="1" s="1"/>
  <c r="T148" i="1"/>
  <c r="T149" i="1"/>
  <c r="S151" i="1"/>
  <c r="Z151" i="1" s="1"/>
  <c r="AA151" i="1" s="1"/>
  <c r="V178" i="1"/>
  <c r="T179" i="1"/>
  <c r="X179" i="1" s="1"/>
  <c r="T128" i="1"/>
  <c r="X128" i="1" s="1"/>
  <c r="U148" i="1"/>
  <c r="U149" i="1"/>
  <c r="T151" i="1"/>
  <c r="X151" i="1" s="1"/>
  <c r="V148" i="1"/>
  <c r="V149" i="1"/>
  <c r="V179" i="1"/>
  <c r="U76" i="1"/>
  <c r="S76" i="1"/>
  <c r="Z76" i="1" s="1"/>
  <c r="AA76" i="1" s="1"/>
  <c r="V76" i="1"/>
  <c r="W66" i="1"/>
  <c r="V66" i="1"/>
  <c r="U66" i="1"/>
  <c r="S66" i="1"/>
  <c r="Z66" i="1" s="1"/>
  <c r="AA66" i="1" s="1"/>
  <c r="U75" i="1"/>
  <c r="W75" i="1"/>
  <c r="V75" i="1"/>
  <c r="U12" i="1"/>
  <c r="W12" i="1"/>
  <c r="V12" i="1"/>
  <c r="T12" i="1"/>
  <c r="S12" i="1"/>
  <c r="Z12" i="1" s="1"/>
  <c r="AA12" i="1" s="1"/>
  <c r="V13" i="1"/>
  <c r="S40" i="1"/>
  <c r="Z40" i="1" s="1"/>
  <c r="AA40" i="1" s="1"/>
  <c r="W40" i="1"/>
  <c r="V40" i="1"/>
  <c r="U40" i="1"/>
  <c r="S69" i="1"/>
  <c r="Z69" i="1" s="1"/>
  <c r="AA69" i="1" s="1"/>
  <c r="V69" i="1"/>
  <c r="T41" i="1"/>
  <c r="V41" i="1"/>
  <c r="U41" i="1"/>
  <c r="S41" i="1"/>
  <c r="Z41" i="1" s="1"/>
  <c r="AA41" i="1" s="1"/>
  <c r="W41" i="1"/>
  <c r="W13" i="1"/>
  <c r="X13" i="1" s="1"/>
  <c r="S13" i="1"/>
  <c r="Z13" i="1" s="1"/>
  <c r="AA13" i="1" s="1"/>
  <c r="W34" i="1"/>
  <c r="S34" i="1"/>
  <c r="Z34" i="1" s="1"/>
  <c r="AA34" i="1" s="1"/>
  <c r="U34" i="1"/>
  <c r="T34" i="1"/>
  <c r="V34" i="1"/>
  <c r="T42" i="1"/>
  <c r="S42" i="1"/>
  <c r="Z42" i="1" s="1"/>
  <c r="AA42" i="1" s="1"/>
  <c r="W42" i="1"/>
  <c r="V42" i="1"/>
  <c r="U42" i="1"/>
  <c r="W37" i="1"/>
  <c r="T53" i="1"/>
  <c r="W53" i="1"/>
  <c r="V53" i="1"/>
  <c r="U53" i="1"/>
  <c r="S53" i="1"/>
  <c r="Z53" i="1" s="1"/>
  <c r="AA53" i="1" s="1"/>
  <c r="X59" i="1"/>
  <c r="W71" i="1"/>
  <c r="U71" i="1"/>
  <c r="V71" i="1"/>
  <c r="X10" i="1"/>
  <c r="W35" i="1"/>
  <c r="X35" i="1" s="1"/>
  <c r="S35" i="1"/>
  <c r="Z35" i="1" s="1"/>
  <c r="AA35" i="1" s="1"/>
  <c r="U35" i="1"/>
  <c r="V35" i="1"/>
  <c r="T35" i="1"/>
  <c r="T49" i="1"/>
  <c r="W49" i="1"/>
  <c r="V49" i="1"/>
  <c r="U49" i="1"/>
  <c r="S49" i="1"/>
  <c r="Z49" i="1" s="1"/>
  <c r="AA49" i="1" s="1"/>
  <c r="T28" i="1"/>
  <c r="S28" i="1"/>
  <c r="Z28" i="1" s="1"/>
  <c r="AA28" i="1" s="1"/>
  <c r="W28" i="1"/>
  <c r="V28" i="1"/>
  <c r="U28" i="1"/>
  <c r="T51" i="1"/>
  <c r="W51" i="1"/>
  <c r="V51" i="1"/>
  <c r="U51" i="1"/>
  <c r="S51" i="1"/>
  <c r="Z51" i="1" s="1"/>
  <c r="AA51" i="1" s="1"/>
  <c r="S8" i="1"/>
  <c r="T15" i="1"/>
  <c r="T14" i="1"/>
  <c r="U15" i="1"/>
  <c r="W15" i="1"/>
  <c r="X15" i="1" s="1"/>
  <c r="V15" i="1"/>
  <c r="V33" i="1"/>
  <c r="T33" i="1"/>
  <c r="T55" i="1"/>
  <c r="W55" i="1"/>
  <c r="X55" i="1" s="1"/>
  <c r="V55" i="1"/>
  <c r="U55" i="1"/>
  <c r="S55" i="1"/>
  <c r="Z55" i="1" s="1"/>
  <c r="AA55" i="1" s="1"/>
  <c r="T46" i="1"/>
  <c r="W48" i="1"/>
  <c r="X48" i="1" s="1"/>
  <c r="U8" i="1"/>
  <c r="S10" i="1"/>
  <c r="T10" i="1"/>
  <c r="Z10" i="1" s="1"/>
  <c r="AA10" i="1" s="1"/>
  <c r="AB10" i="1" s="1"/>
  <c r="W18" i="1"/>
  <c r="X18" i="1" s="1"/>
  <c r="X21" i="1"/>
  <c r="U45" i="1"/>
  <c r="W46" i="1"/>
  <c r="X46" i="1" s="1"/>
  <c r="T50" i="1"/>
  <c r="T52" i="1"/>
  <c r="T54" i="1"/>
  <c r="T56" i="1"/>
  <c r="U59" i="1"/>
  <c r="W60" i="1"/>
  <c r="T63" i="1"/>
  <c r="U64" i="1"/>
  <c r="W64" i="1"/>
  <c r="X64" i="1" s="1"/>
  <c r="W68" i="1"/>
  <c r="S68" i="1"/>
  <c r="Z68" i="1" s="1"/>
  <c r="AA68" i="1" s="1"/>
  <c r="U68" i="1"/>
  <c r="U70" i="1"/>
  <c r="V72" i="1"/>
  <c r="U72" i="1"/>
  <c r="S72" i="1"/>
  <c r="Z72" i="1" s="1"/>
  <c r="AA72" i="1" s="1"/>
  <c r="V74" i="1"/>
  <c r="U74" i="1"/>
  <c r="T74" i="1"/>
  <c r="S74" i="1"/>
  <c r="Z74" i="1" s="1"/>
  <c r="AA74" i="1" s="1"/>
  <c r="W14" i="1"/>
  <c r="X14" i="1" s="1"/>
  <c r="V8" i="1"/>
  <c r="W8" i="1"/>
  <c r="X8" i="1" s="1"/>
  <c r="U10" i="1"/>
  <c r="S16" i="1"/>
  <c r="Z16" i="1" s="1"/>
  <c r="AA16" i="1" s="1"/>
  <c r="U17" i="1"/>
  <c r="T17" i="1"/>
  <c r="T25" i="1"/>
  <c r="X25" i="1" s="1"/>
  <c r="W33" i="1"/>
  <c r="X33" i="1" s="1"/>
  <c r="S33" i="1"/>
  <c r="Z33" i="1" s="1"/>
  <c r="AA33" i="1" s="1"/>
  <c r="U33" i="1"/>
  <c r="S39" i="1"/>
  <c r="T40" i="1"/>
  <c r="S62" i="1"/>
  <c r="Z62" i="1" s="1"/>
  <c r="AA62" i="1" s="1"/>
  <c r="V68" i="1"/>
  <c r="T75" i="1"/>
  <c r="S30" i="1"/>
  <c r="Z30" i="1" s="1"/>
  <c r="AA30" i="1" s="1"/>
  <c r="AB30" i="1" s="1"/>
  <c r="W30" i="1"/>
  <c r="X30" i="1" s="1"/>
  <c r="T37" i="1"/>
  <c r="T39" i="1"/>
  <c r="Z39" i="1" s="1"/>
  <c r="AA39" i="1" s="1"/>
  <c r="V59" i="1"/>
  <c r="U63" i="1"/>
  <c r="W63" i="1"/>
  <c r="S71" i="1"/>
  <c r="Z71" i="1" s="1"/>
  <c r="AA71" i="1" s="1"/>
  <c r="W76" i="1"/>
  <c r="W43" i="1"/>
  <c r="X43" i="1" s="1"/>
  <c r="S43" i="1"/>
  <c r="Z43" i="1" s="1"/>
  <c r="AA43" i="1" s="1"/>
  <c r="U24" i="1"/>
  <c r="V45" i="1"/>
  <c r="T13" i="1"/>
  <c r="S14" i="1"/>
  <c r="Z14" i="1" s="1"/>
  <c r="AA14" i="1" s="1"/>
  <c r="U16" i="1"/>
  <c r="W17" i="1"/>
  <c r="X17" i="1" s="1"/>
  <c r="T23" i="1"/>
  <c r="X23" i="1" s="1"/>
  <c r="V24" i="1"/>
  <c r="V26" i="1"/>
  <c r="S27" i="1"/>
  <c r="Z27" i="1" s="1"/>
  <c r="AA27" i="1" s="1"/>
  <c r="U32" i="1"/>
  <c r="T38" i="1"/>
  <c r="T44" i="1"/>
  <c r="S48" i="1"/>
  <c r="Z48" i="1" s="1"/>
  <c r="AA48" i="1" s="1"/>
  <c r="S58" i="1"/>
  <c r="Z58" i="1" s="1"/>
  <c r="AA58" i="1" s="1"/>
  <c r="AB58" i="1" s="1"/>
  <c r="W58" i="1"/>
  <c r="X58" i="1" s="1"/>
  <c r="U58" i="1"/>
  <c r="S61" i="1"/>
  <c r="Z61" i="1" s="1"/>
  <c r="AA61" i="1" s="1"/>
  <c r="S65" i="1"/>
  <c r="Z65" i="1" s="1"/>
  <c r="AA65" i="1" s="1"/>
  <c r="T66" i="1"/>
  <c r="W77" i="1"/>
  <c r="U77" i="1"/>
  <c r="T77" i="1"/>
  <c r="S77" i="1"/>
  <c r="Z77" i="1" s="1"/>
  <c r="AA77" i="1" s="1"/>
  <c r="V79" i="1"/>
  <c r="U79" i="1"/>
  <c r="S79" i="1"/>
  <c r="W79" i="1"/>
  <c r="X79" i="1" s="1"/>
  <c r="T8" i="1"/>
  <c r="Z8" i="1" s="1"/>
  <c r="AA8" i="1" s="1"/>
  <c r="S32" i="1"/>
  <c r="Z32" i="1" s="1"/>
  <c r="AA32" i="1" s="1"/>
  <c r="U39" i="1"/>
  <c r="S15" i="1"/>
  <c r="Z15" i="1" s="1"/>
  <c r="AA15" i="1" s="1"/>
  <c r="W16" i="1"/>
  <c r="X16" i="1" s="1"/>
  <c r="V19" i="1"/>
  <c r="V20" i="1"/>
  <c r="S22" i="1"/>
  <c r="Z22" i="1" s="1"/>
  <c r="AA22" i="1" s="1"/>
  <c r="W22" i="1"/>
  <c r="U23" i="1"/>
  <c r="W24" i="1"/>
  <c r="X24" i="1" s="1"/>
  <c r="S25" i="1"/>
  <c r="Z25" i="1" s="1"/>
  <c r="AA25" i="1" s="1"/>
  <c r="T32" i="1"/>
  <c r="X32" i="1" s="1"/>
  <c r="V32" i="1"/>
  <c r="S37" i="1"/>
  <c r="Z37" i="1" s="1"/>
  <c r="AA37" i="1" s="1"/>
  <c r="W39" i="1"/>
  <c r="X39" i="1" s="1"/>
  <c r="T48" i="1"/>
  <c r="S50" i="1"/>
  <c r="Z50" i="1" s="1"/>
  <c r="AA50" i="1" s="1"/>
  <c r="S52" i="1"/>
  <c r="Z52" i="1" s="1"/>
  <c r="AA52" i="1" s="1"/>
  <c r="S54" i="1"/>
  <c r="Z54" i="1" s="1"/>
  <c r="AA54" i="1" s="1"/>
  <c r="S56" i="1"/>
  <c r="Z56" i="1" s="1"/>
  <c r="AA56" i="1" s="1"/>
  <c r="V58" i="1"/>
  <c r="T61" i="1"/>
  <c r="U62" i="1"/>
  <c r="W62" i="1"/>
  <c r="X62" i="1" s="1"/>
  <c r="T65" i="1"/>
  <c r="S70" i="1"/>
  <c r="Z70" i="1" s="1"/>
  <c r="AA70" i="1" s="1"/>
  <c r="W72" i="1"/>
  <c r="W74" i="1"/>
  <c r="X74" i="1" s="1"/>
  <c r="U30" i="1"/>
  <c r="T16" i="1"/>
  <c r="U25" i="1"/>
  <c r="T30" i="1"/>
  <c r="U31" i="1"/>
  <c r="T31" i="1"/>
  <c r="U37" i="1"/>
  <c r="V38" i="1"/>
  <c r="W38" i="1"/>
  <c r="T43" i="1"/>
  <c r="V44" i="1"/>
  <c r="W44" i="1"/>
  <c r="X44" i="1" s="1"/>
  <c r="S46" i="1"/>
  <c r="Z46" i="1" s="1"/>
  <c r="AA46" i="1" s="1"/>
  <c r="V48" i="1"/>
  <c r="U50" i="1"/>
  <c r="U52" i="1"/>
  <c r="U54" i="1"/>
  <c r="U56" i="1"/>
  <c r="S60" i="1"/>
  <c r="Z60" i="1" s="1"/>
  <c r="AA60" i="1" s="1"/>
  <c r="S64" i="1"/>
  <c r="Z64" i="1" s="1"/>
  <c r="AA64" i="1" s="1"/>
  <c r="V70" i="1"/>
  <c r="T60" i="1"/>
  <c r="U61" i="1"/>
  <c r="W61" i="1"/>
  <c r="X61" i="1" s="1"/>
  <c r="U65" i="1"/>
  <c r="W65" i="1"/>
  <c r="T70" i="1"/>
  <c r="X70" i="1" s="1"/>
  <c r="T22" i="1"/>
  <c r="V23" i="1"/>
  <c r="S26" i="1"/>
  <c r="Z26" i="1" s="1"/>
  <c r="AA26" i="1" s="1"/>
  <c r="T27" i="1"/>
  <c r="X27" i="1" s="1"/>
  <c r="V30" i="1"/>
  <c r="W31" i="1"/>
  <c r="V43" i="1"/>
  <c r="T45" i="1"/>
  <c r="X45" i="1" s="1"/>
  <c r="V46" i="1"/>
  <c r="W50" i="1"/>
  <c r="X50" i="1" s="1"/>
  <c r="W52" i="1"/>
  <c r="X52" i="1" s="1"/>
  <c r="W54" i="1"/>
  <c r="X54" i="1" s="1"/>
  <c r="W56" i="1"/>
  <c r="X56" i="1" s="1"/>
  <c r="T59" i="1"/>
  <c r="V60" i="1"/>
  <c r="S63" i="1"/>
  <c r="Z63" i="1" s="1"/>
  <c r="AA63" i="1" s="1"/>
  <c r="V64" i="1"/>
  <c r="T68" i="1"/>
  <c r="U69" i="1"/>
  <c r="T69" i="1"/>
  <c r="X69" i="1" s="1"/>
  <c r="T72" i="1"/>
  <c r="V77" i="1"/>
  <c r="T71" i="1"/>
  <c r="S75" i="1"/>
  <c r="Z75" i="1" s="1"/>
  <c r="AA75" i="1" s="1"/>
  <c r="S18" i="1"/>
  <c r="Z18" i="1" s="1"/>
  <c r="AA18" i="1" s="1"/>
  <c r="T76" i="1"/>
  <c r="AB253" i="1" l="1"/>
  <c r="AB212" i="1"/>
  <c r="X212" i="1"/>
  <c r="X201" i="1"/>
  <c r="X209" i="1"/>
  <c r="AB263" i="1"/>
  <c r="AB270" i="1"/>
  <c r="X289" i="1"/>
  <c r="AB232" i="1"/>
  <c r="X268" i="1"/>
  <c r="X254" i="1"/>
  <c r="X279" i="1"/>
  <c r="X270" i="1"/>
  <c r="X281" i="1"/>
  <c r="X284" i="1"/>
  <c r="X226" i="1"/>
  <c r="X229" i="1"/>
  <c r="X213" i="1"/>
  <c r="X228" i="1"/>
  <c r="X256" i="1"/>
  <c r="X259" i="1"/>
  <c r="X227" i="1"/>
  <c r="X196" i="1"/>
  <c r="X255" i="1"/>
  <c r="X280" i="1"/>
  <c r="X257" i="1"/>
  <c r="X207" i="1"/>
  <c r="X210" i="1"/>
  <c r="AA290" i="1"/>
  <c r="AA291" i="1" s="1"/>
  <c r="AB194" i="1"/>
  <c r="X253" i="1"/>
  <c r="X260" i="1"/>
  <c r="AB207" i="1"/>
  <c r="X215" i="1"/>
  <c r="X234" i="1"/>
  <c r="X199" i="1"/>
  <c r="X216" i="1"/>
  <c r="X214" i="1"/>
  <c r="X137" i="1"/>
  <c r="X149" i="1"/>
  <c r="X157" i="1"/>
  <c r="X155" i="1"/>
  <c r="X153" i="1"/>
  <c r="X165" i="1"/>
  <c r="X187" i="1"/>
  <c r="X160" i="1"/>
  <c r="X163" i="1"/>
  <c r="X166" i="1"/>
  <c r="X135" i="1"/>
  <c r="X86" i="1"/>
  <c r="X116" i="1"/>
  <c r="AB128" i="1"/>
  <c r="X88" i="1"/>
  <c r="AB90" i="1"/>
  <c r="AB178" i="1"/>
  <c r="X172" i="1"/>
  <c r="X145" i="1"/>
  <c r="AA143" i="1"/>
  <c r="AB86" i="1"/>
  <c r="X174" i="1"/>
  <c r="X113" i="1"/>
  <c r="X164" i="1"/>
  <c r="X186" i="1"/>
  <c r="AB182" i="1"/>
  <c r="X140" i="1"/>
  <c r="X168" i="1"/>
  <c r="AB147" i="1"/>
  <c r="X134" i="1"/>
  <c r="X117" i="1"/>
  <c r="AB111" i="1"/>
  <c r="X167" i="1"/>
  <c r="X169" i="1"/>
  <c r="X159" i="1"/>
  <c r="X156" i="1"/>
  <c r="X154" i="1"/>
  <c r="X152" i="1"/>
  <c r="X136" i="1"/>
  <c r="X147" i="1"/>
  <c r="X101" i="1"/>
  <c r="X90" i="1"/>
  <c r="X114" i="1"/>
  <c r="X183" i="1"/>
  <c r="AB159" i="1"/>
  <c r="AB95" i="1"/>
  <c r="X111" i="1"/>
  <c r="AB151" i="1"/>
  <c r="AB100" i="1"/>
  <c r="AB122" i="1"/>
  <c r="AB133" i="1"/>
  <c r="X76" i="1"/>
  <c r="X60" i="1"/>
  <c r="X22" i="1"/>
  <c r="AA80" i="1"/>
  <c r="AB8" i="1"/>
  <c r="X77" i="1"/>
  <c r="X49" i="1"/>
  <c r="X53" i="1"/>
  <c r="X41" i="1"/>
  <c r="AB48" i="1"/>
  <c r="AB74" i="1"/>
  <c r="X12" i="1"/>
  <c r="X63" i="1"/>
  <c r="X65" i="1"/>
  <c r="AB37" i="1"/>
  <c r="AB68" i="1"/>
  <c r="X28" i="1"/>
  <c r="X37" i="1"/>
  <c r="X40" i="1"/>
  <c r="X66" i="1"/>
  <c r="X31" i="1"/>
  <c r="X38" i="1"/>
  <c r="X68" i="1"/>
  <c r="X71" i="1"/>
  <c r="X34" i="1"/>
  <c r="X75" i="1"/>
  <c r="X72" i="1"/>
  <c r="X42" i="1"/>
  <c r="X51" i="1"/>
  <c r="AB12" i="1"/>
</calcChain>
</file>

<file path=xl/sharedStrings.xml><?xml version="1.0" encoding="utf-8"?>
<sst xmlns="http://schemas.openxmlformats.org/spreadsheetml/2006/main" count="847" uniqueCount="265">
  <si>
    <t>CONTRATO DE COMPRAVENTA No. 040-SUADQ-ART-2025</t>
  </si>
  <si>
    <t>GREIT S.A.S</t>
  </si>
  <si>
    <t>TEAM SUR</t>
  </si>
  <si>
    <t>ALLIED PARTS MACHINERY CORPORATION</t>
  </si>
  <si>
    <t>OBJETO DEL PROCESO :</t>
  </si>
  <si>
    <r>
      <t xml:space="preserve">DESCRIPCIÓN DEL BIEN Y/O EQUIPO:  </t>
    </r>
    <r>
      <rPr>
        <sz val="8"/>
        <color theme="1"/>
        <rFont val="Arial"/>
        <family val="2"/>
      </rPr>
      <t>ADQUISICIÓN DE INSUMOS I, II Y III NIVEL DE MANTENIMIENTO</t>
    </r>
    <r>
      <rPr>
        <b/>
        <sz val="8"/>
        <color theme="1"/>
        <rFont val="Arial"/>
        <family val="2"/>
      </rPr>
      <t xml:space="preserve">
CLASIFICADOR POR OBJETO DEL GASTO: </t>
    </r>
    <r>
      <rPr>
        <sz val="8"/>
        <color theme="1"/>
        <rFont val="Arial"/>
        <family val="2"/>
      </rPr>
      <t xml:space="preserve">A-02-02-01-002-008   </t>
    </r>
    <r>
      <rPr>
        <b/>
        <sz val="8"/>
        <color theme="1"/>
        <rFont val="Arial"/>
        <family val="2"/>
      </rPr>
      <t xml:space="preserve">
NOMBRE DE CUENTA:  </t>
    </r>
    <r>
      <rPr>
        <sz val="8"/>
        <color theme="1"/>
        <rFont val="Arial"/>
        <family val="2"/>
      </rPr>
      <t>DOTACIÓN (PRENDAS DE VESTIR Y CALZADO)</t>
    </r>
    <r>
      <rPr>
        <b/>
        <sz val="8"/>
        <color theme="1"/>
        <rFont val="Arial"/>
        <family val="2"/>
      </rPr>
      <t xml:space="preserve">
DESCRIPCION DEL ACTIVO FIJO: OVEROL ENTERIZO</t>
    </r>
    <r>
      <rPr>
        <sz val="8"/>
        <color rgb="FFFF0000"/>
        <rFont val="Arial"/>
        <family val="2"/>
      </rPr>
      <t xml:space="preserve">
</t>
    </r>
    <r>
      <rPr>
        <b/>
        <sz val="8"/>
        <rFont val="Arial"/>
        <family val="2"/>
      </rPr>
      <t xml:space="preserve">ESPECIFICACIÓN TÉCNICA : </t>
    </r>
    <r>
      <rPr>
        <sz val="8"/>
        <color rgb="FFFF0000"/>
        <rFont val="Arial"/>
        <family val="2"/>
      </rPr>
      <t xml:space="preserve"> </t>
    </r>
    <r>
      <rPr>
        <sz val="8"/>
        <color theme="1"/>
        <rFont val="Arial"/>
        <family val="2"/>
      </rPr>
      <t>NTMD-0084-A2</t>
    </r>
  </si>
  <si>
    <t>ÍTEM</t>
  </si>
  <si>
    <t>UNSPSC (CCE)</t>
  </si>
  <si>
    <t>DESCRIPCIÓN DEL BIEN Y/O SERVICIO</t>
  </si>
  <si>
    <t>PRESUPUESTO</t>
  </si>
  <si>
    <t>UNIDAD MEDIDA</t>
  </si>
  <si>
    <t>NECESIDAD</t>
  </si>
  <si>
    <t>CANTIDAD MINIMA</t>
  </si>
  <si>
    <t>VALOR UNITARIO</t>
  </si>
  <si>
    <t>VALOR PRESENTE IPC MAYO 5,84%</t>
  </si>
  <si>
    <t>IVA</t>
  </si>
  <si>
    <t>VALOR UNITARIO TOTAL</t>
  </si>
  <si>
    <t>MENOR VALOR</t>
  </si>
  <si>
    <t>PROMEDIO</t>
  </si>
  <si>
    <t>MEDIANA</t>
  </si>
  <si>
    <t>MEDIA GEOMETRICA</t>
  </si>
  <si>
    <t>DESVIACION ESTANDAR</t>
  </si>
  <si>
    <t>DIPSERSION</t>
  </si>
  <si>
    <t>METODOLOGIA ESCOGIDA</t>
  </si>
  <si>
    <t>VALOR UNITARIO CON IVA</t>
  </si>
  <si>
    <t>VALOR TOTAL</t>
  </si>
  <si>
    <t xml:space="preserve">DIFERENCIA </t>
  </si>
  <si>
    <t>CUBRIMIENTO</t>
  </si>
  <si>
    <t>LIMITACION</t>
  </si>
  <si>
    <t xml:space="preserve">OVEROL ENTERIZO NEGRO </t>
  </si>
  <si>
    <t>C/U</t>
  </si>
  <si>
    <r>
      <t xml:space="preserve">DESCRIPCIÓN DEL BIEN Y/O EQUIPO:  </t>
    </r>
    <r>
      <rPr>
        <sz val="8"/>
        <color theme="1"/>
        <rFont val="Arial"/>
        <family val="2"/>
      </rPr>
      <t>ADQUISICIÓN DE INSUMOS I, II Y III NIVEL DE MANTENIMIENTO</t>
    </r>
    <r>
      <rPr>
        <b/>
        <sz val="8"/>
        <color theme="1"/>
        <rFont val="Arial"/>
        <family val="2"/>
      </rPr>
      <t xml:space="preserve">
CLASIFICADOR POR OBJETO DEL GASTO: </t>
    </r>
    <r>
      <rPr>
        <sz val="8"/>
        <color theme="1"/>
        <rFont val="Arial"/>
        <family val="2"/>
      </rPr>
      <t xml:space="preserve">A-02-02-01-002-009   </t>
    </r>
    <r>
      <rPr>
        <b/>
        <sz val="8"/>
        <color theme="1"/>
        <rFont val="Arial"/>
        <family val="2"/>
      </rPr>
      <t xml:space="preserve">
NOMBRE DE CUENTA:  </t>
    </r>
    <r>
      <rPr>
        <sz val="8"/>
        <color theme="1"/>
        <rFont val="Arial"/>
        <family val="2"/>
      </rPr>
      <t>CUERO Y PRODUCTOS DE CUERO; CALZADO</t>
    </r>
    <r>
      <rPr>
        <b/>
        <sz val="8"/>
        <color theme="1"/>
        <rFont val="Arial"/>
        <family val="2"/>
      </rPr>
      <t xml:space="preserve">
DESCRIPCION DEL ACTIVO FIJO: BOTA SEGURIDAD DIELÉCTRICAS</t>
    </r>
    <r>
      <rPr>
        <sz val="8"/>
        <color rgb="FFFF0000"/>
        <rFont val="Arial"/>
        <family val="2"/>
      </rPr>
      <t xml:space="preserve">
</t>
    </r>
    <r>
      <rPr>
        <b/>
        <sz val="8"/>
        <rFont val="Arial"/>
        <family val="2"/>
      </rPr>
      <t xml:space="preserve">ESPECIFICACIÓN TÉCNICA : </t>
    </r>
    <r>
      <rPr>
        <sz val="8"/>
        <color rgb="FFFF0000"/>
        <rFont val="Arial"/>
        <family val="2"/>
      </rPr>
      <t xml:space="preserve"> </t>
    </r>
    <r>
      <rPr>
        <sz val="8"/>
        <rFont val="Arial"/>
        <family val="2"/>
      </rPr>
      <t xml:space="preserve">JEMGF-COPER-DIPSE-SST-ET–04579/SST-2 </t>
    </r>
  </si>
  <si>
    <t>BOTA SEGURIDAD DIELÉCTRICAS</t>
  </si>
  <si>
    <t>PAR</t>
  </si>
  <si>
    <r>
      <t xml:space="preserve">DESCRIPCIÓN DEL BIEN Y/O EQUIPO:  </t>
    </r>
    <r>
      <rPr>
        <sz val="8"/>
        <color theme="1"/>
        <rFont val="Arial"/>
        <family val="2"/>
      </rPr>
      <t>ADQUISICIÓN DE INSUMOS I, II Y III NIVEL DE MANTENIMIENTO</t>
    </r>
    <r>
      <rPr>
        <b/>
        <sz val="8"/>
        <color theme="1"/>
        <rFont val="Arial"/>
        <family val="2"/>
      </rPr>
      <t xml:space="preserve">
CLASIFICADOR POR OBJETO DEL GASTO: </t>
    </r>
    <r>
      <rPr>
        <sz val="8"/>
        <color theme="1"/>
        <rFont val="Arial"/>
        <family val="2"/>
      </rPr>
      <t xml:space="preserve">A-02-02-01-003-003   </t>
    </r>
    <r>
      <rPr>
        <b/>
        <sz val="8"/>
        <color theme="1"/>
        <rFont val="Arial"/>
        <family val="2"/>
      </rPr>
      <t xml:space="preserve">
NOMBRE DE CUENTA: </t>
    </r>
    <r>
      <rPr>
        <sz val="8"/>
        <color theme="1"/>
        <rFont val="Arial"/>
        <family val="2"/>
      </rPr>
      <t xml:space="preserve"> PRODUCTOS DE HORNOS DE COQUE; PRODUCTOS DE REFINACIÓN DE PETRÓLEO Y COMBUSTIBLE NUCLEAR</t>
    </r>
    <r>
      <rPr>
        <b/>
        <sz val="8"/>
        <color theme="1"/>
        <rFont val="Arial"/>
        <family val="2"/>
      </rPr>
      <t xml:space="preserve">
DESCRIPCION DEL ACTIVO FIJO:</t>
    </r>
    <r>
      <rPr>
        <sz val="8"/>
        <color theme="1"/>
        <rFont val="Arial"/>
        <family val="2"/>
      </rPr>
      <t xml:space="preserve"> GAS PROPANO - THINER - VARSOL - ACEITE LUBRICANTE MULTIUSOS - GRASA MULTIPROPÓSITO - VACELINA INDUSTRIAL - DISOLVENTE DE PINTURA - DISOLVENTE LIMPIADOR - GRASA DE LITIO - GRASA LUBRICANTE - HYDRAULIC FLUID PETROLEUM BASE - LUBRICANTING OIL WEAPONS - SOLVENTE - ACEITE API SJ SAE 15W40 X GALON - ACEITE HIDRAULICO REF 46 ( ISO 68) - FLUIDO HIDRAULICO REF H515 NATO - ACEITE PL-A5 LUBRICACION DE ARMAR  </t>
    </r>
    <r>
      <rPr>
        <b/>
        <sz val="8"/>
        <color theme="1"/>
        <rFont val="Arial"/>
        <family val="2"/>
      </rPr>
      <t xml:space="preserve">  
ESPECIFICACIÓN TÉCNICA :J</t>
    </r>
    <r>
      <rPr>
        <sz val="8"/>
        <color theme="1"/>
        <rFont val="Arial"/>
        <family val="2"/>
      </rPr>
      <t xml:space="preserve">EMPP-CEDE4-DIETE-ET – 01495/ ART- 00 - JEMPP-CEDE4-DIETE-ET – 01497/ ART- 00 - JEMPP-CEDE4-DIETE-ET – 03932/INT-00 - JEMPP-CEDE4-DIETE-ET – 01499/TRA-V4 - JEMPP-CEDE4-DIETE-ET – 04893/ CAB- 0 - JEMPP-CEDE4-DIETE-ET – 00179/ CAB- 2 - JEMPP-CEDE4-DIETE – ET – 02674 / INF–00 - JEMPP-CEDE4-DIETE – ET – 04641 / INF–0 </t>
    </r>
  </si>
  <si>
    <t>GAS MAP/PRO PARA SOLDADURA</t>
  </si>
  <si>
    <t xml:space="preserve">THINER CORRIENTE </t>
  </si>
  <si>
    <t>GLN</t>
  </si>
  <si>
    <t>VARSOL</t>
  </si>
  <si>
    <t>ACEITE LUBRICANTE MULTIUSOS</t>
  </si>
  <si>
    <t>VI</t>
  </si>
  <si>
    <t>GRASA MULTIPROPÓSITO</t>
  </si>
  <si>
    <t xml:space="preserve">VASELINA INDUSTRIAL </t>
  </si>
  <si>
    <t>LB</t>
  </si>
  <si>
    <t xml:space="preserve">DISOLVENTE DE PINTURA </t>
  </si>
  <si>
    <t xml:space="preserve">DISOLVENTE LIMPIADOR </t>
  </si>
  <si>
    <t xml:space="preserve">GRASA DE LITIO </t>
  </si>
  <si>
    <t>KG</t>
  </si>
  <si>
    <t>GRASA LUBRICANTE</t>
  </si>
  <si>
    <t>HYDRAULIC FLUID PETROLEUM BASE</t>
  </si>
  <si>
    <t>LUBRICANTING OIL WEAPONS</t>
  </si>
  <si>
    <t>SOLVENTE</t>
  </si>
  <si>
    <t>ACEITE API SJ SAE 15W40 X GALON</t>
  </si>
  <si>
    <t>CTO</t>
  </si>
  <si>
    <t>ACEITE HIDRAULICO ISO 46</t>
  </si>
  <si>
    <t>FLUIDO HIDRAULICO REF H515 NATO</t>
  </si>
  <si>
    <t>ACEITE PL A5 (150 ML)</t>
  </si>
  <si>
    <t>TRR</t>
  </si>
  <si>
    <r>
      <t xml:space="preserve">DESCRIPCIÓN DEL BIEN Y/O EQUIPO:  </t>
    </r>
    <r>
      <rPr>
        <sz val="8"/>
        <color theme="1"/>
        <rFont val="Arial"/>
        <family val="2"/>
      </rPr>
      <t>ADQUISICIÓN DE INSUMOS I, II Y III NIVEL DE MANTENIMIENTO</t>
    </r>
    <r>
      <rPr>
        <b/>
        <sz val="8"/>
        <color theme="1"/>
        <rFont val="Arial"/>
        <family val="2"/>
      </rPr>
      <t xml:space="preserve">
CLASIFICADOR POR OBJETO DEL GASTO: </t>
    </r>
    <r>
      <rPr>
        <sz val="8"/>
        <color theme="1"/>
        <rFont val="Arial"/>
        <family val="2"/>
      </rPr>
      <t xml:space="preserve"> A-02-02-01-003-004</t>
    </r>
    <r>
      <rPr>
        <b/>
        <sz val="8"/>
        <color theme="1"/>
        <rFont val="Arial"/>
        <family val="2"/>
      </rPr>
      <t xml:space="preserve">
NOMBRE DE CUENTA: :  </t>
    </r>
    <r>
      <rPr>
        <sz val="8"/>
        <color theme="1"/>
        <rFont val="Arial"/>
        <family val="2"/>
      </rPr>
      <t>QUÍMICOS BÁSICOS</t>
    </r>
    <r>
      <rPr>
        <b/>
        <sz val="8"/>
        <color theme="1"/>
        <rFont val="Arial"/>
        <family val="2"/>
      </rPr>
      <t xml:space="preserve">
DESCRIPCION DEL ACTIVO FIJO: NITROGENO SECO - SILICONA AUTOMOTRIZ - ALCOHOL ISOPROPILICO - SILICONA ALTA TEMPERATURA BLANCA - ETANOL ALCOHOL ETILICO 99,5% - SILICONA PARA FORMAR JUNTAS 
ESPECIFICACIÓN TÉCNICA :  JEMPP-CEDE4-DIETE-ET – 04663/ARM - 0  -  JEMPP-CEDE4-DIETE-ET – 02486/ INF- 0 - JEMPP-CEDE4-DIETE-ET – 0146/ART - 00 -  JEMPP-CEDE4-DIETE-ET – 04640 INF - 0 - JEMPP-CEDE4-DIETE-BIADE-ET-01649/ING-0</t>
    </r>
  </si>
  <si>
    <t xml:space="preserve">(RECARGA BALA  NITROGENO SECO A 200 BARES </t>
  </si>
  <si>
    <t>SILICONA AUTOMOTRIZ NEGRA</t>
  </si>
  <si>
    <t xml:space="preserve">ALCOHOL ISOPROPILICO </t>
  </si>
  <si>
    <r>
      <t xml:space="preserve">SILICONA ALTA TEMPERATURA </t>
    </r>
    <r>
      <rPr>
        <sz val="8"/>
        <color rgb="FF000000"/>
        <rFont val="Arial"/>
        <family val="2"/>
      </rPr>
      <t>BLANCA</t>
    </r>
  </si>
  <si>
    <t>ETANOL ALCOHOL ETILICO 99,5%</t>
  </si>
  <si>
    <t>GALÓN</t>
  </si>
  <si>
    <t>SILICONA DE ALTA TEMPERATURA ROJA</t>
  </si>
  <si>
    <t>TU</t>
  </si>
  <si>
    <r>
      <t xml:space="preserve">DESCRIPCIÓN DEL BIEN Y/O EQUIPO: </t>
    </r>
    <r>
      <rPr>
        <sz val="8"/>
        <color theme="1"/>
        <rFont val="Arial"/>
        <family val="2"/>
      </rPr>
      <t xml:space="preserve"> ADQUISICIÓN DE INSUMOS I, II Y III NIVEL DE MANTENIMIENTO
</t>
    </r>
    <r>
      <rPr>
        <b/>
        <sz val="8"/>
        <color theme="1"/>
        <rFont val="Arial"/>
        <family val="2"/>
      </rPr>
      <t>CLASIFICADOR POR OBJETO DEL GASTO:</t>
    </r>
    <r>
      <rPr>
        <sz val="8"/>
        <color theme="1"/>
        <rFont val="Arial"/>
        <family val="2"/>
      </rPr>
      <t xml:space="preserve">  A-02-02-01-003-005
</t>
    </r>
    <r>
      <rPr>
        <b/>
        <sz val="8"/>
        <color theme="1"/>
        <rFont val="Arial"/>
        <family val="2"/>
      </rPr>
      <t>NOMBRE DE CUENTA:</t>
    </r>
    <r>
      <rPr>
        <sz val="8"/>
        <color theme="1"/>
        <rFont val="Arial"/>
        <family val="2"/>
      </rPr>
      <t xml:space="preserve">  OTROS PRODUCTOS QUÍMICOS; FIBRAS ARTIFICIALES (O FIBRAS INDUSTRIALES HECHAS POR EL HOMBRE)
</t>
    </r>
    <r>
      <rPr>
        <b/>
        <sz val="8"/>
        <color theme="1"/>
        <rFont val="Arial"/>
        <family val="2"/>
      </rPr>
      <t xml:space="preserve">DESCRIPCION DEL ACTIVO FIJO: DESENGRASANTE LIQUIDO - TRABA ROSCAS 27.7X50ML - JABON LIQUIDO INDUSTRIAL -  JABON EN POLVO - ESPRAY LIMPIA CONTACTOS - LIBRICANTE MULTIUSOS WD40  - IMPRIMANTE ANTICORROSIVO - LIMPIADOR DE CONTACTOS 235 CC - LIQUIDO PARA FRENOS DOT3 240/290CC - PENETRANTE AFLOJADOR AEROSOL   </t>
    </r>
    <r>
      <rPr>
        <sz val="8"/>
        <color theme="1"/>
        <rFont val="Arial"/>
        <family val="2"/>
      </rPr>
      <t xml:space="preserve">
</t>
    </r>
    <r>
      <rPr>
        <b/>
        <sz val="8"/>
        <color theme="1"/>
        <rFont val="Arial"/>
        <family val="2"/>
      </rPr>
      <t>ESPECIFICACIÓN TÉCNICA :</t>
    </r>
    <r>
      <rPr>
        <sz val="8"/>
        <color theme="1"/>
        <rFont val="Arial"/>
        <family val="2"/>
      </rPr>
      <t xml:space="preserve">  JEMPP-CEDE4-DIETE-ET – 04530/ INF- 0 - JEMPP-CEDE4-DIETE-ET – 04398/INF-0 - JEMPP-CEDE4-DIETE-ET – 00187 ART- 00 - JEMPP-CEDE4-DIETE-ET – 04528/INF-0 - JEMPP-CEDE4-DIETE-ET – 04662/ARM-0 - JEMPP-CEDE4-DIETE-ET – 04529/INF-0 -  JEMPP-CEDE4-DIETE-ET – 00181/CAB- 02 - JEMPP-CEDE4-DIETE-ET –01499/TRA-V4- JEMPP-CEDE4-DIETE-ET – 05114/ARM-0</t>
    </r>
  </si>
  <si>
    <t>DESENGRASANTE LIQUIDO</t>
  </si>
  <si>
    <t>TRABA ROSCAS 27.7X50ML</t>
  </si>
  <si>
    <t>JABON INDUSTRIAL LIQUIDO</t>
  </si>
  <si>
    <t>JABÓN EN POLVO 1000 GR</t>
  </si>
  <si>
    <t>BG</t>
  </si>
  <si>
    <t xml:space="preserve">ESPRAY LIMPIA CONTACTOS </t>
  </si>
  <si>
    <t xml:space="preserve">LIBRICANTE MULTIUSOS WD40 </t>
  </si>
  <si>
    <t>IMPRIMANTE ANTICORROSIVO</t>
  </si>
  <si>
    <t>LIMPIADOR DE CONTACTOS 235 CC</t>
  </si>
  <si>
    <t>LIQUIDO PARA FRENOS DOT3 240/290CC</t>
  </si>
  <si>
    <t>PT</t>
  </si>
  <si>
    <r>
      <t>PENETRANTE AFLOJADOR</t>
    </r>
    <r>
      <rPr>
        <sz val="8"/>
        <color rgb="FF000000"/>
        <rFont val="Arial"/>
        <family val="2"/>
      </rPr>
      <t xml:space="preserve"> </t>
    </r>
    <r>
      <rPr>
        <sz val="8"/>
        <color theme="1"/>
        <rFont val="Arial"/>
        <family val="2"/>
      </rPr>
      <t>AEROSOL</t>
    </r>
  </si>
  <si>
    <r>
      <t xml:space="preserve">DESCRIPCIÓN DEL BIEN Y/O EQUIPO:  ADQUISICIÓN DE INSUMOS I, II Y III NIVEL DE MANTENIMIENTO
CLASIFICADOR POR OBJETO DEL GASTO:   </t>
    </r>
    <r>
      <rPr>
        <sz val="8"/>
        <color theme="1"/>
        <rFont val="Arial"/>
        <family val="2"/>
      </rPr>
      <t xml:space="preserve">A-02-02-01-003-006 </t>
    </r>
    <r>
      <rPr>
        <b/>
        <sz val="8"/>
        <color theme="1"/>
        <rFont val="Arial"/>
        <family val="2"/>
      </rPr>
      <t xml:space="preserve">  
NOMBRE DE CUENTA:  </t>
    </r>
    <r>
      <rPr>
        <sz val="8"/>
        <color theme="1"/>
        <rFont val="Arial"/>
        <family val="2"/>
      </rPr>
      <t>PRODUCTOS DE CAUCHO Y PLÁSTICO</t>
    </r>
    <r>
      <rPr>
        <b/>
        <sz val="8"/>
        <color theme="1"/>
        <rFont val="Arial"/>
        <family val="2"/>
      </rPr>
      <t xml:space="preserve">
DESCRIPCION DEL ACTIVO FIJO: CINTA AISLANTE AUTOFUNDENTE 33 - PLASTICO EMBALAJE - CINTA DE ENMASCARAR - AMARRE PLASTICO 50 CM X 8 MM ANCHO - AMARRE PLASTICO  75 CM  LARGO X 8 MM ANCHO - AMARRE PLASTICOS20 CM X 4.8 MM - AMARRE PLÁSTICO T8 NEGRO - CINTA AISLANTE 19MMX6.7M R/8LB 600V NEG - CINTA AISLANTE ENCAUCHETADA #33   
ESPECIFICACIÓN TÉCNICA : </t>
    </r>
    <r>
      <rPr>
        <sz val="8"/>
        <color rgb="FFFF0000"/>
        <rFont val="Arial"/>
        <family val="2"/>
      </rPr>
      <t xml:space="preserve">  </t>
    </r>
    <r>
      <rPr>
        <sz val="8"/>
        <color theme="1"/>
        <rFont val="Arial"/>
        <family val="2"/>
      </rPr>
      <t>JEMPP-CEDE4-DIETE-ET – 00143 ART- 00 - JEMPP-CEDE4-DIETE-ET – 02997/INT- 0 -  00143 ART- 00 - JEMPP-CEDE4-DIETE-ET – 02669/INT- 0 - JEMPP-CEDE4-DIETE-ET – 04892/CAB- 0 - JEMPP-CEDE4-DIETE-ET – 04399/INF-0</t>
    </r>
  </si>
  <si>
    <t>CINTA AISLANTE AUTOFUNDENTE 33</t>
  </si>
  <si>
    <t>RO</t>
  </si>
  <si>
    <t>PLASTICO ELASTICO PARA EMBALAR 70CM X  3</t>
  </si>
  <si>
    <t>CINTA DE ENMASCARAR 24X40MTS</t>
  </si>
  <si>
    <t>AMARRE PLASTICO 50 CM X 8 MM ANCHO X100</t>
  </si>
  <si>
    <t xml:space="preserve">AMARRE PLASTICO  75 CM  LARGO X 8 MM ANCHO </t>
  </si>
  <si>
    <t xml:space="preserve">AMARRE PLASTICOS20 CM X 4.8 MM  </t>
  </si>
  <si>
    <t xml:space="preserve">AMARRE PLÁSTICO T8 NEGRO </t>
  </si>
  <si>
    <t>CINTA AISLANTE 19MMX6.7M R/8LB 600V NEG</t>
  </si>
  <si>
    <t xml:space="preserve">CINTA AISLANTE ENCAUCHETADA #33 </t>
  </si>
  <si>
    <r>
      <t xml:space="preserve">DESCRIPCIÓN DEL BIEN Y/O EQUIPO:  </t>
    </r>
    <r>
      <rPr>
        <sz val="8"/>
        <color theme="1"/>
        <rFont val="Arial"/>
        <family val="2"/>
      </rPr>
      <t>ADQUISICIÓN DE INSUMOS I, II Y III NIVEL DE MANTENIMIENTO</t>
    </r>
    <r>
      <rPr>
        <b/>
        <sz val="8"/>
        <color theme="1"/>
        <rFont val="Arial"/>
        <family val="2"/>
      </rPr>
      <t xml:space="preserve">
CLASIFICADOR POR OBJETO DEL GASTO:   </t>
    </r>
    <r>
      <rPr>
        <sz val="8"/>
        <color theme="1"/>
        <rFont val="Arial"/>
        <family val="2"/>
      </rPr>
      <t xml:space="preserve">A-02-02-01-003-007   </t>
    </r>
    <r>
      <rPr>
        <b/>
        <sz val="8"/>
        <color theme="1"/>
        <rFont val="Arial"/>
        <family val="2"/>
      </rPr>
      <t xml:space="preserve">
NOMBRE DE CUENTA: </t>
    </r>
    <r>
      <rPr>
        <sz val="8"/>
        <color theme="1"/>
        <rFont val="Arial"/>
        <family val="2"/>
      </rPr>
      <t xml:space="preserve"> VIDRIO Y PRODUCTOS DE VIDRIO Y OTROS PRODUCTOS NO METÁLICOS N.C.P.</t>
    </r>
    <r>
      <rPr>
        <b/>
        <sz val="8"/>
        <color theme="1"/>
        <rFont val="Arial"/>
        <family val="2"/>
      </rPr>
      <t xml:space="preserve">
DESCRIPCION DEL ACTIVO FIJO: DISCO DE CORTE 4 - DISCO ABRASIVO DESBASTE METAL 4 1/2 -  GRATA COPA TRENSADA 4X5/8 - GRATA PARA ESMERIL - LIJA DE AGUA - PAÑO DE LIMPIEZA - LIJA N°180 - LIJA FINA - BAYETILLA DE ALGODON 
ESPECIFICACIÓN TÉCNICA :   JEMPP-CEDE4-DIETE-ET – 02672/CAB- 00 - JEMPP-CEDE4-DIETE-ET – 02679/CAB-00 - JEMPP-CEDE4-DIETE-ET – 02677/CAB-00-JEMPP-CEDE4-DIETE-ET – 04547/INF- 0 - JEMPP-CEDE4-DIETE-ET – 02676/INF- 0 - JEMPP-CEDE4-DIETE-ET – 04536/INF- 0 - JEMPP-CEDE4-DIETE-ET – 01497/ ART- 00 - JEMPP-CEDE4-DIETE-ET – 04039/INT-00 - JEMPP-CEDE4-DIETE-ET – 04654/ARM-0</t>
    </r>
  </si>
  <si>
    <t>DISCO DE CORTE 4"</t>
  </si>
  <si>
    <t>DISCO ABRASIVO DESBASTE METAL 4 1/2 X6MM</t>
  </si>
  <si>
    <t>GRATA COPA TRENSADA 4X5/8</t>
  </si>
  <si>
    <t>GRATA PARA ESMERIL CON CERDAS DE ALAMBRE</t>
  </si>
  <si>
    <t>LIJA DE AGUA GRANO 1000</t>
  </si>
  <si>
    <t>TRAPO PARA LIMPIEZA</t>
  </si>
  <si>
    <t>LIJA N°180</t>
  </si>
  <si>
    <t>LIJA FINA</t>
  </si>
  <si>
    <t>BAYETILLA DE ALGODON</t>
  </si>
  <si>
    <r>
      <t xml:space="preserve">DESCRIPCIÓN DEL BIEN Y/O EQUIPO: </t>
    </r>
    <r>
      <rPr>
        <sz val="8"/>
        <color theme="1"/>
        <rFont val="Arial"/>
        <family val="2"/>
      </rPr>
      <t xml:space="preserve"> ADQUISICIÓN DE INSUMOS I, II Y III NIVEL DE MANTENIMIENTO</t>
    </r>
    <r>
      <rPr>
        <b/>
        <sz val="8"/>
        <color theme="1"/>
        <rFont val="Arial"/>
        <family val="2"/>
      </rPr>
      <t xml:space="preserve">
CLASIFICADOR POR OBJETO DEL GASTO:   </t>
    </r>
    <r>
      <rPr>
        <sz val="8"/>
        <color theme="1"/>
        <rFont val="Arial"/>
        <family val="2"/>
      </rPr>
      <t xml:space="preserve">A-02-02-01-003-008 </t>
    </r>
    <r>
      <rPr>
        <b/>
        <sz val="8"/>
        <color theme="1"/>
        <rFont val="Arial"/>
        <family val="2"/>
      </rPr>
      <t xml:space="preserve">
NOMBRE DE CUENTA:</t>
    </r>
    <r>
      <rPr>
        <sz val="8"/>
        <color theme="1"/>
        <rFont val="Arial"/>
        <family val="2"/>
      </rPr>
      <t xml:space="preserve"> OTROS BIENES TRANSPORTABLES N.C.P.  </t>
    </r>
    <r>
      <rPr>
        <b/>
        <sz val="8"/>
        <color theme="1"/>
        <rFont val="Arial"/>
        <family val="2"/>
      </rPr>
      <t xml:space="preserve">
DESCRIPCION DEL ACTIVO FIJO: </t>
    </r>
    <r>
      <rPr>
        <sz val="8"/>
        <rFont val="Arial"/>
        <family val="2"/>
      </rPr>
      <t>ESCOBA CERDA SUAVE - GUANTE INDUSTRIAL NEOPRENO - GUANTES DE NITRILO- MARCADOR PERMANETE INDUSTRIAL - CEPILLO DE ALAMBRE</t>
    </r>
    <r>
      <rPr>
        <b/>
        <sz val="8"/>
        <color theme="1"/>
        <rFont val="Arial"/>
        <family val="2"/>
      </rPr>
      <t xml:space="preserve">
ESPECIFICACIÓN TÉCNICA :   JEMPP-CEDE4-DIETE- BIADE-ET – 01655/INT-0 - JEMPP-CEDE4-DIETE- ET – 02484/INF-0 - JEMPP-CEDE4-DIETE- BIADE-ET –01643/ING-0 -  JEMPP-CEDE4-DIETE- ET – 04551/INF-0 - JEMPP-CEDE4-DIETE-ET – 04549/INF-0</t>
    </r>
  </si>
  <si>
    <t xml:space="preserve">ESCOBA CERDA SUAVE </t>
  </si>
  <si>
    <t>GUANTE INDUSTRIAL DE NEOPRENO</t>
  </si>
  <si>
    <t>PAA</t>
  </si>
  <si>
    <t>GUANTES DE NITRILO</t>
  </si>
  <si>
    <t xml:space="preserve">MARCADOR PERMANETE INDUSTRIAL (TITAN PERMANENTE - INDELEBLE PUNTA DE 2,3 ML </t>
  </si>
  <si>
    <t>CEPILLO DE ALAMBRE</t>
  </si>
  <si>
    <r>
      <t xml:space="preserve">DESCRIPCIÓN DEL BIEN Y/O EQUIPO:  </t>
    </r>
    <r>
      <rPr>
        <sz val="8"/>
        <color theme="1"/>
        <rFont val="Arial"/>
        <family val="2"/>
      </rPr>
      <t>ADQUISICIÓN DE INSUMOS I, II Y III NIVEL DE MANTENIMIENTO</t>
    </r>
    <r>
      <rPr>
        <b/>
        <sz val="8"/>
        <color theme="1"/>
        <rFont val="Arial"/>
        <family val="2"/>
      </rPr>
      <t xml:space="preserve">
CLASIFICADOR POR OBJETO DEL GASTO:  </t>
    </r>
    <r>
      <rPr>
        <sz val="8"/>
        <color theme="1"/>
        <rFont val="Arial"/>
        <family val="2"/>
      </rPr>
      <t xml:space="preserve"> A-02-02-01-004-002</t>
    </r>
    <r>
      <rPr>
        <b/>
        <sz val="8"/>
        <color theme="1"/>
        <rFont val="Arial"/>
        <family val="2"/>
      </rPr>
      <t xml:space="preserve"> 
NOMBRE DE CUENTA: </t>
    </r>
    <r>
      <rPr>
        <sz val="8"/>
        <color theme="1"/>
        <rFont val="Arial"/>
        <family val="2"/>
      </rPr>
      <t>PRODUCTOS METÁLICOS ELABORADOS (EXCEPTO MAQUINARIA Y EQUIPO)</t>
    </r>
    <r>
      <rPr>
        <b/>
        <sz val="8"/>
        <color theme="1"/>
        <rFont val="Arial"/>
        <family val="2"/>
      </rPr>
      <t xml:space="preserve">
DESCRIPCION DEL ACTIVO FIJO: JUEGO DE LIMAS PLANAS - SOLDADURA ELECTRICA  6011 - SOLDADURA ELECTRICA  6013 - SOLDADURA EPOXICA DOS COMPONENTES</t>
    </r>
    <r>
      <rPr>
        <sz val="8"/>
        <rFont val="Arial"/>
        <family val="2"/>
      </rPr>
      <t xml:space="preserve"> </t>
    </r>
    <r>
      <rPr>
        <b/>
        <sz val="8"/>
        <color theme="1"/>
        <rFont val="Arial"/>
        <family val="2"/>
      </rPr>
      <t xml:space="preserve">
ESPECIFICACIÓN TÉCNICA :  JEMPP-CEDE4-DIETE- ET – 04733/ARM-0 -  JEMPP-CEDE4-DIETE-ET – 04542/INF-0 - JEMPP-CEDE4-DIETE-ET – 04887/CAB-00 - JEMPP-CEDE4-DIETE-ET – 04675/ ARM- 0</t>
    </r>
  </si>
  <si>
    <t xml:space="preserve">JUEGO DE LIMAS PLANAS </t>
  </si>
  <si>
    <t>JGO</t>
  </si>
  <si>
    <t>SOLDADURA ELECTRICA  6011</t>
  </si>
  <si>
    <t>SOLDADURA ELECTRICA  6013</t>
  </si>
  <si>
    <t>SOLDADURA EPOXICA X 16 GR</t>
  </si>
  <si>
    <r>
      <t xml:space="preserve">DESCRIPCIÓN DEL BIEN Y/O EQUIPO:  </t>
    </r>
    <r>
      <rPr>
        <sz val="8"/>
        <color theme="1"/>
        <rFont val="Arial"/>
        <family val="2"/>
      </rPr>
      <t>ADQUISICIÓN DE INSUMOS I, II Y III NIVEL DE MANTENIMIENTO</t>
    </r>
    <r>
      <rPr>
        <b/>
        <sz val="8"/>
        <color theme="1"/>
        <rFont val="Arial"/>
        <family val="2"/>
      </rPr>
      <t xml:space="preserve">
CLASIFICADOR POR OBJETO DEL GASTO:   </t>
    </r>
    <r>
      <rPr>
        <sz val="8"/>
        <color theme="1"/>
        <rFont val="Arial"/>
        <family val="2"/>
      </rPr>
      <t xml:space="preserve">A-02-02-01-004-008  </t>
    </r>
    <r>
      <rPr>
        <b/>
        <sz val="8"/>
        <color theme="1"/>
        <rFont val="Arial"/>
        <family val="2"/>
      </rPr>
      <t xml:space="preserve"> 
NOMBRE DE CUENTA: </t>
    </r>
    <r>
      <rPr>
        <sz val="8"/>
        <color theme="1"/>
        <rFont val="Arial"/>
        <family val="2"/>
      </rPr>
      <t>APARATOS MÉDICOS, INSTRUMENTOS ÓPTICOS Y DE PRECISIÓN, RELOJES</t>
    </r>
    <r>
      <rPr>
        <b/>
        <sz val="8"/>
        <color theme="1"/>
        <rFont val="Arial"/>
        <family val="2"/>
      </rPr>
      <t xml:space="preserve">
DESCRIPCION DEL ACTIVO FIJO: GAFAS DE SEGURIDAD TRANSPARENTE 
ESPECIFICACIÓN TÉCNICA : </t>
    </r>
    <r>
      <rPr>
        <sz val="8"/>
        <color rgb="FFFF0000"/>
        <rFont val="Arial"/>
        <family val="2"/>
      </rPr>
      <t xml:space="preserve"> </t>
    </r>
    <r>
      <rPr>
        <sz val="8"/>
        <rFont val="Arial"/>
        <family val="2"/>
      </rPr>
      <t>JEMGF-COPER-DIPSE- SST-ET – 04569/SST-2</t>
    </r>
  </si>
  <si>
    <t>GAFAS DE SEGURIDAD TIPO INDUSTRIAL</t>
  </si>
  <si>
    <t>OBJETO DEL PROCESO : vehículos blindados M113-A1</t>
  </si>
  <si>
    <t xml:space="preserve">CUBRIMIENTO </t>
  </si>
  <si>
    <t>DESCRIPCIÓN DEL BIEN Y/O EQUIPO:  ADQUISICIÓN DE INSUMOS I, II Y III NIVEL DE MANTENIMIENTO
CLASIFICADOR POR OBJETO DEL GASTO: A-02-02-01-003-003   
NOMBRE DE CUENTA:  PRODUCTOS DE HORNOS DE COQUE; PRODUCTOS DE REFINACIÓN DE PETRÓLEO Y COMBUSTIBLE NUCLEAR
DESCRIPCION DEL ACTIVO FIJO:   ACEITE LUBRICANTE MULTIUSOS GENERAL - ACEITE 3 EN 1 TARRO - THINER CORRIENTE - DISOLVENTE DE PINTURA  -  GAS MAP/PRO PARA SOLDADURA
ESPECIFICACIÓN TÉCNICA : JEMPP-CEDE4-DIETE-ET–01499/TRA-V4 - JEMPP-CEDE4-DIETE-ET–00147/ART- 00 - JEMPP-CEDE4-DIETE-ET–00179/CAB-2 - JEMPP-CEDE4-DIETE-ET–01495/ART-00</t>
  </si>
  <si>
    <t>ACEITE LUBRICANTE USO GENERAL - ACEITE 3 EN 1 TARRO</t>
  </si>
  <si>
    <t>THINER CORRIENTE</t>
  </si>
  <si>
    <t>DISOLVENTE DE PINTURA</t>
  </si>
  <si>
    <t>DESCRIPCIÓN DEL BIEN Y/O EQUIPO:  ADQUISICIÓN DE INSUMOS II Y III NIVEL DE MANTENIMIENTO
CLASIFICADOR POR OBJETO DEL GASTO:  A-02-02-01-003-004
NOMBRE DE CUENTA: :  QUÍMICOS BÁSICOS
DESCRIPCION DEL ACTIVO FIJO:  SILICIONA RESISTENTE DE ALTA TEMPERATURA NEGRA - TEFLON LIQUIDO - COMPUESTO SELLADOR (Loctite 592 PN 59231) -   ALCOHOL ISOPROPILICO PARA LIMPEZA - SILICONA EN SPRAY
ESPECIFICACIÓN TÉCNICA :  JEMPP-CEDE4-DIETE-ET – 02486/ INF- 0 - JEMPP-CEDE4-DIETE-ET – 04531/INF - 0 - JEMPP-CEDE4-DIETE-ET – 00146/ART-00  -  JEMPP-CEDE4-DIETE-ET – 01424/INF -00</t>
  </si>
  <si>
    <t xml:space="preserve">SILICIONA RESISTENTE DE ALTA TEMPERATURA NEGRA (Loctite </t>
  </si>
  <si>
    <t>TEFLON LIQUIDO - COMPUESTO SELLADOR (Loctite 592 PN 59231)</t>
  </si>
  <si>
    <t>ALCOHOL ISOPROPILICO PARA LIMPEZA</t>
  </si>
  <si>
    <t>SILICONA EN SPRAY</t>
  </si>
  <si>
    <t>DESCRIPCIÓN DEL BIEN Y/O EQUIPO:  ADQUISICIÓN DE INSUMOS II Y III NIVEL DE MANTENIMIENTO
CLASIFICADOR POR OBJETO DEL GASTO:  A-02-02-01-003-005
NOMBRE DE CUENTA:  OTROS PRODUCTOS QUÍMICOS; FIBRAS ARTIFICIALES (O FIBRAS INDUSTRIALES HECHAS POR EL HOMBRE)
DESCRIPCION DEL ACTIVO FIJO: JABÓN EN POLVO 1000 GR - LIQUIDO DE LIMPIEZA WD 40 de 18 OZ/ 532 mL -  DESENGRASANTE LIQUIDO -  LIMPIADOR DE CONTACTOS 235 CC -  PINTURA POLIURETANO (COLOR ARENA) - PINTURA COLOR VERDE MAQUINA - PINTURA POLIURETANO COLOR NEGRO - PINTURA COLOR GRIS ALTA TEMPERATURA - MASILLA EPOXICA - IMPRIMANTE ANTICORROSIVO 
ESPECIFICACIÓN TÉCNICA : JEMPP-CEDE4-DIETE-ET – 04528/INF-0 - JEMPP-CEDE4-DIETE-ET – 04529/INF- 0 - JEMPP-CEDE4-DIETE-ET – 04530/INF-0 - JEMPP-CEDE4-DIETE-ET – 04662/ARM-0 - JEMPP-CEDE4-DIETE-ET – 00180/CAB-02 -  JEMPP-CEDE4-DIETE-ET – 04755/CAB-0 - JEMPP-CEDE4-DIETE-ET – 00181/CAB-02</t>
  </si>
  <si>
    <t>UN</t>
  </si>
  <si>
    <t>LIQUIDO DE LIMPIEZA WD 40 de 18 OZ/ 532 mL  (CORROSION PREVENTIVE COMPOUND)</t>
  </si>
  <si>
    <t>PINTURA POLIURETANO (COLOR ARENA)</t>
  </si>
  <si>
    <t>PINTURA COLOR VERDE MAQUINA</t>
  </si>
  <si>
    <t>PINTURA POLIURETANO COLOR NEGRO</t>
  </si>
  <si>
    <t>PINTURA COLOR GRIS ALTA TEMPERATURA</t>
  </si>
  <si>
    <t>MASILLA EPOXICA</t>
  </si>
  <si>
    <t xml:space="preserve">DESCRIPCIÓN DEL BIEN Y/O EQUIPO:  ADQUISICIÓN DE INSUMOS II Y III  NIVEL DE MANTENIMIENTO
CLASIFICADOR POR OBJETO DEL GASTO:   A-02-02-01-003-006   
NOMBRE DE CUENTA:  PRODUCTOS DE CAUCHO Y PLÁSTICO
DESCRIPCION DEL ACTIVO FIJO: PLASTICO ELASTICO PARA EMBALAR - CINTA DE ENMASCARAR 24X40MTS - AMARRE PLASTICO CABLES T10 25 CM (10") LARGO X 4.8 MM ANCHO - AMARRE PLASTICO CABLES T12 30 CM (12") LARGO X 4.8 MM ANCHO - AMARRE PLASTICO CABLES T14 35 CM (14") LARGO X 4.8 MM ANCHO - AMARRE PLASTICO CABLES T21  50 CM LARGO X 8 MM ANCHO  BOLSA X100 UNIDADES - AMARRE PLASTICO CABLES T32 82 CM (32") LARGO X 9.0 MM ANCHO  BOLSA X100 UNIDADES - AMARRE PLASTICO CABLES T8 20 CM (8") LARGO X 4.6 MM ANCHO  BOLSA X100 UNIDADES - CINTA AISLANTE 19MMX20M - CINTA DE EMBALAJE 2" PULGADAS  
ESPECIFICACIÓN TÉCNICA :  JEMPP-CEDE4-DIETE-ET – 02997/INT- 0 -  JEMPP-CEDE4-DIETE-ET – 02669/INF- 0 - JEMPP-CEDE4-DIETE-ET – 04892/CAB-0  - JEMPP-CEDE4-DIETE-ET – 04399/INF-0 - JEMPP-CEDE4-DIETE-ET – 03593/INT-00 </t>
  </si>
  <si>
    <t>PLASTICO ELASTICO PARA EMBALAR 70CM X  3 (vinipel)</t>
  </si>
  <si>
    <t>AMARRE PLASTICO CABLES T10 25 CM (10") LARGO X 4.8 MM ANCHO BOLSA X100 UNIDADES</t>
  </si>
  <si>
    <t>AMARRE PLASTICO CABLES T12 30 CM (12") LARGO X 4.8 MM ANCHO  BOLSA X100 UNIDADES</t>
  </si>
  <si>
    <t>AMARRE PLASTICO CABLES T14 35 CM (14") LARGO X 4.8 MM ANCHO  BOLSA X100 UNIDADES</t>
  </si>
  <si>
    <t>AMARRE PLASTICO CABLES T21  50 CM LARGO X 8 MM ANCHO  BOLSA X100 UNIDADES</t>
  </si>
  <si>
    <t>AMARRE PLASTICO CABLES T32 82 CM (32") LARGO X 9.0 MM ANCHO  BOLSA X100 UNIDADES</t>
  </si>
  <si>
    <t>AMARRE PLASTICO CABLES T8 20 CM (8") LARGO X 4.6 MM ANCHO  BOLSA X100 UNIDADES</t>
  </si>
  <si>
    <t>CINTA AISLANTE 19MMX20M</t>
  </si>
  <si>
    <t>CINTA DE EMBALAJE 2" PULGADAS</t>
  </si>
  <si>
    <t>DESCRIPCIÓN DEL BIEN Y/O EQUIPO:  ADQUISICIÓN DE INSUMOS II Y III NIVEL DE MANTENIMIENTO
CLASIFICADOR POR OBJETO DEL GASTO:   A-02-02-01-003-007   
NOMBRE DE CUENTA:  VIDRIO Y PRODUCTOS DE VIDRIO Y OTROS PRODUCTOS NO METÁLICOS N.C.P.
DESCRIPCION DEL ACTIVO FIJO: DISCO DE CORTE 4 - GRATA PARA ESMERIL - TRAPOS DE LIMPIEZA - LIJA N° 80  
ESPECIFICACIÓN TÉCNICA : JEMPP-CEDE4-DIETE-ET – 02672/CAB- 00 - JEMPP-CEDE4-DIETE-ET-04547/INF-0 - JEMPP-CEDE4-DIETE-ET – 04533/INF-0 - JEMPP-CEDE4-DIETE-ET – 02675/INF-0</t>
  </si>
  <si>
    <t>GRATA PARA ESMERIL</t>
  </si>
  <si>
    <t>TRAPOS PARA LIMPIEZA</t>
  </si>
  <si>
    <t>LIJA N°80</t>
  </si>
  <si>
    <t>PLG</t>
  </si>
  <si>
    <t>DESCRIPCIÓN DEL BIEN Y/O EQUIPO:  ADQUISICIÓN DE INSUMOS II Y III NIVEL DE MANTENIMIENTO
CLASIFICADOR POR OBJETO DEL GASTO: A-02-02-01-003-008 
NOMBRE DE CUENTA: OTROS BIENES TRANSPORTABLES N.C.P.  
DESCRIPCION DEL ACTIVO FIJO: CEPILLO MECHA FINA - GUANTE INDUSTRIAL DE NEOPRENO - GUANTES DE NITRILO -  GUANTES DE NYLON POLIURETANO PARA MECANICO AUTOMOTRIZ - MARCADOR PERMANETE INDUSTRIAL (TITAN PERMANENTE - INDELEBLE PUNTA DE 2,3 ML
ESPECIFICACIÓN TÉCNICA : JEMPP-CEDE4-DIETE-ET-01425/INT-00 - JEMPP-CEDE4-DIETE-ET-02484/INF-0 - JEMPP-CEDE4-DIETE-BIADE-ET-01643/ING-0 - JEMPP-CEDE4-DIETE-ET-02483/INF-0 - JEMPP-CEDE4-DIETE-ET-04551/INF-0</t>
  </si>
  <si>
    <t>CEPILLO MECHA FINA</t>
  </si>
  <si>
    <t>GUANTES DE NYLON POLIURETANO PARA MECANICO AUTOMOTRIZ</t>
  </si>
  <si>
    <t>MARCADOR PERMANETE INDUSTRIAL (TITAN PERMANENTE -INDELEBLE PUNTA DE 2,3 ML</t>
  </si>
  <si>
    <t xml:space="preserve">DESCRIPCIÓN DEL BIEN Y/O EQUIPO:  ADQUISICIÓN DE INSUMOS II Y III  NIVEL DE MANTENIMIENTO
CLASIFICADOR POR OBJETO DEL GASTO:   A-02-02-01-004-002 
NOMBRE DE CUENTA: PRODUCTOS METÁLICOS ELABORADOS (EXCEPTO MAQUINARIA Y EQUIPO)
DESCRIPCION DEL ACTIVO FIJO: SOLDADURA EPOXICA X 16 GR - BROCA CARBURO DE TUNGSTENO 9/16 - BROCA  PARA TALADRO DE 90  MEDIANA 3/16 - BROCAS  de 1/2 X 6 - EMBUDO METALICO MEDIANO CUELLO CISNE - LIMA PLANA 
ESPECIFICACIÓN TÉCNICA : JEMPP-CEDE4-DIETE-ET- 04675/ARM-0 - JEMPP-CEDE4-DIETE-ET- 04489/INT-00 - JEMPP-CEDE4-DIETE-ET- 04238/INT-00 -  JEMPP-CEDE4-DIETE-ET- 04779/INT-0 - JEMPP-CEDE4-DIETE-ET- 01423/INF-00 - JEMPP-CEDE4-DIETE-ET- 04405/INF-0 </t>
  </si>
  <si>
    <t>BROCA CARBURO DE TUNGSTENO 9/16</t>
  </si>
  <si>
    <t>BROCA  PARA TALADRO DE 90  MEDIANA 3/16</t>
  </si>
  <si>
    <t>BROCAS  de 1/2 X 6</t>
  </si>
  <si>
    <t>EMBUDO METALICO MEDIANO CUELLO CISNE</t>
  </si>
  <si>
    <t>LIMAS PLANAS</t>
  </si>
  <si>
    <t>DESCRIPCIÓN DEL BIEN Y/O EQUIPO:  ADQUISICIÓN DE INSUMOS II Y III NIVEL DE MANTENIMIENTO
CLASIFICADOR POR OBJETO DEL GASTO:   A-02-02-01-004-003   
NOMBRE DE CUENTA: MAQUINARIA PARA USO GENERAL
DESCRIPCION DEL ACTIVO FIJO:  PISTOLA CALAFATEADORA
ESPECIFICACIÓN TÉCNICA : JEMPP-CEDE4-DIETE-ET-04865/CAB-0</t>
  </si>
  <si>
    <t>PISTOLA CALAFATEADORA</t>
  </si>
  <si>
    <t>DESCRIPCIÓN DEL BIEN Y/O EQUIPO:  ADQUISICIÓN DE INSUMOS II Y III NIVEL DE MANTENIMIENTO
CLASIFICADOR POR OBJETO DEL GASTO:   A-02-02-01-004-008   
NOMBRE DE CUENTA: APARATOS MÉDICOS, INSTRUMENTOS ÓPTICOS Y DE PRECISIÓN, RELOJES
DESCRIPCION DEL ACTIVO FIJO: GAFAS DE SEGURIDAD TIPO INDUSTRIAL 
ESPECIFICACIÓN TÉCNICA : JEMGF-COPER-DIPSE- SST-ET-04569/SST-2</t>
  </si>
  <si>
    <t>OBJETO DEL PROCESO : LAV III 8x8 “GLADIADOR</t>
  </si>
  <si>
    <t xml:space="preserve">DESCRIPCIÓN DEL BIEN Y/O EQUIPO:  ADQUISICIÓN DE INSUMOS II Y III NIVEL DE MANTENIMIENTO
CLASIFICADOR POR OBJETO DEL GASTO: A-02-02-01-003-003   
NOMBRE DE CUENTA:  PRODUCTOS DE HORNOS DE COQUE; PRODUCTOS DE REFINACIÓN DE PETRÓLEO Y COMBUSTIBLE NUCLEAR
DESCRIPCION DEL ACTIVO FIJO:   LUBRICATING OIL REFRIGERANT COMPRESSOR  
ESPECIFICACIÓN TÉCNICA :JEMPP-CEDE4-DIETE-ET–04874/CAB- 0 </t>
  </si>
  <si>
    <t xml:space="preserve">LUBRICATING OIL REFRIGERANT COMPRESSOR </t>
  </si>
  <si>
    <t>DESCRIPCIÓN DEL BIEN Y/O EQUIPO:  ADQUISICIÓN DE INSUMOS II Y III NIVEL DE MANTENIMIENTO
CLASIFICADOR POR OBJETO DEL GASTO:  A-02-02-01-003-004
NOMBRE DE CUENTA: :  QUÍMICOS BÁSICOS
DESCRIPCION DEL ACTIVO FIJO:  SILICIONA RESISTENTE DE ALTA TEMPERATURA NEGRA - TEFLON LIQUIDO - COMPUESTO SELLADOR (Loctite 592 PN 59231) - GAS REFRIGERANTE HFC R 134A
ESPECIFICACIÓN TÉCNICA :  JEMPP-CEDE4-DIETE-ET – 02486/ INF- 0 -  JEMPP-CEDE4-DIETE-ET – 04531/INF - 0  -  JEMPP-CEDE4-DIETE-ET – 04540/INF - 0</t>
  </si>
  <si>
    <t>SILICIONA RESISTENTE DE ALTA TEMPERATURA NEGRA (Loctite 5699 X 70 mL)</t>
  </si>
  <si>
    <t>GAS FREON R134 - (REFRIGERANTE HFC)</t>
  </si>
  <si>
    <t>PEGANTE INDUSTRIAL DE CONTACTO AMARILLO LIQUIDO X GL</t>
  </si>
  <si>
    <t xml:space="preserve">ELIMINADOR DE EMPAQUES  </t>
  </si>
  <si>
    <t>LIQUIDO DE LIMPIEZA WD 40 -  de 18 OZ/ 532 mL  (CORROSION PREVENTIVE COMPOUND)</t>
  </si>
  <si>
    <t>SEALING COMPOUND - COMPUESTO SELLADOR TRABA ROSCAS FUERZA ALTA (Loctite 277 X 50 mL)</t>
  </si>
  <si>
    <t>SEALER,CHEMICAL - COMPUESTO SELLADOR TRABA ROSCAS FUERZA MEDIA (Loctite 242 X 50 mL)</t>
  </si>
  <si>
    <t>SEALING COMPOUND - COMPUESTO SELLADOR TRABA ROSCAS FUERZA BAJA (Loctite 222 X 50 mL)</t>
  </si>
  <si>
    <t xml:space="preserve">DESCRIPCIÓN DEL BIEN Y/O EQUIPO:  ADQUISICIÓN DE INSUMOS II Y III NIVEL DE MANTENIMIENTO
CLASIFICADOR POR OBJETO DEL GASTO:   A-02-02-01-003-006   
NOMBRE DE CUENTA:  PRODUCTOS DE CAUCHO Y PLÁSTICO
DESCRIPCION DEL ACTIVO FIJO: PLASTICO ELASTICO PARA EMBALAR- PAPEL HUMEDO PARA EMPAQUES-CINTA DE ENMASCARAR 24X40MTS-BOLSAS PLASTICAS CIERRE HERMETICO-AMARRE PLASTICO CABLES T10 25 CM (10") LARGO X 4.8 MM ANCHO-AMARRE PLASTICO CABLES T12 30 CM (12") LARGO X 4.8 MM ANCHO-AMARRE PLASTICO CABLES T14 35 CM (14") LARGO X 4.8 MM ANCHO-AMARRE PLASTICO CABLES T14 35 CM (14") LARGO X 4.8 MM ANCHO- AMARRE PLASTICO CABLES  50 CM LARGO X 8 MM ANCHO-AMARRE PLASTICO CABLES T32 82 CM (32") LARGO X 9.0 MM ANCHO-CINTA AISLANTE 19MMX20M  
ESPECIFICACIÓN TÉCNICA :  JEMPP-CEDE4-DIETE-ET – 02997/INT- 0 - JEMPP-CEDE4-DIETE-ET – 04400/INF- 0 - JEMPP-CEDE4-DIETE-ET – 02669/INF- 0 - JEMPP-CEDE4-DIETE-ET – 04548/INF-0-JEMPP-CEDE4-DIETE-ET – 04892/CAB-0- JEMPP-CEDE4-DIETE-ET – 04399/INF-0 </t>
  </si>
  <si>
    <t>PAPEL HUMEDO PARA EMPAQUES - REF. 60mm</t>
  </si>
  <si>
    <t>M</t>
  </si>
  <si>
    <t>BOLSAS PLASTICAS CIERRE HERMETICO paquete x100</t>
  </si>
  <si>
    <t>AMARRE PLASTICO CABLES  50 CM LARGO X 8 MM ANCHO  BOLSA X100 UNIDADES</t>
  </si>
  <si>
    <t>AMARRE PLASTICO CABLES T32 82 CM (32") LARGO X 9.0 MM BOLSA X100 UNIDADES</t>
  </si>
  <si>
    <t>AMARRE PLASTICO CABLES T8 20 CM (8") LARGO X 4.6 MM BOLSA DE 100 UNIDADES</t>
  </si>
  <si>
    <t>DESCRIPCIÓN DEL BIEN Y/O EQUIPO:  ADQUISICIÓN DE INSUMOS II Y III  NIVEL DE MANTENIMIENTO
CLASIFICADOR POR OBJETO DEL GASTO:   A-02-02-01-003-007   
NOMBRE DE CUENTA:  VIDRIO Y PRODUCTOS DE VIDRIO Y OTROS PRODUCTOS NO METÁLICOS N.C.P.
DESCRIPCION DEL ACTIVO FIJO: DISCO DE CORTE 4 -GRATA PARA ESMERIL - LIJA DE AGUA GRANO 240- PAÑO DE LIMPIEZA -TRAPO PARA LIMPIEZA - LIJA N°120 -  
ESPECIFICACIÓN TÉCNICA :   JEMPP-CEDE4-DIETE-ET – 02672/CAB- 00 - JEMPP-CEDE4-DIETE-ET – 04547/INF- 0- JEMPP-CEDE4-DIETE-ET – 02676/INF- 0-  JEMPP-CEDE4-DIETE-ET – 04536/INF- 0 -  JEMPP-CEDE4-DIETE-ET – 04533/INF-0 - JEMPP-CEDE4-DIETE-ET – 02675/INF-0</t>
  </si>
  <si>
    <t xml:space="preserve">GRATA PARA ESMERIL </t>
  </si>
  <si>
    <t>LIJA DE AGUA GRANO 240</t>
  </si>
  <si>
    <t>PAÑO PARA LIMPIEZA</t>
  </si>
  <si>
    <t>LIJA N°120</t>
  </si>
  <si>
    <t>DESCRIPCIÓN DEL BIEN Y/O EQUIPO:  ADQUISICIÓN DE INSUMOS II Y III NIVEL DE MANTENIMIENTO
CLASIFICADOR POR OBJETO DEL GASTO:   A-02-02-01-003-008 
NOMBRE DE CUENTA: OTROS BIENES TRANSPORTABLES N.C.P.  
DESCRIPCION DEL ACTIVO FIJO: ESCOBA CERDA SUAVE - MARCADOR PERMANETE INDUSTRIAL - CEPILLO DE GRATA LISO  
ESPECIFICACIÓN TÉCNICA :   JEMPP-CEDE4-DIETE- BIADE-ET – 01655/INT-0 - JEMPP-CEDE4-DIETE- ET – 04551/INF-0 - JEMPP-CEDE4-DIETE-ET – 04549/INF-0</t>
  </si>
  <si>
    <t xml:space="preserve">MARCADOR PERMANETE INDUSTRIAL -  (TITAN PERMANENTE - INDELEBLE PUNTA DE 2,3 ML </t>
  </si>
  <si>
    <t>CEPILLO DE GRATA LISO  5/8 X5</t>
  </si>
  <si>
    <t xml:space="preserve">DESCRIPCIÓN DEL BIEN Y/O EQUIPO:  ADQUISICIÓN DE INSUMOS II Y III NIVEL DE MANTENIMIENTO
CLASIFICADOR POR OBJETO DEL GASTO:   A-02-02-01-004-002 
NOMBRE DE CUENTA: PRODUCTOS METÁLICOS ELABORADOS (EXCEPTO MAQUINARIA Y EQUIPO)
DESCRIPCION DEL ACTIVO FIJO:  LIMA REDONDA- PASTA PARA SOLDAR -  SOLDADURA ESTANO / PLOMO 60/40 100 GR 1 MM - SOLDADURA ELECTRICA  6011 - LLAVE AMERICANA DE 3/4 - LIMA TRIANGULAR - LIMA PLANA
ESPECIFICACIÓN TÉCNICA :  JEMPP-CEDE4-DIETE- ET – 04403/INF-0 -  JEMPP-CEDE4-DIETE-ET – 04668/ARM-0 - JEMPP-CEDE4-DIETE-ET – 03132/INT-0 - JEMPP-CEDE4-DIETE-ET – 04542/INF- 0- JEMPP-CEDE4-DIETE-ET – 04402/INF- 0- JEMPP-CEDE4-DIETE-ET – 04404/INF- 0-  JEMPP-CEDE4-DIETE-ET – 04405/INF- 0- </t>
  </si>
  <si>
    <t>LIMA REDONDA</t>
  </si>
  <si>
    <t xml:space="preserve">PASTA PARA SOLDAR </t>
  </si>
  <si>
    <t>SOLDADURA ESTANO / PLOMO -  60/40 100 GR 1 MM</t>
  </si>
  <si>
    <t>LIMA TRIANGULAR</t>
  </si>
  <si>
    <t>LIMA PLANA DE 8 PULG</t>
  </si>
  <si>
    <t>CABALLERIA</t>
  </si>
  <si>
    <t>DESCRIPCIÓN DEL BIEN Y/O EQUIPO:  ADQUISICIÓN DE INSUMOS I, II Y III NIVEL DE MANTENIMIENTO
CLASIFICADOR POR OBJETO DEL GASTO: A-02-02-01-002-008   
NOMBRE DE CUENTA:  DOTACIÓN (PRENDAS DE VESTIR Y CALZADO)
DESCRIPCION DEL ACTIVO FIJO: OVEROL ENTERIZO
ESPECIFICACIÓN TÉCNICA :  NTMD-0084-A2</t>
  </si>
  <si>
    <t xml:space="preserve">DESCRIPCIÓN DEL BIEN Y/O EQUIPO:  ADQUISICIÓN DE INSUMOS I, II Y III NIVEL DE MANTENIMIENTO
CLASIFICADOR POR OBJETO DEL GASTO: A-02-02-01-002-009   
NOMBRE DE CUENTA:  CUERO Y PRODUCTOS DE CUERO; CALZADO
DESCRIPCION DEL ACTIVO FIJO: BOTA SEGURIDAD DIELÉCTRICAS
ESPECIFICACIÓN TÉCNICA :  JEMGF-COPER-DIPSE-SST-ET–04579/SST-2 </t>
  </si>
  <si>
    <t>DESCRIPCIÓN DEL BIEN Y/O EQUIPO:  ADQUISICIÓN DE INSUMOS I, II Y III NIVEL DE MANTENIMIENTO
CLASIFICADOR POR OBJETO DEL GASTO: A-02-02-01-003-003   
NOMBRE DE CUENTA:  PRODUCTOS DE HORNOS DE COQUE; PRODUCTOS DE REFINACIÓN DE PETRÓLEO Y COMBUSTIBLE NUCLEAR
DESCRIPCION DEL ACTIVO FIJO:  MC-1210 Extreme Duty Grease 14 oz - THINER CORRIENTE -  REFRIGERANT COMPRESSOR LUBRICATING OIL PAG 150 - DISOLVENTE DE PINTURA - VARSOL - GRASA PARA ALTA TEMPERATURA ATF - ACEITE LUBRICANTE USO GENERAL - ACEITE 3 EN 1 TARRO - SOLVENTE
ESPECIFICACIÓN TÉCNICA :JEMPP-CEDE4-DIETE-ET –04516/INS-0/ JEMPP-CEDE4-DIETE-ET-00147/ART-0/ JEMPP-CEDE4-DIETE-ET-04874/CAB-0/ JEMPP-CEDE4-DIETE-ET-00179/CAB-2/ JEMPP-CEDE4-DIETE-ET-03932/INT-00/ JEMPP-CEDE4-DIETE-ET-04516/INS-0/ JEMPP-CEDE4-DIETE-ET-01499/TRA-V4/ JEMPP-CEDE4-DIETE-ET-04641/INF-0/</t>
  </si>
  <si>
    <t>MC-1210 Extreme Duty Grease 14 oz</t>
  </si>
  <si>
    <t>TUBO X 14 OZ</t>
  </si>
  <si>
    <t>GRASA PARA ALTA TEMPERATURA ATF</t>
  </si>
  <si>
    <t>DESCRIPCIÓN DEL BIEN Y/O EQUIPO:  ADQUISICIÓN DE INSUMOS I, II Y III NIVEL DE MANTENIMIENTO
CLASIFICADOR POR OBJETO DEL GASTO:  A-02-02-01-003-004
NOMBRE DE CUENTA: :  QUÍMICOS BÁSICOS
DESCRIPCION DEL ACTIVO FIJO: TEFLON LIQUIDO - COMPUESTO SELLADOR (Loctite 592 PN 59231) X 50 ML - SILICONA AUTOMOTRIZ NEGRA - CILINDRO REFRIGERANTE GAS FREON R 134 A * 30 LIBRAS - SILICONA ALTA TEMPERATURA GRIS
ESPECIFICACIÓN TÉCNICA :  JEMPP-CEDE4-DIETE-ET – 04531/INF - 0 /  JEMPP-CEDE4-DIETE-ET – 02486/ INF- 0/ - JEMPP-CEDE4-DIETE-ET – 04540/INF - 0/</t>
  </si>
  <si>
    <t>TEFLON LIQUIDO - COMPUESTO SELLADOR (Loctite 592 PN 59231) X 50 ML</t>
  </si>
  <si>
    <t xml:space="preserve">SILICONA ALTA TEMPERATURA </t>
  </si>
  <si>
    <t xml:space="preserve">DESCRIPCIÓN DEL BIEN Y/O EQUIPO:  ADQUISICIÓN DE INSUMOS I, II Y III NIVEL DE MANTENIMIENTO
CLASIFICADOR POR OBJETO DEL GASTO:  A-02-02-01-003-005
NOMBRE DE CUENTA:  OTROS PRODUCTOS QUÍMICOS; FIBRAS ARTIFICIALES (O FIBRAS INDUSTRIALES HECHAS POR EL HOMBRE)
DESCRIPCION DEL ACTIVO FIJO: DESENGRASANTE LIQUIDO - COMPUESTO SELLADOR TRABA ROSCAS FUERZA ALTA (Loctite 271 X 50 mL) - COMPUESTO SELLADOR TRABA ROSCAS FUERZA BAJA (Loctite 222 X 50 mL) - COMPUESTO SELLADOR TRABA ROSCAS FUERZA MEDIA (Loctite 242 X 50 mL) - COMPONENTE PARA SELLAR (DOLPHIN 6070 Amarillo) - JABÓN EN POLVO 1000 GR - ESPRAY LIMPIA CONTACTOS - LIBRICANTE MULTIUSOS WD40  - COMPUESTO DE LIMPIEZA (ENGINE COOLING SYSTEM CLEANING COMPOUND) - LIMPIADOR OPTICO ESTÁNDAR - STEEL-SEAM- FT910 EPOXY (PART A) WHITE - STEEL-SEAM- FT910 EPOXY (PART B) BLACK H - IMPRIMANTE ANTICORROSIVO - JABON INDUSTRIAL LIQUIDO - PEGANTE INDUSTRIAL BASE SOLVENTE - PINTURA EPOXICA  - PINTURA EPOXICA STEEL-SEAMR FT 910 EPOXY (PARTE A) BLANCA - PINTURA PARA VEHICULOS BLINDADOS COLOR POLIURETANO VERDE - PINTURA PARA VEHICULOS BLINDADOS MARRON - PINTURA SELLANTE COMPONENTE A PARA VEHICULOS
ESPECIFICACIÓN TÉCNICA :  JEMPP-CEDE4-DIETE-ET – 04530/ INF- 0/ - JEMPP-CEDE4-DIETE-ET – 05114/ARM-0/  JEMPP-CEDE4-DIETE-ET – 04642-INF- 0/ - JEMPP-CEDE4-DIETE-ET – 04528/INF-0/ - JEMPP-CEDE4-DIETE-ET – 04662/ARM-0/ - JEMPP-CEDE4-DIETE-ET – 04529/INF-0 -  JEMPP-CEDE4-DIETE-ET – 04645/INF- 0/  - JEMPP-CEDE4-DIETE-ET –01875/INT-1/- JEMPP-CEDE4-DIETE-ET – 00181/CAB-02/- JEMPP-CEDE4-DIETE-ET – 00187/ART-0/ -  JEMPP-CEDE4-DIETE-ET – 04646/INF- 0/  - JEMPP-CEDE4-DIETE-ET –00183/CAB-2/- JEMPP-CEDE4-DIETE-ET – 04755/CAB-0/  - JEMPP-CEDE4-DIETE-ET – 00180/CAB-02/ -  JEMPP-CEDE4-DIETE-ET – 00907/CAB- 0/ </t>
  </si>
  <si>
    <t>COMPONENTE PARA SELLAR (DOLPHIN 6070 Amarillo)</t>
  </si>
  <si>
    <t>LIQUIDO DE LIMPIEZA WD 40 de 18 OZ/ 532 mL (CORROSION PREVENTIVE COMPOUND)</t>
  </si>
  <si>
    <t>COMPUESTO DE LIMPIEZA (ENGINE COOLING SYSTEM CLEANING COMPOUND)</t>
  </si>
  <si>
    <t>LIMPIADOR OPTICO ESTÁNDAR</t>
  </si>
  <si>
    <t>STEEL-SEAM- FT910 EPOXY (PART A) WHITE</t>
  </si>
  <si>
    <t>STEEL-SEAM- FT910 EPOXY (PART B) BLACK H</t>
  </si>
  <si>
    <t>PEGANTE INDUSTRIAL BASE SOLVENTE</t>
  </si>
  <si>
    <t xml:space="preserve">PINTURA EPOXICA </t>
  </si>
  <si>
    <t>PINTURA PARA VEHICULOS BLINDADOS COLOR POLIURETANO VERDE</t>
  </si>
  <si>
    <t>PINTURA PARA VEHICULOS BLINDADOS MARRON</t>
  </si>
  <si>
    <t>PINTURA SELLANTE COMPONENTE A PARA VEHICULOS</t>
  </si>
  <si>
    <t xml:space="preserve">DESCRIPCIÓN DEL BIEN Y/O EQUIPO:  ADQUISICIÓN DE INSUMOS I, II Y III NIVEL DE MANTENIMIENTO
CLASIFICADOR POR OBJETO DEL GASTO:   A-02-02-01-003-006   
NOMBRE DE CUENTA:  PRODUCTOS DE CAUCHO Y PLÁSTICO
DESCRIPCION DEL ACTIVO FIJO: BOLSAS PLASTICAS CIERRE HERMETICO - PLASTICO ELASTICO PARA EMBALAR 70CM X  3 (VINIPEL) - PAPEL HUMEDO PARA EMPAQUES REF. 60mm - CINTA DE ENMASCARAR 24X40MTS - AMARRE PLASTICO CABLES T10 25 CM (10") LARGO X 4.8 MM ANCHO - AMARRE PLASTICO CABLES T12 30 CM (12") LARGO X 4.8 MM ANCHO - AMARRE PLASTICO CABLES T14 35 CM (14") LARGO X 4.8 MM ANCHO - AMARRE PLASTICO CABLES T21 50 CM (21") LARGO X 8 MM ANCHO - AMARRE PLASTICO CABLES T3 8 CM (3") LARGO X 2.5 MM ANCHO - AMARRE PLASTICO CABLES T32 75 CM (32") LARGO X 9.0 MM ANCHO - AMARRE PLASTICO CABLES T4 10 CM (4") LARGO X 2.5 MM ANCHO - AMARRE PLASTICO CABLES T6 15 CM (6") LARGO X 3.2 MM ANCHO - AMARRE PLASTICO CABLES T8 20 CM (8") LARGO X 4.6 MM ANCHO -AMARRES PLASTICOS  25 CM (21") LARGO X 4.8 MM ANCHO BOLSA X 100 -  AMARRES PLASTICOS 20CM  - CINTA AISLANTE 19MMX6.7M R/8LB 600V NEG -  KIT DE FILTROS PARA MASCARA PARA PINTURA - RESPIRADERO POLIPROPILENO N95 - RESPIRADOR MEDIA CARA REF 9200 - CARETA PROFESIONAL PARA PINTURA (KIT RESPIRADOR PINTURA 2 VIAS 6211P)
ESPECIFICACIÓN TÉCNICA :   JEMPP-CEDE4-DIETE-ET – 04400/INF- 00/ - JEMPP-CEDE4-DIETE-ET – 02669/INF- 0/  JEMPP-CEDE4-DIETE-ET – 04892/CAB- 0/ - JEMPP-CEDE4-DIETE-ET – 00143/ART-00 - JEMPP-CEDE4-DIETE-ET – 01651/INT-02/ JEMPP-CEDE4-DIETE-ET – 01645 ING- 0/ - JEMPP-CEDE4-DIETE-ET – 01821/ING- 0/ -  JEMPP-CEDE4-DIETE-ET – 01651/INT- 02/ </t>
  </si>
  <si>
    <t>PLASTICO ELASTICO PARA EMBALAR 70CM X  3 (VINIPEL)</t>
  </si>
  <si>
    <t>PAPEL HUMEDO PARA EMPAQUES REF. 60mm</t>
  </si>
  <si>
    <t>AMARRE PLASTICO CABLES T12 30 CM (12") LARGO X 4.8 MM ANCHO BOLSA X100 UNIDADES</t>
  </si>
  <si>
    <t>AMARRE PLASTICO CABLES T14 35 CM (14") LARGO X 4.8 MM ANCHO BOLSA X100 UNIDADES</t>
  </si>
  <si>
    <t>AMARRE PLASTICO CABLES T21 50 CM (21") LARGO X 8 MM ANCHO BOLSA X100 UNIDADES</t>
  </si>
  <si>
    <t>AMARRE PLASTICO CABLES T3 8 CM (3") LARGO X 2.5 MM ANCHO BOLSA X100 UNIDADES</t>
  </si>
  <si>
    <t>AMARRE PLASTICO CABLES T32 75 CM (32") LARGO X 9.0 MM ANCHO</t>
  </si>
  <si>
    <t>AMARRE PLASTICO CABLES T4 10 CM (4") LARGO X 2.5 MM ANCHO</t>
  </si>
  <si>
    <t>AMARRE PLASTICO CABLES T6 15 CM (6") LARGO X 3.2 MM ANCHO BOLSA X100 UNIDADES</t>
  </si>
  <si>
    <t>AMARRE PLASTICO CABLES T8 20 CM (8") LARGO X 4.6 MM ANCHO BOLSA X100 UNIDADES</t>
  </si>
  <si>
    <t>AMARRES PLASTICOS  25 CM (21") LARGO X 4.8 MM ANCHO BOLSA X100 UNIDADES</t>
  </si>
  <si>
    <t>AMARRES PLASTICOS 20CM BOLSA X100 UNIDADES</t>
  </si>
  <si>
    <t>CINTA AISLANTE 1CINTA AISLANTE 19MMX20M</t>
  </si>
  <si>
    <t>KIT DE FILTROS PARA MASCARA PARA PINTURA</t>
  </si>
  <si>
    <t>RESPIRADERO POLIPROPILENO N95</t>
  </si>
  <si>
    <t>RESPIRADOR MEDIA CARA REF 9200</t>
  </si>
  <si>
    <t>MASCARA QUIMICA CON FILTRO 3M</t>
  </si>
  <si>
    <t>DESCRIPCIÓN DEL BIEN Y/O EQUIPO:  ADQUISICIÓN DE INSUMOS I, II Y III NIVEL DE MANTENIMIENTO
CLASIFICADOR POR OBJETO DEL GASTO:   A-02-02-01-003-007   
NOMBRE DE CUENTA:  VIDRIO Y PRODUCTOS DE VIDRIO Y OTROS PRODUCTOS NO METÁLICOS N.C.P.
DESCRIPCION DEL ACTIVO FIJO: DISCO DE CORTE 4" - GRATA PARA ESMERIL - GRATA COPA TRENSADA 4X5/8 - LIJA DE AGUA N° 240 - PAÑO DE LIMPIEZA - DISCO GRATA  - LIJA N° 120 - PAPEL LIJA No. 180 - PAPEL LIJA No. 220
ESPECIFICACIÓN TÉCNICA :   JEMPP-CEDE4-DIETE-ET – 02672/CAB- 00/ - JEMPP-CEDE4-DIETE-ET – 04547/INF-00/ - JEMPP-CEDE4-DIETE-ET – 02677/CAB-00/-JEMPP-CEDE4-DIETE-ET – 02676/INF- 0/ - JEMPP-CEDE4-DIETE-ET – 04536/INF- 0/ - JEMPP-CEDE4-DIETE-ET – 02679/CAB- 0/ - JEMPP-CEDE4-DIETE-ET – 04039/INT- 00/ - JEMPP-CEDE4-DIETE-ET – 01497/ART-00 - JEMPP-CEDE4-DIETE-ET – 01498/ART-00</t>
  </si>
  <si>
    <t>LIJA DE AGUA N° 240</t>
  </si>
  <si>
    <t>PAÑO DE LIMPIEZA</t>
  </si>
  <si>
    <t xml:space="preserve">DISCO GRATA </t>
  </si>
  <si>
    <t>LIJA N° 120</t>
  </si>
  <si>
    <t>PAPEL LIJA No. 180</t>
  </si>
  <si>
    <t>PAPEL LIJA No. 220</t>
  </si>
  <si>
    <t>DESCRIPCIÓN DEL BIEN Y/O EQUIPO:  ADQUISICIÓN DE INSUMOS I, II Y III NIVEL DE MANTENIMIENTO
CLASIFICADOR POR OBJETO DEL GASTO:   A-02-02-01-003-008 
NOMBRE DE CUENTA: OTROS BIENES TRANSPORTABLES N.C.P.  
DESCRIPCION DEL ACTIVO FIJO: CEPILLO GRATA DE LISO - ESCOBA CERDA SUAVE - GUANTE INDUSTRIAL (NEGRO) calibre 40 - GUANTE INDUSTRIAL DE NEOPRENO - GUANTES DE NITRILO -  MARCADOR PERMANETE INDUSTRIAL (TITAN PERMANENTE - INDELEBLE PUNTA DE 2,3 ML 
ESPECIFICACIÓN TÉCNICA :   JEMPP-CEDE4-DIETE- BIADE-ET – 04549/INf-0/ - JEMPP-CEDE4-DIETE- ET – 01655/INT-0/ - JEMPP-CEDE4-DIETE- ET –02484/INF-0/ -  JEMPP-CEDE4-DIETE- BIADE-ET – 01643/ING-0/ - JEMPP-CEDE4-DIETE-ET – 04551/INF-0</t>
  </si>
  <si>
    <t>CEPILLO GRATA DE LISO 5/8 X5</t>
  </si>
  <si>
    <t>GUANTE INDUSTRIAL (NEGRO) calibre 40</t>
  </si>
  <si>
    <t>DESCRIPCIÓN DEL BIEN Y/O EQUIPO:  ADQUISICIÓN DE INSUMOS I, II Y III NIVEL DE MANTENIMIENTO
CLASIFICADOR POR OBJETO DEL GASTO:   A-02-02-01-004-002 
NOMBRE DE CUENTA: PRODUCTOS METÁLICOS ELABORADOS (EXCEPTO MAQUINARIA Y EQUIPO)
DESCRIPCION DEL ACTIVO FIJO: JUEGO DE LIMAS PLANAS - PASTA PARA SOLDAR X 55 GRAMOS - SOLDADURA ELECTRICA  6011 - LLAVE L AMERICANA DE 3/4 - LIMAS REDONDAS - LIMAS TRIANGULARES - ESPATULA PLASTICA FLEXIBLE DE 4CM RESISTENTE A SOLVENTES - SOLDADURA ESTANO/PLOMO 1/2 - FUNDENTE DE ESTAÑO - SOLDADURA DE ESTAÑO DELGADA 1/8X1/2 LI - ABRAZADERA ACERO INOXIDABLE DE 9/16 A 3 ½ - ABRAZADERA METÁLICA DE 1 ½” - ABRAZADERA METÁLICA TIPO CREMALLERA DE ½ - BROCA  PARA TALADRO DE 90  MEDIANA 3/16 - BROCA CARBURO DE TUNGSTENO 9/16 - BROCAS  de 1/2 X 6
ESPECIFICACIÓN TÉCNICA :  JEMPP-CEDE4-DIETE- ET – 04733/ARM-0 /-  JEMPP-CEDE4-DIETE-ET – 04668/IARM-0/ - JEMPP-CEDE4-DIETE-ET – 04542/INF-0/ - JEMPP-CEDE4-DIETE-ET – 04402/INF- 0/ - JEMPP-CEDE4-DIETE- ET – 04404/INF-0/ -  JEMPP-CEDE4-DIETE-ET – 04880/CAB-0/ - JEMPP-CEDE4-DIETE-ET – 03132/INT-0/ - JEMPP-CEDE4-DIETE-ET – 04509/ INS- 0/ - JEMPP-CEDE4-DIETE- ET – 04867/CAB-0/ -  JEMPP-CEDE4-DIETE-ET – 04869/CAB-0/ - JEMPP-CEDE4-DIETE-ET – 04871/CAB-0/ - JEMPP-CEDE4-DIETE-ET – 04238/ INT- 00/  JEMPP-CEDE4-DIETE-ET – 04489/ INT- 00/ JEMPP-CEDE4-DIETE-ET – 04779/ INT- 00</t>
  </si>
  <si>
    <t>LIMAS PLANA</t>
  </si>
  <si>
    <t>PASTA PARA SOLDAR X 55 GRAMOS</t>
  </si>
  <si>
    <t>LLAVE L AMERICANA DE 3/4</t>
  </si>
  <si>
    <t>LIMAS REDONDAS</t>
  </si>
  <si>
    <t>ESPATULA PLASTICA FLEXIBLE DE 4CM RESISTENTE A SOLVENTES</t>
  </si>
  <si>
    <t>SOLDADURA ESTANO/PLOMO 1/2  -  60/40 100 GR 1 MM</t>
  </si>
  <si>
    <t>FUNDENTE DE ESTAÑO</t>
  </si>
  <si>
    <t>SOLDADURA DE ESTAÑO DELGADA 1/8X1/2 LI</t>
  </si>
  <si>
    <t>ABRAZADERA ACERO INOXIDABLE DE 9/16 A 3 ½</t>
  </si>
  <si>
    <t>ABRAZADERA METÁLICA DE 1 ½”</t>
  </si>
  <si>
    <t>ABRAZADERA METÁLICA TIPO CREMALLERA DE ½</t>
  </si>
  <si>
    <t xml:space="preserve">DESCRIPCIÓN DEL BIEN Y/O EQUIPO:  ADQUISICIÓN DE INSUMOS I, II Y III NIVEL DE MANTENIMIENTO
CLASIFICADOR POR OBJETO DEL GASTO:   A-02-02-01-004-003   
NOMBRE DE CUENTA: MAQUINARIA PARA USO GENERAL
DESCRIPCION DEL ACTIVO FIJO: PISTOLA PARA PINTAR CON BOQUILLA DE 1,8MM
ESPECIFICACIÓN TÉCNICA :  - JEMPP-CEDE4-DIETE-ET – 02665/INF-0 </t>
  </si>
  <si>
    <t>PISTOLA PARA PINTAR CON BOQUILLA DE 1,8MM</t>
  </si>
  <si>
    <t>DESCRIPCIÓN DEL BIEN Y/O EQUIPO:  ADQUISICIÓN DE INSUMOS I, II Y III NIVEL DE MANTENIMIENTO
CLASIFICADOR POR OBJETO DEL GASTO:   A-02-02-01-004-008   
NOMBRE DE CUENTA: APARATOS MÉDICOS, INSTRUMENTOS ÓPTICOS Y DE PRECISIÓN, RELOJES
DESCRIPCION DEL ACTIVO FIJO: GAFAS DE SEGURIDAD TRANSPARENTE 
ESPECIFICACIÓN TÉCNICA :  JEMGF-COPER-DIPSE- SST-ET – 04569/SST-2</t>
  </si>
  <si>
    <t>TOTAL</t>
  </si>
  <si>
    <t>ARTILLERIA</t>
  </si>
  <si>
    <t>INFANTERIA</t>
  </si>
  <si>
    <t>TOTAL INSUMOS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</si>
</sst>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64" formatCode="0.0%"/>
  </numFmts>
  <fonts count="14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2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b/>
      <sz val="8"/>
      <name val="Arial"/>
      <family val="2"/>
    </font>
    <font>
      <sz val="9"/>
      <color theme="1"/>
      <name val="Arial"/>
      <family val="2"/>
    </font>
    <font>
      <sz val="8"/>
      <name val="Arial"/>
      <family val="2"/>
    </font>
    <font>
      <sz val="12"/>
      <color rgb="FF000000"/>
      <name val="Arial"/>
      <family val="2"/>
    </font>
    <font>
      <sz val="9"/>
      <color rgb="FF000000"/>
      <name val="Arial"/>
      <family val="2"/>
    </font>
    <font>
      <sz val="8"/>
      <color rgb="FF000000"/>
      <name val="Arial"/>
      <family val="2"/>
    </font>
    <font>
      <sz val="6"/>
      <color rgb="FF000000"/>
      <name val="Arial"/>
      <family val="2"/>
    </font>
    <font>
      <sz val="12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0">
    <xf numFmtId="0" fontId="0" fillId="0" borderId="0" xfId="0"/>
    <xf numFmtId="0" fontId="0" fillId="2" borderId="1" xfId="0" applyFill="1" applyBorder="1"/>
    <xf numFmtId="0" fontId="1" fillId="2" borderId="1" xfId="0" applyFont="1" applyFill="1" applyBorder="1"/>
    <xf numFmtId="0" fontId="0" fillId="0" borderId="1" xfId="0" applyBorder="1"/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6" fontId="7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8" fontId="4" fillId="2" borderId="1" xfId="0" applyNumberFormat="1" applyFont="1" applyFill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center" vertical="center"/>
    </xf>
    <xf numFmtId="8" fontId="0" fillId="0" borderId="1" xfId="0" applyNumberFormat="1" applyBorder="1"/>
    <xf numFmtId="0" fontId="9" fillId="2" borderId="1" xfId="0" applyFont="1" applyFill="1" applyBorder="1"/>
    <xf numFmtId="0" fontId="4" fillId="2" borderId="1" xfId="0" applyFont="1" applyFill="1" applyBorder="1" applyAlignment="1">
      <alignment vertical="center" wrapText="1"/>
    </xf>
    <xf numFmtId="44" fontId="7" fillId="2" borderId="1" xfId="1" applyFont="1" applyFill="1" applyBorder="1" applyAlignment="1">
      <alignment horizontal="center" vertical="center"/>
    </xf>
    <xf numFmtId="4" fontId="9" fillId="2" borderId="1" xfId="0" applyNumberFormat="1" applyFont="1" applyFill="1" applyBorder="1"/>
    <xf numFmtId="44" fontId="0" fillId="0" borderId="1" xfId="0" applyNumberFormat="1" applyBorder="1"/>
    <xf numFmtId="42" fontId="0" fillId="2" borderId="1" xfId="2" applyFont="1" applyFill="1" applyBorder="1"/>
    <xf numFmtId="4" fontId="4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9" fillId="0" borderId="1" xfId="0" applyFont="1" applyBorder="1"/>
    <xf numFmtId="0" fontId="13" fillId="0" borderId="1" xfId="0" applyFont="1" applyBorder="1"/>
    <xf numFmtId="44" fontId="4" fillId="2" borderId="1" xfId="1" applyFont="1" applyFill="1" applyBorder="1" applyAlignment="1">
      <alignment horizontal="left" vertical="center" wrapText="1"/>
    </xf>
    <xf numFmtId="9" fontId="13" fillId="0" borderId="1" xfId="3" applyFont="1" applyBorder="1"/>
    <xf numFmtId="0" fontId="11" fillId="2" borderId="1" xfId="0" applyFont="1" applyFill="1" applyBorder="1" applyAlignment="1">
      <alignment horizontal="justify" vertical="center" wrapText="1"/>
    </xf>
    <xf numFmtId="44" fontId="4" fillId="2" borderId="1" xfId="1" applyFont="1" applyFill="1" applyBorder="1" applyAlignment="1">
      <alignment vertical="center" wrapText="1"/>
    </xf>
    <xf numFmtId="8" fontId="13" fillId="0" borderId="1" xfId="0" applyNumberFormat="1" applyFont="1" applyBorder="1"/>
    <xf numFmtId="6" fontId="7" fillId="2" borderId="1" xfId="0" applyNumberFormat="1" applyFont="1" applyFill="1" applyBorder="1"/>
    <xf numFmtId="0" fontId="11" fillId="2" borderId="1" xfId="0" applyFont="1" applyFill="1" applyBorder="1" applyAlignment="1">
      <alignment vertical="center" wrapText="1"/>
    </xf>
    <xf numFmtId="10" fontId="13" fillId="0" borderId="1" xfId="0" applyNumberFormat="1" applyFont="1" applyBorder="1"/>
    <xf numFmtId="0" fontId="11" fillId="2" borderId="1" xfId="0" applyFont="1" applyFill="1" applyBorder="1"/>
    <xf numFmtId="42" fontId="0" fillId="2" borderId="1" xfId="0" applyNumberFormat="1" applyFill="1" applyBorder="1"/>
    <xf numFmtId="44" fontId="0" fillId="2" borderId="1" xfId="1" applyFont="1" applyFill="1" applyBorder="1"/>
    <xf numFmtId="8" fontId="0" fillId="2" borderId="1" xfId="0" applyNumberFormat="1" applyFill="1" applyBorder="1"/>
    <xf numFmtId="164" fontId="0" fillId="2" borderId="1" xfId="3" applyNumberFormat="1" applyFont="1" applyFill="1" applyBorder="1"/>
    <xf numFmtId="0" fontId="13" fillId="2" borderId="1" xfId="0" applyFont="1" applyFill="1" applyBorder="1"/>
    <xf numFmtId="6" fontId="10" fillId="2" borderId="1" xfId="0" applyNumberFormat="1" applyFont="1" applyFill="1" applyBorder="1"/>
    <xf numFmtId="0" fontId="9" fillId="2" borderId="1" xfId="0" applyFont="1" applyFill="1" applyBorder="1" applyAlignment="1">
      <alignment horizontal="center" wrapText="1"/>
    </xf>
    <xf numFmtId="0" fontId="11" fillId="2" borderId="1" xfId="0" applyFont="1" applyFill="1" applyBorder="1" applyAlignment="1">
      <alignment horizontal="center" vertical="center"/>
    </xf>
    <xf numFmtId="44" fontId="9" fillId="2" borderId="1" xfId="0" applyNumberFormat="1" applyFont="1" applyFill="1" applyBorder="1"/>
    <xf numFmtId="44" fontId="11" fillId="2" borderId="1" xfId="1" applyFont="1" applyFill="1" applyBorder="1"/>
    <xf numFmtId="8" fontId="13" fillId="2" borderId="1" xfId="0" applyNumberFormat="1" applyFont="1" applyFill="1" applyBorder="1"/>
    <xf numFmtId="3" fontId="7" fillId="2" borderId="1" xfId="0" applyNumberFormat="1" applyFont="1" applyFill="1" applyBorder="1"/>
    <xf numFmtId="3" fontId="10" fillId="2" borderId="1" xfId="0" applyNumberFormat="1" applyFont="1" applyFill="1" applyBorder="1"/>
    <xf numFmtId="9" fontId="0" fillId="0" borderId="1" xfId="3" applyFont="1" applyBorder="1"/>
    <xf numFmtId="10" fontId="0" fillId="0" borderId="1" xfId="0" applyNumberFormat="1" applyBorder="1"/>
    <xf numFmtId="0" fontId="3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44" fontId="11" fillId="2" borderId="1" xfId="1" applyFont="1" applyFill="1" applyBorder="1" applyAlignment="1">
      <alignment horizontal="center" vertical="center" wrapText="1"/>
    </xf>
    <xf numFmtId="44" fontId="13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8" fontId="13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44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center" vertical="center" wrapText="1"/>
    </xf>
    <xf numFmtId="44" fontId="11" fillId="2" borderId="1" xfId="1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wrapText="1"/>
    </xf>
    <xf numFmtId="4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6" fontId="12" fillId="2" borderId="1" xfId="0" applyNumberFormat="1" applyFont="1" applyFill="1" applyBorder="1" applyAlignment="1">
      <alignment horizontal="center"/>
    </xf>
    <xf numFmtId="8" fontId="0" fillId="0" borderId="1" xfId="0" applyNumberFormat="1" applyBorder="1" applyAlignment="1">
      <alignment horizontal="center"/>
    </xf>
    <xf numFmtId="6" fontId="10" fillId="2" borderId="1" xfId="0" applyNumberFormat="1" applyFont="1" applyFill="1" applyBorder="1" applyAlignment="1">
      <alignment horizontal="center"/>
    </xf>
  </cellXfs>
  <cellStyles count="4">
    <cellStyle name="Moneda" xfId="1" builtinId="4"/>
    <cellStyle name="Moneda [0]" xfId="2" builtinId="7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B1B93-6B37-4578-954C-4D9AD4C30D7E}">
  <dimension ref="A3:AD291"/>
  <sheetViews>
    <sheetView tabSelected="1" topLeftCell="A257" zoomScale="60" zoomScaleNormal="60" workbookViewId="0">
      <selection activeCell="A290" sqref="A290:L290"/>
    </sheetView>
  </sheetViews>
  <sheetFormatPr baseColWidth="10" defaultRowHeight="14.4" x14ac:dyDescent="0.3"/>
  <cols>
    <col min="4" max="4" width="14.5546875" bestFit="1" customWidth="1"/>
    <col min="8" max="9" width="11.5546875" customWidth="1"/>
    <col min="10" max="10" width="12.44140625" customWidth="1"/>
    <col min="11" max="11" width="11.21875" customWidth="1"/>
    <col min="12" max="13" width="12.77734375" customWidth="1"/>
    <col min="14" max="14" width="11.5546875" customWidth="1"/>
    <col min="15" max="16" width="12.77734375" customWidth="1"/>
    <col min="17" max="17" width="13.88671875" customWidth="1"/>
    <col min="18" max="18" width="15" customWidth="1"/>
    <col min="19" max="22" width="14.77734375" customWidth="1"/>
    <col min="23" max="23" width="12.33203125" customWidth="1"/>
    <col min="24" max="25" width="11.5546875" customWidth="1"/>
    <col min="26" max="26" width="17.6640625" customWidth="1"/>
    <col min="27" max="27" width="21.44140625" customWidth="1"/>
    <col min="28" max="28" width="19.6640625" customWidth="1"/>
    <col min="29" max="29" width="11.5546875" customWidth="1"/>
  </cols>
  <sheetData>
    <row r="3" spans="1:30" x14ac:dyDescent="0.3">
      <c r="A3" s="1" t="s">
        <v>262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3"/>
      <c r="AC3" s="3"/>
      <c r="AD3" s="3"/>
    </row>
    <row r="4" spans="1:30" x14ac:dyDescent="0.3">
      <c r="A4" s="1"/>
      <c r="B4" s="1"/>
      <c r="C4" s="1"/>
      <c r="D4" s="1"/>
      <c r="E4" s="1"/>
      <c r="F4" s="1"/>
      <c r="G4" s="1"/>
      <c r="H4" s="2" t="s">
        <v>0</v>
      </c>
      <c r="I4" s="1"/>
      <c r="J4" s="56" t="s">
        <v>1</v>
      </c>
      <c r="K4" s="56"/>
      <c r="L4" s="56"/>
      <c r="M4" s="57" t="s">
        <v>2</v>
      </c>
      <c r="N4" s="57"/>
      <c r="O4" s="57"/>
      <c r="P4" s="57" t="s">
        <v>3</v>
      </c>
      <c r="Q4" s="57"/>
      <c r="R4" s="57"/>
      <c r="S4" s="1"/>
      <c r="T4" s="1"/>
      <c r="U4" s="1"/>
      <c r="V4" s="1"/>
      <c r="W4" s="1"/>
      <c r="X4" s="1"/>
      <c r="Y4" s="1"/>
      <c r="Z4" s="1"/>
      <c r="AA4" s="1"/>
      <c r="AB4" s="3"/>
      <c r="AC4" s="3"/>
      <c r="AD4" s="3"/>
    </row>
    <row r="5" spans="1:30" ht="15.6" hidden="1" x14ac:dyDescent="0.3">
      <c r="A5" s="63" t="s">
        <v>4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3"/>
      <c r="AC5" s="3"/>
      <c r="AD5" s="3"/>
    </row>
    <row r="6" spans="1:30" ht="54.6" customHeight="1" x14ac:dyDescent="0.3">
      <c r="A6" s="47" t="s">
        <v>5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3"/>
      <c r="AC6" s="3"/>
      <c r="AD6" s="3"/>
    </row>
    <row r="7" spans="1:30" ht="44.4" customHeight="1" x14ac:dyDescent="0.3">
      <c r="A7" s="4" t="s">
        <v>6</v>
      </c>
      <c r="B7" s="5" t="s">
        <v>7</v>
      </c>
      <c r="C7" s="5" t="s">
        <v>8</v>
      </c>
      <c r="D7" s="5" t="s">
        <v>9</v>
      </c>
      <c r="E7" s="5" t="s">
        <v>10</v>
      </c>
      <c r="F7" s="5" t="s">
        <v>11</v>
      </c>
      <c r="G7" s="5" t="s">
        <v>12</v>
      </c>
      <c r="H7" s="5" t="s">
        <v>13</v>
      </c>
      <c r="I7" s="5" t="s">
        <v>14</v>
      </c>
      <c r="J7" s="5" t="s">
        <v>13</v>
      </c>
      <c r="K7" s="5" t="s">
        <v>15</v>
      </c>
      <c r="L7" s="5" t="s">
        <v>16</v>
      </c>
      <c r="M7" s="5" t="s">
        <v>13</v>
      </c>
      <c r="N7" s="5" t="s">
        <v>15</v>
      </c>
      <c r="O7" s="5" t="s">
        <v>16</v>
      </c>
      <c r="P7" s="5" t="s">
        <v>13</v>
      </c>
      <c r="Q7" s="5" t="s">
        <v>15</v>
      </c>
      <c r="R7" s="5" t="s">
        <v>16</v>
      </c>
      <c r="S7" s="5" t="s">
        <v>17</v>
      </c>
      <c r="T7" s="5" t="s">
        <v>18</v>
      </c>
      <c r="U7" s="5" t="s">
        <v>19</v>
      </c>
      <c r="V7" s="5" t="s">
        <v>20</v>
      </c>
      <c r="W7" s="5" t="s">
        <v>21</v>
      </c>
      <c r="X7" s="5" t="s">
        <v>22</v>
      </c>
      <c r="Y7" s="5" t="s">
        <v>23</v>
      </c>
      <c r="Z7" s="5" t="s">
        <v>24</v>
      </c>
      <c r="AA7" s="5" t="s">
        <v>25</v>
      </c>
      <c r="AB7" s="5" t="s">
        <v>26</v>
      </c>
      <c r="AC7" s="5" t="s">
        <v>27</v>
      </c>
      <c r="AD7" s="5" t="s">
        <v>28</v>
      </c>
    </row>
    <row r="8" spans="1:30" ht="30.6" x14ac:dyDescent="0.3">
      <c r="A8" s="6">
        <v>1</v>
      </c>
      <c r="B8" s="6">
        <v>53102102</v>
      </c>
      <c r="C8" s="7" t="s">
        <v>29</v>
      </c>
      <c r="D8" s="8">
        <v>8718761</v>
      </c>
      <c r="E8" s="9" t="s">
        <v>30</v>
      </c>
      <c r="F8" s="6">
        <v>50</v>
      </c>
      <c r="G8" s="6">
        <v>50</v>
      </c>
      <c r="H8" s="10">
        <v>167610</v>
      </c>
      <c r="I8" s="10">
        <f>H8+(H8*5.84%)</f>
        <v>177398.424</v>
      </c>
      <c r="J8" s="11">
        <v>75000</v>
      </c>
      <c r="K8" s="11">
        <f>J8*19%</f>
        <v>14250</v>
      </c>
      <c r="L8" s="11">
        <f>J8+K8</f>
        <v>89250</v>
      </c>
      <c r="M8" s="18">
        <v>82356.713384140734</v>
      </c>
      <c r="N8" s="32">
        <f>M8*19%</f>
        <v>15647.775542986739</v>
      </c>
      <c r="O8" s="32">
        <f>M8+N8</f>
        <v>98004.488927127473</v>
      </c>
      <c r="P8" s="33">
        <v>82557.3</v>
      </c>
      <c r="Q8" s="33">
        <f>P8*19%</f>
        <v>15685.887000000001</v>
      </c>
      <c r="R8" s="33">
        <f>P8+Q8</f>
        <v>98243.187000000005</v>
      </c>
      <c r="S8" s="34">
        <f>MIN(I8,L8,O8,R8)</f>
        <v>89250</v>
      </c>
      <c r="T8" s="34">
        <f>AVERAGE(I8,L8,O8,R8)</f>
        <v>115724.02498178187</v>
      </c>
      <c r="U8" s="34">
        <f>MEDIAN(I8,L8,O8,R8)</f>
        <v>98123.837963563739</v>
      </c>
      <c r="V8" s="34">
        <f>GEOMEAN(I8,L8,O8,R8)</f>
        <v>111115.99977053649</v>
      </c>
      <c r="W8" s="34">
        <f>STDEVA(I8,L8,O8,R8)</f>
        <v>41328.630703713934</v>
      </c>
      <c r="X8" s="35">
        <f>W8/T8</f>
        <v>0.357130947616281</v>
      </c>
      <c r="Y8" s="34" t="s">
        <v>18</v>
      </c>
      <c r="Z8" s="34">
        <f>ROUND(T8,2)</f>
        <v>115724.02</v>
      </c>
      <c r="AA8" s="34">
        <f>Z8*G8</f>
        <v>5786201</v>
      </c>
      <c r="AB8" s="12">
        <f>D8-AA8</f>
        <v>2932560</v>
      </c>
      <c r="AC8" s="45">
        <f>G8/F8</f>
        <v>1</v>
      </c>
      <c r="AD8" s="46">
        <f>100%-AC8</f>
        <v>0</v>
      </c>
    </row>
    <row r="9" spans="1:30" ht="52.2" customHeight="1" x14ac:dyDescent="0.3">
      <c r="A9" s="55" t="s">
        <v>31</v>
      </c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3"/>
      <c r="AC9" s="3"/>
      <c r="AD9" s="3"/>
    </row>
    <row r="10" spans="1:30" ht="30.6" x14ac:dyDescent="0.3">
      <c r="A10" s="13">
        <v>2</v>
      </c>
      <c r="B10" s="6">
        <v>46181604</v>
      </c>
      <c r="C10" s="14" t="s">
        <v>32</v>
      </c>
      <c r="D10" s="15">
        <v>2595443</v>
      </c>
      <c r="E10" s="13" t="s">
        <v>33</v>
      </c>
      <c r="F10" s="13">
        <v>30</v>
      </c>
      <c r="G10" s="13">
        <v>17</v>
      </c>
      <c r="H10" s="16">
        <v>86514</v>
      </c>
      <c r="I10" s="10">
        <f>H10+(H10*5.84%)</f>
        <v>91566.417600000001</v>
      </c>
      <c r="J10" s="11">
        <v>125000</v>
      </c>
      <c r="K10" s="11">
        <f>J10*19%</f>
        <v>23750</v>
      </c>
      <c r="L10" s="11">
        <f>J10+K10</f>
        <v>148750</v>
      </c>
      <c r="M10" s="18">
        <v>149440.9458860415</v>
      </c>
      <c r="N10" s="32">
        <f>M10*19%</f>
        <v>28393.779718347887</v>
      </c>
      <c r="O10" s="32">
        <f>M10+N10</f>
        <v>177834.72560438939</v>
      </c>
      <c r="P10" s="18">
        <v>140595</v>
      </c>
      <c r="Q10" s="1">
        <f>P10*19%</f>
        <v>26713.05</v>
      </c>
      <c r="R10" s="1">
        <f>P10+Q10</f>
        <v>167308.04999999999</v>
      </c>
      <c r="S10" s="34">
        <f>MIN(I10,L10,O10,R10)</f>
        <v>91566.417600000001</v>
      </c>
      <c r="T10" s="34">
        <f>AVERAGE(I10,L10,O10,R10)</f>
        <v>146364.79830109735</v>
      </c>
      <c r="U10" s="34">
        <f>MEDIAN(I10,L10,O10,R10)</f>
        <v>158029.02499999999</v>
      </c>
      <c r="V10" s="34">
        <f>GEOMEAN(I10,L10,O10,R10)</f>
        <v>141883.42092007876</v>
      </c>
      <c r="W10" s="34">
        <f>STDEVA(I10,L10,O10,R10)</f>
        <v>38460.056469038544</v>
      </c>
      <c r="X10" s="35">
        <f>W10/T10</f>
        <v>0.26276848610770226</v>
      </c>
      <c r="Y10" s="34" t="s">
        <v>18</v>
      </c>
      <c r="Z10" s="34">
        <f>ROUND(T10,2)</f>
        <v>146364.79999999999</v>
      </c>
      <c r="AA10" s="34">
        <f>Z10*G10</f>
        <v>2488201.5999999996</v>
      </c>
      <c r="AB10" s="17">
        <f>D10-AA10</f>
        <v>107241.40000000037</v>
      </c>
      <c r="AC10" s="45">
        <f>G10/F10</f>
        <v>0.56666666666666665</v>
      </c>
      <c r="AD10" s="46">
        <f>100%-AC10</f>
        <v>0.43333333333333335</v>
      </c>
    </row>
    <row r="11" spans="1:30" ht="106.2" customHeight="1" x14ac:dyDescent="0.3">
      <c r="A11" s="47" t="s">
        <v>34</v>
      </c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3"/>
      <c r="AC11" s="3"/>
      <c r="AD11" s="3"/>
    </row>
    <row r="12" spans="1:30" ht="30.6" x14ac:dyDescent="0.3">
      <c r="A12" s="13">
        <v>3</v>
      </c>
      <c r="B12" s="6">
        <v>12142000</v>
      </c>
      <c r="C12" s="14" t="s">
        <v>35</v>
      </c>
      <c r="D12" s="61">
        <v>356413756</v>
      </c>
      <c r="E12" s="9" t="s">
        <v>30</v>
      </c>
      <c r="F12" s="6">
        <v>10</v>
      </c>
      <c r="G12" s="6">
        <v>10</v>
      </c>
      <c r="H12" s="6"/>
      <c r="I12" s="6"/>
      <c r="J12" s="18">
        <v>250000</v>
      </c>
      <c r="K12" s="11">
        <f>J12*19%</f>
        <v>47500</v>
      </c>
      <c r="L12" s="11">
        <f>J12+K12</f>
        <v>297500</v>
      </c>
      <c r="M12" s="18">
        <v>271421.02330078243</v>
      </c>
      <c r="N12" s="32">
        <f>M12*19%</f>
        <v>51569.99442714866</v>
      </c>
      <c r="O12" s="32">
        <f>M12+N12</f>
        <v>322991.01772793109</v>
      </c>
      <c r="P12" s="18">
        <v>267418.2</v>
      </c>
      <c r="Q12" s="33">
        <f>P12*19%</f>
        <v>50809.458000000006</v>
      </c>
      <c r="R12" s="33">
        <f t="shared" ref="R12:R28" si="0">P12+Q12</f>
        <v>318227.658</v>
      </c>
      <c r="S12" s="34">
        <f>MIN(I12,L12,O12,R12)</f>
        <v>297500</v>
      </c>
      <c r="T12" s="34">
        <f>AVERAGE(I12,L12,O12,R12)</f>
        <v>312906.22524264368</v>
      </c>
      <c r="U12" s="34">
        <f>MEDIAN(I12,L12,O12,R12)</f>
        <v>318227.658</v>
      </c>
      <c r="V12" s="34">
        <f>GEOMEAN(I12,L12,O12,R12)</f>
        <v>312707.60681612324</v>
      </c>
      <c r="W12" s="34">
        <f>STDEVA(I12,L12,O12,R12)</f>
        <v>13553.089357955358</v>
      </c>
      <c r="X12" s="35">
        <f>W12/T12</f>
        <v>4.3313581720675551E-2</v>
      </c>
      <c r="Y12" s="34" t="s">
        <v>17</v>
      </c>
      <c r="Z12" s="34">
        <f>ROUND(S12,2)</f>
        <v>297500</v>
      </c>
      <c r="AA12" s="34">
        <f>Z12*G12</f>
        <v>2975000</v>
      </c>
      <c r="AB12" s="65">
        <f>D12-(SUM(AA12:AA28))</f>
        <v>31302.550000011921</v>
      </c>
      <c r="AC12" s="45">
        <f>G12/F12</f>
        <v>1</v>
      </c>
      <c r="AD12" s="46">
        <f>100%-AC12</f>
        <v>0</v>
      </c>
    </row>
    <row r="13" spans="1:30" ht="20.399999999999999" x14ac:dyDescent="0.3">
      <c r="A13" s="13">
        <v>4</v>
      </c>
      <c r="B13" s="6">
        <v>31211800</v>
      </c>
      <c r="C13" s="7" t="s">
        <v>36</v>
      </c>
      <c r="D13" s="61"/>
      <c r="E13" s="6" t="s">
        <v>37</v>
      </c>
      <c r="F13" s="6">
        <v>100</v>
      </c>
      <c r="G13" s="6">
        <v>50</v>
      </c>
      <c r="H13" s="19">
        <v>52766</v>
      </c>
      <c r="I13" s="10">
        <f>H13+(H13*5.84%)</f>
        <v>55847.534399999997</v>
      </c>
      <c r="J13" s="18">
        <v>43000</v>
      </c>
      <c r="K13" s="11">
        <f t="shared" ref="K13:K76" si="1">J13*19%</f>
        <v>8170</v>
      </c>
      <c r="L13" s="18">
        <f t="shared" ref="L13:L28" si="2">K13+J13</f>
        <v>51170</v>
      </c>
      <c r="M13" s="18">
        <v>52109.4796461113</v>
      </c>
      <c r="N13" s="32">
        <f t="shared" ref="N13:N76" si="3">M13*19%</f>
        <v>9900.8011327611475</v>
      </c>
      <c r="O13" s="32">
        <f t="shared" ref="O13:O28" si="4">M13+N13</f>
        <v>62010.280778872446</v>
      </c>
      <c r="P13" s="18">
        <v>48716.85</v>
      </c>
      <c r="Q13" s="33">
        <f>P13*19%</f>
        <v>9256.2014999999992</v>
      </c>
      <c r="R13" s="33">
        <f t="shared" si="0"/>
        <v>57973.051500000001</v>
      </c>
      <c r="S13" s="34">
        <f t="shared" ref="S13:S28" si="5">MIN(I13,L13,O13,R13)</f>
        <v>51170</v>
      </c>
      <c r="T13" s="34">
        <f t="shared" ref="T13:T28" si="6">AVERAGE(I13,L13,O13,R13)</f>
        <v>56750.216669718109</v>
      </c>
      <c r="U13" s="34">
        <f t="shared" ref="U13:U28" si="7">MEDIAN(I13,L13,O13,R13)</f>
        <v>56910.292950000003</v>
      </c>
      <c r="V13" s="34">
        <f t="shared" ref="V13:V28" si="8">GEOMEAN(I13,L13,O13,R13)</f>
        <v>56614.453569475911</v>
      </c>
      <c r="W13" s="34">
        <f t="shared" ref="W13:W28" si="9">STDEVA(I13,L13,O13,R13)</f>
        <v>4513.5814610139869</v>
      </c>
      <c r="X13" s="35">
        <f t="shared" ref="X13:X28" si="10">W13/T13</f>
        <v>7.9534171424977693E-2</v>
      </c>
      <c r="Y13" s="34" t="s">
        <v>17</v>
      </c>
      <c r="Z13" s="34">
        <f>ROUND(S13,2)</f>
        <v>51170</v>
      </c>
      <c r="AA13" s="34">
        <f t="shared" ref="AA13:AA28" si="11">Z13*G13</f>
        <v>2558500</v>
      </c>
      <c r="AB13" s="49"/>
      <c r="AC13" s="45">
        <f>G13/F13</f>
        <v>0.5</v>
      </c>
      <c r="AD13" s="46">
        <f>100%-AC13</f>
        <v>0.5</v>
      </c>
    </row>
    <row r="14" spans="1:30" ht="15.6" x14ac:dyDescent="0.3">
      <c r="A14" s="13">
        <v>5</v>
      </c>
      <c r="B14" s="6">
        <v>15121800</v>
      </c>
      <c r="C14" s="14" t="s">
        <v>38</v>
      </c>
      <c r="D14" s="61"/>
      <c r="E14" s="6" t="s">
        <v>37</v>
      </c>
      <c r="F14" s="6">
        <v>378</v>
      </c>
      <c r="G14" s="6">
        <v>180</v>
      </c>
      <c r="H14" s="19">
        <v>36561</v>
      </c>
      <c r="I14" s="10">
        <f>H14+(H14*5.84%)</f>
        <v>38696.162400000001</v>
      </c>
      <c r="J14" s="18">
        <v>30000</v>
      </c>
      <c r="K14" s="11">
        <f t="shared" si="1"/>
        <v>5700</v>
      </c>
      <c r="L14" s="18">
        <f t="shared" si="2"/>
        <v>35700</v>
      </c>
      <c r="M14" s="18">
        <v>32648.082050794019</v>
      </c>
      <c r="N14" s="32">
        <f t="shared" si="3"/>
        <v>6203.1355896508639</v>
      </c>
      <c r="O14" s="32">
        <f t="shared" si="4"/>
        <v>38851.217640444884</v>
      </c>
      <c r="P14" s="18">
        <v>34119.75</v>
      </c>
      <c r="Q14" s="33">
        <f>P14*19%</f>
        <v>6482.7525000000005</v>
      </c>
      <c r="R14" s="33">
        <f t="shared" si="0"/>
        <v>40602.502500000002</v>
      </c>
      <c r="S14" s="34">
        <f t="shared" si="5"/>
        <v>35700</v>
      </c>
      <c r="T14" s="34">
        <f t="shared" si="6"/>
        <v>38462.470635111225</v>
      </c>
      <c r="U14" s="34">
        <f t="shared" si="7"/>
        <v>38773.690020222442</v>
      </c>
      <c r="V14" s="34">
        <f t="shared" si="8"/>
        <v>38421.417847202538</v>
      </c>
      <c r="W14" s="34">
        <f t="shared" si="9"/>
        <v>2034.4300158131002</v>
      </c>
      <c r="X14" s="35">
        <f t="shared" si="10"/>
        <v>5.2893898447488985E-2</v>
      </c>
      <c r="Y14" s="34" t="s">
        <v>17</v>
      </c>
      <c r="Z14" s="34">
        <f>ROUND(S14,2)</f>
        <v>35700</v>
      </c>
      <c r="AA14" s="34">
        <f t="shared" si="11"/>
        <v>6426000</v>
      </c>
      <c r="AB14" s="49"/>
      <c r="AC14" s="45">
        <f t="shared" ref="AC14:AC28" si="12">G14/F14</f>
        <v>0.47619047619047616</v>
      </c>
      <c r="AD14" s="46">
        <f t="shared" ref="AD14:AD77" si="13">100%-AC14</f>
        <v>0.52380952380952384</v>
      </c>
    </row>
    <row r="15" spans="1:30" ht="30.6" x14ac:dyDescent="0.3">
      <c r="A15" s="13">
        <v>6</v>
      </c>
      <c r="B15" s="6">
        <v>15121504</v>
      </c>
      <c r="C15" s="14" t="s">
        <v>39</v>
      </c>
      <c r="D15" s="61"/>
      <c r="E15" s="9" t="s">
        <v>40</v>
      </c>
      <c r="F15" s="6">
        <v>25</v>
      </c>
      <c r="G15" s="6">
        <v>25</v>
      </c>
      <c r="H15" s="19">
        <v>4857</v>
      </c>
      <c r="I15" s="10">
        <f>H15+(H15*5.84%)</f>
        <v>5140.6487999999999</v>
      </c>
      <c r="J15" s="18">
        <v>4500</v>
      </c>
      <c r="K15" s="11">
        <f t="shared" si="1"/>
        <v>855</v>
      </c>
      <c r="L15" s="18">
        <f t="shared" si="2"/>
        <v>5355</v>
      </c>
      <c r="M15" s="18">
        <v>5280.2251058940656</v>
      </c>
      <c r="N15" s="32">
        <f t="shared" si="3"/>
        <v>1003.2427701198725</v>
      </c>
      <c r="O15" s="32">
        <f t="shared" si="4"/>
        <v>6283.4678760139377</v>
      </c>
      <c r="P15" s="18">
        <v>5141.8500000000004</v>
      </c>
      <c r="Q15" s="33">
        <f>P15*19%</f>
        <v>976.95150000000012</v>
      </c>
      <c r="R15" s="33">
        <f t="shared" si="0"/>
        <v>6118.8015000000005</v>
      </c>
      <c r="S15" s="34">
        <f t="shared" si="5"/>
        <v>5140.6487999999999</v>
      </c>
      <c r="T15" s="34">
        <f t="shared" si="6"/>
        <v>5724.479544003485</v>
      </c>
      <c r="U15" s="34">
        <f t="shared" si="7"/>
        <v>5736.9007500000007</v>
      </c>
      <c r="V15" s="34">
        <f t="shared" si="8"/>
        <v>5703.7540919885796</v>
      </c>
      <c r="W15" s="34">
        <f t="shared" si="9"/>
        <v>561.34696085559301</v>
      </c>
      <c r="X15" s="35">
        <f t="shared" si="10"/>
        <v>9.8060785533527844E-2</v>
      </c>
      <c r="Y15" s="34" t="s">
        <v>17</v>
      </c>
      <c r="Z15" s="34">
        <f t="shared" ref="Z15:Z77" si="14">ROUND(S15,2)</f>
        <v>5140.6499999999996</v>
      </c>
      <c r="AA15" s="34">
        <f t="shared" si="11"/>
        <v>128516.24999999999</v>
      </c>
      <c r="AB15" s="49"/>
      <c r="AC15" s="45">
        <f t="shared" si="12"/>
        <v>1</v>
      </c>
      <c r="AD15" s="46">
        <f t="shared" si="13"/>
        <v>0</v>
      </c>
    </row>
    <row r="16" spans="1:30" ht="30.6" x14ac:dyDescent="0.3">
      <c r="A16" s="13">
        <v>7</v>
      </c>
      <c r="B16" s="6">
        <v>15121900</v>
      </c>
      <c r="C16" s="7" t="s">
        <v>41</v>
      </c>
      <c r="D16" s="61"/>
      <c r="E16" s="9" t="s">
        <v>30</v>
      </c>
      <c r="F16" s="6">
        <v>927</v>
      </c>
      <c r="G16" s="6">
        <v>500</v>
      </c>
      <c r="H16" s="6"/>
      <c r="I16" s="6"/>
      <c r="J16" s="18">
        <v>36500</v>
      </c>
      <c r="K16" s="11"/>
      <c r="L16" s="18">
        <f t="shared" si="2"/>
        <v>36500</v>
      </c>
      <c r="M16" s="18">
        <v>38579.882949246705</v>
      </c>
      <c r="N16" s="32"/>
      <c r="O16" s="32">
        <f t="shared" si="4"/>
        <v>38579.882949246705</v>
      </c>
      <c r="P16" s="18">
        <v>37903.950000000004</v>
      </c>
      <c r="Q16" s="33"/>
      <c r="R16" s="33">
        <f t="shared" si="0"/>
        <v>37903.950000000004</v>
      </c>
      <c r="S16" s="34">
        <f t="shared" si="5"/>
        <v>36500</v>
      </c>
      <c r="T16" s="34">
        <f t="shared" si="6"/>
        <v>37661.277649748903</v>
      </c>
      <c r="U16" s="34">
        <f t="shared" si="7"/>
        <v>37903.950000000004</v>
      </c>
      <c r="V16" s="34">
        <f t="shared" si="8"/>
        <v>37651.251251302841</v>
      </c>
      <c r="W16" s="34">
        <f t="shared" si="9"/>
        <v>1060.9645012082578</v>
      </c>
      <c r="X16" s="35">
        <f t="shared" si="10"/>
        <v>2.8171229640036696E-2</v>
      </c>
      <c r="Y16" s="34" t="s">
        <v>17</v>
      </c>
      <c r="Z16" s="34">
        <f t="shared" si="14"/>
        <v>36500</v>
      </c>
      <c r="AA16" s="34">
        <f t="shared" si="11"/>
        <v>18250000</v>
      </c>
      <c r="AB16" s="49"/>
      <c r="AC16" s="45">
        <f t="shared" si="12"/>
        <v>0.53937432578209277</v>
      </c>
      <c r="AD16" s="46">
        <f t="shared" si="13"/>
        <v>0.46062567421790723</v>
      </c>
    </row>
    <row r="17" spans="1:30" ht="20.399999999999999" x14ac:dyDescent="0.3">
      <c r="A17" s="13">
        <v>8</v>
      </c>
      <c r="B17" s="6">
        <v>15121902</v>
      </c>
      <c r="C17" s="7" t="s">
        <v>42</v>
      </c>
      <c r="D17" s="61"/>
      <c r="E17" s="6" t="s">
        <v>43</v>
      </c>
      <c r="F17" s="6">
        <v>5</v>
      </c>
      <c r="G17" s="6">
        <v>5</v>
      </c>
      <c r="H17" s="19">
        <v>12392</v>
      </c>
      <c r="I17" s="10">
        <f>H17+(H17*5.84%)</f>
        <v>13115.692800000001</v>
      </c>
      <c r="J17" s="18">
        <v>10500</v>
      </c>
      <c r="K17" s="11">
        <f t="shared" si="1"/>
        <v>1995</v>
      </c>
      <c r="L17" s="18">
        <f t="shared" si="2"/>
        <v>12495</v>
      </c>
      <c r="M17" s="18">
        <v>11512.921557928736</v>
      </c>
      <c r="N17" s="32">
        <f t="shared" si="3"/>
        <v>2187.4550960064598</v>
      </c>
      <c r="O17" s="32">
        <f t="shared" si="4"/>
        <v>13700.376653935196</v>
      </c>
      <c r="P17" s="18">
        <v>11277</v>
      </c>
      <c r="Q17" s="33">
        <f>P17*19%</f>
        <v>2142.63</v>
      </c>
      <c r="R17" s="33">
        <f t="shared" si="0"/>
        <v>13419.630000000001</v>
      </c>
      <c r="S17" s="34">
        <f t="shared" si="5"/>
        <v>12495</v>
      </c>
      <c r="T17" s="34">
        <f t="shared" si="6"/>
        <v>13182.6748634838</v>
      </c>
      <c r="U17" s="34">
        <f t="shared" si="7"/>
        <v>13267.661400000001</v>
      </c>
      <c r="V17" s="34">
        <f t="shared" si="8"/>
        <v>13174.985208857737</v>
      </c>
      <c r="W17" s="34">
        <f t="shared" si="9"/>
        <v>516.8965709739889</v>
      </c>
      <c r="X17" s="35">
        <f t="shared" si="10"/>
        <v>3.9210295052167284E-2</v>
      </c>
      <c r="Y17" s="34" t="s">
        <v>17</v>
      </c>
      <c r="Z17" s="34">
        <f t="shared" si="14"/>
        <v>12495</v>
      </c>
      <c r="AA17" s="34">
        <f t="shared" si="11"/>
        <v>62475</v>
      </c>
      <c r="AB17" s="49"/>
      <c r="AC17" s="45">
        <f t="shared" si="12"/>
        <v>1</v>
      </c>
      <c r="AD17" s="46">
        <f t="shared" si="13"/>
        <v>0</v>
      </c>
    </row>
    <row r="18" spans="1:30" ht="20.399999999999999" x14ac:dyDescent="0.3">
      <c r="A18" s="13">
        <v>9</v>
      </c>
      <c r="B18" s="6">
        <v>31211800</v>
      </c>
      <c r="C18" s="7" t="s">
        <v>44</v>
      </c>
      <c r="D18" s="61"/>
      <c r="E18" s="6" t="s">
        <v>37</v>
      </c>
      <c r="F18" s="6">
        <v>70</v>
      </c>
      <c r="G18" s="6">
        <v>35</v>
      </c>
      <c r="H18" s="19">
        <v>1326306</v>
      </c>
      <c r="I18" s="10">
        <f>H18+(H18*5.84%)</f>
        <v>1403762.2704</v>
      </c>
      <c r="J18" s="18">
        <v>1295800</v>
      </c>
      <c r="K18" s="11"/>
      <c r="L18" s="18">
        <f t="shared" si="2"/>
        <v>1295800</v>
      </c>
      <c r="M18" s="18">
        <v>1437544.289396402</v>
      </c>
      <c r="N18" s="32"/>
      <c r="O18" s="32">
        <f t="shared" si="4"/>
        <v>1437544.289396402</v>
      </c>
      <c r="P18" s="18">
        <v>1396904.25</v>
      </c>
      <c r="Q18" s="33"/>
      <c r="R18" s="33">
        <f t="shared" si="0"/>
        <v>1396904.25</v>
      </c>
      <c r="S18" s="34">
        <f t="shared" si="5"/>
        <v>1295800</v>
      </c>
      <c r="T18" s="34">
        <f t="shared" si="6"/>
        <v>1383502.7024491006</v>
      </c>
      <c r="U18" s="34">
        <f t="shared" si="7"/>
        <v>1400333.2601999999</v>
      </c>
      <c r="V18" s="34">
        <f t="shared" si="8"/>
        <v>1382467.2548362648</v>
      </c>
      <c r="W18" s="34">
        <f t="shared" si="9"/>
        <v>61107.306456141392</v>
      </c>
      <c r="X18" s="35">
        <f t="shared" si="10"/>
        <v>4.4168548675740334E-2</v>
      </c>
      <c r="Y18" s="34" t="s">
        <v>17</v>
      </c>
      <c r="Z18" s="34">
        <f t="shared" si="14"/>
        <v>1295800</v>
      </c>
      <c r="AA18" s="34">
        <f t="shared" si="11"/>
        <v>45353000</v>
      </c>
      <c r="AB18" s="49"/>
      <c r="AC18" s="45">
        <f t="shared" si="12"/>
        <v>0.5</v>
      </c>
      <c r="AD18" s="46">
        <f t="shared" si="13"/>
        <v>0.5</v>
      </c>
    </row>
    <row r="19" spans="1:30" ht="20.399999999999999" x14ac:dyDescent="0.3">
      <c r="A19" s="13">
        <v>10</v>
      </c>
      <c r="B19" s="6">
        <v>31211800</v>
      </c>
      <c r="C19" s="7" t="s">
        <v>45</v>
      </c>
      <c r="D19" s="61"/>
      <c r="E19" s="6" t="s">
        <v>37</v>
      </c>
      <c r="F19" s="6">
        <v>27</v>
      </c>
      <c r="G19" s="6">
        <v>20</v>
      </c>
      <c r="H19" s="6"/>
      <c r="I19" s="6"/>
      <c r="J19" s="18">
        <v>1295800</v>
      </c>
      <c r="K19" s="11"/>
      <c r="L19" s="18">
        <f t="shared" si="2"/>
        <v>1295800</v>
      </c>
      <c r="M19" s="18">
        <v>1401204.3662507767</v>
      </c>
      <c r="N19" s="32"/>
      <c r="O19" s="32">
        <f t="shared" si="4"/>
        <v>1401204.3662507767</v>
      </c>
      <c r="P19" s="18">
        <v>1461172.6500000001</v>
      </c>
      <c r="Q19" s="33"/>
      <c r="R19" s="33">
        <f t="shared" si="0"/>
        <v>1461172.6500000001</v>
      </c>
      <c r="S19" s="34">
        <f t="shared" si="5"/>
        <v>1295800</v>
      </c>
      <c r="T19" s="34">
        <f t="shared" si="6"/>
        <v>1386059.0054169258</v>
      </c>
      <c r="U19" s="34">
        <f t="shared" si="7"/>
        <v>1401204.3662507767</v>
      </c>
      <c r="V19" s="34">
        <f t="shared" si="8"/>
        <v>1384353.4818884395</v>
      </c>
      <c r="W19" s="34">
        <f t="shared" si="9"/>
        <v>83720.15771662342</v>
      </c>
      <c r="X19" s="35">
        <f t="shared" si="10"/>
        <v>6.040158275328289E-2</v>
      </c>
      <c r="Y19" s="34" t="s">
        <v>17</v>
      </c>
      <c r="Z19" s="34">
        <f t="shared" si="14"/>
        <v>1295800</v>
      </c>
      <c r="AA19" s="34">
        <f t="shared" si="11"/>
        <v>25916000</v>
      </c>
      <c r="AB19" s="49"/>
      <c r="AC19" s="45">
        <f t="shared" si="12"/>
        <v>0.7407407407407407</v>
      </c>
      <c r="AD19" s="46">
        <f t="shared" si="13"/>
        <v>0.2592592592592593</v>
      </c>
    </row>
    <row r="20" spans="1:30" ht="20.399999999999999" x14ac:dyDescent="0.3">
      <c r="A20" s="13">
        <v>11</v>
      </c>
      <c r="B20" s="6">
        <v>15121900</v>
      </c>
      <c r="C20" s="7" t="s">
        <v>46</v>
      </c>
      <c r="D20" s="61"/>
      <c r="E20" s="6" t="s">
        <v>47</v>
      </c>
      <c r="F20" s="6">
        <v>24</v>
      </c>
      <c r="G20" s="6">
        <v>24</v>
      </c>
      <c r="H20" s="6"/>
      <c r="I20" s="6"/>
      <c r="J20" s="18">
        <v>70000</v>
      </c>
      <c r="K20" s="11"/>
      <c r="L20" s="18">
        <f t="shared" si="2"/>
        <v>70000</v>
      </c>
      <c r="M20" s="18">
        <v>75204.452731712678</v>
      </c>
      <c r="N20" s="32"/>
      <c r="O20" s="32">
        <f t="shared" si="4"/>
        <v>75204.452731712678</v>
      </c>
      <c r="P20" s="18">
        <v>78733.2</v>
      </c>
      <c r="Q20" s="33"/>
      <c r="R20" s="33">
        <f t="shared" si="0"/>
        <v>78733.2</v>
      </c>
      <c r="S20" s="34">
        <f t="shared" si="5"/>
        <v>70000</v>
      </c>
      <c r="T20" s="34">
        <f t="shared" si="6"/>
        <v>74645.88424390422</v>
      </c>
      <c r="U20" s="34">
        <f t="shared" si="7"/>
        <v>75204.452731712678</v>
      </c>
      <c r="V20" s="34">
        <f t="shared" si="8"/>
        <v>74558.958493339815</v>
      </c>
      <c r="W20" s="34">
        <f t="shared" si="9"/>
        <v>4393.3124890769441</v>
      </c>
      <c r="X20" s="35">
        <f t="shared" si="10"/>
        <v>5.8855388124573173E-2</v>
      </c>
      <c r="Y20" s="34" t="s">
        <v>17</v>
      </c>
      <c r="Z20" s="34">
        <f t="shared" si="14"/>
        <v>70000</v>
      </c>
      <c r="AA20" s="34">
        <f t="shared" si="11"/>
        <v>1680000</v>
      </c>
      <c r="AB20" s="49"/>
      <c r="AC20" s="45">
        <f t="shared" si="12"/>
        <v>1</v>
      </c>
      <c r="AD20" s="46">
        <f t="shared" si="13"/>
        <v>0</v>
      </c>
    </row>
    <row r="21" spans="1:30" ht="20.399999999999999" x14ac:dyDescent="0.3">
      <c r="A21" s="13">
        <v>12</v>
      </c>
      <c r="B21" s="6">
        <v>15121900</v>
      </c>
      <c r="C21" s="7" t="s">
        <v>48</v>
      </c>
      <c r="D21" s="61"/>
      <c r="E21" s="9" t="s">
        <v>30</v>
      </c>
      <c r="F21" s="6">
        <v>2262</v>
      </c>
      <c r="G21" s="6">
        <v>806</v>
      </c>
      <c r="H21" s="6"/>
      <c r="I21" s="6"/>
      <c r="J21" s="18">
        <v>36500</v>
      </c>
      <c r="K21" s="11"/>
      <c r="L21" s="18">
        <f t="shared" si="2"/>
        <v>36500</v>
      </c>
      <c r="M21" s="18">
        <v>38138.982994241967</v>
      </c>
      <c r="N21" s="32"/>
      <c r="O21" s="32">
        <f t="shared" si="4"/>
        <v>38138.982994241967</v>
      </c>
      <c r="P21" s="18">
        <v>39615.450000000004</v>
      </c>
      <c r="Q21" s="33"/>
      <c r="R21" s="33">
        <f t="shared" si="0"/>
        <v>39615.450000000004</v>
      </c>
      <c r="S21" s="34">
        <f t="shared" si="5"/>
        <v>36500</v>
      </c>
      <c r="T21" s="34">
        <f t="shared" si="6"/>
        <v>38084.810998080655</v>
      </c>
      <c r="U21" s="34">
        <f t="shared" si="7"/>
        <v>38138.982994241967</v>
      </c>
      <c r="V21" s="34">
        <f t="shared" si="8"/>
        <v>38063.511874707467</v>
      </c>
      <c r="W21" s="34">
        <f t="shared" si="9"/>
        <v>1558.4313040686402</v>
      </c>
      <c r="X21" s="35">
        <f t="shared" si="10"/>
        <v>4.0920022004236278E-2</v>
      </c>
      <c r="Y21" s="34" t="s">
        <v>17</v>
      </c>
      <c r="Z21" s="34">
        <f t="shared" si="14"/>
        <v>36500</v>
      </c>
      <c r="AA21" s="34">
        <f t="shared" si="11"/>
        <v>29419000</v>
      </c>
      <c r="AB21" s="49"/>
      <c r="AC21" s="45">
        <f t="shared" si="12"/>
        <v>0.35632183908045978</v>
      </c>
      <c r="AD21" s="46">
        <f t="shared" si="13"/>
        <v>0.64367816091954022</v>
      </c>
    </row>
    <row r="22" spans="1:30" ht="40.799999999999997" x14ac:dyDescent="0.3">
      <c r="A22" s="13">
        <v>13</v>
      </c>
      <c r="B22" s="6">
        <v>15121500</v>
      </c>
      <c r="C22" s="7" t="s">
        <v>49</v>
      </c>
      <c r="D22" s="61"/>
      <c r="E22" s="6" t="s">
        <v>37</v>
      </c>
      <c r="F22" s="6">
        <v>12</v>
      </c>
      <c r="G22" s="6">
        <v>12</v>
      </c>
      <c r="H22" s="6"/>
      <c r="I22" s="6"/>
      <c r="J22" s="18">
        <v>300000</v>
      </c>
      <c r="K22" s="11"/>
      <c r="L22" s="18">
        <f t="shared" si="2"/>
        <v>300000</v>
      </c>
      <c r="M22" s="18">
        <v>325094.81091508106</v>
      </c>
      <c r="N22" s="32"/>
      <c r="O22" s="32">
        <f t="shared" si="4"/>
        <v>325094.81091508106</v>
      </c>
      <c r="P22" s="18">
        <v>342118.35000000003</v>
      </c>
      <c r="Q22" s="33"/>
      <c r="R22" s="33">
        <f t="shared" si="0"/>
        <v>342118.35000000003</v>
      </c>
      <c r="S22" s="34">
        <f t="shared" si="5"/>
        <v>300000</v>
      </c>
      <c r="T22" s="34">
        <f t="shared" si="6"/>
        <v>322404.38697169372</v>
      </c>
      <c r="U22" s="34">
        <f t="shared" si="7"/>
        <v>325094.81091508106</v>
      </c>
      <c r="V22" s="34">
        <f t="shared" si="8"/>
        <v>321935.76027474797</v>
      </c>
      <c r="W22" s="34">
        <f t="shared" si="9"/>
        <v>21187.676546214072</v>
      </c>
      <c r="X22" s="35">
        <f t="shared" si="10"/>
        <v>6.5717705473016086E-2</v>
      </c>
      <c r="Y22" s="34" t="s">
        <v>17</v>
      </c>
      <c r="Z22" s="34">
        <f t="shared" si="14"/>
        <v>300000</v>
      </c>
      <c r="AA22" s="34">
        <f t="shared" si="11"/>
        <v>3600000</v>
      </c>
      <c r="AB22" s="49"/>
      <c r="AC22" s="45">
        <f t="shared" si="12"/>
        <v>1</v>
      </c>
      <c r="AD22" s="46">
        <f t="shared" si="13"/>
        <v>0</v>
      </c>
    </row>
    <row r="23" spans="1:30" ht="20.399999999999999" x14ac:dyDescent="0.3">
      <c r="A23" s="13">
        <v>14</v>
      </c>
      <c r="B23" s="6">
        <v>15121500</v>
      </c>
      <c r="C23" s="7" t="s">
        <v>50</v>
      </c>
      <c r="D23" s="61"/>
      <c r="E23" s="9" t="s">
        <v>30</v>
      </c>
      <c r="F23" s="6">
        <v>322</v>
      </c>
      <c r="G23" s="6">
        <v>87</v>
      </c>
      <c r="H23" s="6"/>
      <c r="I23" s="6"/>
      <c r="J23" s="18">
        <v>1800000</v>
      </c>
      <c r="K23" s="11"/>
      <c r="L23" s="18">
        <f t="shared" si="2"/>
        <v>1800000</v>
      </c>
      <c r="M23" s="18">
        <v>2054432.8019393634</v>
      </c>
      <c r="N23" s="32"/>
      <c r="O23" s="32">
        <f t="shared" si="4"/>
        <v>2054432.8019393634</v>
      </c>
      <c r="P23" s="18">
        <v>2031202.9500000002</v>
      </c>
      <c r="Q23" s="33"/>
      <c r="R23" s="33">
        <f t="shared" si="0"/>
        <v>2031202.9500000002</v>
      </c>
      <c r="S23" s="34">
        <f t="shared" si="5"/>
        <v>1800000</v>
      </c>
      <c r="T23" s="34">
        <f t="shared" si="6"/>
        <v>1961878.583979788</v>
      </c>
      <c r="U23" s="34">
        <f t="shared" si="7"/>
        <v>2031202.9500000002</v>
      </c>
      <c r="V23" s="34">
        <f t="shared" si="8"/>
        <v>1958420.3868590768</v>
      </c>
      <c r="W23" s="34">
        <f t="shared" si="9"/>
        <v>140671.29582383574</v>
      </c>
      <c r="X23" s="35">
        <f t="shared" si="10"/>
        <v>7.1702345380862259E-2</v>
      </c>
      <c r="Y23" s="34" t="s">
        <v>17</v>
      </c>
      <c r="Z23" s="34">
        <f t="shared" si="14"/>
        <v>1800000</v>
      </c>
      <c r="AA23" s="34">
        <f t="shared" si="11"/>
        <v>156600000</v>
      </c>
      <c r="AB23" s="49"/>
      <c r="AC23" s="45">
        <f t="shared" si="12"/>
        <v>0.27018633540372672</v>
      </c>
      <c r="AD23" s="46">
        <f t="shared" si="13"/>
        <v>0.72981366459627328</v>
      </c>
    </row>
    <row r="24" spans="1:30" ht="15.6" x14ac:dyDescent="0.3">
      <c r="A24" s="13">
        <v>15</v>
      </c>
      <c r="B24" s="6">
        <v>12190000</v>
      </c>
      <c r="C24" s="7" t="s">
        <v>51</v>
      </c>
      <c r="D24" s="61"/>
      <c r="E24" s="6" t="s">
        <v>37</v>
      </c>
      <c r="F24" s="6">
        <v>6</v>
      </c>
      <c r="G24" s="6">
        <v>6</v>
      </c>
      <c r="H24" s="19">
        <v>7820</v>
      </c>
      <c r="I24" s="10">
        <f>H24+(H24*5.84%)</f>
        <v>8276.6880000000001</v>
      </c>
      <c r="J24" s="18">
        <v>15000</v>
      </c>
      <c r="K24" s="11">
        <f t="shared" si="1"/>
        <v>2850</v>
      </c>
      <c r="L24" s="18">
        <f t="shared" si="2"/>
        <v>17850</v>
      </c>
      <c r="M24" s="18">
        <v>7696.0417356577191</v>
      </c>
      <c r="N24" s="32">
        <f t="shared" si="3"/>
        <v>1462.2479297749667</v>
      </c>
      <c r="O24" s="32">
        <f t="shared" si="4"/>
        <v>9158.2896654326851</v>
      </c>
      <c r="P24" s="18">
        <v>7161</v>
      </c>
      <c r="Q24" s="33">
        <f>P24*19%</f>
        <v>1360.59</v>
      </c>
      <c r="R24" s="33">
        <f t="shared" si="0"/>
        <v>8521.59</v>
      </c>
      <c r="S24" s="34">
        <f t="shared" si="5"/>
        <v>8276.6880000000001</v>
      </c>
      <c r="T24" s="34">
        <f t="shared" si="6"/>
        <v>10951.64191635817</v>
      </c>
      <c r="U24" s="34">
        <f t="shared" si="7"/>
        <v>8839.9398327163435</v>
      </c>
      <c r="V24" s="34">
        <f t="shared" si="8"/>
        <v>10362.330837217551</v>
      </c>
      <c r="W24" s="34">
        <f t="shared" si="9"/>
        <v>4613.8916082081978</v>
      </c>
      <c r="X24" s="35">
        <f t="shared" si="10"/>
        <v>0.42129679215648508</v>
      </c>
      <c r="Y24" s="34" t="s">
        <v>18</v>
      </c>
      <c r="Z24" s="34">
        <f>ROUND(T24,2)</f>
        <v>10951.64</v>
      </c>
      <c r="AA24" s="34">
        <f t="shared" si="11"/>
        <v>65709.84</v>
      </c>
      <c r="AB24" s="49"/>
      <c r="AC24" s="45">
        <f t="shared" si="12"/>
        <v>1</v>
      </c>
      <c r="AD24" s="46">
        <f t="shared" si="13"/>
        <v>0</v>
      </c>
    </row>
    <row r="25" spans="1:30" ht="30.6" x14ac:dyDescent="0.3">
      <c r="A25" s="13">
        <v>16</v>
      </c>
      <c r="B25" s="6">
        <v>15121504</v>
      </c>
      <c r="C25" s="7" t="s">
        <v>52</v>
      </c>
      <c r="D25" s="61"/>
      <c r="E25" s="6" t="s">
        <v>53</v>
      </c>
      <c r="F25" s="6">
        <v>348</v>
      </c>
      <c r="G25" s="6">
        <v>200</v>
      </c>
      <c r="H25" s="19"/>
      <c r="I25" s="10"/>
      <c r="J25" s="18">
        <v>45000</v>
      </c>
      <c r="K25" s="11"/>
      <c r="L25" s="18">
        <f t="shared" si="2"/>
        <v>45000</v>
      </c>
      <c r="M25" s="18">
        <v>50557.878754997277</v>
      </c>
      <c r="N25" s="32"/>
      <c r="O25" s="32">
        <f t="shared" si="4"/>
        <v>50557.878754997277</v>
      </c>
      <c r="P25" s="18">
        <v>51384.9</v>
      </c>
      <c r="Q25" s="33"/>
      <c r="R25" s="33">
        <f t="shared" si="0"/>
        <v>51384.9</v>
      </c>
      <c r="S25" s="34">
        <f t="shared" si="5"/>
        <v>45000</v>
      </c>
      <c r="T25" s="34">
        <f t="shared" si="6"/>
        <v>48980.926251665755</v>
      </c>
      <c r="U25" s="34">
        <f t="shared" si="7"/>
        <v>50557.878754997277</v>
      </c>
      <c r="V25" s="34">
        <f t="shared" si="8"/>
        <v>48896.633338905871</v>
      </c>
      <c r="W25" s="34">
        <f t="shared" si="9"/>
        <v>3472.2933921001922</v>
      </c>
      <c r="X25" s="35">
        <f t="shared" si="10"/>
        <v>7.0890725386845987E-2</v>
      </c>
      <c r="Y25" s="34" t="s">
        <v>17</v>
      </c>
      <c r="Z25" s="34">
        <f t="shared" si="14"/>
        <v>45000</v>
      </c>
      <c r="AA25" s="34">
        <f t="shared" si="11"/>
        <v>9000000</v>
      </c>
      <c r="AB25" s="49"/>
      <c r="AC25" s="45">
        <f t="shared" si="12"/>
        <v>0.57471264367816088</v>
      </c>
      <c r="AD25" s="46">
        <f t="shared" si="13"/>
        <v>0.42528735632183912</v>
      </c>
    </row>
    <row r="26" spans="1:30" ht="30.6" x14ac:dyDescent="0.3">
      <c r="A26" s="13">
        <v>17</v>
      </c>
      <c r="B26" s="6">
        <v>15121504</v>
      </c>
      <c r="C26" s="7" t="s">
        <v>54</v>
      </c>
      <c r="D26" s="61"/>
      <c r="E26" s="6" t="s">
        <v>37</v>
      </c>
      <c r="F26" s="6">
        <v>146</v>
      </c>
      <c r="G26" s="6">
        <v>78</v>
      </c>
      <c r="H26" s="10">
        <v>106877</v>
      </c>
      <c r="I26" s="10">
        <f>H26+(H26*5.84%)</f>
        <v>113118.6168</v>
      </c>
      <c r="J26" s="18">
        <v>150000</v>
      </c>
      <c r="K26" s="11"/>
      <c r="L26" s="18">
        <f t="shared" si="2"/>
        <v>150000</v>
      </c>
      <c r="M26" s="18">
        <v>147226.47932114714</v>
      </c>
      <c r="N26" s="32"/>
      <c r="O26" s="32">
        <f t="shared" si="4"/>
        <v>147226.47932114714</v>
      </c>
      <c r="P26" s="18">
        <v>151948.65</v>
      </c>
      <c r="Q26" s="33"/>
      <c r="R26" s="33">
        <f t="shared" si="0"/>
        <v>151948.65</v>
      </c>
      <c r="S26" s="34">
        <f t="shared" si="5"/>
        <v>113118.6168</v>
      </c>
      <c r="T26" s="34">
        <f t="shared" si="6"/>
        <v>140573.4365302868</v>
      </c>
      <c r="U26" s="34">
        <f t="shared" si="7"/>
        <v>148613.23966057357</v>
      </c>
      <c r="V26" s="34">
        <f t="shared" si="8"/>
        <v>139581.23269652983</v>
      </c>
      <c r="W26" s="34">
        <f t="shared" si="9"/>
        <v>18405.485460677417</v>
      </c>
      <c r="X26" s="35">
        <f t="shared" si="10"/>
        <v>0.13093146127015201</v>
      </c>
      <c r="Y26" s="34" t="s">
        <v>17</v>
      </c>
      <c r="Z26" s="34">
        <f t="shared" si="14"/>
        <v>113118.62</v>
      </c>
      <c r="AA26" s="34">
        <f t="shared" si="11"/>
        <v>8823252.3599999994</v>
      </c>
      <c r="AB26" s="49"/>
      <c r="AC26" s="45">
        <f t="shared" si="12"/>
        <v>0.53424657534246578</v>
      </c>
      <c r="AD26" s="46">
        <f t="shared" si="13"/>
        <v>0.46575342465753422</v>
      </c>
    </row>
    <row r="27" spans="1:30" ht="40.799999999999997" x14ac:dyDescent="0.3">
      <c r="A27" s="13">
        <v>18</v>
      </c>
      <c r="B27" s="6">
        <v>15121504</v>
      </c>
      <c r="C27" s="7" t="s">
        <v>55</v>
      </c>
      <c r="D27" s="61"/>
      <c r="E27" s="6" t="s">
        <v>53</v>
      </c>
      <c r="F27" s="6">
        <v>526</v>
      </c>
      <c r="G27" s="6">
        <v>250</v>
      </c>
      <c r="H27" s="19">
        <v>84853</v>
      </c>
      <c r="I27" s="10">
        <f>H27+(H27*5.84%)</f>
        <v>89808.415200000003</v>
      </c>
      <c r="J27" s="18">
        <v>75000</v>
      </c>
      <c r="K27" s="11"/>
      <c r="L27" s="18">
        <f t="shared" si="2"/>
        <v>75000</v>
      </c>
      <c r="M27" s="18">
        <v>79461.846256837918</v>
      </c>
      <c r="N27" s="32"/>
      <c r="O27" s="32">
        <f t="shared" si="4"/>
        <v>79461.846256837918</v>
      </c>
      <c r="P27" s="18">
        <v>82955.25</v>
      </c>
      <c r="Q27" s="33"/>
      <c r="R27" s="33">
        <f t="shared" si="0"/>
        <v>82955.25</v>
      </c>
      <c r="S27" s="34">
        <f t="shared" si="5"/>
        <v>75000</v>
      </c>
      <c r="T27" s="34">
        <f t="shared" si="6"/>
        <v>81806.377864209469</v>
      </c>
      <c r="U27" s="34">
        <f t="shared" si="7"/>
        <v>81208.548128418959</v>
      </c>
      <c r="V27" s="34">
        <f t="shared" si="8"/>
        <v>81629.137175562471</v>
      </c>
      <c r="W27" s="34">
        <f t="shared" si="9"/>
        <v>6249.6964405253693</v>
      </c>
      <c r="X27" s="35">
        <f t="shared" si="10"/>
        <v>7.6396200439276876E-2</v>
      </c>
      <c r="Y27" s="34" t="s">
        <v>17</v>
      </c>
      <c r="Z27" s="34">
        <f t="shared" si="14"/>
        <v>75000</v>
      </c>
      <c r="AA27" s="34">
        <f t="shared" si="11"/>
        <v>18750000</v>
      </c>
      <c r="AB27" s="49"/>
      <c r="AC27" s="45">
        <f t="shared" si="12"/>
        <v>0.47528517110266161</v>
      </c>
      <c r="AD27" s="46">
        <f t="shared" si="13"/>
        <v>0.52471482889733845</v>
      </c>
    </row>
    <row r="28" spans="1:30" ht="20.399999999999999" x14ac:dyDescent="0.3">
      <c r="A28" s="13">
        <v>19</v>
      </c>
      <c r="B28" s="6">
        <v>15121504</v>
      </c>
      <c r="C28" s="7" t="s">
        <v>56</v>
      </c>
      <c r="D28" s="61"/>
      <c r="E28" s="6" t="s">
        <v>57</v>
      </c>
      <c r="F28" s="6">
        <v>240</v>
      </c>
      <c r="G28" s="6">
        <v>150</v>
      </c>
      <c r="H28" s="6"/>
      <c r="I28" s="6"/>
      <c r="J28" s="18">
        <v>150000</v>
      </c>
      <c r="K28" s="11">
        <f t="shared" si="1"/>
        <v>28500</v>
      </c>
      <c r="L28" s="18">
        <f t="shared" si="2"/>
        <v>178500</v>
      </c>
      <c r="M28" s="18">
        <v>173283.70022936087</v>
      </c>
      <c r="N28" s="32">
        <f t="shared" si="3"/>
        <v>32923.903043578568</v>
      </c>
      <c r="O28" s="32">
        <f t="shared" si="4"/>
        <v>206207.60327293945</v>
      </c>
      <c r="P28" s="18">
        <v>168172.2</v>
      </c>
      <c r="Q28" s="33">
        <f>P28*19%</f>
        <v>31952.718000000004</v>
      </c>
      <c r="R28" s="33">
        <f t="shared" si="0"/>
        <v>200124.91800000001</v>
      </c>
      <c r="S28" s="34">
        <f t="shared" si="5"/>
        <v>178500</v>
      </c>
      <c r="T28" s="34">
        <f t="shared" si="6"/>
        <v>194944.17375764647</v>
      </c>
      <c r="U28" s="34">
        <f t="shared" si="7"/>
        <v>200124.91800000001</v>
      </c>
      <c r="V28" s="34">
        <f t="shared" si="8"/>
        <v>194572.4529295144</v>
      </c>
      <c r="W28" s="34">
        <f t="shared" si="9"/>
        <v>14562.208038658169</v>
      </c>
      <c r="X28" s="35">
        <f t="shared" si="10"/>
        <v>7.4699375508199731E-2</v>
      </c>
      <c r="Y28" s="34" t="s">
        <v>17</v>
      </c>
      <c r="Z28" s="34">
        <f t="shared" si="14"/>
        <v>178500</v>
      </c>
      <c r="AA28" s="34">
        <f t="shared" si="11"/>
        <v>26775000</v>
      </c>
      <c r="AB28" s="49"/>
      <c r="AC28" s="45">
        <f t="shared" si="12"/>
        <v>0.625</v>
      </c>
      <c r="AD28" s="46">
        <f t="shared" si="13"/>
        <v>0.375</v>
      </c>
    </row>
    <row r="29" spans="1:30" ht="85.2" customHeight="1" x14ac:dyDescent="0.3">
      <c r="A29" s="47" t="s">
        <v>58</v>
      </c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3"/>
      <c r="AC29" s="3"/>
      <c r="AD29" s="3"/>
    </row>
    <row r="30" spans="1:30" ht="51" x14ac:dyDescent="0.3">
      <c r="A30" s="13">
        <v>20</v>
      </c>
      <c r="B30" s="6">
        <v>12141903</v>
      </c>
      <c r="C30" s="7" t="s">
        <v>59</v>
      </c>
      <c r="D30" s="69">
        <v>154624925</v>
      </c>
      <c r="E30" s="9" t="s">
        <v>30</v>
      </c>
      <c r="F30" s="6">
        <v>42</v>
      </c>
      <c r="G30" s="6">
        <v>38</v>
      </c>
      <c r="H30" s="19">
        <v>3425406</v>
      </c>
      <c r="I30" s="10">
        <f>H30+(H30*5.84%)</f>
        <v>3625449.7104000002</v>
      </c>
      <c r="J30" s="18">
        <v>2800000</v>
      </c>
      <c r="K30" s="11">
        <f t="shared" si="1"/>
        <v>532000</v>
      </c>
      <c r="L30" s="18">
        <f t="shared" ref="L30:L35" si="15">K30+J30</f>
        <v>3332000</v>
      </c>
      <c r="M30" s="18">
        <v>3081996.7570990301</v>
      </c>
      <c r="N30" s="32">
        <f t="shared" si="3"/>
        <v>585579.38384881569</v>
      </c>
      <c r="O30" s="32">
        <f t="shared" ref="O30:O35" si="16">M30+N30</f>
        <v>3667576.1409478458</v>
      </c>
      <c r="P30" s="18">
        <v>3020191.65</v>
      </c>
      <c r="Q30" s="33">
        <f>P30*19%</f>
        <v>573836.41350000002</v>
      </c>
      <c r="R30" s="1">
        <f>P30+Q30</f>
        <v>3594028.0635000002</v>
      </c>
      <c r="S30" s="34">
        <f t="shared" ref="S30:S35" si="17">MIN(I30,L30,O30,R30)</f>
        <v>3332000</v>
      </c>
      <c r="T30" s="34">
        <f t="shared" ref="T30:T35" si="18">AVERAGE(I30,L30,O30,R30)</f>
        <v>3554763.4787119613</v>
      </c>
      <c r="U30" s="34">
        <f t="shared" ref="U30:U35" si="19">MEDIAN(I30,L30,O30,R30)</f>
        <v>3609738.8869500002</v>
      </c>
      <c r="V30" s="34">
        <f t="shared" ref="V30:V35" si="20">GEOMEAN(I30,L30,O30,R30)</f>
        <v>3552277.3785303049</v>
      </c>
      <c r="W30" s="34">
        <f t="shared" ref="W30:W35" si="21">STDEVA(I30,L30,O30,R30)</f>
        <v>151534.94116037441</v>
      </c>
      <c r="X30" s="35">
        <f t="shared" ref="X30:X35" si="22">W30/T30</f>
        <v>4.2628698665285548E-2</v>
      </c>
      <c r="Y30" s="34" t="s">
        <v>17</v>
      </c>
      <c r="Z30" s="34">
        <f t="shared" si="14"/>
        <v>3332000</v>
      </c>
      <c r="AA30" s="34">
        <f>Z30*G30</f>
        <v>126616000</v>
      </c>
      <c r="AB30" s="68">
        <f>D30-(SUM(AA30:AA35))</f>
        <v>2014565</v>
      </c>
      <c r="AC30" s="45">
        <f t="shared" ref="AC30:AC46" si="23">G30/F30</f>
        <v>0.90476190476190477</v>
      </c>
      <c r="AD30" s="46">
        <f t="shared" si="13"/>
        <v>9.5238095238095233E-2</v>
      </c>
    </row>
    <row r="31" spans="1:30" ht="30.6" x14ac:dyDescent="0.3">
      <c r="A31" s="13">
        <v>21</v>
      </c>
      <c r="B31" s="6">
        <v>12352310</v>
      </c>
      <c r="C31" s="14" t="s">
        <v>60</v>
      </c>
      <c r="D31" s="69"/>
      <c r="E31" s="9" t="s">
        <v>30</v>
      </c>
      <c r="F31" s="6">
        <v>48</v>
      </c>
      <c r="G31" s="6">
        <v>48</v>
      </c>
      <c r="H31" s="10">
        <v>103888</v>
      </c>
      <c r="I31" s="10">
        <f t="shared" ref="I31:I33" si="24">H31+(H31*5.84%)</f>
        <v>109955.0592</v>
      </c>
      <c r="J31" s="18">
        <v>85000</v>
      </c>
      <c r="K31" s="11">
        <f t="shared" si="1"/>
        <v>16150</v>
      </c>
      <c r="L31" s="18">
        <f t="shared" si="15"/>
        <v>101150</v>
      </c>
      <c r="M31" s="18">
        <v>94082.215396368832</v>
      </c>
      <c r="N31" s="32">
        <f t="shared" si="3"/>
        <v>17875.620925310079</v>
      </c>
      <c r="O31" s="32">
        <f t="shared" si="16"/>
        <v>111957.83632167891</v>
      </c>
      <c r="P31" s="18">
        <v>90851.25</v>
      </c>
      <c r="Q31" s="33">
        <f t="shared" ref="Q31:Q79" si="25">P31*19%</f>
        <v>17261.737499999999</v>
      </c>
      <c r="R31" s="1">
        <f t="shared" ref="R31:R35" si="26">P31+Q31</f>
        <v>108112.9875</v>
      </c>
      <c r="S31" s="34">
        <f t="shared" si="17"/>
        <v>101150</v>
      </c>
      <c r="T31" s="34">
        <f t="shared" si="18"/>
        <v>107793.97075541974</v>
      </c>
      <c r="U31" s="34">
        <f t="shared" si="19"/>
        <v>109034.02335</v>
      </c>
      <c r="V31" s="34">
        <f t="shared" si="20"/>
        <v>107715.54105631729</v>
      </c>
      <c r="W31" s="34">
        <f t="shared" si="21"/>
        <v>4699.3687094251472</v>
      </c>
      <c r="X31" s="35">
        <f t="shared" si="22"/>
        <v>4.3595840068716175E-2</v>
      </c>
      <c r="Y31" s="34" t="s">
        <v>17</v>
      </c>
      <c r="Z31" s="34">
        <f t="shared" si="14"/>
        <v>101150</v>
      </c>
      <c r="AA31" s="34">
        <f t="shared" ref="AA31:AA55" si="27">Z31*G31</f>
        <v>4855200</v>
      </c>
      <c r="AB31" s="49"/>
      <c r="AC31" s="45">
        <f t="shared" si="23"/>
        <v>1</v>
      </c>
      <c r="AD31" s="46">
        <f t="shared" si="13"/>
        <v>0</v>
      </c>
    </row>
    <row r="32" spans="1:30" ht="20.399999999999999" x14ac:dyDescent="0.3">
      <c r="A32" s="13">
        <v>22</v>
      </c>
      <c r="B32" s="6">
        <v>12352104</v>
      </c>
      <c r="C32" s="7" t="s">
        <v>61</v>
      </c>
      <c r="D32" s="69"/>
      <c r="E32" s="6" t="s">
        <v>53</v>
      </c>
      <c r="F32" s="6">
        <v>99</v>
      </c>
      <c r="G32" s="6">
        <v>99</v>
      </c>
      <c r="H32" s="19">
        <v>101094</v>
      </c>
      <c r="I32" s="10">
        <f t="shared" si="24"/>
        <v>106997.88959999999</v>
      </c>
      <c r="J32" s="18">
        <v>84000</v>
      </c>
      <c r="K32" s="11">
        <f t="shared" si="1"/>
        <v>15960</v>
      </c>
      <c r="L32" s="18">
        <f t="shared" si="15"/>
        <v>99960</v>
      </c>
      <c r="M32" s="18">
        <v>98313.36229845896</v>
      </c>
      <c r="N32" s="32">
        <f t="shared" si="3"/>
        <v>18679.538836707201</v>
      </c>
      <c r="O32" s="32">
        <f t="shared" si="16"/>
        <v>116992.90113516616</v>
      </c>
      <c r="P32" s="18">
        <v>96560.1</v>
      </c>
      <c r="Q32" s="33">
        <f t="shared" si="25"/>
        <v>18346.419000000002</v>
      </c>
      <c r="R32" s="1">
        <f t="shared" si="26"/>
        <v>114906.519</v>
      </c>
      <c r="S32" s="34">
        <f t="shared" si="17"/>
        <v>99960</v>
      </c>
      <c r="T32" s="34">
        <f t="shared" si="18"/>
        <v>109714.32743379154</v>
      </c>
      <c r="U32" s="34">
        <f t="shared" si="19"/>
        <v>110952.2043</v>
      </c>
      <c r="V32" s="34">
        <f t="shared" si="20"/>
        <v>109503.09884675567</v>
      </c>
      <c r="W32" s="34">
        <f t="shared" si="21"/>
        <v>7798.7697016264665</v>
      </c>
      <c r="X32" s="35">
        <f t="shared" si="22"/>
        <v>7.1082509313405123E-2</v>
      </c>
      <c r="Y32" s="34" t="s">
        <v>17</v>
      </c>
      <c r="Z32" s="34">
        <f t="shared" si="14"/>
        <v>99960</v>
      </c>
      <c r="AA32" s="34">
        <f t="shared" si="27"/>
        <v>9896040</v>
      </c>
      <c r="AB32" s="49"/>
      <c r="AC32" s="45">
        <f t="shared" si="23"/>
        <v>1</v>
      </c>
      <c r="AD32" s="46">
        <f t="shared" si="13"/>
        <v>0</v>
      </c>
    </row>
    <row r="33" spans="1:30" ht="30.6" x14ac:dyDescent="0.3">
      <c r="A33" s="13">
        <v>23</v>
      </c>
      <c r="B33" s="6">
        <v>12352310</v>
      </c>
      <c r="C33" s="7" t="s">
        <v>62</v>
      </c>
      <c r="D33" s="69"/>
      <c r="E33" s="9" t="s">
        <v>30</v>
      </c>
      <c r="F33" s="6">
        <v>45</v>
      </c>
      <c r="G33" s="6">
        <v>45</v>
      </c>
      <c r="H33" s="19">
        <v>105416</v>
      </c>
      <c r="I33" s="10">
        <f t="shared" si="24"/>
        <v>111572.2944</v>
      </c>
      <c r="J33" s="18">
        <v>88000</v>
      </c>
      <c r="K33" s="11">
        <f t="shared" si="1"/>
        <v>16720</v>
      </c>
      <c r="L33" s="18">
        <f t="shared" si="15"/>
        <v>104720</v>
      </c>
      <c r="M33" s="18">
        <v>109759.24222878991</v>
      </c>
      <c r="N33" s="32">
        <f t="shared" si="3"/>
        <v>20854.256023470083</v>
      </c>
      <c r="O33" s="32">
        <f t="shared" si="16"/>
        <v>130613.49825225999</v>
      </c>
      <c r="P33" s="18">
        <v>101186.40000000001</v>
      </c>
      <c r="Q33" s="33">
        <f t="shared" si="25"/>
        <v>19225.416000000001</v>
      </c>
      <c r="R33" s="1">
        <f t="shared" si="26"/>
        <v>120411.81600000001</v>
      </c>
      <c r="S33" s="34">
        <f t="shared" si="17"/>
        <v>104720</v>
      </c>
      <c r="T33" s="34">
        <f t="shared" si="18"/>
        <v>116829.40216306499</v>
      </c>
      <c r="U33" s="34">
        <f t="shared" si="19"/>
        <v>115992.0552</v>
      </c>
      <c r="V33" s="34">
        <f t="shared" si="20"/>
        <v>116428.89919584227</v>
      </c>
      <c r="W33" s="34">
        <f t="shared" si="21"/>
        <v>11211.746766591808</v>
      </c>
      <c r="X33" s="35">
        <f t="shared" si="22"/>
        <v>9.5966824780486154E-2</v>
      </c>
      <c r="Y33" s="34" t="s">
        <v>17</v>
      </c>
      <c r="Z33" s="34">
        <f t="shared" si="14"/>
        <v>104720</v>
      </c>
      <c r="AA33" s="34">
        <f t="shared" si="27"/>
        <v>4712400</v>
      </c>
      <c r="AB33" s="49"/>
      <c r="AC33" s="45">
        <f t="shared" si="23"/>
        <v>1</v>
      </c>
      <c r="AD33" s="46">
        <f t="shared" si="13"/>
        <v>0</v>
      </c>
    </row>
    <row r="34" spans="1:30" ht="30.6" x14ac:dyDescent="0.3">
      <c r="A34" s="13">
        <v>24</v>
      </c>
      <c r="B34" s="6">
        <v>15101511</v>
      </c>
      <c r="C34" s="7" t="s">
        <v>63</v>
      </c>
      <c r="D34" s="69"/>
      <c r="E34" s="6" t="s">
        <v>64</v>
      </c>
      <c r="F34" s="20">
        <v>5</v>
      </c>
      <c r="G34" s="20">
        <v>5</v>
      </c>
      <c r="H34" s="20"/>
      <c r="I34" s="20"/>
      <c r="J34" s="18">
        <v>200000</v>
      </c>
      <c r="K34" s="11">
        <f t="shared" si="1"/>
        <v>38000</v>
      </c>
      <c r="L34" s="18">
        <f t="shared" si="15"/>
        <v>238000</v>
      </c>
      <c r="M34" s="18">
        <v>220042.8820795482</v>
      </c>
      <c r="N34" s="32">
        <f t="shared" si="3"/>
        <v>41808.147595114162</v>
      </c>
      <c r="O34" s="32">
        <f t="shared" si="16"/>
        <v>261851.02967466236</v>
      </c>
      <c r="P34" s="18">
        <v>226036.65000000002</v>
      </c>
      <c r="Q34" s="33">
        <f t="shared" si="25"/>
        <v>42946.963500000005</v>
      </c>
      <c r="R34" s="1">
        <f t="shared" si="26"/>
        <v>268983.61350000004</v>
      </c>
      <c r="S34" s="34">
        <f t="shared" si="17"/>
        <v>238000</v>
      </c>
      <c r="T34" s="34">
        <f t="shared" si="18"/>
        <v>256278.21439155415</v>
      </c>
      <c r="U34" s="34">
        <f t="shared" si="19"/>
        <v>261851.02967466236</v>
      </c>
      <c r="V34" s="34">
        <f t="shared" si="20"/>
        <v>255928.71858898606</v>
      </c>
      <c r="W34" s="34">
        <f t="shared" si="21"/>
        <v>16226.160328743201</v>
      </c>
      <c r="X34" s="35">
        <f t="shared" si="22"/>
        <v>6.3314630029192007E-2</v>
      </c>
      <c r="Y34" s="34" t="s">
        <v>17</v>
      </c>
      <c r="Z34" s="34">
        <f t="shared" si="14"/>
        <v>238000</v>
      </c>
      <c r="AA34" s="34">
        <f t="shared" si="27"/>
        <v>1190000</v>
      </c>
      <c r="AB34" s="49"/>
      <c r="AC34" s="45">
        <f t="shared" si="23"/>
        <v>1</v>
      </c>
      <c r="AD34" s="46">
        <f t="shared" si="13"/>
        <v>0</v>
      </c>
    </row>
    <row r="35" spans="1:30" ht="40.799999999999997" x14ac:dyDescent="0.3">
      <c r="A35" s="13">
        <v>25</v>
      </c>
      <c r="B35" s="6">
        <v>12352310</v>
      </c>
      <c r="C35" s="7" t="s">
        <v>65</v>
      </c>
      <c r="D35" s="69"/>
      <c r="E35" s="6" t="s">
        <v>66</v>
      </c>
      <c r="F35" s="20">
        <v>51</v>
      </c>
      <c r="G35" s="20">
        <v>51</v>
      </c>
      <c r="H35" s="20"/>
      <c r="I35" s="20"/>
      <c r="J35" s="18">
        <v>88000</v>
      </c>
      <c r="K35" s="11">
        <f t="shared" si="1"/>
        <v>16720</v>
      </c>
      <c r="L35" s="18">
        <f t="shared" si="15"/>
        <v>104720</v>
      </c>
      <c r="M35" s="18">
        <v>100230.13717898696</v>
      </c>
      <c r="N35" s="32">
        <f t="shared" si="3"/>
        <v>19043.726064007522</v>
      </c>
      <c r="O35" s="32">
        <f t="shared" si="16"/>
        <v>119273.86324299448</v>
      </c>
      <c r="P35" s="18">
        <v>94421.25</v>
      </c>
      <c r="Q35" s="33">
        <f t="shared" si="25"/>
        <v>17940.037499999999</v>
      </c>
      <c r="R35" s="1">
        <f t="shared" si="26"/>
        <v>112361.28750000001</v>
      </c>
      <c r="S35" s="34">
        <f t="shared" si="17"/>
        <v>104720</v>
      </c>
      <c r="T35" s="34">
        <f t="shared" si="18"/>
        <v>112118.38358099817</v>
      </c>
      <c r="U35" s="34">
        <f t="shared" si="19"/>
        <v>112361.28750000001</v>
      </c>
      <c r="V35" s="34">
        <f t="shared" si="20"/>
        <v>111960.25412469723</v>
      </c>
      <c r="W35" s="34">
        <f t="shared" si="21"/>
        <v>7279.9715356137431</v>
      </c>
      <c r="X35" s="35">
        <f t="shared" si="22"/>
        <v>6.4931113909205099E-2</v>
      </c>
      <c r="Y35" s="34" t="s">
        <v>17</v>
      </c>
      <c r="Z35" s="34">
        <f t="shared" si="14"/>
        <v>104720</v>
      </c>
      <c r="AA35" s="34">
        <f t="shared" si="27"/>
        <v>5340720</v>
      </c>
      <c r="AB35" s="49"/>
      <c r="AC35" s="45">
        <f t="shared" si="23"/>
        <v>1</v>
      </c>
      <c r="AD35" s="46">
        <f t="shared" si="13"/>
        <v>0</v>
      </c>
    </row>
    <row r="36" spans="1:30" x14ac:dyDescent="0.3">
      <c r="A36" s="47" t="s">
        <v>67</v>
      </c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34"/>
      <c r="AB36" s="49"/>
      <c r="AC36" s="45" t="e">
        <f t="shared" si="23"/>
        <v>#DIV/0!</v>
      </c>
      <c r="AD36" s="46" t="e">
        <f t="shared" si="13"/>
        <v>#DIV/0!</v>
      </c>
    </row>
    <row r="37" spans="1:30" ht="20.399999999999999" x14ac:dyDescent="0.3">
      <c r="A37" s="13">
        <v>26</v>
      </c>
      <c r="B37" s="6">
        <v>47131821</v>
      </c>
      <c r="C37" s="14" t="s">
        <v>68</v>
      </c>
      <c r="D37" s="61">
        <v>343515241</v>
      </c>
      <c r="E37" s="6" t="s">
        <v>37</v>
      </c>
      <c r="F37" s="6">
        <v>536</v>
      </c>
      <c r="G37" s="6">
        <v>536</v>
      </c>
      <c r="H37" s="19">
        <v>34992</v>
      </c>
      <c r="I37" s="10">
        <f t="shared" ref="I37:I60" si="28">H37+(H37*5.84%)</f>
        <v>37035.532800000001</v>
      </c>
      <c r="J37" s="18">
        <v>29500</v>
      </c>
      <c r="K37" s="11">
        <f t="shared" si="1"/>
        <v>5605</v>
      </c>
      <c r="L37" s="18">
        <f t="shared" ref="L37:L46" si="29">K37+J37</f>
        <v>35105</v>
      </c>
      <c r="M37" s="18">
        <v>33443.315262576121</v>
      </c>
      <c r="N37" s="32">
        <f t="shared" si="3"/>
        <v>6354.229899889463</v>
      </c>
      <c r="O37" s="32">
        <f t="shared" ref="O37:O46" si="30">M37+N37</f>
        <v>39797.545162465583</v>
      </c>
      <c r="P37" s="18">
        <v>32915.4</v>
      </c>
      <c r="Q37" s="33">
        <f t="shared" si="25"/>
        <v>6253.9260000000004</v>
      </c>
      <c r="R37" s="1">
        <f t="shared" ref="R37:R46" si="31">P37+Q37</f>
        <v>39169.326000000001</v>
      </c>
      <c r="S37" s="34">
        <f t="shared" ref="S37:S46" si="32">MIN(I37,L37,O37,R37)</f>
        <v>35105</v>
      </c>
      <c r="T37" s="34">
        <f t="shared" ref="T37:T46" si="33">AVERAGE(I37,L37,O37,R37)</f>
        <v>37776.850990616396</v>
      </c>
      <c r="U37" s="34">
        <f t="shared" ref="U37:U46" si="34">MEDIAN(I37,L37,O37,R37)</f>
        <v>38102.429400000001</v>
      </c>
      <c r="V37" s="34">
        <f t="shared" ref="V37:V46" si="35">GEOMEAN(I37,L37,O37,R37)</f>
        <v>37730.928205769742</v>
      </c>
      <c r="W37" s="34">
        <f t="shared" ref="W37:W46" si="36">STDEVA(I37,L37,O37,R37)</f>
        <v>2137.797305928053</v>
      </c>
      <c r="X37" s="35">
        <f t="shared" ref="X37:X46" si="37">W37/T37</f>
        <v>5.6590140519099184E-2</v>
      </c>
      <c r="Y37" s="34" t="s">
        <v>17</v>
      </c>
      <c r="Z37" s="34">
        <f t="shared" si="14"/>
        <v>35105</v>
      </c>
      <c r="AA37" s="34">
        <f t="shared" si="27"/>
        <v>18816280</v>
      </c>
      <c r="AB37" s="65">
        <f>D37-(SUM(AA37:AA46))</f>
        <v>112330033.38</v>
      </c>
      <c r="AC37" s="45">
        <f t="shared" si="23"/>
        <v>1</v>
      </c>
      <c r="AD37" s="46">
        <f t="shared" si="13"/>
        <v>0</v>
      </c>
    </row>
    <row r="38" spans="1:30" ht="30.6" x14ac:dyDescent="0.3">
      <c r="A38" s="13">
        <v>27</v>
      </c>
      <c r="B38" s="6">
        <v>12161803</v>
      </c>
      <c r="C38" s="14" t="s">
        <v>69</v>
      </c>
      <c r="D38" s="61"/>
      <c r="E38" s="6" t="s">
        <v>30</v>
      </c>
      <c r="F38" s="6">
        <v>123</v>
      </c>
      <c r="G38" s="6">
        <v>75</v>
      </c>
      <c r="H38" s="19">
        <v>251302</v>
      </c>
      <c r="I38" s="10">
        <f t="shared" si="28"/>
        <v>265978.0368</v>
      </c>
      <c r="J38" s="18">
        <v>200000</v>
      </c>
      <c r="K38" s="11">
        <f t="shared" si="1"/>
        <v>38000</v>
      </c>
      <c r="L38" s="18">
        <f t="shared" si="29"/>
        <v>238000</v>
      </c>
      <c r="M38" s="18">
        <v>213743.96043001235</v>
      </c>
      <c r="N38" s="32">
        <f t="shared" si="3"/>
        <v>40611.35248170235</v>
      </c>
      <c r="O38" s="32">
        <f t="shared" si="30"/>
        <v>254355.31291171469</v>
      </c>
      <c r="P38" s="18">
        <v>207893.7</v>
      </c>
      <c r="Q38" s="33">
        <f t="shared" si="25"/>
        <v>39499.803</v>
      </c>
      <c r="R38" s="1">
        <f t="shared" si="31"/>
        <v>247393.50300000003</v>
      </c>
      <c r="S38" s="34">
        <f t="shared" si="32"/>
        <v>238000</v>
      </c>
      <c r="T38" s="34">
        <f t="shared" si="33"/>
        <v>251431.71317792867</v>
      </c>
      <c r="U38" s="34">
        <f t="shared" si="34"/>
        <v>250874.40795585734</v>
      </c>
      <c r="V38" s="34">
        <f t="shared" si="35"/>
        <v>251225.06033319578</v>
      </c>
      <c r="W38" s="34">
        <f t="shared" si="36"/>
        <v>11787.861364650973</v>
      </c>
      <c r="X38" s="35">
        <f t="shared" si="37"/>
        <v>4.6882953688141764E-2</v>
      </c>
      <c r="Y38" s="34" t="s">
        <v>17</v>
      </c>
      <c r="Z38" s="34">
        <f t="shared" si="14"/>
        <v>238000</v>
      </c>
      <c r="AA38" s="34">
        <f t="shared" si="27"/>
        <v>17850000</v>
      </c>
      <c r="AB38" s="49"/>
      <c r="AC38" s="45">
        <f t="shared" si="23"/>
        <v>0.6097560975609756</v>
      </c>
      <c r="AD38" s="46">
        <f t="shared" si="13"/>
        <v>0.3902439024390244</v>
      </c>
    </row>
    <row r="39" spans="1:30" ht="30.6" x14ac:dyDescent="0.3">
      <c r="A39" s="13">
        <v>28</v>
      </c>
      <c r="B39" s="6">
        <v>53131608</v>
      </c>
      <c r="C39" s="14" t="s">
        <v>70</v>
      </c>
      <c r="D39" s="61"/>
      <c r="E39" s="6" t="s">
        <v>37</v>
      </c>
      <c r="F39" s="6">
        <v>32</v>
      </c>
      <c r="G39" s="6">
        <v>32</v>
      </c>
      <c r="H39" s="19">
        <v>64910</v>
      </c>
      <c r="I39" s="10">
        <f t="shared" si="28"/>
        <v>68700.744000000006</v>
      </c>
      <c r="J39" s="18">
        <v>29500</v>
      </c>
      <c r="K39" s="11">
        <f t="shared" si="1"/>
        <v>5605</v>
      </c>
      <c r="L39" s="18">
        <f t="shared" si="29"/>
        <v>35105</v>
      </c>
      <c r="M39" s="18">
        <v>34435.075512560965</v>
      </c>
      <c r="N39" s="32">
        <f t="shared" si="3"/>
        <v>6542.6643473865834</v>
      </c>
      <c r="O39" s="32">
        <f t="shared" si="30"/>
        <v>40977.739859947549</v>
      </c>
      <c r="P39" s="18">
        <v>31742.550000000003</v>
      </c>
      <c r="Q39" s="33">
        <f t="shared" si="25"/>
        <v>6031.0845000000008</v>
      </c>
      <c r="R39" s="1">
        <f t="shared" si="31"/>
        <v>37773.6345</v>
      </c>
      <c r="S39" s="34">
        <f t="shared" si="32"/>
        <v>35105</v>
      </c>
      <c r="T39" s="34">
        <f t="shared" si="33"/>
        <v>45639.279589986894</v>
      </c>
      <c r="U39" s="34">
        <f t="shared" si="34"/>
        <v>39375.687179973771</v>
      </c>
      <c r="V39" s="34">
        <f t="shared" si="35"/>
        <v>43955.861684673131</v>
      </c>
      <c r="W39" s="34">
        <f t="shared" si="36"/>
        <v>15560.639581442703</v>
      </c>
      <c r="X39" s="35">
        <f t="shared" si="37"/>
        <v>0.34094840499753759</v>
      </c>
      <c r="Y39" s="34" t="s">
        <v>18</v>
      </c>
      <c r="Z39" s="34">
        <f>ROUND(T39,2)</f>
        <v>45639.28</v>
      </c>
      <c r="AA39" s="34">
        <f t="shared" si="27"/>
        <v>1460456.96</v>
      </c>
      <c r="AB39" s="49"/>
      <c r="AC39" s="45">
        <f t="shared" si="23"/>
        <v>1</v>
      </c>
      <c r="AD39" s="46">
        <f t="shared" si="13"/>
        <v>0</v>
      </c>
    </row>
    <row r="40" spans="1:30" ht="30.6" x14ac:dyDescent="0.3">
      <c r="A40" s="13">
        <v>29</v>
      </c>
      <c r="B40" s="6">
        <v>53131608</v>
      </c>
      <c r="C40" s="14" t="s">
        <v>71</v>
      </c>
      <c r="D40" s="61"/>
      <c r="E40" s="6" t="s">
        <v>72</v>
      </c>
      <c r="F40" s="6">
        <v>2410</v>
      </c>
      <c r="G40" s="6">
        <v>2410</v>
      </c>
      <c r="H40" s="10">
        <v>7231</v>
      </c>
      <c r="I40" s="10">
        <f t="shared" si="28"/>
        <v>7653.2903999999999</v>
      </c>
      <c r="J40" s="18">
        <v>6500</v>
      </c>
      <c r="K40" s="11">
        <f t="shared" si="1"/>
        <v>1235</v>
      </c>
      <c r="L40" s="18">
        <f t="shared" si="29"/>
        <v>7735</v>
      </c>
      <c r="M40" s="18">
        <v>6984.1313271415029</v>
      </c>
      <c r="N40" s="32">
        <f t="shared" si="3"/>
        <v>1326.9849521568856</v>
      </c>
      <c r="O40" s="32">
        <f t="shared" si="30"/>
        <v>8311.1162792983887</v>
      </c>
      <c r="P40" s="18">
        <v>7308</v>
      </c>
      <c r="Q40" s="33">
        <f t="shared" si="25"/>
        <v>1388.52</v>
      </c>
      <c r="R40" s="1">
        <f t="shared" si="31"/>
        <v>8696.52</v>
      </c>
      <c r="S40" s="34">
        <f t="shared" si="32"/>
        <v>7653.2903999999999</v>
      </c>
      <c r="T40" s="34">
        <f t="shared" si="33"/>
        <v>8098.9816698245968</v>
      </c>
      <c r="U40" s="34">
        <f t="shared" si="34"/>
        <v>8023.0581396491943</v>
      </c>
      <c r="V40" s="34">
        <f t="shared" si="35"/>
        <v>8087.7616204047172</v>
      </c>
      <c r="W40" s="34">
        <f t="shared" si="36"/>
        <v>494.36036536504128</v>
      </c>
      <c r="X40" s="35">
        <f t="shared" si="37"/>
        <v>6.1039817784369406E-2</v>
      </c>
      <c r="Y40" s="34" t="s">
        <v>17</v>
      </c>
      <c r="Z40" s="34">
        <f t="shared" si="14"/>
        <v>7653.29</v>
      </c>
      <c r="AA40" s="34">
        <f t="shared" si="27"/>
        <v>18444428.899999999</v>
      </c>
      <c r="AB40" s="49"/>
      <c r="AC40" s="45">
        <f t="shared" si="23"/>
        <v>1</v>
      </c>
      <c r="AD40" s="46">
        <f t="shared" si="13"/>
        <v>0</v>
      </c>
    </row>
    <row r="41" spans="1:30" ht="30.6" x14ac:dyDescent="0.3">
      <c r="A41" s="13">
        <v>30</v>
      </c>
      <c r="B41" s="6">
        <v>12161803</v>
      </c>
      <c r="C41" s="14" t="s">
        <v>73</v>
      </c>
      <c r="D41" s="61"/>
      <c r="E41" s="6" t="s">
        <v>30</v>
      </c>
      <c r="F41" s="6">
        <v>1008</v>
      </c>
      <c r="G41" s="6">
        <v>1008</v>
      </c>
      <c r="H41" s="1"/>
      <c r="I41" s="6"/>
      <c r="J41" s="18">
        <v>59000</v>
      </c>
      <c r="K41" s="11">
        <f t="shared" si="1"/>
        <v>11210</v>
      </c>
      <c r="L41" s="18">
        <f t="shared" si="29"/>
        <v>70210</v>
      </c>
      <c r="M41" s="18">
        <v>66979.956344728111</v>
      </c>
      <c r="N41" s="32">
        <f t="shared" si="3"/>
        <v>12726.191705498341</v>
      </c>
      <c r="O41" s="32">
        <f t="shared" si="30"/>
        <v>79706.148050226446</v>
      </c>
      <c r="P41" s="18">
        <v>65799.3</v>
      </c>
      <c r="Q41" s="33">
        <f t="shared" si="25"/>
        <v>12501.867</v>
      </c>
      <c r="R41" s="1">
        <f t="shared" si="31"/>
        <v>78301.167000000001</v>
      </c>
      <c r="S41" s="34">
        <f t="shared" si="32"/>
        <v>70210</v>
      </c>
      <c r="T41" s="34">
        <f t="shared" si="33"/>
        <v>76072.438350075492</v>
      </c>
      <c r="U41" s="34">
        <f t="shared" si="34"/>
        <v>78301.167000000001</v>
      </c>
      <c r="V41" s="34">
        <f t="shared" si="35"/>
        <v>75954.412664384945</v>
      </c>
      <c r="W41" s="34">
        <f t="shared" si="36"/>
        <v>5125.3907650247174</v>
      </c>
      <c r="X41" s="35">
        <f t="shared" si="37"/>
        <v>6.737513449270989E-2</v>
      </c>
      <c r="Y41" s="34" t="s">
        <v>17</v>
      </c>
      <c r="Z41" s="34">
        <f t="shared" si="14"/>
        <v>70210</v>
      </c>
      <c r="AA41" s="34">
        <f t="shared" si="27"/>
        <v>70771680</v>
      </c>
      <c r="AB41" s="49"/>
      <c r="AC41" s="45">
        <f t="shared" si="23"/>
        <v>1</v>
      </c>
      <c r="AD41" s="46">
        <f t="shared" si="13"/>
        <v>0</v>
      </c>
    </row>
    <row r="42" spans="1:30" ht="30.6" x14ac:dyDescent="0.3">
      <c r="A42" s="13">
        <v>31</v>
      </c>
      <c r="B42" s="6">
        <v>12163001</v>
      </c>
      <c r="C42" s="14" t="s">
        <v>74</v>
      </c>
      <c r="D42" s="61"/>
      <c r="E42" s="6" t="s">
        <v>30</v>
      </c>
      <c r="F42" s="6">
        <v>835</v>
      </c>
      <c r="G42" s="6">
        <v>835</v>
      </c>
      <c r="H42" s="10"/>
      <c r="I42" s="10"/>
      <c r="J42" s="18">
        <v>50000</v>
      </c>
      <c r="K42" s="11">
        <f t="shared" si="1"/>
        <v>9500</v>
      </c>
      <c r="L42" s="18">
        <f t="shared" si="29"/>
        <v>59500</v>
      </c>
      <c r="M42" s="18">
        <v>56595.499029106017</v>
      </c>
      <c r="N42" s="32">
        <f t="shared" si="3"/>
        <v>10753.144815530144</v>
      </c>
      <c r="O42" s="32">
        <f t="shared" si="30"/>
        <v>67348.643844636157</v>
      </c>
      <c r="P42" s="18">
        <v>53114.25</v>
      </c>
      <c r="Q42" s="33">
        <f t="shared" si="25"/>
        <v>10091.7075</v>
      </c>
      <c r="R42" s="1">
        <f t="shared" si="31"/>
        <v>63205.957500000004</v>
      </c>
      <c r="S42" s="34">
        <f t="shared" si="32"/>
        <v>59500</v>
      </c>
      <c r="T42" s="34">
        <f t="shared" si="33"/>
        <v>63351.53378154539</v>
      </c>
      <c r="U42" s="34">
        <f t="shared" si="34"/>
        <v>63205.957500000004</v>
      </c>
      <c r="V42" s="34">
        <f t="shared" si="35"/>
        <v>63270.501748748167</v>
      </c>
      <c r="W42" s="34">
        <f t="shared" si="36"/>
        <v>3926.3465066519148</v>
      </c>
      <c r="X42" s="35">
        <f t="shared" si="37"/>
        <v>6.1977134132081245E-2</v>
      </c>
      <c r="Y42" s="34" t="s">
        <v>17</v>
      </c>
      <c r="Z42" s="34">
        <f t="shared" si="14"/>
        <v>59500</v>
      </c>
      <c r="AA42" s="34">
        <f t="shared" si="27"/>
        <v>49682500</v>
      </c>
      <c r="AB42" s="49"/>
      <c r="AC42" s="45">
        <f t="shared" si="23"/>
        <v>1</v>
      </c>
      <c r="AD42" s="46">
        <f t="shared" si="13"/>
        <v>0</v>
      </c>
    </row>
    <row r="43" spans="1:30" ht="30.6" x14ac:dyDescent="0.3">
      <c r="A43" s="13">
        <v>32</v>
      </c>
      <c r="B43" s="6">
        <v>15121800</v>
      </c>
      <c r="C43" s="14" t="s">
        <v>75</v>
      </c>
      <c r="D43" s="61"/>
      <c r="E43" s="6" t="s">
        <v>37</v>
      </c>
      <c r="F43" s="6">
        <v>15</v>
      </c>
      <c r="G43" s="6">
        <v>15</v>
      </c>
      <c r="H43" s="10">
        <v>1256000</v>
      </c>
      <c r="I43" s="10">
        <f t="shared" si="28"/>
        <v>1329350.3999999999</v>
      </c>
      <c r="J43" s="18">
        <v>1256000</v>
      </c>
      <c r="K43" s="11">
        <f t="shared" si="1"/>
        <v>238640</v>
      </c>
      <c r="L43" s="18">
        <f t="shared" si="29"/>
        <v>1494640</v>
      </c>
      <c r="M43" s="18">
        <v>1514206.8311942657</v>
      </c>
      <c r="N43" s="32">
        <f t="shared" si="3"/>
        <v>287699.29792691051</v>
      </c>
      <c r="O43" s="32">
        <f t="shared" si="30"/>
        <v>1801906.1291211762</v>
      </c>
      <c r="P43" s="18">
        <v>1414036.05</v>
      </c>
      <c r="Q43" s="33">
        <f t="shared" si="25"/>
        <v>268666.84950000001</v>
      </c>
      <c r="R43" s="1">
        <f t="shared" si="31"/>
        <v>1682702.8995000001</v>
      </c>
      <c r="S43" s="34">
        <f t="shared" si="32"/>
        <v>1329350.3999999999</v>
      </c>
      <c r="T43" s="34">
        <f t="shared" si="33"/>
        <v>1577149.8571552942</v>
      </c>
      <c r="U43" s="34">
        <f t="shared" si="34"/>
        <v>1588671.4497500001</v>
      </c>
      <c r="V43" s="34">
        <f>GEOMEAN(I43,L43,O43,R43)</f>
        <v>1566675.021481989</v>
      </c>
      <c r="W43" s="34">
        <f t="shared" si="36"/>
        <v>208061.9090803414</v>
      </c>
      <c r="X43" s="35">
        <f t="shared" si="37"/>
        <v>0.13192272638924923</v>
      </c>
      <c r="Y43" s="34" t="s">
        <v>17</v>
      </c>
      <c r="Z43" s="34">
        <f t="shared" si="14"/>
        <v>1329350.3999999999</v>
      </c>
      <c r="AA43" s="34">
        <f t="shared" si="27"/>
        <v>19940256</v>
      </c>
      <c r="AB43" s="49"/>
      <c r="AC43" s="45">
        <f t="shared" si="23"/>
        <v>1</v>
      </c>
      <c r="AD43" s="46">
        <f t="shared" si="13"/>
        <v>0</v>
      </c>
    </row>
    <row r="44" spans="1:30" ht="30.6" x14ac:dyDescent="0.3">
      <c r="A44" s="13">
        <v>33</v>
      </c>
      <c r="B44" s="6">
        <v>47131828</v>
      </c>
      <c r="C44" s="14" t="s">
        <v>76</v>
      </c>
      <c r="D44" s="61"/>
      <c r="E44" s="6" t="s">
        <v>30</v>
      </c>
      <c r="F44" s="6">
        <v>40</v>
      </c>
      <c r="G44" s="6">
        <v>40</v>
      </c>
      <c r="H44" s="10">
        <v>70860</v>
      </c>
      <c r="I44" s="10">
        <f t="shared" si="28"/>
        <v>74998.224000000002</v>
      </c>
      <c r="J44" s="18">
        <v>59000</v>
      </c>
      <c r="K44" s="11">
        <f t="shared" si="1"/>
        <v>11210</v>
      </c>
      <c r="L44" s="18">
        <f t="shared" si="29"/>
        <v>70210</v>
      </c>
      <c r="M44" s="18">
        <v>69396.131961583422</v>
      </c>
      <c r="N44" s="32">
        <f t="shared" si="3"/>
        <v>13185.265072700849</v>
      </c>
      <c r="O44" s="32">
        <f t="shared" si="30"/>
        <v>82581.397034284266</v>
      </c>
      <c r="P44" s="18">
        <v>64303.05</v>
      </c>
      <c r="Q44" s="33">
        <f t="shared" si="25"/>
        <v>12217.5795</v>
      </c>
      <c r="R44" s="1">
        <f t="shared" si="31"/>
        <v>76520.62950000001</v>
      </c>
      <c r="S44" s="34">
        <f t="shared" si="32"/>
        <v>70210</v>
      </c>
      <c r="T44" s="34">
        <f t="shared" si="33"/>
        <v>76077.562633571069</v>
      </c>
      <c r="U44" s="34">
        <f t="shared" si="34"/>
        <v>75759.426750000013</v>
      </c>
      <c r="V44" s="34">
        <f t="shared" si="35"/>
        <v>75949.982473070879</v>
      </c>
      <c r="W44" s="34">
        <f t="shared" si="36"/>
        <v>5101.9418951619482</v>
      </c>
      <c r="X44" s="35">
        <f t="shared" si="37"/>
        <v>6.7062373169544637E-2</v>
      </c>
      <c r="Y44" s="34" t="s">
        <v>17</v>
      </c>
      <c r="Z44" s="34">
        <f t="shared" si="14"/>
        <v>70210</v>
      </c>
      <c r="AA44" s="34">
        <f t="shared" si="27"/>
        <v>2808400</v>
      </c>
      <c r="AB44" s="49"/>
      <c r="AC44" s="45">
        <f t="shared" si="23"/>
        <v>1</v>
      </c>
      <c r="AD44" s="46">
        <f t="shared" si="13"/>
        <v>0</v>
      </c>
    </row>
    <row r="45" spans="1:30" ht="30.6" x14ac:dyDescent="0.3">
      <c r="A45" s="13">
        <v>34</v>
      </c>
      <c r="B45" s="6">
        <v>25171709</v>
      </c>
      <c r="C45" s="14" t="s">
        <v>77</v>
      </c>
      <c r="D45" s="61"/>
      <c r="E45" s="6" t="s">
        <v>78</v>
      </c>
      <c r="F45" s="6">
        <v>64</v>
      </c>
      <c r="G45" s="6">
        <v>64</v>
      </c>
      <c r="H45" s="6"/>
      <c r="I45" s="6"/>
      <c r="J45" s="18">
        <v>15600</v>
      </c>
      <c r="K45" s="11">
        <f t="shared" si="1"/>
        <v>2964</v>
      </c>
      <c r="L45" s="18">
        <f t="shared" si="29"/>
        <v>18564</v>
      </c>
      <c r="M45" s="18">
        <v>16752.179923315751</v>
      </c>
      <c r="N45" s="32">
        <f t="shared" si="3"/>
        <v>3182.9141854299928</v>
      </c>
      <c r="O45" s="32">
        <f t="shared" si="30"/>
        <v>19935.094108745743</v>
      </c>
      <c r="P45" s="18">
        <v>15562.050000000001</v>
      </c>
      <c r="Q45" s="33">
        <f t="shared" si="25"/>
        <v>2956.7895000000003</v>
      </c>
      <c r="R45" s="1">
        <f t="shared" si="31"/>
        <v>18518.839500000002</v>
      </c>
      <c r="S45" s="34">
        <f t="shared" si="32"/>
        <v>18518.839500000002</v>
      </c>
      <c r="T45" s="34">
        <f t="shared" si="33"/>
        <v>19005.977869581915</v>
      </c>
      <c r="U45" s="34">
        <f t="shared" si="34"/>
        <v>18564</v>
      </c>
      <c r="V45" s="34">
        <f t="shared" si="35"/>
        <v>18994.791868681841</v>
      </c>
      <c r="W45" s="34">
        <f t="shared" si="36"/>
        <v>804.95503420906334</v>
      </c>
      <c r="X45" s="35">
        <f t="shared" si="37"/>
        <v>4.2352729216703563E-2</v>
      </c>
      <c r="Y45" s="34" t="s">
        <v>17</v>
      </c>
      <c r="Z45" s="34">
        <f t="shared" si="14"/>
        <v>18518.84</v>
      </c>
      <c r="AA45" s="34">
        <f t="shared" si="27"/>
        <v>1185205.76</v>
      </c>
      <c r="AB45" s="49"/>
      <c r="AC45" s="45">
        <f t="shared" si="23"/>
        <v>1</v>
      </c>
      <c r="AD45" s="46">
        <f t="shared" si="13"/>
        <v>0</v>
      </c>
    </row>
    <row r="46" spans="1:30" ht="30.6" x14ac:dyDescent="0.3">
      <c r="A46" s="13">
        <v>35</v>
      </c>
      <c r="B46" s="6">
        <v>15121806</v>
      </c>
      <c r="C46" s="14" t="s">
        <v>79</v>
      </c>
      <c r="D46" s="61"/>
      <c r="E46" s="6" t="s">
        <v>30</v>
      </c>
      <c r="F46" s="6">
        <v>508</v>
      </c>
      <c r="G46" s="6">
        <v>508</v>
      </c>
      <c r="H46" s="10">
        <v>62224</v>
      </c>
      <c r="I46" s="10">
        <f t="shared" si="28"/>
        <v>65857.881599999993</v>
      </c>
      <c r="J46" s="18">
        <v>50000</v>
      </c>
      <c r="K46" s="11">
        <f t="shared" si="1"/>
        <v>9500</v>
      </c>
      <c r="L46" s="18">
        <f t="shared" si="29"/>
        <v>59500</v>
      </c>
      <c r="M46" s="18">
        <v>51879.387673493024</v>
      </c>
      <c r="N46" s="32">
        <f t="shared" si="3"/>
        <v>9857.0836579636743</v>
      </c>
      <c r="O46" s="32">
        <f t="shared" si="30"/>
        <v>61736.471331456698</v>
      </c>
      <c r="P46" s="18">
        <v>54447.75</v>
      </c>
      <c r="Q46" s="33">
        <f t="shared" si="25"/>
        <v>10345.0725</v>
      </c>
      <c r="R46" s="1">
        <f t="shared" si="31"/>
        <v>64792.822500000002</v>
      </c>
      <c r="S46" s="34">
        <f t="shared" si="32"/>
        <v>59500</v>
      </c>
      <c r="T46" s="34">
        <f t="shared" si="33"/>
        <v>62971.793857864177</v>
      </c>
      <c r="U46" s="34">
        <f t="shared" si="34"/>
        <v>63264.64691572835</v>
      </c>
      <c r="V46" s="34">
        <f t="shared" si="35"/>
        <v>62921.396967125409</v>
      </c>
      <c r="W46" s="34">
        <f t="shared" si="36"/>
        <v>2899.713900056282</v>
      </c>
      <c r="X46" s="35">
        <f t="shared" si="37"/>
        <v>4.6047821134035452E-2</v>
      </c>
      <c r="Y46" s="34" t="s">
        <v>17</v>
      </c>
      <c r="Z46" s="34">
        <f t="shared" si="14"/>
        <v>59500</v>
      </c>
      <c r="AA46" s="34">
        <f t="shared" si="27"/>
        <v>30226000</v>
      </c>
      <c r="AB46" s="49"/>
      <c r="AC46" s="45">
        <f t="shared" si="23"/>
        <v>1</v>
      </c>
      <c r="AD46" s="46">
        <f t="shared" si="13"/>
        <v>0</v>
      </c>
    </row>
    <row r="47" spans="1:30" ht="48.6" customHeight="1" x14ac:dyDescent="0.3">
      <c r="A47" s="47" t="s">
        <v>80</v>
      </c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3"/>
      <c r="AC47" s="3"/>
      <c r="AD47" s="3"/>
    </row>
    <row r="48" spans="1:30" ht="40.799999999999997" x14ac:dyDescent="0.3">
      <c r="A48" s="13">
        <v>36</v>
      </c>
      <c r="B48" s="6">
        <v>31201500</v>
      </c>
      <c r="C48" s="14" t="s">
        <v>81</v>
      </c>
      <c r="D48" s="67">
        <v>10667341</v>
      </c>
      <c r="E48" s="6" t="s">
        <v>82</v>
      </c>
      <c r="F48" s="6">
        <v>70</v>
      </c>
      <c r="G48" s="6">
        <v>6</v>
      </c>
      <c r="H48" s="6"/>
      <c r="I48" s="10"/>
      <c r="J48" s="18">
        <v>80000</v>
      </c>
      <c r="K48" s="11">
        <f t="shared" si="1"/>
        <v>15200</v>
      </c>
      <c r="L48" s="18">
        <f t="shared" ref="L48:L56" si="38">K48+J48</f>
        <v>95200</v>
      </c>
      <c r="M48" s="18">
        <v>93751.017575685721</v>
      </c>
      <c r="N48" s="32">
        <f t="shared" si="3"/>
        <v>17812.693339380286</v>
      </c>
      <c r="O48" s="32">
        <f t="shared" ref="O48:O56" si="39">M48+N48</f>
        <v>111563.71091506601</v>
      </c>
      <c r="P48" s="18">
        <v>91545.3</v>
      </c>
      <c r="Q48" s="33">
        <f t="shared" si="25"/>
        <v>17393.607</v>
      </c>
      <c r="R48" s="1">
        <f t="shared" ref="R48:R56" si="40">P48+Q48</f>
        <v>108938.90700000001</v>
      </c>
      <c r="S48" s="34">
        <f t="shared" ref="S48:S56" si="41">MIN(I48,L48,O48,R48)</f>
        <v>95200</v>
      </c>
      <c r="T48" s="34">
        <f t="shared" ref="T48:T56" si="42">AVERAGE(I48,L48,O48,R48)</f>
        <v>105234.20597168867</v>
      </c>
      <c r="U48" s="34">
        <f t="shared" ref="U48:U56" si="43">MEDIAN(I48,L48,O48,R48)</f>
        <v>108938.90700000001</v>
      </c>
      <c r="V48" s="34">
        <f t="shared" ref="V48:V56" si="44">GEOMEAN(I48,L48,O48,R48)</f>
        <v>104981.87003379538</v>
      </c>
      <c r="W48" s="34">
        <f t="shared" ref="W48:W56" si="45">STDEVA(I48,L48,O48,R48)</f>
        <v>8788.422270797013</v>
      </c>
      <c r="X48" s="35">
        <f t="shared" ref="X48:X56" si="46">W48/T48</f>
        <v>8.3512981255936647E-2</v>
      </c>
      <c r="Y48" s="34" t="s">
        <v>17</v>
      </c>
      <c r="Z48" s="34">
        <f t="shared" si="14"/>
        <v>95200</v>
      </c>
      <c r="AA48" s="34">
        <f t="shared" si="27"/>
        <v>571200</v>
      </c>
      <c r="AB48" s="68">
        <f>D48-((SUM(AA48:AA56)))</f>
        <v>6131</v>
      </c>
      <c r="AC48" s="45">
        <f t="shared" ref="AC48:AC56" si="47">G48/F48</f>
        <v>8.5714285714285715E-2</v>
      </c>
      <c r="AD48" s="46">
        <f t="shared" si="13"/>
        <v>0.91428571428571426</v>
      </c>
    </row>
    <row r="49" spans="1:30" ht="51" x14ac:dyDescent="0.3">
      <c r="A49" s="13">
        <v>37</v>
      </c>
      <c r="B49" s="6">
        <v>31201500</v>
      </c>
      <c r="C49" s="14" t="s">
        <v>83</v>
      </c>
      <c r="D49" s="67"/>
      <c r="E49" s="6" t="s">
        <v>30</v>
      </c>
      <c r="F49" s="6">
        <v>30</v>
      </c>
      <c r="G49" s="6">
        <v>6</v>
      </c>
      <c r="H49" s="6"/>
      <c r="I49" s="10"/>
      <c r="J49" s="18">
        <v>53000</v>
      </c>
      <c r="K49" s="11">
        <f t="shared" si="1"/>
        <v>10070</v>
      </c>
      <c r="L49" s="18">
        <f t="shared" si="38"/>
        <v>63070</v>
      </c>
      <c r="M49" s="18">
        <v>53984.748052070179</v>
      </c>
      <c r="N49" s="32">
        <f t="shared" si="3"/>
        <v>10257.102129893334</v>
      </c>
      <c r="O49" s="32">
        <f t="shared" si="39"/>
        <v>64241.850181963513</v>
      </c>
      <c r="P49" s="18">
        <v>53560.5</v>
      </c>
      <c r="Q49" s="33">
        <f t="shared" si="25"/>
        <v>10176.495000000001</v>
      </c>
      <c r="R49" s="1">
        <f t="shared" si="40"/>
        <v>63736.995000000003</v>
      </c>
      <c r="S49" s="34">
        <f t="shared" si="41"/>
        <v>63070</v>
      </c>
      <c r="T49" s="34">
        <f t="shared" si="42"/>
        <v>63682.948393987841</v>
      </c>
      <c r="U49" s="34">
        <f t="shared" si="43"/>
        <v>63736.995000000003</v>
      </c>
      <c r="V49" s="34">
        <f t="shared" si="44"/>
        <v>63681.138387982166</v>
      </c>
      <c r="W49" s="34">
        <f t="shared" si="45"/>
        <v>587.79162035372303</v>
      </c>
      <c r="X49" s="35">
        <f t="shared" si="46"/>
        <v>9.2299686992698207E-3</v>
      </c>
      <c r="Y49" s="34" t="s">
        <v>17</v>
      </c>
      <c r="Z49" s="34">
        <f t="shared" si="14"/>
        <v>63070</v>
      </c>
      <c r="AA49" s="34">
        <f t="shared" si="27"/>
        <v>378420</v>
      </c>
      <c r="AB49" s="49"/>
      <c r="AC49" s="45">
        <f t="shared" si="47"/>
        <v>0.2</v>
      </c>
      <c r="AD49" s="46">
        <f t="shared" si="13"/>
        <v>0.8</v>
      </c>
    </row>
    <row r="50" spans="1:30" ht="30.6" x14ac:dyDescent="0.3">
      <c r="A50" s="13">
        <v>38</v>
      </c>
      <c r="B50" s="6">
        <v>31201500</v>
      </c>
      <c r="C50" s="14" t="s">
        <v>84</v>
      </c>
      <c r="D50" s="67"/>
      <c r="E50" s="6" t="s">
        <v>82</v>
      </c>
      <c r="F50" s="6">
        <v>40</v>
      </c>
      <c r="G50" s="6">
        <v>15</v>
      </c>
      <c r="H50" s="6"/>
      <c r="I50" s="10"/>
      <c r="J50" s="18">
        <v>5000</v>
      </c>
      <c r="K50" s="11">
        <f t="shared" si="1"/>
        <v>950</v>
      </c>
      <c r="L50" s="18">
        <f t="shared" si="38"/>
        <v>5950</v>
      </c>
      <c r="M50" s="18">
        <v>5996.3433037891546</v>
      </c>
      <c r="N50" s="32">
        <f t="shared" si="3"/>
        <v>1139.3052277199395</v>
      </c>
      <c r="O50" s="32">
        <f t="shared" si="39"/>
        <v>7135.648531509094</v>
      </c>
      <c r="P50" s="18">
        <v>5685.75</v>
      </c>
      <c r="Q50" s="33">
        <f t="shared" si="25"/>
        <v>1080.2925</v>
      </c>
      <c r="R50" s="1">
        <f t="shared" si="40"/>
        <v>6766.0424999999996</v>
      </c>
      <c r="S50" s="34">
        <f t="shared" si="41"/>
        <v>5950</v>
      </c>
      <c r="T50" s="34">
        <f t="shared" si="42"/>
        <v>6617.2303438363642</v>
      </c>
      <c r="U50" s="34">
        <f t="shared" si="43"/>
        <v>6766.0424999999996</v>
      </c>
      <c r="V50" s="34">
        <f t="shared" si="44"/>
        <v>6598.2441174902551</v>
      </c>
      <c r="W50" s="34">
        <f t="shared" si="45"/>
        <v>606.67075373217915</v>
      </c>
      <c r="X50" s="35">
        <f t="shared" si="46"/>
        <v>9.1680464818224769E-2</v>
      </c>
      <c r="Y50" s="34" t="s">
        <v>17</v>
      </c>
      <c r="Z50" s="34">
        <f t="shared" si="14"/>
        <v>5950</v>
      </c>
      <c r="AA50" s="34">
        <f t="shared" si="27"/>
        <v>89250</v>
      </c>
      <c r="AB50" s="49"/>
      <c r="AC50" s="45">
        <f t="shared" si="47"/>
        <v>0.375</v>
      </c>
      <c r="AD50" s="46">
        <f t="shared" si="13"/>
        <v>0.625</v>
      </c>
    </row>
    <row r="51" spans="1:30" ht="40.799999999999997" x14ac:dyDescent="0.3">
      <c r="A51" s="13">
        <v>39</v>
      </c>
      <c r="B51" s="6">
        <v>24141511</v>
      </c>
      <c r="C51" s="14" t="s">
        <v>85</v>
      </c>
      <c r="D51" s="67"/>
      <c r="E51" s="6" t="s">
        <v>30</v>
      </c>
      <c r="F51" s="6">
        <v>1000</v>
      </c>
      <c r="G51" s="6">
        <v>60</v>
      </c>
      <c r="H51" s="6"/>
      <c r="I51" s="10"/>
      <c r="J51" s="18">
        <v>37000</v>
      </c>
      <c r="K51" s="11">
        <f t="shared" si="1"/>
        <v>7030</v>
      </c>
      <c r="L51" s="18">
        <f t="shared" si="38"/>
        <v>44030</v>
      </c>
      <c r="M51" s="18">
        <v>37520.252352511467</v>
      </c>
      <c r="N51" s="32">
        <f t="shared" si="3"/>
        <v>7128.8479469771792</v>
      </c>
      <c r="O51" s="32">
        <f t="shared" si="39"/>
        <v>44649.100299488644</v>
      </c>
      <c r="P51" s="18">
        <v>38351.25</v>
      </c>
      <c r="Q51" s="33">
        <f t="shared" si="25"/>
        <v>7286.7375000000002</v>
      </c>
      <c r="R51" s="1">
        <f t="shared" si="40"/>
        <v>45637.987500000003</v>
      </c>
      <c r="S51" s="34">
        <f t="shared" si="41"/>
        <v>44030</v>
      </c>
      <c r="T51" s="34">
        <f t="shared" si="42"/>
        <v>44772.362599829539</v>
      </c>
      <c r="U51" s="34">
        <f t="shared" si="43"/>
        <v>44649.100299488644</v>
      </c>
      <c r="V51" s="34">
        <f t="shared" si="44"/>
        <v>44767.477863417022</v>
      </c>
      <c r="W51" s="34">
        <f t="shared" si="45"/>
        <v>811.04941036478374</v>
      </c>
      <c r="X51" s="35">
        <f t="shared" si="46"/>
        <v>1.8114956711439471E-2</v>
      </c>
      <c r="Y51" s="34" t="s">
        <v>17</v>
      </c>
      <c r="Z51" s="34">
        <f t="shared" si="14"/>
        <v>44030</v>
      </c>
      <c r="AA51" s="34">
        <f t="shared" si="27"/>
        <v>2641800</v>
      </c>
      <c r="AB51" s="49"/>
      <c r="AC51" s="45">
        <f t="shared" si="47"/>
        <v>0.06</v>
      </c>
      <c r="AD51" s="46">
        <f t="shared" si="13"/>
        <v>0.94</v>
      </c>
    </row>
    <row r="52" spans="1:30" ht="40.799999999999997" x14ac:dyDescent="0.3">
      <c r="A52" s="13">
        <v>40</v>
      </c>
      <c r="B52" s="6">
        <v>24141511</v>
      </c>
      <c r="C52" s="14" t="s">
        <v>86</v>
      </c>
      <c r="D52" s="67"/>
      <c r="E52" s="6" t="s">
        <v>30</v>
      </c>
      <c r="F52" s="6">
        <v>1000</v>
      </c>
      <c r="G52" s="6">
        <v>60</v>
      </c>
      <c r="H52" s="6"/>
      <c r="I52" s="10"/>
      <c r="J52" s="18">
        <v>55000</v>
      </c>
      <c r="K52" s="11">
        <f t="shared" si="1"/>
        <v>10450</v>
      </c>
      <c r="L52" s="18">
        <f t="shared" si="38"/>
        <v>65450</v>
      </c>
      <c r="M52" s="18">
        <v>63031.028778803266</v>
      </c>
      <c r="N52" s="32">
        <f t="shared" si="3"/>
        <v>11975.895467972621</v>
      </c>
      <c r="O52" s="32">
        <f t="shared" si="39"/>
        <v>75006.924246775889</v>
      </c>
      <c r="P52" s="18">
        <v>60242.700000000004</v>
      </c>
      <c r="Q52" s="33">
        <f t="shared" si="25"/>
        <v>11446.113000000001</v>
      </c>
      <c r="R52" s="1">
        <f t="shared" si="40"/>
        <v>71688.813000000009</v>
      </c>
      <c r="S52" s="34">
        <f t="shared" si="41"/>
        <v>65450</v>
      </c>
      <c r="T52" s="34">
        <f t="shared" si="42"/>
        <v>70715.245748925299</v>
      </c>
      <c r="U52" s="34">
        <f t="shared" si="43"/>
        <v>71688.813000000009</v>
      </c>
      <c r="V52" s="34">
        <f t="shared" si="44"/>
        <v>70602.616996381126</v>
      </c>
      <c r="W52" s="34">
        <f t="shared" si="45"/>
        <v>4852.2752558904876</v>
      </c>
      <c r="X52" s="35">
        <f t="shared" si="46"/>
        <v>6.8617102358924209E-2</v>
      </c>
      <c r="Y52" s="34" t="s">
        <v>17</v>
      </c>
      <c r="Z52" s="34">
        <f t="shared" si="14"/>
        <v>65450</v>
      </c>
      <c r="AA52" s="34">
        <f t="shared" si="27"/>
        <v>3927000</v>
      </c>
      <c r="AB52" s="49"/>
      <c r="AC52" s="45">
        <f t="shared" si="47"/>
        <v>0.06</v>
      </c>
      <c r="AD52" s="46">
        <f t="shared" si="13"/>
        <v>0.94</v>
      </c>
    </row>
    <row r="53" spans="1:30" ht="30.6" x14ac:dyDescent="0.3">
      <c r="A53" s="13">
        <v>41</v>
      </c>
      <c r="B53" s="6">
        <v>24141511</v>
      </c>
      <c r="C53" s="14" t="s">
        <v>87</v>
      </c>
      <c r="D53" s="67"/>
      <c r="E53" s="6" t="s">
        <v>30</v>
      </c>
      <c r="F53" s="6">
        <v>1000</v>
      </c>
      <c r="G53" s="6">
        <v>59</v>
      </c>
      <c r="H53" s="6"/>
      <c r="I53" s="10"/>
      <c r="J53" s="18">
        <v>16000</v>
      </c>
      <c r="K53" s="11">
        <f t="shared" si="1"/>
        <v>3040</v>
      </c>
      <c r="L53" s="18">
        <f t="shared" si="38"/>
        <v>19040</v>
      </c>
      <c r="M53" s="18">
        <v>18389.998188713653</v>
      </c>
      <c r="N53" s="32">
        <f t="shared" si="3"/>
        <v>3494.0996558555939</v>
      </c>
      <c r="O53" s="32">
        <f t="shared" si="39"/>
        <v>21884.097844569245</v>
      </c>
      <c r="P53" s="18">
        <v>17854.2</v>
      </c>
      <c r="Q53" s="33">
        <f t="shared" si="25"/>
        <v>3392.2980000000002</v>
      </c>
      <c r="R53" s="1">
        <f t="shared" si="40"/>
        <v>21246.498</v>
      </c>
      <c r="S53" s="34">
        <f t="shared" si="41"/>
        <v>19040</v>
      </c>
      <c r="T53" s="34">
        <f t="shared" si="42"/>
        <v>20723.53194818975</v>
      </c>
      <c r="U53" s="34">
        <f t="shared" si="43"/>
        <v>21246.498</v>
      </c>
      <c r="V53" s="34">
        <f t="shared" si="44"/>
        <v>20686.847657469698</v>
      </c>
      <c r="W53" s="34">
        <f t="shared" si="45"/>
        <v>1492.42864348027</v>
      </c>
      <c r="X53" s="35">
        <f t="shared" si="46"/>
        <v>7.2016133505207705E-2</v>
      </c>
      <c r="Y53" s="34" t="s">
        <v>17</v>
      </c>
      <c r="Z53" s="34">
        <f t="shared" si="14"/>
        <v>19040</v>
      </c>
      <c r="AA53" s="34">
        <f t="shared" si="27"/>
        <v>1123360</v>
      </c>
      <c r="AB53" s="49"/>
      <c r="AC53" s="45">
        <f t="shared" si="47"/>
        <v>5.8999999999999997E-2</v>
      </c>
      <c r="AD53" s="46">
        <f t="shared" si="13"/>
        <v>0.94100000000000006</v>
      </c>
    </row>
    <row r="54" spans="1:30" ht="30.6" x14ac:dyDescent="0.3">
      <c r="A54" s="13">
        <v>42</v>
      </c>
      <c r="B54" s="6">
        <v>24141511</v>
      </c>
      <c r="C54" s="14" t="s">
        <v>88</v>
      </c>
      <c r="D54" s="67"/>
      <c r="E54" s="6" t="s">
        <v>30</v>
      </c>
      <c r="F54" s="6">
        <v>3500</v>
      </c>
      <c r="G54" s="6">
        <v>59</v>
      </c>
      <c r="H54" s="6"/>
      <c r="I54" s="10"/>
      <c r="J54" s="18">
        <v>18000</v>
      </c>
      <c r="K54" s="11">
        <f t="shared" si="1"/>
        <v>3420</v>
      </c>
      <c r="L54" s="18">
        <f t="shared" si="38"/>
        <v>21420</v>
      </c>
      <c r="M54" s="18">
        <v>20764.339289637574</v>
      </c>
      <c r="N54" s="32">
        <f t="shared" si="3"/>
        <v>3945.2244650311391</v>
      </c>
      <c r="O54" s="32">
        <f t="shared" si="39"/>
        <v>24709.563754668714</v>
      </c>
      <c r="P54" s="18">
        <v>20666.100000000002</v>
      </c>
      <c r="Q54" s="33">
        <f t="shared" si="25"/>
        <v>3926.5590000000007</v>
      </c>
      <c r="R54" s="1">
        <f t="shared" si="40"/>
        <v>24592.659000000003</v>
      </c>
      <c r="S54" s="34">
        <f t="shared" si="41"/>
        <v>21420</v>
      </c>
      <c r="T54" s="34">
        <f t="shared" si="42"/>
        <v>23574.074251556242</v>
      </c>
      <c r="U54" s="34">
        <f t="shared" si="43"/>
        <v>24592.659000000003</v>
      </c>
      <c r="V54" s="34">
        <f t="shared" si="44"/>
        <v>23523.214972006859</v>
      </c>
      <c r="W54" s="34">
        <f t="shared" si="45"/>
        <v>1866.3985617571657</v>
      </c>
      <c r="X54" s="35">
        <f t="shared" si="46"/>
        <v>7.9171658740065071E-2</v>
      </c>
      <c r="Y54" s="34" t="s">
        <v>17</v>
      </c>
      <c r="Z54" s="34">
        <f t="shared" si="14"/>
        <v>21420</v>
      </c>
      <c r="AA54" s="34">
        <f t="shared" si="27"/>
        <v>1263780</v>
      </c>
      <c r="AB54" s="49"/>
      <c r="AC54" s="45">
        <f t="shared" si="47"/>
        <v>1.6857142857142859E-2</v>
      </c>
      <c r="AD54" s="46">
        <f t="shared" si="13"/>
        <v>0.9831428571428571</v>
      </c>
    </row>
    <row r="55" spans="1:30" ht="51" x14ac:dyDescent="0.3">
      <c r="A55" s="13">
        <v>43</v>
      </c>
      <c r="B55" s="6">
        <v>24141511</v>
      </c>
      <c r="C55" s="7" t="s">
        <v>89</v>
      </c>
      <c r="D55" s="67"/>
      <c r="E55" s="6" t="s">
        <v>82</v>
      </c>
      <c r="F55" s="20">
        <v>84</v>
      </c>
      <c r="G55" s="20">
        <v>20</v>
      </c>
      <c r="H55" s="20"/>
      <c r="I55" s="10"/>
      <c r="J55" s="18">
        <v>4000</v>
      </c>
      <c r="K55" s="11">
        <f t="shared" si="1"/>
        <v>760</v>
      </c>
      <c r="L55" s="18">
        <f t="shared" si="38"/>
        <v>4760</v>
      </c>
      <c r="M55" s="18">
        <v>4492.3559929996673</v>
      </c>
      <c r="N55" s="32">
        <f t="shared" si="3"/>
        <v>853.54763866993676</v>
      </c>
      <c r="O55" s="32">
        <f t="shared" si="39"/>
        <v>5345.9036316696038</v>
      </c>
      <c r="P55" s="18">
        <v>4411.05</v>
      </c>
      <c r="Q55" s="33">
        <f t="shared" si="25"/>
        <v>838.09950000000003</v>
      </c>
      <c r="R55" s="1">
        <f t="shared" si="40"/>
        <v>5249.1495000000004</v>
      </c>
      <c r="S55" s="34">
        <f t="shared" si="41"/>
        <v>4760</v>
      </c>
      <c r="T55" s="34">
        <f t="shared" si="42"/>
        <v>5118.3510438898675</v>
      </c>
      <c r="U55" s="34">
        <f t="shared" si="43"/>
        <v>5249.1495000000004</v>
      </c>
      <c r="V55" s="34">
        <f t="shared" si="44"/>
        <v>5111.7821853917785</v>
      </c>
      <c r="W55" s="34">
        <f t="shared" si="45"/>
        <v>314.08906936011533</v>
      </c>
      <c r="X55" s="35">
        <f t="shared" si="46"/>
        <v>6.1365284769802055E-2</v>
      </c>
      <c r="Y55" s="34" t="s">
        <v>17</v>
      </c>
      <c r="Z55" s="34">
        <f t="shared" si="14"/>
        <v>4760</v>
      </c>
      <c r="AA55" s="34">
        <f t="shared" si="27"/>
        <v>95200</v>
      </c>
      <c r="AB55" s="49"/>
      <c r="AC55" s="45">
        <f t="shared" si="47"/>
        <v>0.23809523809523808</v>
      </c>
      <c r="AD55" s="46">
        <f t="shared" si="13"/>
        <v>0.76190476190476186</v>
      </c>
    </row>
    <row r="56" spans="1:30" ht="40.799999999999997" x14ac:dyDescent="0.3">
      <c r="A56" s="13">
        <v>44</v>
      </c>
      <c r="B56" s="6">
        <v>24141511</v>
      </c>
      <c r="C56" s="7" t="s">
        <v>90</v>
      </c>
      <c r="D56" s="67"/>
      <c r="E56" s="6" t="s">
        <v>82</v>
      </c>
      <c r="F56" s="20">
        <v>26</v>
      </c>
      <c r="G56" s="20">
        <v>6</v>
      </c>
      <c r="H56" s="20"/>
      <c r="I56" s="10"/>
      <c r="J56" s="18">
        <v>80000</v>
      </c>
      <c r="K56" s="11">
        <f t="shared" si="1"/>
        <v>15200</v>
      </c>
      <c r="L56" s="18">
        <f t="shared" si="38"/>
        <v>95200</v>
      </c>
      <c r="M56" s="18">
        <v>87217.709133841068</v>
      </c>
      <c r="N56" s="32">
        <f t="shared" si="3"/>
        <v>16571.364735429805</v>
      </c>
      <c r="O56" s="32">
        <f t="shared" si="39"/>
        <v>103789.07386927087</v>
      </c>
      <c r="P56" s="18">
        <v>87806.25</v>
      </c>
      <c r="Q56" s="33">
        <f t="shared" si="25"/>
        <v>16683.1875</v>
      </c>
      <c r="R56" s="1">
        <f t="shared" si="40"/>
        <v>104489.4375</v>
      </c>
      <c r="S56" s="34">
        <f t="shared" si="41"/>
        <v>95200</v>
      </c>
      <c r="T56" s="34">
        <f t="shared" si="42"/>
        <v>101159.50378975696</v>
      </c>
      <c r="U56" s="34">
        <f t="shared" si="43"/>
        <v>103789.07386927087</v>
      </c>
      <c r="V56" s="34">
        <f t="shared" si="44"/>
        <v>101069.54845714763</v>
      </c>
      <c r="W56" s="34">
        <f t="shared" si="45"/>
        <v>5172.9480346227783</v>
      </c>
      <c r="X56" s="35">
        <f t="shared" si="46"/>
        <v>5.1136550109754215E-2</v>
      </c>
      <c r="Y56" s="34" t="s">
        <v>17</v>
      </c>
      <c r="Z56" s="34">
        <f>ROUND(S56,2)</f>
        <v>95200</v>
      </c>
      <c r="AA56" s="34">
        <f>Z56*G56</f>
        <v>571200</v>
      </c>
      <c r="AB56" s="49"/>
      <c r="AC56" s="45">
        <f t="shared" si="47"/>
        <v>0.23076923076923078</v>
      </c>
      <c r="AD56" s="46">
        <f t="shared" si="13"/>
        <v>0.76923076923076916</v>
      </c>
    </row>
    <row r="57" spans="1:30" x14ac:dyDescent="0.3">
      <c r="A57" s="47" t="s">
        <v>91</v>
      </c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3"/>
      <c r="AC57" s="3"/>
      <c r="AD57" s="3"/>
    </row>
    <row r="58" spans="1:30" ht="20.399999999999999" x14ac:dyDescent="0.3">
      <c r="A58" s="13">
        <v>45</v>
      </c>
      <c r="B58" s="6">
        <v>27112838</v>
      </c>
      <c r="C58" s="14" t="s">
        <v>92</v>
      </c>
      <c r="D58" s="67">
        <v>144627614</v>
      </c>
      <c r="E58" s="6" t="s">
        <v>30</v>
      </c>
      <c r="F58" s="6">
        <v>30</v>
      </c>
      <c r="G58" s="6">
        <v>30</v>
      </c>
      <c r="H58" s="10">
        <v>32738</v>
      </c>
      <c r="I58" s="10">
        <f t="shared" si="28"/>
        <v>34649.8992</v>
      </c>
      <c r="J58" s="18">
        <v>27000</v>
      </c>
      <c r="K58" s="11">
        <f t="shared" si="1"/>
        <v>5130</v>
      </c>
      <c r="L58" s="18">
        <f t="shared" ref="L58:L66" si="48">K58+J58</f>
        <v>32130</v>
      </c>
      <c r="M58" s="18">
        <v>31835.9981147332</v>
      </c>
      <c r="N58" s="32">
        <f t="shared" si="3"/>
        <v>6048.8396417993081</v>
      </c>
      <c r="O58" s="32">
        <f t="shared" ref="O58:O66" si="49">M58+N58</f>
        <v>37884.837756532506</v>
      </c>
      <c r="P58" s="18">
        <v>30250.5</v>
      </c>
      <c r="Q58" s="33">
        <f t="shared" si="25"/>
        <v>5747.5950000000003</v>
      </c>
      <c r="R58" s="1">
        <f t="shared" ref="R58:R66" si="50">P58+Q58</f>
        <v>35998.095000000001</v>
      </c>
      <c r="S58" s="34">
        <f t="shared" ref="S58:S66" si="51">MIN(I58,L58,O58,R58)</f>
        <v>32130</v>
      </c>
      <c r="T58" s="34">
        <f t="shared" ref="T58:T66" si="52">AVERAGE(I58,L58,O58,R58)</f>
        <v>35165.707989133123</v>
      </c>
      <c r="U58" s="34">
        <f t="shared" ref="U58:U66" si="53">MEDIAN(I58,L58,O58,R58)</f>
        <v>35323.997100000001</v>
      </c>
      <c r="V58" s="34">
        <f t="shared" ref="V58:V66" si="54">GEOMEAN(I58,L58,O58,R58)</f>
        <v>35102.61031750359</v>
      </c>
      <c r="W58" s="34">
        <f t="shared" ref="W58:W66" si="55">STDEVA(I58,L58,O58,R58)</f>
        <v>2419.9253797070523</v>
      </c>
      <c r="X58" s="35">
        <f t="shared" ref="X58:X66" si="56">W58/T58</f>
        <v>6.8814919934353541E-2</v>
      </c>
      <c r="Y58" s="34" t="s">
        <v>17</v>
      </c>
      <c r="Z58" s="34">
        <f t="shared" si="14"/>
        <v>32130</v>
      </c>
      <c r="AA58" s="34">
        <f>Z58*G58</f>
        <v>963900</v>
      </c>
      <c r="AB58" s="68">
        <f>D58-SUM(AA58:AA66)</f>
        <v>10156452.400000006</v>
      </c>
      <c r="AC58" s="45">
        <f t="shared" ref="AC58:AC66" si="57">G58/F58</f>
        <v>1</v>
      </c>
      <c r="AD58" s="46">
        <f t="shared" si="13"/>
        <v>0</v>
      </c>
    </row>
    <row r="59" spans="1:30" ht="51" x14ac:dyDescent="0.3">
      <c r="A59" s="13">
        <v>46</v>
      </c>
      <c r="B59" s="6">
        <v>27112838</v>
      </c>
      <c r="C59" s="14" t="s">
        <v>93</v>
      </c>
      <c r="D59" s="67"/>
      <c r="E59" s="6" t="s">
        <v>30</v>
      </c>
      <c r="F59" s="6">
        <v>40</v>
      </c>
      <c r="G59" s="6">
        <v>40</v>
      </c>
      <c r="H59" s="6"/>
      <c r="I59" s="6"/>
      <c r="J59" s="18">
        <v>9000</v>
      </c>
      <c r="K59" s="11">
        <f t="shared" si="1"/>
        <v>1710</v>
      </c>
      <c r="L59" s="18">
        <f t="shared" si="48"/>
        <v>10710</v>
      </c>
      <c r="M59" s="18">
        <v>9445.9834631614231</v>
      </c>
      <c r="N59" s="32">
        <f t="shared" si="3"/>
        <v>1794.7368580006705</v>
      </c>
      <c r="O59" s="32">
        <f t="shared" si="49"/>
        <v>11240.720321162094</v>
      </c>
      <c r="P59" s="18">
        <v>9421.65</v>
      </c>
      <c r="Q59" s="33">
        <f t="shared" si="25"/>
        <v>1790.1134999999999</v>
      </c>
      <c r="R59" s="1">
        <f t="shared" si="50"/>
        <v>11211.763499999999</v>
      </c>
      <c r="S59" s="34">
        <f t="shared" si="51"/>
        <v>10710</v>
      </c>
      <c r="T59" s="34">
        <f t="shared" si="52"/>
        <v>11054.161273720698</v>
      </c>
      <c r="U59" s="34">
        <f t="shared" si="53"/>
        <v>11211.763499999999</v>
      </c>
      <c r="V59" s="34">
        <f t="shared" si="54"/>
        <v>11051.447895693753</v>
      </c>
      <c r="W59" s="34">
        <f t="shared" si="55"/>
        <v>298.40385573873408</v>
      </c>
      <c r="X59" s="35">
        <f t="shared" si="56"/>
        <v>2.6994707997262186E-2</v>
      </c>
      <c r="Y59" s="34" t="s">
        <v>17</v>
      </c>
      <c r="Z59" s="34">
        <f t="shared" si="14"/>
        <v>10710</v>
      </c>
      <c r="AA59" s="34">
        <f t="shared" ref="AA59:AA79" si="58">Z59*G59</f>
        <v>428400</v>
      </c>
      <c r="AB59" s="68"/>
      <c r="AC59" s="45">
        <f t="shared" si="57"/>
        <v>1</v>
      </c>
      <c r="AD59" s="46">
        <f t="shared" si="13"/>
        <v>0</v>
      </c>
    </row>
    <row r="60" spans="1:30" ht="30.6" x14ac:dyDescent="0.3">
      <c r="A60" s="13">
        <v>47</v>
      </c>
      <c r="B60" s="6">
        <v>31191506</v>
      </c>
      <c r="C60" s="14" t="s">
        <v>94</v>
      </c>
      <c r="D60" s="67"/>
      <c r="E60" s="6" t="s">
        <v>30</v>
      </c>
      <c r="F60" s="6">
        <v>50</v>
      </c>
      <c r="G60" s="6">
        <v>50</v>
      </c>
      <c r="H60" s="19">
        <v>63323</v>
      </c>
      <c r="I60" s="10">
        <f t="shared" si="28"/>
        <v>67021.063200000004</v>
      </c>
      <c r="J60" s="18">
        <v>53000</v>
      </c>
      <c r="K60" s="11">
        <f t="shared" si="1"/>
        <v>10070</v>
      </c>
      <c r="L60" s="18">
        <f t="shared" si="48"/>
        <v>63070</v>
      </c>
      <c r="M60" s="18">
        <v>60810.539029279935</v>
      </c>
      <c r="N60" s="32">
        <f t="shared" si="3"/>
        <v>11554.002415563187</v>
      </c>
      <c r="O60" s="32">
        <f t="shared" si="49"/>
        <v>72364.541444843126</v>
      </c>
      <c r="P60" s="18">
        <v>57734.25</v>
      </c>
      <c r="Q60" s="33">
        <f t="shared" si="25"/>
        <v>10969.5075</v>
      </c>
      <c r="R60" s="1">
        <f t="shared" si="50"/>
        <v>68703.757500000007</v>
      </c>
      <c r="S60" s="34">
        <f t="shared" si="51"/>
        <v>63070</v>
      </c>
      <c r="T60" s="34">
        <f t="shared" si="52"/>
        <v>67789.840536210788</v>
      </c>
      <c r="U60" s="34">
        <f t="shared" si="53"/>
        <v>67862.410350000006</v>
      </c>
      <c r="V60" s="34">
        <f t="shared" si="54"/>
        <v>67707.240217246275</v>
      </c>
      <c r="W60" s="34">
        <f t="shared" si="55"/>
        <v>3857.0734112827531</v>
      </c>
      <c r="X60" s="35">
        <f t="shared" si="56"/>
        <v>5.6897514152175199E-2</v>
      </c>
      <c r="Y60" s="34" t="s">
        <v>17</v>
      </c>
      <c r="Z60" s="34">
        <f t="shared" si="14"/>
        <v>63070</v>
      </c>
      <c r="AA60" s="34">
        <f t="shared" si="58"/>
        <v>3153500</v>
      </c>
      <c r="AB60" s="68"/>
      <c r="AC60" s="45">
        <f t="shared" si="57"/>
        <v>1</v>
      </c>
      <c r="AD60" s="46">
        <f t="shared" si="13"/>
        <v>0</v>
      </c>
    </row>
    <row r="61" spans="1:30" ht="40.799999999999997" x14ac:dyDescent="0.3">
      <c r="A61" s="13">
        <v>48</v>
      </c>
      <c r="B61" s="6">
        <v>31191506</v>
      </c>
      <c r="C61" s="14" t="s">
        <v>95</v>
      </c>
      <c r="D61" s="67"/>
      <c r="E61" s="6" t="s">
        <v>30</v>
      </c>
      <c r="F61" s="6">
        <v>10</v>
      </c>
      <c r="G61" s="6">
        <v>10</v>
      </c>
      <c r="H61" s="6"/>
      <c r="I61" s="6"/>
      <c r="J61" s="18">
        <v>48000</v>
      </c>
      <c r="K61" s="11">
        <f t="shared" si="1"/>
        <v>9120</v>
      </c>
      <c r="L61" s="18">
        <f t="shared" si="48"/>
        <v>57120</v>
      </c>
      <c r="M61" s="18">
        <v>56386.02813044787</v>
      </c>
      <c r="N61" s="32">
        <f t="shared" si="3"/>
        <v>10713.345344785095</v>
      </c>
      <c r="O61" s="32">
        <f t="shared" si="49"/>
        <v>67099.373475232962</v>
      </c>
      <c r="P61" s="18">
        <v>53698.05</v>
      </c>
      <c r="Q61" s="33">
        <f t="shared" si="25"/>
        <v>10202.629500000001</v>
      </c>
      <c r="R61" s="1">
        <f t="shared" si="50"/>
        <v>63900.679500000006</v>
      </c>
      <c r="S61" s="34">
        <f t="shared" si="51"/>
        <v>57120</v>
      </c>
      <c r="T61" s="34">
        <f t="shared" si="52"/>
        <v>62706.684325077658</v>
      </c>
      <c r="U61" s="34">
        <f t="shared" si="53"/>
        <v>63900.679500000006</v>
      </c>
      <c r="V61" s="34">
        <f t="shared" si="54"/>
        <v>62565.854455294044</v>
      </c>
      <c r="W61" s="34">
        <f t="shared" si="55"/>
        <v>5095.703297666495</v>
      </c>
      <c r="X61" s="35">
        <f t="shared" si="56"/>
        <v>8.126252173133354E-2</v>
      </c>
      <c r="Y61" s="34" t="s">
        <v>17</v>
      </c>
      <c r="Z61" s="34">
        <f t="shared" si="14"/>
        <v>57120</v>
      </c>
      <c r="AA61" s="34">
        <f t="shared" si="58"/>
        <v>571200</v>
      </c>
      <c r="AB61" s="68"/>
      <c r="AC61" s="45">
        <f t="shared" si="57"/>
        <v>1</v>
      </c>
      <c r="AD61" s="46">
        <f t="shared" si="13"/>
        <v>0</v>
      </c>
    </row>
    <row r="62" spans="1:30" ht="20.399999999999999" x14ac:dyDescent="0.3">
      <c r="A62" s="13">
        <v>49</v>
      </c>
      <c r="B62" s="6">
        <v>11101502</v>
      </c>
      <c r="C62" s="14" t="s">
        <v>96</v>
      </c>
      <c r="D62" s="67"/>
      <c r="E62" s="6" t="s">
        <v>30</v>
      </c>
      <c r="F62" s="6">
        <v>50</v>
      </c>
      <c r="G62" s="6">
        <v>50</v>
      </c>
      <c r="H62" s="6"/>
      <c r="I62" s="6"/>
      <c r="J62" s="18">
        <v>84000</v>
      </c>
      <c r="K62" s="11">
        <f t="shared" si="1"/>
        <v>15960</v>
      </c>
      <c r="L62" s="18">
        <f t="shared" si="48"/>
        <v>99960</v>
      </c>
      <c r="M62" s="18">
        <v>94964.592143693764</v>
      </c>
      <c r="N62" s="32">
        <f t="shared" si="3"/>
        <v>18043.272507301815</v>
      </c>
      <c r="O62" s="32">
        <f t="shared" si="49"/>
        <v>113007.86465099559</v>
      </c>
      <c r="P62" s="18">
        <v>96357.45</v>
      </c>
      <c r="Q62" s="33">
        <f t="shared" si="25"/>
        <v>18307.915499999999</v>
      </c>
      <c r="R62" s="1">
        <f t="shared" si="50"/>
        <v>114665.3655</v>
      </c>
      <c r="S62" s="34">
        <f t="shared" si="51"/>
        <v>99960</v>
      </c>
      <c r="T62" s="34">
        <f t="shared" si="52"/>
        <v>109211.07671699853</v>
      </c>
      <c r="U62" s="34">
        <f t="shared" si="53"/>
        <v>113007.86465099559</v>
      </c>
      <c r="V62" s="34">
        <f t="shared" si="54"/>
        <v>109007.33578364417</v>
      </c>
      <c r="W62" s="34">
        <f t="shared" si="55"/>
        <v>8054.4175819209177</v>
      </c>
      <c r="X62" s="35">
        <f t="shared" si="56"/>
        <v>7.3750921829958113E-2</v>
      </c>
      <c r="Y62" s="34" t="s">
        <v>17</v>
      </c>
      <c r="Z62" s="34">
        <f t="shared" si="14"/>
        <v>99960</v>
      </c>
      <c r="AA62" s="34">
        <f t="shared" si="58"/>
        <v>4998000</v>
      </c>
      <c r="AB62" s="68"/>
      <c r="AC62" s="45">
        <f t="shared" si="57"/>
        <v>1</v>
      </c>
      <c r="AD62" s="46">
        <f t="shared" si="13"/>
        <v>0</v>
      </c>
    </row>
    <row r="63" spans="1:30" ht="20.399999999999999" x14ac:dyDescent="0.3">
      <c r="A63" s="13">
        <v>50</v>
      </c>
      <c r="B63" s="6">
        <v>47131500</v>
      </c>
      <c r="C63" s="14" t="s">
        <v>97</v>
      </c>
      <c r="D63" s="67"/>
      <c r="E63" s="6" t="s">
        <v>47</v>
      </c>
      <c r="F63" s="6">
        <v>500</v>
      </c>
      <c r="G63" s="6">
        <v>500</v>
      </c>
      <c r="H63" s="6"/>
      <c r="I63" s="6"/>
      <c r="J63" s="18">
        <v>32000</v>
      </c>
      <c r="K63" s="18">
        <f t="shared" ref="K63" si="59">J63*0.19</f>
        <v>6080</v>
      </c>
      <c r="L63" s="18">
        <f t="shared" si="48"/>
        <v>38080</v>
      </c>
      <c r="M63" s="18">
        <v>34506.411570965298</v>
      </c>
      <c r="N63" s="18">
        <f t="shared" ref="N63" si="60">M63*0.19</f>
        <v>6556.2181984834069</v>
      </c>
      <c r="O63" s="18">
        <f t="shared" ref="O63" si="61">N63+M63</f>
        <v>41062.629769448708</v>
      </c>
      <c r="P63" s="18">
        <v>33392.1</v>
      </c>
      <c r="Q63" s="18">
        <f t="shared" ref="Q63" si="62">P63*0.19</f>
        <v>6344.4989999999998</v>
      </c>
      <c r="R63" s="18">
        <f t="shared" ref="R63" si="63">Q63+P63</f>
        <v>39736.599000000002</v>
      </c>
      <c r="S63" s="34">
        <f t="shared" si="51"/>
        <v>38080</v>
      </c>
      <c r="T63" s="34">
        <f t="shared" si="52"/>
        <v>39626.409589816241</v>
      </c>
      <c r="U63" s="34">
        <f t="shared" si="53"/>
        <v>39736.599000000002</v>
      </c>
      <c r="V63" s="34">
        <f t="shared" si="54"/>
        <v>39607.563845174678</v>
      </c>
      <c r="W63" s="34">
        <f t="shared" si="55"/>
        <v>1494.3648700996343</v>
      </c>
      <c r="X63" s="35">
        <f t="shared" si="56"/>
        <v>3.7711336595170043E-2</v>
      </c>
      <c r="Y63" s="34" t="s">
        <v>17</v>
      </c>
      <c r="Z63" s="34">
        <f t="shared" si="14"/>
        <v>38080</v>
      </c>
      <c r="AA63" s="34">
        <f t="shared" si="58"/>
        <v>19040000</v>
      </c>
      <c r="AB63" s="68"/>
      <c r="AC63" s="45">
        <f t="shared" si="57"/>
        <v>1</v>
      </c>
      <c r="AD63" s="46">
        <f t="shared" si="13"/>
        <v>0</v>
      </c>
    </row>
    <row r="64" spans="1:30" ht="15.6" x14ac:dyDescent="0.3">
      <c r="A64" s="13">
        <v>51</v>
      </c>
      <c r="B64" s="6">
        <v>11101502</v>
      </c>
      <c r="C64" s="7" t="s">
        <v>98</v>
      </c>
      <c r="D64" s="67"/>
      <c r="E64" s="6" t="s">
        <v>30</v>
      </c>
      <c r="F64" s="20">
        <v>454</v>
      </c>
      <c r="G64" s="20">
        <v>454</v>
      </c>
      <c r="H64" s="20"/>
      <c r="I64" s="20"/>
      <c r="J64" s="18">
        <v>84000</v>
      </c>
      <c r="K64" s="11">
        <f t="shared" si="1"/>
        <v>15960</v>
      </c>
      <c r="L64" s="18">
        <f t="shared" si="48"/>
        <v>99960</v>
      </c>
      <c r="M64" s="18">
        <v>92989.193410970765</v>
      </c>
      <c r="N64" s="32">
        <f t="shared" si="3"/>
        <v>17667.946748084447</v>
      </c>
      <c r="O64" s="32">
        <f t="shared" si="49"/>
        <v>110657.14015905521</v>
      </c>
      <c r="P64" s="18">
        <v>93321.900000000009</v>
      </c>
      <c r="Q64" s="33">
        <f t="shared" si="25"/>
        <v>17731.161</v>
      </c>
      <c r="R64" s="1">
        <f t="shared" si="50"/>
        <v>111053.06100000002</v>
      </c>
      <c r="S64" s="34">
        <f t="shared" si="51"/>
        <v>99960</v>
      </c>
      <c r="T64" s="34">
        <f t="shared" si="52"/>
        <v>107223.40038635174</v>
      </c>
      <c r="U64" s="34">
        <f t="shared" si="53"/>
        <v>110657.14015905521</v>
      </c>
      <c r="V64" s="34">
        <f t="shared" si="54"/>
        <v>107097.35399757451</v>
      </c>
      <c r="W64" s="34">
        <f t="shared" si="55"/>
        <v>6293.4034677124109</v>
      </c>
      <c r="X64" s="35">
        <f t="shared" si="56"/>
        <v>5.869430968460021E-2</v>
      </c>
      <c r="Y64" s="34" t="s">
        <v>17</v>
      </c>
      <c r="Z64" s="34">
        <f t="shared" si="14"/>
        <v>99960</v>
      </c>
      <c r="AA64" s="34">
        <f t="shared" si="58"/>
        <v>45381840</v>
      </c>
      <c r="AB64" s="68"/>
      <c r="AC64" s="45">
        <f t="shared" si="57"/>
        <v>1</v>
      </c>
      <c r="AD64" s="46">
        <f t="shared" si="13"/>
        <v>0</v>
      </c>
    </row>
    <row r="65" spans="1:30" ht="15.6" x14ac:dyDescent="0.3">
      <c r="A65" s="13">
        <v>52</v>
      </c>
      <c r="B65" s="6">
        <v>11101502</v>
      </c>
      <c r="C65" s="7" t="s">
        <v>99</v>
      </c>
      <c r="D65" s="67"/>
      <c r="E65" s="6" t="s">
        <v>30</v>
      </c>
      <c r="F65" s="20">
        <v>563</v>
      </c>
      <c r="G65" s="20">
        <v>563</v>
      </c>
      <c r="H65" s="20"/>
      <c r="I65" s="20"/>
      <c r="J65" s="18">
        <v>84000</v>
      </c>
      <c r="K65" s="11">
        <f t="shared" si="1"/>
        <v>15960</v>
      </c>
      <c r="L65" s="18">
        <f t="shared" si="48"/>
        <v>99960</v>
      </c>
      <c r="M65" s="18">
        <v>90008.353123102846</v>
      </c>
      <c r="N65" s="32">
        <f t="shared" si="3"/>
        <v>17101.587093389542</v>
      </c>
      <c r="O65" s="32">
        <f t="shared" si="49"/>
        <v>107109.9402164924</v>
      </c>
      <c r="P65" s="18">
        <v>85573.95</v>
      </c>
      <c r="Q65" s="33">
        <f t="shared" si="25"/>
        <v>16259.050499999999</v>
      </c>
      <c r="R65" s="1">
        <f t="shared" si="50"/>
        <v>101833.00049999999</v>
      </c>
      <c r="S65" s="34">
        <f t="shared" si="51"/>
        <v>99960</v>
      </c>
      <c r="T65" s="34">
        <f t="shared" si="52"/>
        <v>102967.64690549746</v>
      </c>
      <c r="U65" s="34">
        <f t="shared" si="53"/>
        <v>101833.00049999999</v>
      </c>
      <c r="V65" s="34">
        <f t="shared" si="54"/>
        <v>102923.57313146786</v>
      </c>
      <c r="W65" s="34">
        <f t="shared" si="55"/>
        <v>3707.5568942344062</v>
      </c>
      <c r="X65" s="35">
        <f t="shared" si="56"/>
        <v>3.6007008081258375E-2</v>
      </c>
      <c r="Y65" s="34" t="s">
        <v>17</v>
      </c>
      <c r="Z65" s="34">
        <f t="shared" si="14"/>
        <v>99960</v>
      </c>
      <c r="AA65" s="34">
        <f t="shared" si="58"/>
        <v>56277480</v>
      </c>
      <c r="AB65" s="68"/>
      <c r="AC65" s="45">
        <f t="shared" si="57"/>
        <v>1</v>
      </c>
      <c r="AD65" s="46">
        <f t="shared" si="13"/>
        <v>0</v>
      </c>
    </row>
    <row r="66" spans="1:30" ht="20.399999999999999" x14ac:dyDescent="0.3">
      <c r="A66" s="13">
        <v>53</v>
      </c>
      <c r="B66" s="6">
        <v>47131500</v>
      </c>
      <c r="C66" s="7" t="s">
        <v>100</v>
      </c>
      <c r="D66" s="67"/>
      <c r="E66" s="6" t="s">
        <v>30</v>
      </c>
      <c r="F66" s="6">
        <v>120</v>
      </c>
      <c r="G66" s="6">
        <v>120</v>
      </c>
      <c r="H66" s="19">
        <v>31221</v>
      </c>
      <c r="I66" s="10">
        <f t="shared" ref="I66:I72" si="64">H66+(H66*5.84%)</f>
        <v>33044.306400000001</v>
      </c>
      <c r="J66" s="18">
        <v>26000</v>
      </c>
      <c r="K66" s="11">
        <f t="shared" si="1"/>
        <v>4940</v>
      </c>
      <c r="L66" s="18">
        <f t="shared" si="48"/>
        <v>30940</v>
      </c>
      <c r="M66" s="18">
        <v>25608.131507742568</v>
      </c>
      <c r="N66" s="32">
        <f t="shared" si="3"/>
        <v>4865.5449864710881</v>
      </c>
      <c r="O66" s="32">
        <f t="shared" si="49"/>
        <v>30473.676494213658</v>
      </c>
      <c r="P66" s="18">
        <v>26847.45</v>
      </c>
      <c r="Q66" s="33">
        <f t="shared" si="25"/>
        <v>5101.0155000000004</v>
      </c>
      <c r="R66" s="1">
        <f t="shared" si="50"/>
        <v>31948.465500000002</v>
      </c>
      <c r="S66" s="34">
        <f t="shared" si="51"/>
        <v>30473.676494213658</v>
      </c>
      <c r="T66" s="34">
        <f t="shared" si="52"/>
        <v>31601.612098553418</v>
      </c>
      <c r="U66" s="34">
        <f t="shared" si="53"/>
        <v>31444.232750000003</v>
      </c>
      <c r="V66" s="34">
        <f t="shared" si="54"/>
        <v>31586.24150109286</v>
      </c>
      <c r="W66" s="34">
        <f t="shared" si="55"/>
        <v>1141.8761500284036</v>
      </c>
      <c r="X66" s="35">
        <f t="shared" si="56"/>
        <v>3.6133477825983237E-2</v>
      </c>
      <c r="Y66" s="34" t="s">
        <v>17</v>
      </c>
      <c r="Z66" s="34">
        <f t="shared" si="14"/>
        <v>30473.68</v>
      </c>
      <c r="AA66" s="34">
        <f t="shared" si="58"/>
        <v>3656841.6</v>
      </c>
      <c r="AB66" s="68"/>
      <c r="AC66" s="45">
        <f t="shared" si="57"/>
        <v>1</v>
      </c>
      <c r="AD66" s="46">
        <f t="shared" si="13"/>
        <v>0</v>
      </c>
    </row>
    <row r="67" spans="1:30" ht="43.2" customHeight="1" x14ac:dyDescent="0.3">
      <c r="A67" s="47" t="s">
        <v>101</v>
      </c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3"/>
      <c r="AC67" s="3"/>
      <c r="AD67" s="3"/>
    </row>
    <row r="68" spans="1:30" ht="20.399999999999999" x14ac:dyDescent="0.3">
      <c r="A68" s="13">
        <v>54</v>
      </c>
      <c r="B68" s="6">
        <v>47131604</v>
      </c>
      <c r="C68" s="14" t="s">
        <v>102</v>
      </c>
      <c r="D68" s="61">
        <v>16938692</v>
      </c>
      <c r="E68" s="6" t="s">
        <v>30</v>
      </c>
      <c r="F68" s="6">
        <v>50</v>
      </c>
      <c r="G68" s="6">
        <v>50</v>
      </c>
      <c r="H68" s="19">
        <v>7636</v>
      </c>
      <c r="I68" s="10">
        <f t="shared" si="64"/>
        <v>8081.9423999999999</v>
      </c>
      <c r="J68" s="18">
        <v>6400</v>
      </c>
      <c r="K68" s="11">
        <f t="shared" si="1"/>
        <v>1216</v>
      </c>
      <c r="L68" s="18">
        <f t="shared" ref="L68:L72" si="65">K68+J68</f>
        <v>7616</v>
      </c>
      <c r="M68" s="18">
        <v>7111.7121679521724</v>
      </c>
      <c r="N68" s="32">
        <f t="shared" si="3"/>
        <v>1351.2253119109128</v>
      </c>
      <c r="O68" s="32">
        <f t="shared" ref="O68:O72" si="66">M68+N68</f>
        <v>8462.9374798630852</v>
      </c>
      <c r="P68" s="18">
        <v>6976.2000000000007</v>
      </c>
      <c r="Q68" s="33">
        <f t="shared" si="25"/>
        <v>1325.4780000000001</v>
      </c>
      <c r="R68" s="1">
        <f t="shared" ref="R68:R72" si="67">P68+Q68</f>
        <v>8301.6779999999999</v>
      </c>
      <c r="S68" s="34">
        <f t="shared" ref="S68:S72" si="68">MIN(I68,L68,O68,R68)</f>
        <v>7616</v>
      </c>
      <c r="T68" s="34">
        <f t="shared" ref="T68:T72" si="69">AVERAGE(I68,L68,O68,R68)</f>
        <v>8115.6394699657712</v>
      </c>
      <c r="U68" s="34">
        <f t="shared" ref="U68:U72" si="70">MEDIAN(I68,L68,O68,R68)</f>
        <v>8191.8101999999999</v>
      </c>
      <c r="V68" s="34">
        <f t="shared" ref="V68:V72" si="71">GEOMEAN(I68,L68,O68,R68)</f>
        <v>8109.2824202207385</v>
      </c>
      <c r="W68" s="34">
        <f t="shared" ref="W68:W72" si="72">STDEVA(I68,L68,O68,R68)</f>
        <v>367.87739570310032</v>
      </c>
      <c r="X68" s="35">
        <f t="shared" ref="X68:X72" si="73">W68/T68</f>
        <v>4.5329440405101173E-2</v>
      </c>
      <c r="Y68" s="34" t="s">
        <v>17</v>
      </c>
      <c r="Z68" s="34">
        <f t="shared" si="14"/>
        <v>7616</v>
      </c>
      <c r="AA68" s="34">
        <f t="shared" si="58"/>
        <v>380800</v>
      </c>
      <c r="AB68" s="65">
        <f>D68-SUM(AA68:AA72)</f>
        <v>119346.80000000075</v>
      </c>
      <c r="AC68" s="45">
        <f t="shared" ref="AC68:AC72" si="74">G68/F68</f>
        <v>1</v>
      </c>
      <c r="AD68" s="46">
        <f t="shared" si="13"/>
        <v>0</v>
      </c>
    </row>
    <row r="69" spans="1:30" ht="30.6" x14ac:dyDescent="0.3">
      <c r="A69" s="13">
        <v>55</v>
      </c>
      <c r="B69" s="6">
        <v>46181504</v>
      </c>
      <c r="C69" s="14" t="s">
        <v>103</v>
      </c>
      <c r="D69" s="61"/>
      <c r="E69" s="6" t="s">
        <v>104</v>
      </c>
      <c r="F69" s="6">
        <v>100</v>
      </c>
      <c r="G69" s="6">
        <v>100</v>
      </c>
      <c r="H69" s="19">
        <v>130800</v>
      </c>
      <c r="I69" s="10">
        <f t="shared" si="64"/>
        <v>138438.72</v>
      </c>
      <c r="J69" s="18">
        <v>109000</v>
      </c>
      <c r="K69" s="11">
        <f t="shared" si="1"/>
        <v>20710</v>
      </c>
      <c r="L69" s="18">
        <f t="shared" si="65"/>
        <v>129710</v>
      </c>
      <c r="M69" s="18">
        <v>133896.00180083723</v>
      </c>
      <c r="N69" s="32">
        <f t="shared" si="3"/>
        <v>25440.240342159075</v>
      </c>
      <c r="O69" s="32">
        <f t="shared" si="66"/>
        <v>159336.24214299631</v>
      </c>
      <c r="P69" s="18">
        <v>125178.90000000001</v>
      </c>
      <c r="Q69" s="33">
        <f t="shared" si="25"/>
        <v>23783.991000000002</v>
      </c>
      <c r="R69" s="1">
        <f t="shared" si="67"/>
        <v>148962.891</v>
      </c>
      <c r="S69" s="34">
        <f t="shared" si="68"/>
        <v>129710</v>
      </c>
      <c r="T69" s="34">
        <f t="shared" si="69"/>
        <v>144111.96328574908</v>
      </c>
      <c r="U69" s="34">
        <f t="shared" si="70"/>
        <v>143700.80550000002</v>
      </c>
      <c r="V69" s="34">
        <f t="shared" si="71"/>
        <v>143683.17769787429</v>
      </c>
      <c r="W69" s="34">
        <f t="shared" si="72"/>
        <v>12844.095949442741</v>
      </c>
      <c r="X69" s="35">
        <f t="shared" si="73"/>
        <v>8.9125813406449275E-2</v>
      </c>
      <c r="Y69" s="34" t="s">
        <v>17</v>
      </c>
      <c r="Z69" s="34">
        <f t="shared" si="14"/>
        <v>129710</v>
      </c>
      <c r="AA69" s="34">
        <f t="shared" si="58"/>
        <v>12971000</v>
      </c>
      <c r="AB69" s="49"/>
      <c r="AC69" s="45">
        <f t="shared" si="74"/>
        <v>1</v>
      </c>
      <c r="AD69" s="46">
        <f t="shared" si="13"/>
        <v>0</v>
      </c>
    </row>
    <row r="70" spans="1:30" ht="20.399999999999999" x14ac:dyDescent="0.3">
      <c r="A70" s="13">
        <v>56</v>
      </c>
      <c r="B70" s="6">
        <v>46181504</v>
      </c>
      <c r="C70" s="14" t="s">
        <v>105</v>
      </c>
      <c r="D70" s="61"/>
      <c r="E70" s="6" t="s">
        <v>104</v>
      </c>
      <c r="F70" s="6">
        <v>10</v>
      </c>
      <c r="G70" s="6">
        <v>10</v>
      </c>
      <c r="H70" s="19">
        <v>2800</v>
      </c>
      <c r="I70" s="10">
        <f t="shared" si="64"/>
        <v>2963.52</v>
      </c>
      <c r="J70" s="18">
        <v>2500</v>
      </c>
      <c r="K70" s="11">
        <f t="shared" si="1"/>
        <v>475</v>
      </c>
      <c r="L70" s="18">
        <f t="shared" si="65"/>
        <v>2975</v>
      </c>
      <c r="M70" s="18">
        <v>3013.3046858181192</v>
      </c>
      <c r="N70" s="32">
        <f t="shared" si="3"/>
        <v>572.52789030544261</v>
      </c>
      <c r="O70" s="32">
        <f t="shared" si="66"/>
        <v>3585.8325761235619</v>
      </c>
      <c r="P70" s="18">
        <v>2838.15</v>
      </c>
      <c r="Q70" s="33">
        <f t="shared" si="25"/>
        <v>539.24850000000004</v>
      </c>
      <c r="R70" s="1">
        <f t="shared" si="67"/>
        <v>3377.3985000000002</v>
      </c>
      <c r="S70" s="34">
        <f t="shared" si="68"/>
        <v>2963.52</v>
      </c>
      <c r="T70" s="34">
        <f t="shared" si="69"/>
        <v>3225.4377690308902</v>
      </c>
      <c r="U70" s="34">
        <f t="shared" si="70"/>
        <v>3176.1992500000001</v>
      </c>
      <c r="V70" s="34">
        <f t="shared" si="71"/>
        <v>3214.5248450320737</v>
      </c>
      <c r="W70" s="34">
        <f t="shared" si="72"/>
        <v>307.84004213623592</v>
      </c>
      <c r="X70" s="35">
        <f t="shared" si="73"/>
        <v>9.5441321203580079E-2</v>
      </c>
      <c r="Y70" s="34" t="s">
        <v>17</v>
      </c>
      <c r="Z70" s="34">
        <f t="shared" si="14"/>
        <v>2963.52</v>
      </c>
      <c r="AA70" s="34">
        <f t="shared" si="58"/>
        <v>29635.200000000001</v>
      </c>
      <c r="AB70" s="49"/>
      <c r="AC70" s="45">
        <f t="shared" si="74"/>
        <v>1</v>
      </c>
      <c r="AD70" s="46">
        <f t="shared" si="13"/>
        <v>0</v>
      </c>
    </row>
    <row r="71" spans="1:30" ht="81.599999999999994" x14ac:dyDescent="0.3">
      <c r="A71" s="13">
        <v>57</v>
      </c>
      <c r="B71" s="6">
        <v>27112313</v>
      </c>
      <c r="C71" s="14" t="s">
        <v>106</v>
      </c>
      <c r="D71" s="61"/>
      <c r="E71" s="6" t="s">
        <v>30</v>
      </c>
      <c r="F71" s="6">
        <v>50</v>
      </c>
      <c r="G71" s="6">
        <v>50</v>
      </c>
      <c r="H71" s="19">
        <v>67983</v>
      </c>
      <c r="I71" s="10">
        <f t="shared" si="64"/>
        <v>71953.207200000004</v>
      </c>
      <c r="J71" s="18">
        <v>57000</v>
      </c>
      <c r="K71" s="11">
        <f t="shared" si="1"/>
        <v>10830</v>
      </c>
      <c r="L71" s="18">
        <f t="shared" si="65"/>
        <v>67830</v>
      </c>
      <c r="M71" s="18">
        <v>61464.025917050923</v>
      </c>
      <c r="N71" s="32">
        <f t="shared" si="3"/>
        <v>11678.164924239676</v>
      </c>
      <c r="O71" s="32">
        <f t="shared" si="66"/>
        <v>73142.190841290605</v>
      </c>
      <c r="P71" s="18">
        <v>61388.25</v>
      </c>
      <c r="Q71" s="33">
        <f t="shared" si="25"/>
        <v>11663.7675</v>
      </c>
      <c r="R71" s="1">
        <f t="shared" si="67"/>
        <v>73052.017500000002</v>
      </c>
      <c r="S71" s="34">
        <f t="shared" si="68"/>
        <v>67830</v>
      </c>
      <c r="T71" s="34">
        <f t="shared" si="69"/>
        <v>71494.353885322649</v>
      </c>
      <c r="U71" s="34">
        <f t="shared" si="70"/>
        <v>72502.61235000001</v>
      </c>
      <c r="V71" s="34">
        <f t="shared" si="71"/>
        <v>71460.827056967566</v>
      </c>
      <c r="W71" s="34">
        <f t="shared" si="72"/>
        <v>2501.9804376542093</v>
      </c>
      <c r="X71" s="35">
        <f t="shared" si="73"/>
        <v>3.4995496870527706E-2</v>
      </c>
      <c r="Y71" s="34" t="s">
        <v>17</v>
      </c>
      <c r="Z71" s="34">
        <f t="shared" si="14"/>
        <v>67830</v>
      </c>
      <c r="AA71" s="34">
        <f t="shared" si="58"/>
        <v>3391500</v>
      </c>
      <c r="AB71" s="49"/>
      <c r="AC71" s="45">
        <f t="shared" si="74"/>
        <v>1</v>
      </c>
      <c r="AD71" s="46">
        <f t="shared" si="13"/>
        <v>0</v>
      </c>
    </row>
    <row r="72" spans="1:30" ht="20.399999999999999" x14ac:dyDescent="0.3">
      <c r="A72" s="13">
        <v>58</v>
      </c>
      <c r="B72" s="6">
        <v>27111907</v>
      </c>
      <c r="C72" s="14" t="s">
        <v>107</v>
      </c>
      <c r="D72" s="61"/>
      <c r="E72" s="6" t="s">
        <v>30</v>
      </c>
      <c r="F72" s="6">
        <v>6</v>
      </c>
      <c r="G72" s="6">
        <v>6</v>
      </c>
      <c r="H72" s="19">
        <v>8246</v>
      </c>
      <c r="I72" s="10">
        <f t="shared" si="64"/>
        <v>8727.5663999999997</v>
      </c>
      <c r="J72" s="18">
        <v>6500</v>
      </c>
      <c r="K72" s="11">
        <f t="shared" si="1"/>
        <v>1235</v>
      </c>
      <c r="L72" s="18">
        <f t="shared" si="65"/>
        <v>7735</v>
      </c>
      <c r="M72" s="18">
        <v>6920.1377771750122</v>
      </c>
      <c r="N72" s="32">
        <f t="shared" si="3"/>
        <v>1314.8261776632523</v>
      </c>
      <c r="O72" s="32">
        <f t="shared" si="66"/>
        <v>8234.9639548382638</v>
      </c>
      <c r="P72" s="18">
        <v>6569.85</v>
      </c>
      <c r="Q72" s="33">
        <f t="shared" si="25"/>
        <v>1248.2715000000001</v>
      </c>
      <c r="R72" s="1">
        <f t="shared" si="67"/>
        <v>7818.1215000000002</v>
      </c>
      <c r="S72" s="34">
        <f t="shared" si="68"/>
        <v>7735</v>
      </c>
      <c r="T72" s="34">
        <f t="shared" si="69"/>
        <v>8128.9129637095666</v>
      </c>
      <c r="U72" s="34">
        <f t="shared" si="70"/>
        <v>8026.5427274191316</v>
      </c>
      <c r="V72" s="34">
        <f t="shared" si="71"/>
        <v>8119.5021177620147</v>
      </c>
      <c r="W72" s="34">
        <f t="shared" si="72"/>
        <v>455.11592164154973</v>
      </c>
      <c r="X72" s="35">
        <f t="shared" si="73"/>
        <v>5.5987304043400792E-2</v>
      </c>
      <c r="Y72" s="34" t="s">
        <v>17</v>
      </c>
      <c r="Z72" s="34">
        <f t="shared" si="14"/>
        <v>7735</v>
      </c>
      <c r="AA72" s="34">
        <f t="shared" si="58"/>
        <v>46410</v>
      </c>
      <c r="AB72" s="49"/>
      <c r="AC72" s="45">
        <f t="shared" si="74"/>
        <v>1</v>
      </c>
      <c r="AD72" s="46">
        <f t="shared" si="13"/>
        <v>0</v>
      </c>
    </row>
    <row r="73" spans="1:30" ht="45" customHeight="1" x14ac:dyDescent="0.3">
      <c r="A73" s="47" t="s">
        <v>108</v>
      </c>
      <c r="B73" s="47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34"/>
      <c r="Z73" s="1"/>
      <c r="AA73" s="1"/>
      <c r="AB73" s="3"/>
      <c r="AC73" s="3"/>
      <c r="AD73" s="3"/>
    </row>
    <row r="74" spans="1:30" ht="20.399999999999999" x14ac:dyDescent="0.3">
      <c r="A74" s="13">
        <v>59</v>
      </c>
      <c r="B74" s="6">
        <v>27111926</v>
      </c>
      <c r="C74" s="14" t="s">
        <v>109</v>
      </c>
      <c r="D74" s="61">
        <v>3608259</v>
      </c>
      <c r="E74" s="6" t="s">
        <v>110</v>
      </c>
      <c r="F74" s="6">
        <v>50</v>
      </c>
      <c r="G74" s="6">
        <v>40</v>
      </c>
      <c r="H74" s="6"/>
      <c r="I74" s="6"/>
      <c r="J74" s="18">
        <v>6800</v>
      </c>
      <c r="K74" s="11">
        <f t="shared" si="1"/>
        <v>1292</v>
      </c>
      <c r="L74" s="18">
        <f t="shared" ref="L74:L77" si="75">K74+J74</f>
        <v>8092</v>
      </c>
      <c r="M74" s="18">
        <v>7187.8306505452665</v>
      </c>
      <c r="N74" s="32">
        <f t="shared" si="3"/>
        <v>1365.6878236036007</v>
      </c>
      <c r="O74" s="32">
        <f t="shared" ref="O74:O77" si="76">M74+N74</f>
        <v>8553.5184741488665</v>
      </c>
      <c r="P74" s="18">
        <v>7499.1</v>
      </c>
      <c r="Q74" s="33">
        <f t="shared" si="25"/>
        <v>1424.8290000000002</v>
      </c>
      <c r="R74" s="1">
        <f t="shared" ref="R74:R77" si="77">P74+Q74</f>
        <v>8923.9290000000001</v>
      </c>
      <c r="S74" s="34">
        <f t="shared" ref="S74:S77" si="78">MIN(I74,L74,O74,R74)</f>
        <v>8092</v>
      </c>
      <c r="T74" s="34">
        <f t="shared" ref="T74:T77" si="79">AVERAGE(I74,L74,O74,R74)</f>
        <v>8523.1491580496222</v>
      </c>
      <c r="U74" s="34">
        <f t="shared" ref="U74:U77" si="80">MEDIAN(I74,L74,O74,R74)</f>
        <v>8553.5184741488665</v>
      </c>
      <c r="V74" s="34">
        <f t="shared" ref="V74:V77" si="81">GEOMEAN(I74,L74,O74,R74)</f>
        <v>8516.3256422256836</v>
      </c>
      <c r="W74" s="34">
        <f t="shared" ref="W74:W77" si="82">STDEVA(I74,L74,O74,R74)</f>
        <v>416.79513766417898</v>
      </c>
      <c r="X74" s="35">
        <f t="shared" ref="X74:X77" si="83">W74/T74</f>
        <v>4.8901542133700668E-2</v>
      </c>
      <c r="Y74" s="34" t="s">
        <v>17</v>
      </c>
      <c r="Z74" s="34">
        <f t="shared" si="14"/>
        <v>8092</v>
      </c>
      <c r="AA74" s="34">
        <f t="shared" si="58"/>
        <v>323680</v>
      </c>
      <c r="AB74" s="65">
        <f>D74-SUM(AA74:AA77)</f>
        <v>1369</v>
      </c>
      <c r="AC74" s="45">
        <f t="shared" ref="AC74:AC77" si="84">G74/F74</f>
        <v>0.8</v>
      </c>
      <c r="AD74" s="46">
        <f t="shared" si="13"/>
        <v>0.19999999999999996</v>
      </c>
    </row>
    <row r="75" spans="1:30" ht="30.6" x14ac:dyDescent="0.3">
      <c r="A75" s="13">
        <v>60</v>
      </c>
      <c r="B75" s="6">
        <v>23271411</v>
      </c>
      <c r="C75" s="14" t="s">
        <v>111</v>
      </c>
      <c r="D75" s="61"/>
      <c r="E75" s="6" t="s">
        <v>47</v>
      </c>
      <c r="F75" s="6">
        <v>100</v>
      </c>
      <c r="G75" s="6">
        <v>50</v>
      </c>
      <c r="H75" s="19">
        <v>42580</v>
      </c>
      <c r="I75" s="10">
        <f t="shared" ref="I75:I76" si="85">H75+(H75*5.84%)</f>
        <v>45066.671999999999</v>
      </c>
      <c r="J75" s="18">
        <v>35000</v>
      </c>
      <c r="K75" s="11">
        <f t="shared" si="1"/>
        <v>6650</v>
      </c>
      <c r="L75" s="18">
        <f t="shared" si="75"/>
        <v>41650</v>
      </c>
      <c r="M75" s="18">
        <v>43217.13036593837</v>
      </c>
      <c r="N75" s="32">
        <f t="shared" si="3"/>
        <v>8211.2547695282901</v>
      </c>
      <c r="O75" s="32">
        <f t="shared" si="76"/>
        <v>51428.385135466662</v>
      </c>
      <c r="P75" s="18">
        <v>40066.950000000004</v>
      </c>
      <c r="Q75" s="33">
        <f t="shared" si="25"/>
        <v>7612.7205000000013</v>
      </c>
      <c r="R75" s="1">
        <f t="shared" si="77"/>
        <v>47679.670500000007</v>
      </c>
      <c r="S75" s="34">
        <f t="shared" si="78"/>
        <v>41650</v>
      </c>
      <c r="T75" s="34">
        <f t="shared" si="79"/>
        <v>46456.181908866667</v>
      </c>
      <c r="U75" s="34">
        <f t="shared" si="80"/>
        <v>46373.171249999999</v>
      </c>
      <c r="V75" s="34">
        <f t="shared" si="81"/>
        <v>46318.198197919191</v>
      </c>
      <c r="W75" s="34">
        <f t="shared" si="82"/>
        <v>4133.1929379597377</v>
      </c>
      <c r="X75" s="35">
        <f t="shared" si="83"/>
        <v>8.8969707972726728E-2</v>
      </c>
      <c r="Y75" s="34" t="s">
        <v>17</v>
      </c>
      <c r="Z75" s="34">
        <f t="shared" si="14"/>
        <v>41650</v>
      </c>
      <c r="AA75" s="34">
        <f t="shared" si="58"/>
        <v>2082500</v>
      </c>
      <c r="AB75" s="49"/>
      <c r="AC75" s="45">
        <f t="shared" si="84"/>
        <v>0.5</v>
      </c>
      <c r="AD75" s="46">
        <f t="shared" si="13"/>
        <v>0.5</v>
      </c>
    </row>
    <row r="76" spans="1:30" ht="30.6" x14ac:dyDescent="0.3">
      <c r="A76" s="13">
        <v>61</v>
      </c>
      <c r="B76" s="6">
        <v>23271411</v>
      </c>
      <c r="C76" s="14" t="s">
        <v>112</v>
      </c>
      <c r="D76" s="61"/>
      <c r="E76" s="6" t="s">
        <v>47</v>
      </c>
      <c r="F76" s="6">
        <v>10</v>
      </c>
      <c r="G76" s="6">
        <v>8</v>
      </c>
      <c r="H76" s="19">
        <v>42580</v>
      </c>
      <c r="I76" s="10">
        <f t="shared" si="85"/>
        <v>45066.671999999999</v>
      </c>
      <c r="J76" s="18">
        <v>35000</v>
      </c>
      <c r="K76" s="11">
        <f t="shared" si="1"/>
        <v>6650</v>
      </c>
      <c r="L76" s="18">
        <f t="shared" si="75"/>
        <v>41650</v>
      </c>
      <c r="M76" s="18">
        <v>39598.788732635083</v>
      </c>
      <c r="N76" s="32">
        <f t="shared" si="3"/>
        <v>7523.7698592006655</v>
      </c>
      <c r="O76" s="32">
        <f t="shared" si="76"/>
        <v>47122.558591835746</v>
      </c>
      <c r="P76" s="18">
        <v>39231.15</v>
      </c>
      <c r="Q76" s="33">
        <f t="shared" si="25"/>
        <v>7453.9185000000007</v>
      </c>
      <c r="R76" s="1">
        <f t="shared" si="77"/>
        <v>46685.068500000001</v>
      </c>
      <c r="S76" s="34">
        <f t="shared" si="78"/>
        <v>41650</v>
      </c>
      <c r="T76" s="34">
        <f t="shared" si="79"/>
        <v>45131.074772958935</v>
      </c>
      <c r="U76" s="34">
        <f t="shared" si="80"/>
        <v>45875.87025</v>
      </c>
      <c r="V76" s="34">
        <f t="shared" si="81"/>
        <v>45078.487859388995</v>
      </c>
      <c r="W76" s="34">
        <f t="shared" si="82"/>
        <v>2483.4742866011352</v>
      </c>
      <c r="X76" s="35">
        <f t="shared" si="83"/>
        <v>5.5028033325037314E-2</v>
      </c>
      <c r="Y76" s="34" t="s">
        <v>17</v>
      </c>
      <c r="Z76" s="34">
        <f t="shared" si="14"/>
        <v>41650</v>
      </c>
      <c r="AA76" s="34">
        <f t="shared" si="58"/>
        <v>333200</v>
      </c>
      <c r="AB76" s="49"/>
      <c r="AC76" s="45">
        <f t="shared" si="84"/>
        <v>0.8</v>
      </c>
      <c r="AD76" s="46">
        <f t="shared" si="13"/>
        <v>0.19999999999999996</v>
      </c>
    </row>
    <row r="77" spans="1:30" ht="30.6" x14ac:dyDescent="0.3">
      <c r="A77" s="13">
        <v>62</v>
      </c>
      <c r="B77" s="6">
        <v>23271411</v>
      </c>
      <c r="C77" s="14" t="s">
        <v>113</v>
      </c>
      <c r="D77" s="61"/>
      <c r="E77" s="6" t="s">
        <v>30</v>
      </c>
      <c r="F77" s="6">
        <v>50</v>
      </c>
      <c r="G77" s="6">
        <v>27</v>
      </c>
      <c r="H77" s="6"/>
      <c r="I77" s="6"/>
      <c r="J77" s="18">
        <v>27000</v>
      </c>
      <c r="K77" s="11">
        <f t="shared" ref="K77:K79" si="86">J77*19%</f>
        <v>5130</v>
      </c>
      <c r="L77" s="18">
        <f t="shared" si="75"/>
        <v>32130</v>
      </c>
      <c r="M77" s="18">
        <v>30514.808805624445</v>
      </c>
      <c r="N77" s="32">
        <f t="shared" ref="N77:N79" si="87">M77*19%</f>
        <v>5797.8136730686447</v>
      </c>
      <c r="O77" s="32">
        <f t="shared" si="76"/>
        <v>36312.622478693091</v>
      </c>
      <c r="P77" s="18">
        <v>30823.800000000003</v>
      </c>
      <c r="Q77" s="33">
        <f t="shared" si="25"/>
        <v>5856.5220000000008</v>
      </c>
      <c r="R77" s="1">
        <f t="shared" si="77"/>
        <v>36680.322</v>
      </c>
      <c r="S77" s="34">
        <f t="shared" si="78"/>
        <v>32130</v>
      </c>
      <c r="T77" s="34">
        <f t="shared" si="79"/>
        <v>35040.981492897692</v>
      </c>
      <c r="U77" s="34">
        <f t="shared" si="80"/>
        <v>36312.622478693091</v>
      </c>
      <c r="V77" s="34">
        <f t="shared" si="81"/>
        <v>34978.444565464612</v>
      </c>
      <c r="W77" s="34">
        <f t="shared" si="82"/>
        <v>2527.6789102825169</v>
      </c>
      <c r="X77" s="35">
        <f t="shared" si="83"/>
        <v>7.213493465629213E-2</v>
      </c>
      <c r="Y77" s="34" t="s">
        <v>17</v>
      </c>
      <c r="Z77" s="34">
        <f t="shared" si="14"/>
        <v>32130</v>
      </c>
      <c r="AA77" s="34">
        <f t="shared" si="58"/>
        <v>867510</v>
      </c>
      <c r="AB77" s="49"/>
      <c r="AC77" s="45">
        <f t="shared" si="84"/>
        <v>0.54</v>
      </c>
      <c r="AD77" s="46">
        <f t="shared" si="13"/>
        <v>0.45999999999999996</v>
      </c>
    </row>
    <row r="78" spans="1:30" x14ac:dyDescent="0.3">
      <c r="A78" s="47" t="s">
        <v>114</v>
      </c>
      <c r="B78" s="47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3"/>
      <c r="AC78" s="3"/>
      <c r="AD78" s="3"/>
    </row>
    <row r="79" spans="1:30" ht="40.799999999999997" x14ac:dyDescent="0.3">
      <c r="A79" s="13"/>
      <c r="B79" s="6">
        <v>46181804</v>
      </c>
      <c r="C79" s="14" t="s">
        <v>115</v>
      </c>
      <c r="D79" s="8">
        <v>11193688</v>
      </c>
      <c r="E79" s="6" t="s">
        <v>30</v>
      </c>
      <c r="F79" s="6">
        <v>25</v>
      </c>
      <c r="G79" s="6">
        <v>25</v>
      </c>
      <c r="H79" s="19">
        <v>408622</v>
      </c>
      <c r="I79" s="10">
        <f t="shared" ref="I79" si="88">H79+(H79*5.84%)</f>
        <v>432485.52480000001</v>
      </c>
      <c r="J79" s="18">
        <v>200000</v>
      </c>
      <c r="K79" s="11">
        <f t="shared" si="86"/>
        <v>38000</v>
      </c>
      <c r="L79" s="18">
        <f t="shared" ref="L79" si="89">K79+J79</f>
        <v>238000</v>
      </c>
      <c r="M79" s="18">
        <v>225116.32826180497</v>
      </c>
      <c r="N79" s="32">
        <f t="shared" si="87"/>
        <v>42772.102369742948</v>
      </c>
      <c r="O79" s="32">
        <f t="shared" ref="O79" si="90">M79+N79</f>
        <v>267888.43063154793</v>
      </c>
      <c r="P79" s="18">
        <v>223129.2</v>
      </c>
      <c r="Q79" s="33">
        <f t="shared" si="25"/>
        <v>42394.548000000003</v>
      </c>
      <c r="R79" s="1">
        <f t="shared" ref="R79" si="91">P79+Q79</f>
        <v>265523.74800000002</v>
      </c>
      <c r="S79" s="34">
        <f t="shared" ref="S79" si="92">MIN(I79,L79,O79,R79)</f>
        <v>238000</v>
      </c>
      <c r="T79" s="34">
        <f t="shared" ref="T79" si="93">AVERAGE(I79,L79,O79,R79)</f>
        <v>300974.42585788702</v>
      </c>
      <c r="U79" s="34">
        <f t="shared" ref="U79" si="94">MEDIAN(I79,L79,O79,R79)</f>
        <v>266706.08931577398</v>
      </c>
      <c r="V79" s="34">
        <f t="shared" ref="V79" si="95">GEOMEAN(I79,L79,O79,R79)</f>
        <v>292517.23880195362</v>
      </c>
      <c r="W79" s="34">
        <f t="shared" ref="W79" si="96">STDEVA(I79,L79,O79,R79)</f>
        <v>88717.493761177611</v>
      </c>
      <c r="X79" s="35">
        <f t="shared" ref="X79" si="97">W79/T79</f>
        <v>0.29476754879854111</v>
      </c>
      <c r="Y79" s="34" t="s">
        <v>18</v>
      </c>
      <c r="Z79" s="34">
        <f>ROUND(T79,2)</f>
        <v>300974.43</v>
      </c>
      <c r="AA79" s="34">
        <f t="shared" si="58"/>
        <v>7524360.75</v>
      </c>
      <c r="AB79" s="12">
        <f>D79-AA79</f>
        <v>3669327.25</v>
      </c>
      <c r="AC79" s="45">
        <f t="shared" ref="AC79" si="98">G79/F79</f>
        <v>1</v>
      </c>
      <c r="AD79" s="46">
        <f t="shared" ref="AD79" si="99">100%-AC79</f>
        <v>0</v>
      </c>
    </row>
    <row r="80" spans="1:30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34">
        <f>SUM(AA8:AA79)</f>
        <v>921535391.22000003</v>
      </c>
      <c r="AB80" s="3"/>
      <c r="AC80" s="3"/>
      <c r="AD80" s="3"/>
    </row>
    <row r="81" spans="1:30" x14ac:dyDescent="0.3">
      <c r="A81" s="1" t="s">
        <v>263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3"/>
      <c r="AC81" s="3"/>
      <c r="AD81" s="3"/>
    </row>
    <row r="82" spans="1:30" ht="15.6" x14ac:dyDescent="0.3">
      <c r="A82" s="13"/>
      <c r="B82" s="13"/>
      <c r="C82" s="13"/>
      <c r="D82" s="13"/>
      <c r="E82" s="13"/>
      <c r="F82" s="13"/>
      <c r="G82" s="13"/>
      <c r="H82" s="66" t="s">
        <v>0</v>
      </c>
      <c r="I82" s="66"/>
      <c r="J82" s="56" t="s">
        <v>1</v>
      </c>
      <c r="K82" s="56"/>
      <c r="L82" s="56"/>
      <c r="M82" s="57" t="s">
        <v>2</v>
      </c>
      <c r="N82" s="57"/>
      <c r="O82" s="57"/>
      <c r="P82" s="57" t="s">
        <v>3</v>
      </c>
      <c r="Q82" s="57"/>
      <c r="R82" s="57"/>
      <c r="S82" s="36"/>
      <c r="T82" s="36"/>
      <c r="U82" s="36"/>
      <c r="V82" s="36"/>
      <c r="W82" s="36"/>
      <c r="X82" s="36"/>
      <c r="Y82" s="36"/>
      <c r="Z82" s="36"/>
      <c r="AA82" s="36"/>
      <c r="AB82" s="22"/>
      <c r="AC82" s="22"/>
      <c r="AD82" s="22"/>
    </row>
    <row r="83" spans="1:30" ht="15.6" x14ac:dyDescent="0.3">
      <c r="A83" s="63" t="s">
        <v>116</v>
      </c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22"/>
      <c r="AC83" s="22"/>
      <c r="AD83" s="22"/>
    </row>
    <row r="84" spans="1:30" ht="15.6" x14ac:dyDescent="0.3">
      <c r="A84" s="47" t="s">
        <v>5</v>
      </c>
      <c r="B84" s="47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22"/>
      <c r="AC84" s="22"/>
      <c r="AD84" s="22"/>
    </row>
    <row r="85" spans="1:30" ht="30.6" x14ac:dyDescent="0.3">
      <c r="A85" s="4" t="s">
        <v>6</v>
      </c>
      <c r="B85" s="5" t="s">
        <v>7</v>
      </c>
      <c r="C85" s="5" t="s">
        <v>8</v>
      </c>
      <c r="D85" s="5" t="s">
        <v>9</v>
      </c>
      <c r="E85" s="5" t="s">
        <v>10</v>
      </c>
      <c r="F85" s="5" t="s">
        <v>11</v>
      </c>
      <c r="G85" s="5" t="s">
        <v>12</v>
      </c>
      <c r="H85" s="5" t="s">
        <v>13</v>
      </c>
      <c r="I85" s="5" t="s">
        <v>14</v>
      </c>
      <c r="J85" s="5" t="s">
        <v>13</v>
      </c>
      <c r="K85" s="5" t="s">
        <v>15</v>
      </c>
      <c r="L85" s="5" t="s">
        <v>16</v>
      </c>
      <c r="M85" s="5" t="s">
        <v>13</v>
      </c>
      <c r="N85" s="5" t="s">
        <v>15</v>
      </c>
      <c r="O85" s="5" t="s">
        <v>16</v>
      </c>
      <c r="P85" s="5" t="s">
        <v>13</v>
      </c>
      <c r="Q85" s="5" t="s">
        <v>15</v>
      </c>
      <c r="R85" s="5" t="s">
        <v>16</v>
      </c>
      <c r="S85" s="5" t="s">
        <v>17</v>
      </c>
      <c r="T85" s="5" t="s">
        <v>18</v>
      </c>
      <c r="U85" s="5" t="s">
        <v>19</v>
      </c>
      <c r="V85" s="5" t="s">
        <v>20</v>
      </c>
      <c r="W85" s="5" t="s">
        <v>21</v>
      </c>
      <c r="X85" s="5" t="s">
        <v>22</v>
      </c>
      <c r="Y85" s="5" t="s">
        <v>23</v>
      </c>
      <c r="Z85" s="5" t="s">
        <v>24</v>
      </c>
      <c r="AA85" s="5" t="s">
        <v>25</v>
      </c>
      <c r="AB85" s="5" t="s">
        <v>26</v>
      </c>
      <c r="AC85" s="5" t="s">
        <v>117</v>
      </c>
      <c r="AD85" s="5" t="s">
        <v>28</v>
      </c>
    </row>
    <row r="86" spans="1:30" ht="30.6" x14ac:dyDescent="0.3">
      <c r="A86" s="6">
        <v>1</v>
      </c>
      <c r="B86" s="6">
        <v>53102102</v>
      </c>
      <c r="C86" s="7" t="s">
        <v>29</v>
      </c>
      <c r="D86" s="23">
        <v>3667025</v>
      </c>
      <c r="E86" s="9" t="s">
        <v>30</v>
      </c>
      <c r="F86" s="6">
        <v>25</v>
      </c>
      <c r="G86" s="6">
        <v>25</v>
      </c>
      <c r="H86" s="10">
        <v>167610</v>
      </c>
      <c r="I86" s="10">
        <f>H86+(H86*5.84%)</f>
        <v>177398.424</v>
      </c>
      <c r="J86" s="11">
        <v>75000</v>
      </c>
      <c r="K86" s="11">
        <f>J86*19%</f>
        <v>14250</v>
      </c>
      <c r="L86" s="11">
        <f>J86+K86</f>
        <v>89250</v>
      </c>
      <c r="M86" s="18">
        <v>82356.713384140734</v>
      </c>
      <c r="N86" s="32">
        <f>M86*19%</f>
        <v>15647.775542986739</v>
      </c>
      <c r="O86" s="32">
        <f>M86+N86</f>
        <v>98004.488927127473</v>
      </c>
      <c r="P86" s="33">
        <v>82557.3</v>
      </c>
      <c r="Q86" s="33">
        <f>P86*19%</f>
        <v>15685.887000000001</v>
      </c>
      <c r="R86" s="33">
        <f>P86+Q86</f>
        <v>98243.187000000005</v>
      </c>
      <c r="S86" s="34">
        <f>MIN(I86,L86,O86,R86)</f>
        <v>89250</v>
      </c>
      <c r="T86" s="34">
        <f>AVERAGE(I86,L86,O86,R86)</f>
        <v>115724.02498178187</v>
      </c>
      <c r="U86" s="34">
        <f>MEDIAN(I86,L86,O86,R86)</f>
        <v>98123.837963563739</v>
      </c>
      <c r="V86" s="34">
        <f>GEOMEAN(I86,L86,O86,R86)</f>
        <v>111115.99977053649</v>
      </c>
      <c r="W86" s="34">
        <f>STDEVA(I86,L86,O86,R86)</f>
        <v>41328.630703713934</v>
      </c>
      <c r="X86" s="35">
        <f>W86/T86</f>
        <v>0.357130947616281</v>
      </c>
      <c r="Y86" s="34" t="s">
        <v>18</v>
      </c>
      <c r="Z86" s="34">
        <f>ROUND(T86,2)</f>
        <v>115724.02</v>
      </c>
      <c r="AA86" s="34">
        <f>Z86*G86</f>
        <v>2893100.5</v>
      </c>
      <c r="AB86" s="12">
        <f>D86-AA86</f>
        <v>773924.5</v>
      </c>
      <c r="AC86" s="24">
        <f>F86/G86</f>
        <v>1</v>
      </c>
      <c r="AD86" s="30">
        <f>100%-AC86</f>
        <v>0</v>
      </c>
    </row>
    <row r="87" spans="1:30" ht="15.6" x14ac:dyDescent="0.3">
      <c r="A87" s="55" t="s">
        <v>31</v>
      </c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22"/>
      <c r="AC87" s="22"/>
      <c r="AD87" s="22"/>
    </row>
    <row r="88" spans="1:30" ht="30.6" x14ac:dyDescent="0.3">
      <c r="A88" s="13">
        <v>2</v>
      </c>
      <c r="B88" s="6">
        <v>46181604</v>
      </c>
      <c r="C88" s="14" t="s">
        <v>32</v>
      </c>
      <c r="D88" s="37">
        <v>10780675</v>
      </c>
      <c r="E88" s="13" t="s">
        <v>33</v>
      </c>
      <c r="F88" s="13">
        <v>25</v>
      </c>
      <c r="G88" s="13">
        <v>25</v>
      </c>
      <c r="H88" s="16">
        <v>86514</v>
      </c>
      <c r="I88" s="10">
        <f>H88+(H88*5.84%)</f>
        <v>91566.417600000001</v>
      </c>
      <c r="J88" s="11">
        <v>125000</v>
      </c>
      <c r="K88" s="11">
        <f>J88*19%</f>
        <v>23750</v>
      </c>
      <c r="L88" s="11">
        <f>J88+K88</f>
        <v>148750</v>
      </c>
      <c r="M88" s="18">
        <v>149440.9458860415</v>
      </c>
      <c r="N88" s="32">
        <f>M88*19%</f>
        <v>28393.779718347887</v>
      </c>
      <c r="O88" s="32">
        <f>M88+N88</f>
        <v>177834.72560438939</v>
      </c>
      <c r="P88" s="18">
        <v>140595</v>
      </c>
      <c r="Q88" s="1">
        <f>P88*19%</f>
        <v>26713.05</v>
      </c>
      <c r="R88" s="1">
        <f>P88+Q88</f>
        <v>167308.04999999999</v>
      </c>
      <c r="S88" s="34">
        <f>MIN(I88,L88,O88,R88)</f>
        <v>91566.417600000001</v>
      </c>
      <c r="T88" s="34">
        <f>AVERAGE(I88,L88,O88,R88)</f>
        <v>146364.79830109735</v>
      </c>
      <c r="U88" s="34">
        <f>MEDIAN(I88,L88,O88,R88)</f>
        <v>158029.02499999999</v>
      </c>
      <c r="V88" s="34">
        <f>GEOMEAN(I88,L88,O88,R88)</f>
        <v>141883.42092007876</v>
      </c>
      <c r="W88" s="34">
        <f>STDEVA(I88,L88,O88,R88)</f>
        <v>38460.056469038544</v>
      </c>
      <c r="X88" s="35">
        <f>W88/T88</f>
        <v>0.26276848610770226</v>
      </c>
      <c r="Y88" s="34" t="s">
        <v>18</v>
      </c>
      <c r="Z88" s="34">
        <f>ROUND(T88,2)</f>
        <v>146364.79999999999</v>
      </c>
      <c r="AA88" s="34">
        <f>Z88*G88</f>
        <v>3659119.9999999995</v>
      </c>
      <c r="AB88" s="17">
        <f>D88-AA88</f>
        <v>7121555</v>
      </c>
      <c r="AC88" s="24">
        <f>F88/G88</f>
        <v>1</v>
      </c>
      <c r="AD88" s="30">
        <f>100%-AC88</f>
        <v>0</v>
      </c>
    </row>
    <row r="89" spans="1:30" ht="15.6" x14ac:dyDescent="0.3">
      <c r="A89" s="64" t="s">
        <v>118</v>
      </c>
      <c r="B89" s="64"/>
      <c r="C89" s="64"/>
      <c r="D89" s="64"/>
      <c r="E89" s="64"/>
      <c r="F89" s="64"/>
      <c r="G89" s="64"/>
      <c r="H89" s="64"/>
      <c r="I89" s="64"/>
      <c r="J89" s="64"/>
      <c r="K89" s="64"/>
      <c r="L89" s="64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22"/>
      <c r="AC89" s="22"/>
      <c r="AD89" s="22"/>
    </row>
    <row r="90" spans="1:30" ht="51" x14ac:dyDescent="0.3">
      <c r="A90" s="38">
        <v>3</v>
      </c>
      <c r="B90" s="20">
        <v>15121504</v>
      </c>
      <c r="C90" s="20" t="s">
        <v>119</v>
      </c>
      <c r="D90" s="50">
        <v>8327250</v>
      </c>
      <c r="E90" s="39" t="s">
        <v>40</v>
      </c>
      <c r="F90" s="20">
        <v>25</v>
      </c>
      <c r="G90" s="20">
        <v>20</v>
      </c>
      <c r="H90" s="20"/>
      <c r="I90" s="20"/>
      <c r="J90" s="18">
        <v>4200</v>
      </c>
      <c r="K90" s="18">
        <f t="shared" ref="K90" si="100">J90*0.19</f>
        <v>798</v>
      </c>
      <c r="L90" s="18">
        <f t="shared" ref="L90:L92" si="101">K90+J90</f>
        <v>4998</v>
      </c>
      <c r="M90" s="18">
        <v>4458.8996819128779</v>
      </c>
      <c r="N90" s="18">
        <f>M90*0.19</f>
        <v>847.19093956344682</v>
      </c>
      <c r="O90" s="18">
        <f t="shared" ref="O90" si="102">N90+M90</f>
        <v>5306.0906214763245</v>
      </c>
      <c r="P90" s="18">
        <v>4527.6000000000004</v>
      </c>
      <c r="Q90" s="18">
        <f>P90*0.19</f>
        <v>860.24400000000003</v>
      </c>
      <c r="R90" s="18">
        <f t="shared" ref="R90" si="103">Q90+P90</f>
        <v>5387.8440000000001</v>
      </c>
      <c r="S90" s="34">
        <f t="shared" ref="S90:S92" si="104">MIN(I90,L90,O90,R90)</f>
        <v>4998</v>
      </c>
      <c r="T90" s="34">
        <f t="shared" ref="T90:T92" si="105">AVERAGE(I90,L90,O90,R90)</f>
        <v>5230.6448738254412</v>
      </c>
      <c r="U90" s="34">
        <f t="shared" ref="U90:U92" si="106">MEDIAN(I90,L90,O90,R90)</f>
        <v>5306.0906214763245</v>
      </c>
      <c r="V90" s="34">
        <f t="shared" ref="V90:V92" si="107">GEOMEAN(I90,L90,O90,R90)</f>
        <v>5227.9165001889241</v>
      </c>
      <c r="W90" s="34">
        <f t="shared" ref="W90:W92" si="108">STDEVA(I90,L90,O90,R90)</f>
        <v>205.58120466849724</v>
      </c>
      <c r="X90" s="35">
        <f t="shared" ref="X90:X92" si="109">W90/T90</f>
        <v>3.9303223527416623E-2</v>
      </c>
      <c r="Y90" s="34" t="s">
        <v>17</v>
      </c>
      <c r="Z90" s="34">
        <f>ROUND(S90,2)</f>
        <v>4998</v>
      </c>
      <c r="AA90" s="34">
        <f t="shared" ref="AA90:AA92" si="110">Z90*G90</f>
        <v>99960</v>
      </c>
      <c r="AB90" s="51">
        <f>D90-SUM(AA90:AA93)</f>
        <v>4940</v>
      </c>
      <c r="AC90" s="24">
        <f>G90/F90</f>
        <v>0.8</v>
      </c>
      <c r="AD90" s="30">
        <f>100%-AC90</f>
        <v>0.19999999999999996</v>
      </c>
    </row>
    <row r="91" spans="1:30" ht="20.399999999999999" x14ac:dyDescent="0.3">
      <c r="A91" s="38">
        <v>4</v>
      </c>
      <c r="B91" s="20">
        <v>31211800</v>
      </c>
      <c r="C91" s="20" t="s">
        <v>120</v>
      </c>
      <c r="D91" s="50"/>
      <c r="E91" s="20" t="s">
        <v>37</v>
      </c>
      <c r="F91" s="20">
        <v>100</v>
      </c>
      <c r="G91" s="20">
        <v>5</v>
      </c>
      <c r="H91" s="19">
        <v>52766</v>
      </c>
      <c r="I91" s="10">
        <f>H91+(H91*5.84%)</f>
        <v>55847.534399999997</v>
      </c>
      <c r="J91" s="18">
        <v>43000</v>
      </c>
      <c r="K91" s="11">
        <f t="shared" ref="K91" si="111">J91*19%</f>
        <v>8170</v>
      </c>
      <c r="L91" s="18">
        <f t="shared" si="101"/>
        <v>51170</v>
      </c>
      <c r="M91" s="18">
        <v>52109.4796461113</v>
      </c>
      <c r="N91" s="32">
        <f t="shared" ref="N91" si="112">M91*19%</f>
        <v>9900.8011327611475</v>
      </c>
      <c r="O91" s="32">
        <f t="shared" ref="O91:O92" si="113">M91+N91</f>
        <v>62010.280778872446</v>
      </c>
      <c r="P91" s="18">
        <v>48716.85</v>
      </c>
      <c r="Q91" s="33">
        <f>P91*19%</f>
        <v>9256.2014999999992</v>
      </c>
      <c r="R91" s="33">
        <f t="shared" ref="R91:R93" si="114">P91+Q91</f>
        <v>57973.051500000001</v>
      </c>
      <c r="S91" s="34">
        <f t="shared" si="104"/>
        <v>51170</v>
      </c>
      <c r="T91" s="34">
        <f t="shared" si="105"/>
        <v>56750.216669718109</v>
      </c>
      <c r="U91" s="34">
        <f t="shared" si="106"/>
        <v>56910.292950000003</v>
      </c>
      <c r="V91" s="34">
        <f t="shared" si="107"/>
        <v>56614.453569475911</v>
      </c>
      <c r="W91" s="34">
        <f t="shared" si="108"/>
        <v>4513.5814610139869</v>
      </c>
      <c r="X91" s="35">
        <f t="shared" si="109"/>
        <v>7.9534171424977693E-2</v>
      </c>
      <c r="Y91" s="34" t="s">
        <v>17</v>
      </c>
      <c r="Z91" s="34">
        <f>ROUND(S91,2)</f>
        <v>51170</v>
      </c>
      <c r="AA91" s="34">
        <f t="shared" si="110"/>
        <v>255850</v>
      </c>
      <c r="AB91" s="52"/>
      <c r="AC91" s="24">
        <f t="shared" ref="AC91:AC93" si="115">G91/F91</f>
        <v>0.05</v>
      </c>
      <c r="AD91" s="30">
        <f t="shared" ref="AD91:AD125" si="116">100%-AC91</f>
        <v>0.95</v>
      </c>
    </row>
    <row r="92" spans="1:30" ht="20.399999999999999" x14ac:dyDescent="0.3">
      <c r="A92" s="38">
        <v>5</v>
      </c>
      <c r="B92" s="20">
        <v>31211800</v>
      </c>
      <c r="C92" s="20" t="s">
        <v>121</v>
      </c>
      <c r="D92" s="50"/>
      <c r="E92" s="20" t="s">
        <v>37</v>
      </c>
      <c r="F92" s="20">
        <v>25</v>
      </c>
      <c r="G92" s="20">
        <v>5</v>
      </c>
      <c r="H92" s="19">
        <v>1326306</v>
      </c>
      <c r="I92" s="10">
        <f>H92+(H92*5.84%)</f>
        <v>1403762.2704</v>
      </c>
      <c r="J92" s="18">
        <v>1295800</v>
      </c>
      <c r="K92" s="11"/>
      <c r="L92" s="18">
        <f t="shared" si="101"/>
        <v>1295800</v>
      </c>
      <c r="M92" s="18">
        <v>1437544.289396402</v>
      </c>
      <c r="N92" s="32"/>
      <c r="O92" s="32">
        <f t="shared" si="113"/>
        <v>1437544.289396402</v>
      </c>
      <c r="P92" s="18">
        <v>1396904.25</v>
      </c>
      <c r="Q92" s="33"/>
      <c r="R92" s="33">
        <f t="shared" si="114"/>
        <v>1396904.25</v>
      </c>
      <c r="S92" s="34">
        <f t="shared" si="104"/>
        <v>1295800</v>
      </c>
      <c r="T92" s="34">
        <f t="shared" si="105"/>
        <v>1383502.7024491006</v>
      </c>
      <c r="U92" s="34">
        <f t="shared" si="106"/>
        <v>1400333.2601999999</v>
      </c>
      <c r="V92" s="34">
        <f t="shared" si="107"/>
        <v>1382467.2548362648</v>
      </c>
      <c r="W92" s="34">
        <f t="shared" si="108"/>
        <v>61107.306456141392</v>
      </c>
      <c r="X92" s="35">
        <f t="shared" si="109"/>
        <v>4.4168548675740334E-2</v>
      </c>
      <c r="Y92" s="34" t="s">
        <v>17</v>
      </c>
      <c r="Z92" s="34">
        <f t="shared" ref="Z92" si="117">ROUND(S92,2)</f>
        <v>1295800</v>
      </c>
      <c r="AA92" s="34">
        <f t="shared" si="110"/>
        <v>6479000</v>
      </c>
      <c r="AB92" s="52"/>
      <c r="AC92" s="24">
        <f t="shared" si="115"/>
        <v>0.2</v>
      </c>
      <c r="AD92" s="30">
        <f t="shared" si="116"/>
        <v>0.8</v>
      </c>
    </row>
    <row r="93" spans="1:30" ht="30.6" x14ac:dyDescent="0.3">
      <c r="A93" s="13">
        <v>6</v>
      </c>
      <c r="B93" s="20">
        <v>12142000</v>
      </c>
      <c r="C93" s="20" t="s">
        <v>35</v>
      </c>
      <c r="D93" s="50"/>
      <c r="E93" s="39" t="s">
        <v>30</v>
      </c>
      <c r="F93" s="20">
        <v>25</v>
      </c>
      <c r="G93" s="20">
        <v>5</v>
      </c>
      <c r="H93" s="6"/>
      <c r="I93" s="6"/>
      <c r="J93" s="18">
        <v>250000</v>
      </c>
      <c r="K93" s="11">
        <f>J93*19%</f>
        <v>47500</v>
      </c>
      <c r="L93" s="11">
        <f>J93+K93</f>
        <v>297500</v>
      </c>
      <c r="M93" s="18">
        <v>271421.02330078243</v>
      </c>
      <c r="N93" s="32">
        <f>M93*19%</f>
        <v>51569.99442714866</v>
      </c>
      <c r="O93" s="32">
        <f>M93+N93</f>
        <v>322991.01772793109</v>
      </c>
      <c r="P93" s="18">
        <v>267418.2</v>
      </c>
      <c r="Q93" s="33">
        <f>P93*19%</f>
        <v>50809.458000000006</v>
      </c>
      <c r="R93" s="33">
        <f t="shared" si="114"/>
        <v>318227.658</v>
      </c>
      <c r="S93" s="34">
        <f>MIN(I93,L93,O93,R93)</f>
        <v>297500</v>
      </c>
      <c r="T93" s="34">
        <f>AVERAGE(I93,L93,O93,R93)</f>
        <v>312906.22524264368</v>
      </c>
      <c r="U93" s="34">
        <f>MEDIAN(I93,L93,O93,R93)</f>
        <v>318227.658</v>
      </c>
      <c r="V93" s="34">
        <f>GEOMEAN(I93,L93,O93,R93)</f>
        <v>312707.60681612324</v>
      </c>
      <c r="W93" s="34">
        <f>STDEVA(I93,L93,O93,R93)</f>
        <v>13553.089357955358</v>
      </c>
      <c r="X93" s="35">
        <f>W93/T93</f>
        <v>4.3313581720675551E-2</v>
      </c>
      <c r="Y93" s="34" t="s">
        <v>17</v>
      </c>
      <c r="Z93" s="34">
        <f>ROUND(S93,2)</f>
        <v>297500</v>
      </c>
      <c r="AA93" s="34">
        <f>Z93*G93</f>
        <v>1487500</v>
      </c>
      <c r="AB93" s="52"/>
      <c r="AC93" s="24">
        <f t="shared" si="115"/>
        <v>0.2</v>
      </c>
      <c r="AD93" s="30">
        <f t="shared" si="116"/>
        <v>0.8</v>
      </c>
    </row>
    <row r="94" spans="1:30" ht="15.6" x14ac:dyDescent="0.3">
      <c r="A94" s="47" t="s">
        <v>122</v>
      </c>
      <c r="B94" s="47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22"/>
      <c r="AC94" s="22"/>
      <c r="AD94" s="22"/>
    </row>
    <row r="95" spans="1:30" ht="61.2" x14ac:dyDescent="0.3">
      <c r="A95" s="13">
        <v>7</v>
      </c>
      <c r="B95" s="6">
        <v>12352310</v>
      </c>
      <c r="C95" s="14" t="s">
        <v>123</v>
      </c>
      <c r="D95" s="61">
        <v>48369500</v>
      </c>
      <c r="E95" s="9" t="s">
        <v>30</v>
      </c>
      <c r="F95" s="6">
        <v>325</v>
      </c>
      <c r="G95" s="6">
        <v>325</v>
      </c>
      <c r="H95" s="10">
        <v>103888</v>
      </c>
      <c r="I95" s="10">
        <f t="shared" ref="I95" si="118">H95+(H95*5.84%)</f>
        <v>109955.0592</v>
      </c>
      <c r="J95" s="18">
        <v>85000</v>
      </c>
      <c r="K95" s="11">
        <f t="shared" ref="K95" si="119">J95*19%</f>
        <v>16150</v>
      </c>
      <c r="L95" s="18">
        <f t="shared" ref="L95:L98" si="120">K95+J95</f>
        <v>101150</v>
      </c>
      <c r="M95" s="18">
        <v>94082.215396368832</v>
      </c>
      <c r="N95" s="32">
        <f t="shared" ref="N95" si="121">M95*19%</f>
        <v>17875.620925310079</v>
      </c>
      <c r="O95" s="32">
        <f t="shared" ref="O95" si="122">M95+N95</f>
        <v>111957.83632167891</v>
      </c>
      <c r="P95" s="18">
        <v>90851.25</v>
      </c>
      <c r="Q95" s="33">
        <f t="shared" ref="Q95" si="123">P95*19%</f>
        <v>17261.737499999999</v>
      </c>
      <c r="R95" s="1">
        <f t="shared" ref="R95" si="124">P95+Q95</f>
        <v>108112.9875</v>
      </c>
      <c r="S95" s="34">
        <f t="shared" ref="S95:S98" si="125">MIN(I95,L95,O95,R95)</f>
        <v>101150</v>
      </c>
      <c r="T95" s="34">
        <f t="shared" ref="T95:T98" si="126">AVERAGE(I95,L95,O95,R95)</f>
        <v>107793.97075541974</v>
      </c>
      <c r="U95" s="34">
        <f t="shared" ref="U95:U98" si="127">MEDIAN(I95,L95,O95,R95)</f>
        <v>109034.02335</v>
      </c>
      <c r="V95" s="34">
        <f t="shared" ref="V95:V98" si="128">GEOMEAN(I95,L95,O95,R95)</f>
        <v>107715.54105631729</v>
      </c>
      <c r="W95" s="34">
        <f t="shared" ref="W95:W98" si="129">STDEVA(I95,L95,O95,R95)</f>
        <v>4699.3687094251472</v>
      </c>
      <c r="X95" s="35">
        <f t="shared" ref="X95:X98" si="130">W95/T95</f>
        <v>4.3595840068716175E-2</v>
      </c>
      <c r="Y95" s="34" t="s">
        <v>17</v>
      </c>
      <c r="Z95" s="34">
        <f t="shared" ref="Z95:Z98" si="131">ROUND(S95,2)</f>
        <v>101150</v>
      </c>
      <c r="AA95" s="34">
        <f t="shared" ref="AA95:AA98" si="132">Z95*G95</f>
        <v>32873750</v>
      </c>
      <c r="AB95" s="51">
        <f>D95-SUM(AA95:AA98)</f>
        <v>6243500</v>
      </c>
      <c r="AC95" s="24">
        <f t="shared" ref="AC95:AC98" si="133">G95/F95</f>
        <v>1</v>
      </c>
      <c r="AD95" s="30">
        <f t="shared" si="116"/>
        <v>0</v>
      </c>
    </row>
    <row r="96" spans="1:30" ht="61.2" x14ac:dyDescent="0.3">
      <c r="A96" s="13">
        <v>8</v>
      </c>
      <c r="B96" s="6">
        <v>31201612</v>
      </c>
      <c r="C96" s="7" t="s">
        <v>124</v>
      </c>
      <c r="D96" s="61"/>
      <c r="E96" s="9" t="s">
        <v>30</v>
      </c>
      <c r="F96" s="6">
        <v>50</v>
      </c>
      <c r="G96" s="6">
        <v>50</v>
      </c>
      <c r="H96" s="6"/>
      <c r="I96" s="6"/>
      <c r="J96" s="18">
        <v>92500</v>
      </c>
      <c r="K96" s="18">
        <f t="shared" ref="K96" si="134">J96*0.19</f>
        <v>17575</v>
      </c>
      <c r="L96" s="18">
        <f t="shared" si="120"/>
        <v>110075</v>
      </c>
      <c r="M96" s="18">
        <v>102931.55057147861</v>
      </c>
      <c r="N96" s="18">
        <f t="shared" ref="N96" si="135">M96*0.19</f>
        <v>19556.994608580935</v>
      </c>
      <c r="O96" s="18">
        <f t="shared" ref="O96" si="136">N96+M96</f>
        <v>122488.54518005955</v>
      </c>
      <c r="P96" s="18">
        <v>103479.6</v>
      </c>
      <c r="Q96" s="18">
        <f t="shared" ref="Q96" si="137">P96*0.19</f>
        <v>19661.124</v>
      </c>
      <c r="R96" s="18">
        <f t="shared" ref="R96" si="138">Q96+P96</f>
        <v>123140.724</v>
      </c>
      <c r="S96" s="34">
        <f t="shared" si="125"/>
        <v>110075</v>
      </c>
      <c r="T96" s="34">
        <f t="shared" si="126"/>
        <v>118568.08972668652</v>
      </c>
      <c r="U96" s="34">
        <f t="shared" si="127"/>
        <v>122488.54518005955</v>
      </c>
      <c r="V96" s="34">
        <f t="shared" si="128"/>
        <v>118411.88401455763</v>
      </c>
      <c r="W96" s="34">
        <f t="shared" si="129"/>
        <v>7362.4563925673456</v>
      </c>
      <c r="X96" s="35">
        <f t="shared" si="130"/>
        <v>6.2094754242382408E-2</v>
      </c>
      <c r="Y96" s="34" t="s">
        <v>17</v>
      </c>
      <c r="Z96" s="34">
        <f t="shared" si="131"/>
        <v>110075</v>
      </c>
      <c r="AA96" s="34">
        <f t="shared" si="132"/>
        <v>5503750</v>
      </c>
      <c r="AB96" s="52"/>
      <c r="AC96" s="24">
        <f t="shared" si="133"/>
        <v>1</v>
      </c>
      <c r="AD96" s="30">
        <f t="shared" si="116"/>
        <v>0</v>
      </c>
    </row>
    <row r="97" spans="1:30" ht="30.6" x14ac:dyDescent="0.3">
      <c r="A97" s="13">
        <v>9</v>
      </c>
      <c r="B97" s="6">
        <v>12352104</v>
      </c>
      <c r="C97" s="14" t="s">
        <v>125</v>
      </c>
      <c r="D97" s="61"/>
      <c r="E97" s="6" t="s">
        <v>37</v>
      </c>
      <c r="F97" s="6">
        <v>25</v>
      </c>
      <c r="G97" s="6">
        <v>25</v>
      </c>
      <c r="H97" s="19">
        <v>101094</v>
      </c>
      <c r="I97" s="10">
        <f t="shared" ref="I97" si="139">H97+(H97*5.84%)</f>
        <v>106997.88959999999</v>
      </c>
      <c r="J97" s="18">
        <v>84000</v>
      </c>
      <c r="K97" s="11">
        <f t="shared" ref="K97" si="140">J97*19%</f>
        <v>15960</v>
      </c>
      <c r="L97" s="18">
        <f t="shared" si="120"/>
        <v>99960</v>
      </c>
      <c r="M97" s="18">
        <v>98313.36229845896</v>
      </c>
      <c r="N97" s="32">
        <f t="shared" ref="N97" si="141">M97*19%</f>
        <v>18679.538836707201</v>
      </c>
      <c r="O97" s="32">
        <f t="shared" ref="O97" si="142">M97+N97</f>
        <v>116992.90113516616</v>
      </c>
      <c r="P97" s="18">
        <v>96560.1</v>
      </c>
      <c r="Q97" s="33">
        <f t="shared" ref="Q97" si="143">P97*19%</f>
        <v>18346.419000000002</v>
      </c>
      <c r="R97" s="1">
        <f t="shared" ref="R97" si="144">P97+Q97</f>
        <v>114906.519</v>
      </c>
      <c r="S97" s="34">
        <f t="shared" si="125"/>
        <v>99960</v>
      </c>
      <c r="T97" s="34">
        <f t="shared" si="126"/>
        <v>109714.32743379154</v>
      </c>
      <c r="U97" s="34">
        <f t="shared" si="127"/>
        <v>110952.2043</v>
      </c>
      <c r="V97" s="34">
        <f t="shared" si="128"/>
        <v>109503.09884675567</v>
      </c>
      <c r="W97" s="34">
        <f t="shared" si="129"/>
        <v>7798.7697016264665</v>
      </c>
      <c r="X97" s="35">
        <f t="shared" si="130"/>
        <v>7.1082509313405123E-2</v>
      </c>
      <c r="Y97" s="34" t="s">
        <v>17</v>
      </c>
      <c r="Z97" s="34">
        <f t="shared" si="131"/>
        <v>99960</v>
      </c>
      <c r="AA97" s="34">
        <f t="shared" si="132"/>
        <v>2499000</v>
      </c>
      <c r="AB97" s="52"/>
      <c r="AC97" s="24">
        <f t="shared" si="133"/>
        <v>1</v>
      </c>
      <c r="AD97" s="30">
        <f t="shared" si="116"/>
        <v>0</v>
      </c>
    </row>
    <row r="98" spans="1:30" ht="20.399999999999999" x14ac:dyDescent="0.3">
      <c r="A98" s="13">
        <v>10</v>
      </c>
      <c r="B98" s="6">
        <v>12352310</v>
      </c>
      <c r="C98" s="14" t="s">
        <v>126</v>
      </c>
      <c r="D98" s="61"/>
      <c r="E98" s="9" t="s">
        <v>30</v>
      </c>
      <c r="F98" s="6">
        <v>25</v>
      </c>
      <c r="G98" s="6">
        <v>25</v>
      </c>
      <c r="H98" s="6"/>
      <c r="I98" s="6"/>
      <c r="J98" s="18">
        <v>42000</v>
      </c>
      <c r="K98" s="18">
        <f t="shared" ref="K98" si="145">J98*0.19</f>
        <v>7980</v>
      </c>
      <c r="L98" s="18">
        <f t="shared" si="120"/>
        <v>49980</v>
      </c>
      <c r="M98" s="18">
        <v>46965.18155269821</v>
      </c>
      <c r="N98" s="18">
        <f t="shared" ref="N98" si="146">M98*0.19</f>
        <v>8923.3844950126604</v>
      </c>
      <c r="O98" s="18">
        <f t="shared" ref="O98" si="147">N98+M98</f>
        <v>55888.566047710869</v>
      </c>
      <c r="P98" s="18">
        <v>45518.55</v>
      </c>
      <c r="Q98" s="18">
        <f t="shared" ref="Q98" si="148">P98*0.19</f>
        <v>8648.5245000000014</v>
      </c>
      <c r="R98" s="18">
        <f t="shared" ref="R98" si="149">Q98+P98</f>
        <v>54167.074500000002</v>
      </c>
      <c r="S98" s="34">
        <f t="shared" si="125"/>
        <v>49980</v>
      </c>
      <c r="T98" s="34">
        <f t="shared" si="126"/>
        <v>53345.213515903626</v>
      </c>
      <c r="U98" s="34">
        <f t="shared" si="127"/>
        <v>54167.074500000002</v>
      </c>
      <c r="V98" s="34">
        <f t="shared" si="128"/>
        <v>53286.623209385471</v>
      </c>
      <c r="W98" s="34">
        <f t="shared" si="129"/>
        <v>3038.8122339041138</v>
      </c>
      <c r="X98" s="35">
        <f t="shared" si="130"/>
        <v>5.6965040227989025E-2</v>
      </c>
      <c r="Y98" s="34" t="s">
        <v>17</v>
      </c>
      <c r="Z98" s="34">
        <f t="shared" si="131"/>
        <v>49980</v>
      </c>
      <c r="AA98" s="34">
        <f t="shared" si="132"/>
        <v>1249500</v>
      </c>
      <c r="AB98" s="52"/>
      <c r="AC98" s="24">
        <f t="shared" si="133"/>
        <v>1</v>
      </c>
      <c r="AD98" s="30">
        <f t="shared" si="116"/>
        <v>0</v>
      </c>
    </row>
    <row r="99" spans="1:30" ht="15.6" x14ac:dyDescent="0.3">
      <c r="A99" s="47" t="s">
        <v>127</v>
      </c>
      <c r="B99" s="47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22"/>
      <c r="AC99" s="22"/>
      <c r="AD99" s="22"/>
    </row>
    <row r="100" spans="1:30" ht="15.6" x14ac:dyDescent="0.3">
      <c r="A100" s="13">
        <v>11</v>
      </c>
      <c r="B100" s="20">
        <v>53131608</v>
      </c>
      <c r="C100" s="31" t="s">
        <v>71</v>
      </c>
      <c r="D100" s="62">
        <v>112708990</v>
      </c>
      <c r="E100" s="9" t="s">
        <v>128</v>
      </c>
      <c r="F100" s="6">
        <v>425</v>
      </c>
      <c r="G100" s="6">
        <v>145</v>
      </c>
      <c r="H100" s="10">
        <v>7231</v>
      </c>
      <c r="I100" s="10">
        <f t="shared" ref="I100" si="150">H100+(H100*5.84%)</f>
        <v>7653.2903999999999</v>
      </c>
      <c r="J100" s="18">
        <v>6500</v>
      </c>
      <c r="K100" s="11">
        <f t="shared" ref="K100:K109" si="151">J100*19%</f>
        <v>1235</v>
      </c>
      <c r="L100" s="18">
        <f t="shared" ref="L100:L103" si="152">K100+J100</f>
        <v>7735</v>
      </c>
      <c r="M100" s="18">
        <v>6984.1313271415029</v>
      </c>
      <c r="N100" s="32">
        <f t="shared" ref="N100:N109" si="153">M100*19%</f>
        <v>1326.9849521568856</v>
      </c>
      <c r="O100" s="32">
        <f t="shared" ref="O100:O109" si="154">M100+N100</f>
        <v>8311.1162792983887</v>
      </c>
      <c r="P100" s="18">
        <v>7308</v>
      </c>
      <c r="Q100" s="33">
        <f t="shared" ref="Q100:Q109" si="155">P100*19%</f>
        <v>1388.52</v>
      </c>
      <c r="R100" s="1">
        <f t="shared" ref="R100:R109" si="156">P100+Q100</f>
        <v>8696.52</v>
      </c>
      <c r="S100" s="34">
        <f t="shared" ref="S100:S109" si="157">MIN(I100,L100,O100,R100)</f>
        <v>7653.2903999999999</v>
      </c>
      <c r="T100" s="34">
        <f t="shared" ref="T100:T109" si="158">AVERAGE(I100,L100,O100,R100)</f>
        <v>8098.9816698245968</v>
      </c>
      <c r="U100" s="34">
        <f t="shared" ref="U100:U109" si="159">MEDIAN(I100,L100,O100,R100)</f>
        <v>8023.0581396491943</v>
      </c>
      <c r="V100" s="34">
        <f t="shared" ref="V100:V108" si="160">GEOMEAN(I100,L100,O100,R100)</f>
        <v>8087.7616204047172</v>
      </c>
      <c r="W100" s="34">
        <f t="shared" ref="W100:W109" si="161">STDEVA(I100,L100,O100,R100)</f>
        <v>494.36036536504128</v>
      </c>
      <c r="X100" s="35">
        <f t="shared" ref="X100:X109" si="162">W100/T100</f>
        <v>6.1039817784369406E-2</v>
      </c>
      <c r="Y100" s="34" t="s">
        <v>17</v>
      </c>
      <c r="Z100" s="34">
        <f t="shared" ref="Z100:Z109" si="163">ROUND(S100,2)</f>
        <v>7653.29</v>
      </c>
      <c r="AA100" s="34">
        <f t="shared" ref="AA100:AA101" si="164">Z100*G100</f>
        <v>1109727.05</v>
      </c>
      <c r="AB100" s="51">
        <f>D100-SUM(AA100:AA109)</f>
        <v>26619.95000000298</v>
      </c>
      <c r="AC100" s="24">
        <f t="shared" ref="AC100:AC109" si="165">G100/F100</f>
        <v>0.3411764705882353</v>
      </c>
      <c r="AD100" s="30">
        <f t="shared" si="116"/>
        <v>0.6588235294117647</v>
      </c>
    </row>
    <row r="101" spans="1:30" ht="71.400000000000006" x14ac:dyDescent="0.3">
      <c r="A101" s="13">
        <v>12</v>
      </c>
      <c r="B101" s="20">
        <v>12163001</v>
      </c>
      <c r="C101" s="25" t="s">
        <v>129</v>
      </c>
      <c r="D101" s="62"/>
      <c r="E101" s="20" t="s">
        <v>30</v>
      </c>
      <c r="F101" s="20">
        <v>150</v>
      </c>
      <c r="G101" s="20">
        <v>50</v>
      </c>
      <c r="H101" s="10"/>
      <c r="I101" s="10"/>
      <c r="J101" s="18">
        <v>50000</v>
      </c>
      <c r="K101" s="11">
        <f t="shared" si="151"/>
        <v>9500</v>
      </c>
      <c r="L101" s="18">
        <f t="shared" si="152"/>
        <v>59500</v>
      </c>
      <c r="M101" s="18">
        <v>56595.499029106017</v>
      </c>
      <c r="N101" s="32">
        <f t="shared" si="153"/>
        <v>10753.144815530144</v>
      </c>
      <c r="O101" s="32">
        <f t="shared" si="154"/>
        <v>67348.643844636157</v>
      </c>
      <c r="P101" s="18">
        <v>53114.25</v>
      </c>
      <c r="Q101" s="33">
        <f t="shared" si="155"/>
        <v>10091.7075</v>
      </c>
      <c r="R101" s="1">
        <f t="shared" si="156"/>
        <v>63205.957500000004</v>
      </c>
      <c r="S101" s="34">
        <f t="shared" si="157"/>
        <v>59500</v>
      </c>
      <c r="T101" s="34">
        <f t="shared" si="158"/>
        <v>63351.53378154539</v>
      </c>
      <c r="U101" s="34">
        <f t="shared" si="159"/>
        <v>63205.957500000004</v>
      </c>
      <c r="V101" s="34">
        <f t="shared" si="160"/>
        <v>63270.501748748167</v>
      </c>
      <c r="W101" s="34">
        <f t="shared" si="161"/>
        <v>3926.3465066519148</v>
      </c>
      <c r="X101" s="35">
        <f t="shared" si="162"/>
        <v>6.1977134132081245E-2</v>
      </c>
      <c r="Y101" s="34" t="s">
        <v>17</v>
      </c>
      <c r="Z101" s="34">
        <f t="shared" si="163"/>
        <v>59500</v>
      </c>
      <c r="AA101" s="34">
        <f t="shared" si="164"/>
        <v>2975000</v>
      </c>
      <c r="AB101" s="52"/>
      <c r="AC101" s="24">
        <f t="shared" si="165"/>
        <v>0.33333333333333331</v>
      </c>
      <c r="AD101" s="30">
        <f t="shared" si="116"/>
        <v>0.66666666666666674</v>
      </c>
    </row>
    <row r="102" spans="1:30" ht="20.399999999999999" x14ac:dyDescent="0.3">
      <c r="A102" s="13">
        <v>13</v>
      </c>
      <c r="B102" s="20">
        <v>47131821</v>
      </c>
      <c r="C102" s="25" t="s">
        <v>68</v>
      </c>
      <c r="D102" s="62"/>
      <c r="E102" s="20" t="s">
        <v>37</v>
      </c>
      <c r="F102" s="20">
        <v>125</v>
      </c>
      <c r="G102" s="20">
        <v>125</v>
      </c>
      <c r="H102" s="19">
        <v>34992</v>
      </c>
      <c r="I102" s="10">
        <f t="shared" ref="I102:I103" si="166">H102+(H102*5.84%)</f>
        <v>37035.532800000001</v>
      </c>
      <c r="J102" s="18">
        <v>29500</v>
      </c>
      <c r="K102" s="11">
        <f t="shared" si="151"/>
        <v>5605</v>
      </c>
      <c r="L102" s="18">
        <f t="shared" si="152"/>
        <v>35105</v>
      </c>
      <c r="M102" s="18">
        <v>33443.315262576121</v>
      </c>
      <c r="N102" s="32">
        <f t="shared" si="153"/>
        <v>6354.229899889463</v>
      </c>
      <c r="O102" s="32">
        <f t="shared" si="154"/>
        <v>39797.545162465583</v>
      </c>
      <c r="P102" s="18">
        <v>32915.4</v>
      </c>
      <c r="Q102" s="33">
        <f t="shared" si="155"/>
        <v>6253.9260000000004</v>
      </c>
      <c r="R102" s="1">
        <f t="shared" si="156"/>
        <v>39169.326000000001</v>
      </c>
      <c r="S102" s="34">
        <f t="shared" si="157"/>
        <v>35105</v>
      </c>
      <c r="T102" s="34">
        <f t="shared" si="158"/>
        <v>37776.850990616396</v>
      </c>
      <c r="U102" s="34">
        <f t="shared" si="159"/>
        <v>38102.429400000001</v>
      </c>
      <c r="V102" s="34">
        <f t="shared" si="160"/>
        <v>37730.928205769742</v>
      </c>
      <c r="W102" s="34">
        <f t="shared" si="161"/>
        <v>2137.797305928053</v>
      </c>
      <c r="X102" s="35">
        <f t="shared" si="162"/>
        <v>5.6590140519099184E-2</v>
      </c>
      <c r="Y102" s="34" t="s">
        <v>17</v>
      </c>
      <c r="Z102" s="34">
        <f t="shared" si="163"/>
        <v>35105</v>
      </c>
      <c r="AA102" s="34">
        <f>Z102*G100</f>
        <v>5090225</v>
      </c>
      <c r="AB102" s="52"/>
      <c r="AC102" s="24">
        <f t="shared" si="165"/>
        <v>1</v>
      </c>
      <c r="AD102" s="30">
        <f t="shared" si="116"/>
        <v>0</v>
      </c>
    </row>
    <row r="103" spans="1:30" ht="30.6" x14ac:dyDescent="0.3">
      <c r="A103" s="13">
        <v>14</v>
      </c>
      <c r="B103" s="20">
        <v>47131828</v>
      </c>
      <c r="C103" s="25" t="s">
        <v>76</v>
      </c>
      <c r="D103" s="62"/>
      <c r="E103" s="20" t="s">
        <v>40</v>
      </c>
      <c r="F103" s="20">
        <v>50</v>
      </c>
      <c r="G103" s="20">
        <v>21</v>
      </c>
      <c r="H103" s="10">
        <v>70860</v>
      </c>
      <c r="I103" s="10">
        <f t="shared" si="166"/>
        <v>74998.224000000002</v>
      </c>
      <c r="J103" s="18">
        <v>59000</v>
      </c>
      <c r="K103" s="11">
        <f t="shared" si="151"/>
        <v>11210</v>
      </c>
      <c r="L103" s="18">
        <f t="shared" si="152"/>
        <v>70210</v>
      </c>
      <c r="M103" s="18">
        <v>69396.131961583422</v>
      </c>
      <c r="N103" s="32">
        <f t="shared" si="153"/>
        <v>13185.265072700849</v>
      </c>
      <c r="O103" s="32">
        <f t="shared" si="154"/>
        <v>82581.397034284266</v>
      </c>
      <c r="P103" s="18">
        <v>64303.05</v>
      </c>
      <c r="Q103" s="33">
        <f t="shared" si="155"/>
        <v>12217.5795</v>
      </c>
      <c r="R103" s="1">
        <f t="shared" si="156"/>
        <v>76520.62950000001</v>
      </c>
      <c r="S103" s="34">
        <f t="shared" si="157"/>
        <v>70210</v>
      </c>
      <c r="T103" s="34">
        <f t="shared" si="158"/>
        <v>76077.562633571069</v>
      </c>
      <c r="U103" s="34">
        <f t="shared" si="159"/>
        <v>75759.426750000013</v>
      </c>
      <c r="V103" s="34">
        <f t="shared" si="160"/>
        <v>75949.982473070879</v>
      </c>
      <c r="W103" s="34">
        <f t="shared" si="161"/>
        <v>5101.9418951619482</v>
      </c>
      <c r="X103" s="35">
        <f t="shared" si="162"/>
        <v>6.7062373169544637E-2</v>
      </c>
      <c r="Y103" s="34" t="s">
        <v>17</v>
      </c>
      <c r="Z103" s="34">
        <f t="shared" si="163"/>
        <v>70210</v>
      </c>
      <c r="AA103" s="34">
        <f t="shared" ref="AA103:AA109" si="167">Z103*G103</f>
        <v>1474410</v>
      </c>
      <c r="AB103" s="52"/>
      <c r="AC103" s="24">
        <f t="shared" si="165"/>
        <v>0.42</v>
      </c>
      <c r="AD103" s="30">
        <f t="shared" si="116"/>
        <v>0.58000000000000007</v>
      </c>
    </row>
    <row r="104" spans="1:30" ht="40.799999999999997" x14ac:dyDescent="0.3">
      <c r="A104" s="13">
        <v>15</v>
      </c>
      <c r="B104" s="20">
        <v>31211501</v>
      </c>
      <c r="C104" s="25" t="s">
        <v>130</v>
      </c>
      <c r="D104" s="62"/>
      <c r="E104" s="20" t="s">
        <v>37</v>
      </c>
      <c r="F104" s="20">
        <v>10</v>
      </c>
      <c r="G104" s="20">
        <v>7</v>
      </c>
      <c r="H104" s="20"/>
      <c r="I104" s="20"/>
      <c r="J104" s="18">
        <v>1300000</v>
      </c>
      <c r="K104" s="11">
        <f t="shared" si="151"/>
        <v>247000</v>
      </c>
      <c r="L104" s="40">
        <f>J104+K104</f>
        <v>1547000</v>
      </c>
      <c r="M104" s="18">
        <v>1390891.3944188431</v>
      </c>
      <c r="N104" s="32">
        <f t="shared" si="153"/>
        <v>264269.36493958021</v>
      </c>
      <c r="O104" s="32">
        <f t="shared" si="154"/>
        <v>1655160.7593584233</v>
      </c>
      <c r="P104" s="18">
        <v>1345876.35</v>
      </c>
      <c r="Q104" s="33">
        <f t="shared" si="155"/>
        <v>255716.50650000002</v>
      </c>
      <c r="R104" s="1">
        <f t="shared" si="156"/>
        <v>1601592.8565000002</v>
      </c>
      <c r="S104" s="34">
        <f t="shared" si="157"/>
        <v>1547000</v>
      </c>
      <c r="T104" s="34">
        <f t="shared" si="158"/>
        <v>1601251.2052861413</v>
      </c>
      <c r="U104" s="34">
        <f t="shared" si="159"/>
        <v>1601592.8565000002</v>
      </c>
      <c r="V104" s="34">
        <f t="shared" si="160"/>
        <v>1600641.9916279798</v>
      </c>
      <c r="W104" s="34">
        <f t="shared" si="161"/>
        <v>54081.18906247936</v>
      </c>
      <c r="X104" s="35">
        <f t="shared" si="162"/>
        <v>3.3774331525211955E-2</v>
      </c>
      <c r="Y104" s="34" t="s">
        <v>17</v>
      </c>
      <c r="Z104" s="34">
        <f t="shared" si="163"/>
        <v>1547000</v>
      </c>
      <c r="AA104" s="34">
        <f t="shared" si="167"/>
        <v>10829000</v>
      </c>
      <c r="AB104" s="52"/>
      <c r="AC104" s="24">
        <f t="shared" si="165"/>
        <v>0.7</v>
      </c>
      <c r="AD104" s="30">
        <f t="shared" si="116"/>
        <v>0.30000000000000004</v>
      </c>
    </row>
    <row r="105" spans="1:30" ht="30.6" x14ac:dyDescent="0.3">
      <c r="A105" s="13">
        <v>16</v>
      </c>
      <c r="B105" s="20">
        <v>31211501</v>
      </c>
      <c r="C105" s="25" t="s">
        <v>131</v>
      </c>
      <c r="D105" s="62"/>
      <c r="E105" s="20" t="s">
        <v>37</v>
      </c>
      <c r="F105" s="20">
        <v>10</v>
      </c>
      <c r="G105" s="20">
        <v>7</v>
      </c>
      <c r="H105" s="20"/>
      <c r="I105" s="20"/>
      <c r="J105" s="18">
        <v>1300000</v>
      </c>
      <c r="K105" s="11">
        <f t="shared" si="151"/>
        <v>247000</v>
      </c>
      <c r="L105" s="40">
        <f t="shared" ref="L105:L108" si="168">J105+K105</f>
        <v>1547000</v>
      </c>
      <c r="M105" s="18">
        <v>1486462.7953120298</v>
      </c>
      <c r="N105" s="32">
        <f t="shared" si="153"/>
        <v>282427.93110928568</v>
      </c>
      <c r="O105" s="32">
        <f t="shared" si="154"/>
        <v>1768890.7264213155</v>
      </c>
      <c r="P105" s="18">
        <v>1422508.5</v>
      </c>
      <c r="Q105" s="33">
        <f t="shared" si="155"/>
        <v>270276.61499999999</v>
      </c>
      <c r="R105" s="1">
        <f t="shared" si="156"/>
        <v>1692785.115</v>
      </c>
      <c r="S105" s="34">
        <f t="shared" si="157"/>
        <v>1547000</v>
      </c>
      <c r="T105" s="34">
        <f t="shared" si="158"/>
        <v>1669558.6138071052</v>
      </c>
      <c r="U105" s="34">
        <f t="shared" si="159"/>
        <v>1692785.115</v>
      </c>
      <c r="V105" s="34">
        <f t="shared" si="160"/>
        <v>1666982.5364271193</v>
      </c>
      <c r="W105" s="34">
        <f t="shared" si="161"/>
        <v>112754.05263755456</v>
      </c>
      <c r="X105" s="35">
        <f t="shared" si="162"/>
        <v>6.753524656462391E-2</v>
      </c>
      <c r="Y105" s="34" t="s">
        <v>17</v>
      </c>
      <c r="Z105" s="34">
        <f t="shared" si="163"/>
        <v>1547000</v>
      </c>
      <c r="AA105" s="34">
        <f t="shared" si="167"/>
        <v>10829000</v>
      </c>
      <c r="AB105" s="52"/>
      <c r="AC105" s="24">
        <f t="shared" si="165"/>
        <v>0.7</v>
      </c>
      <c r="AD105" s="30">
        <f t="shared" si="116"/>
        <v>0.30000000000000004</v>
      </c>
    </row>
    <row r="106" spans="1:30" ht="30.6" x14ac:dyDescent="0.3">
      <c r="A106" s="13">
        <v>17</v>
      </c>
      <c r="B106" s="20">
        <v>31211501</v>
      </c>
      <c r="C106" s="25" t="s">
        <v>132</v>
      </c>
      <c r="D106" s="62"/>
      <c r="E106" s="20" t="s">
        <v>37</v>
      </c>
      <c r="F106" s="20">
        <v>10</v>
      </c>
      <c r="G106" s="20">
        <v>7</v>
      </c>
      <c r="H106" s="20"/>
      <c r="I106" s="20"/>
      <c r="J106" s="18">
        <v>1300000</v>
      </c>
      <c r="K106" s="11">
        <f t="shared" si="151"/>
        <v>247000</v>
      </c>
      <c r="L106" s="40">
        <f t="shared" si="168"/>
        <v>1547000</v>
      </c>
      <c r="M106" s="18">
        <v>1362948.3757812625</v>
      </c>
      <c r="N106" s="32">
        <f t="shared" si="153"/>
        <v>258960.19139843987</v>
      </c>
      <c r="O106" s="32">
        <f t="shared" si="154"/>
        <v>1621908.5671797025</v>
      </c>
      <c r="P106" s="18">
        <v>1319423.7</v>
      </c>
      <c r="Q106" s="33">
        <f t="shared" si="155"/>
        <v>250690.503</v>
      </c>
      <c r="R106" s="1">
        <f t="shared" si="156"/>
        <v>1570114.203</v>
      </c>
      <c r="S106" s="34">
        <f t="shared" si="157"/>
        <v>1547000</v>
      </c>
      <c r="T106" s="34">
        <f t="shared" si="158"/>
        <v>1579674.2567265674</v>
      </c>
      <c r="U106" s="34">
        <f t="shared" si="159"/>
        <v>1570114.203</v>
      </c>
      <c r="V106" s="34">
        <f t="shared" si="160"/>
        <v>1579365.4791739678</v>
      </c>
      <c r="W106" s="34">
        <f t="shared" si="161"/>
        <v>38358.432315074373</v>
      </c>
      <c r="X106" s="35">
        <f t="shared" si="162"/>
        <v>2.4282495047150722E-2</v>
      </c>
      <c r="Y106" s="34" t="s">
        <v>17</v>
      </c>
      <c r="Z106" s="34">
        <f t="shared" si="163"/>
        <v>1547000</v>
      </c>
      <c r="AA106" s="34">
        <f t="shared" si="167"/>
        <v>10829000</v>
      </c>
      <c r="AB106" s="52"/>
      <c r="AC106" s="24">
        <f t="shared" si="165"/>
        <v>0.7</v>
      </c>
      <c r="AD106" s="30">
        <f t="shared" si="116"/>
        <v>0.30000000000000004</v>
      </c>
    </row>
    <row r="107" spans="1:30" ht="51" x14ac:dyDescent="0.3">
      <c r="A107" s="13">
        <v>18</v>
      </c>
      <c r="B107" s="20">
        <v>31211501</v>
      </c>
      <c r="C107" s="25" t="s">
        <v>133</v>
      </c>
      <c r="D107" s="62"/>
      <c r="E107" s="20" t="s">
        <v>37</v>
      </c>
      <c r="F107" s="20">
        <v>10</v>
      </c>
      <c r="G107" s="20">
        <v>7</v>
      </c>
      <c r="H107" s="20"/>
      <c r="I107" s="20"/>
      <c r="J107" s="18">
        <v>1300000</v>
      </c>
      <c r="K107" s="11">
        <f t="shared" si="151"/>
        <v>247000</v>
      </c>
      <c r="L107" s="40">
        <f t="shared" si="168"/>
        <v>1547000</v>
      </c>
      <c r="M107" s="18">
        <v>1457590.4275990117</v>
      </c>
      <c r="N107" s="32">
        <f t="shared" si="153"/>
        <v>276942.1812438122</v>
      </c>
      <c r="O107" s="32">
        <f t="shared" si="154"/>
        <v>1734532.6088428239</v>
      </c>
      <c r="P107" s="18">
        <v>1463981.4000000001</v>
      </c>
      <c r="Q107" s="33">
        <f t="shared" si="155"/>
        <v>278156.46600000001</v>
      </c>
      <c r="R107" s="1">
        <f t="shared" si="156"/>
        <v>1742137.8660000002</v>
      </c>
      <c r="S107" s="34">
        <f t="shared" si="157"/>
        <v>1547000</v>
      </c>
      <c r="T107" s="34">
        <f t="shared" si="158"/>
        <v>1674556.8249476079</v>
      </c>
      <c r="U107" s="34">
        <f t="shared" si="159"/>
        <v>1734532.6088428239</v>
      </c>
      <c r="V107" s="34">
        <f t="shared" si="160"/>
        <v>1672059.6539322946</v>
      </c>
      <c r="W107" s="34">
        <f t="shared" si="161"/>
        <v>110532.88052494936</v>
      </c>
      <c r="X107" s="35">
        <f t="shared" si="162"/>
        <v>6.6007243754422976E-2</v>
      </c>
      <c r="Y107" s="34" t="s">
        <v>17</v>
      </c>
      <c r="Z107" s="34">
        <f t="shared" si="163"/>
        <v>1547000</v>
      </c>
      <c r="AA107" s="34">
        <f t="shared" si="167"/>
        <v>10829000</v>
      </c>
      <c r="AB107" s="52"/>
      <c r="AC107" s="24">
        <f t="shared" si="165"/>
        <v>0.7</v>
      </c>
      <c r="AD107" s="30">
        <f t="shared" si="116"/>
        <v>0.30000000000000004</v>
      </c>
    </row>
    <row r="108" spans="1:30" ht="20.399999999999999" x14ac:dyDescent="0.3">
      <c r="A108" s="13">
        <v>19</v>
      </c>
      <c r="B108" s="20">
        <v>31201605</v>
      </c>
      <c r="C108" s="25" t="s">
        <v>134</v>
      </c>
      <c r="D108" s="62"/>
      <c r="E108" s="20" t="s">
        <v>37</v>
      </c>
      <c r="F108" s="20">
        <v>35</v>
      </c>
      <c r="G108" s="20">
        <v>15</v>
      </c>
      <c r="H108" s="20"/>
      <c r="I108" s="20"/>
      <c r="J108" s="18">
        <v>1800000</v>
      </c>
      <c r="K108" s="11">
        <f t="shared" si="151"/>
        <v>342000</v>
      </c>
      <c r="L108" s="40">
        <f t="shared" si="168"/>
        <v>2142000</v>
      </c>
      <c r="M108" s="18">
        <v>2041170.3326114723</v>
      </c>
      <c r="N108" s="32">
        <f t="shared" si="153"/>
        <v>387822.36319617974</v>
      </c>
      <c r="O108" s="32">
        <f t="shared" si="154"/>
        <v>2428992.6958076521</v>
      </c>
      <c r="P108" s="18">
        <v>1922977.35</v>
      </c>
      <c r="Q108" s="33">
        <f t="shared" si="155"/>
        <v>365365.69650000002</v>
      </c>
      <c r="R108" s="1">
        <f t="shared" si="156"/>
        <v>2288343.0465000002</v>
      </c>
      <c r="S108" s="34">
        <f t="shared" si="157"/>
        <v>2142000</v>
      </c>
      <c r="T108" s="34">
        <f t="shared" si="158"/>
        <v>2286445.2474358841</v>
      </c>
      <c r="U108" s="34">
        <f t="shared" si="159"/>
        <v>2288343.0465000002</v>
      </c>
      <c r="V108" s="34">
        <f t="shared" si="160"/>
        <v>2283436.480934415</v>
      </c>
      <c r="W108" s="34">
        <f t="shared" si="161"/>
        <v>143505.75978929104</v>
      </c>
      <c r="X108" s="35">
        <f t="shared" si="162"/>
        <v>6.2763698343629451E-2</v>
      </c>
      <c r="Y108" s="34" t="s">
        <v>17</v>
      </c>
      <c r="Z108" s="34">
        <f t="shared" si="163"/>
        <v>2142000</v>
      </c>
      <c r="AA108" s="34">
        <f t="shared" si="167"/>
        <v>32130000</v>
      </c>
      <c r="AB108" s="52"/>
      <c r="AC108" s="24">
        <f t="shared" si="165"/>
        <v>0.42857142857142855</v>
      </c>
      <c r="AD108" s="30">
        <f t="shared" si="116"/>
        <v>0.5714285714285714</v>
      </c>
    </row>
    <row r="109" spans="1:30" ht="30.6" x14ac:dyDescent="0.3">
      <c r="A109" s="13">
        <v>20</v>
      </c>
      <c r="B109" s="20">
        <v>15121800</v>
      </c>
      <c r="C109" s="25" t="s">
        <v>75</v>
      </c>
      <c r="D109" s="62"/>
      <c r="E109" s="20" t="s">
        <v>37</v>
      </c>
      <c r="F109" s="20">
        <v>25</v>
      </c>
      <c r="G109" s="20">
        <v>20</v>
      </c>
      <c r="H109" s="10">
        <v>1256000</v>
      </c>
      <c r="I109" s="10">
        <f t="shared" ref="I109" si="169">H109+(H109*5.84%)</f>
        <v>1329350.3999999999</v>
      </c>
      <c r="J109" s="18">
        <v>1256000</v>
      </c>
      <c r="K109" s="11">
        <f t="shared" si="151"/>
        <v>238640</v>
      </c>
      <c r="L109" s="18">
        <f t="shared" ref="L109" si="170">K109+J109</f>
        <v>1494640</v>
      </c>
      <c r="M109" s="18">
        <v>1514206.8311942657</v>
      </c>
      <c r="N109" s="32">
        <f t="shared" si="153"/>
        <v>287699.29792691051</v>
      </c>
      <c r="O109" s="32">
        <f t="shared" si="154"/>
        <v>1801906.1291211762</v>
      </c>
      <c r="P109" s="18">
        <v>1414036.05</v>
      </c>
      <c r="Q109" s="33">
        <f t="shared" si="155"/>
        <v>268666.84950000001</v>
      </c>
      <c r="R109" s="1">
        <f t="shared" si="156"/>
        <v>1682702.8995000001</v>
      </c>
      <c r="S109" s="34">
        <f t="shared" si="157"/>
        <v>1329350.3999999999</v>
      </c>
      <c r="T109" s="34">
        <f t="shared" si="158"/>
        <v>1577149.8571552942</v>
      </c>
      <c r="U109" s="34">
        <f t="shared" si="159"/>
        <v>1588671.4497500001</v>
      </c>
      <c r="V109" s="34">
        <f>GEOMEAN(I109,L109,O109,R109)</f>
        <v>1566675.021481989</v>
      </c>
      <c r="W109" s="34">
        <f t="shared" si="161"/>
        <v>208061.9090803414</v>
      </c>
      <c r="X109" s="35">
        <f t="shared" si="162"/>
        <v>0.13192272638924923</v>
      </c>
      <c r="Y109" s="34" t="s">
        <v>17</v>
      </c>
      <c r="Z109" s="34">
        <f t="shared" si="163"/>
        <v>1329350.3999999999</v>
      </c>
      <c r="AA109" s="34">
        <f t="shared" si="167"/>
        <v>26587008</v>
      </c>
      <c r="AB109" s="52"/>
      <c r="AC109" s="24">
        <f t="shared" si="165"/>
        <v>0.8</v>
      </c>
      <c r="AD109" s="30">
        <f t="shared" si="116"/>
        <v>0.19999999999999996</v>
      </c>
    </row>
    <row r="110" spans="1:30" ht="15.6" x14ac:dyDescent="0.3">
      <c r="A110" s="47" t="s">
        <v>135</v>
      </c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22"/>
      <c r="AC110" s="22"/>
      <c r="AD110" s="22"/>
    </row>
    <row r="111" spans="1:30" ht="61.2" x14ac:dyDescent="0.3">
      <c r="A111" s="13">
        <v>21</v>
      </c>
      <c r="B111" s="20">
        <v>31201500</v>
      </c>
      <c r="C111" s="25" t="s">
        <v>136</v>
      </c>
      <c r="D111" s="50">
        <v>43846637</v>
      </c>
      <c r="E111" s="20" t="s">
        <v>82</v>
      </c>
      <c r="F111" s="20">
        <v>50</v>
      </c>
      <c r="G111" s="20">
        <v>50</v>
      </c>
      <c r="H111" s="20"/>
      <c r="I111" s="20"/>
      <c r="J111" s="18">
        <v>53000</v>
      </c>
      <c r="K111" s="11">
        <f t="shared" ref="K111:K112" si="171">J111*19%</f>
        <v>10070</v>
      </c>
      <c r="L111" s="18">
        <f t="shared" ref="L111:L120" si="172">K111+J111</f>
        <v>63070</v>
      </c>
      <c r="M111" s="18">
        <v>53984.748052070179</v>
      </c>
      <c r="N111" s="32">
        <f t="shared" ref="N111:N112" si="173">M111*19%</f>
        <v>10257.102129893334</v>
      </c>
      <c r="O111" s="32">
        <f t="shared" ref="O111:O112" si="174">M111+N111</f>
        <v>64241.850181963513</v>
      </c>
      <c r="P111" s="18">
        <v>53560.5</v>
      </c>
      <c r="Q111" s="33">
        <f t="shared" ref="Q111:Q112" si="175">P111*19%</f>
        <v>10176.495000000001</v>
      </c>
      <c r="R111" s="1">
        <f t="shared" ref="R111:R112" si="176">P111+Q111</f>
        <v>63736.995000000003</v>
      </c>
      <c r="S111" s="34">
        <f t="shared" ref="S111:S120" si="177">MIN(I111,L111,O111,R111)</f>
        <v>63070</v>
      </c>
      <c r="T111" s="34">
        <f t="shared" ref="T111:T120" si="178">AVERAGE(I111,L111,O111,R111)</f>
        <v>63682.948393987841</v>
      </c>
      <c r="U111" s="34">
        <f t="shared" ref="U111:U120" si="179">MEDIAN(I111,L111,O111,R111)</f>
        <v>63736.995000000003</v>
      </c>
      <c r="V111" s="34">
        <f t="shared" ref="V111:V120" si="180">GEOMEAN(I111,L111,O111,R111)</f>
        <v>63681.138387982166</v>
      </c>
      <c r="W111" s="34">
        <f t="shared" ref="W111:W120" si="181">STDEVA(I111,L111,O111,R111)</f>
        <v>587.79162035372303</v>
      </c>
      <c r="X111" s="35">
        <f t="shared" ref="X111:X120" si="182">W111/T111</f>
        <v>9.2299686992698207E-3</v>
      </c>
      <c r="Y111" s="34" t="s">
        <v>17</v>
      </c>
      <c r="Z111" s="34">
        <f t="shared" ref="Z111:Z120" si="183">ROUND(S111,2)</f>
        <v>63070</v>
      </c>
      <c r="AA111" s="34">
        <f t="shared" ref="AA111:AA120" si="184">Z111*G111</f>
        <v>3153500</v>
      </c>
      <c r="AB111" s="51">
        <f>D111-SUM(AA111:AA120)</f>
        <v>37953162</v>
      </c>
      <c r="AC111" s="24">
        <f t="shared" ref="AC111:AC120" si="185">G111/F111</f>
        <v>1</v>
      </c>
      <c r="AD111" s="30">
        <f t="shared" si="116"/>
        <v>0</v>
      </c>
    </row>
    <row r="112" spans="1:30" ht="30.6" x14ac:dyDescent="0.3">
      <c r="A112" s="13">
        <v>22</v>
      </c>
      <c r="B112" s="20">
        <v>31201500</v>
      </c>
      <c r="C112" s="25" t="s">
        <v>84</v>
      </c>
      <c r="D112" s="50"/>
      <c r="E112" s="20" t="s">
        <v>82</v>
      </c>
      <c r="F112" s="20">
        <v>50</v>
      </c>
      <c r="G112" s="20">
        <v>50</v>
      </c>
      <c r="H112" s="20"/>
      <c r="I112" s="20"/>
      <c r="J112" s="18">
        <v>5000</v>
      </c>
      <c r="K112" s="11">
        <f t="shared" si="171"/>
        <v>950</v>
      </c>
      <c r="L112" s="18">
        <f t="shared" si="172"/>
        <v>5950</v>
      </c>
      <c r="M112" s="18">
        <v>5996.3433037891546</v>
      </c>
      <c r="N112" s="32">
        <f t="shared" si="173"/>
        <v>1139.3052277199395</v>
      </c>
      <c r="O112" s="32">
        <f t="shared" si="174"/>
        <v>7135.648531509094</v>
      </c>
      <c r="P112" s="18">
        <v>5685.75</v>
      </c>
      <c r="Q112" s="33">
        <f t="shared" si="175"/>
        <v>1080.2925</v>
      </c>
      <c r="R112" s="1">
        <f t="shared" si="176"/>
        <v>6766.0424999999996</v>
      </c>
      <c r="S112" s="34">
        <f t="shared" si="177"/>
        <v>5950</v>
      </c>
      <c r="T112" s="34">
        <f t="shared" si="178"/>
        <v>6617.2303438363642</v>
      </c>
      <c r="U112" s="34">
        <f t="shared" si="179"/>
        <v>6766.0424999999996</v>
      </c>
      <c r="V112" s="34">
        <f t="shared" si="180"/>
        <v>6598.2441174902551</v>
      </c>
      <c r="W112" s="34">
        <f t="shared" si="181"/>
        <v>606.67075373217915</v>
      </c>
      <c r="X112" s="35">
        <f t="shared" si="182"/>
        <v>9.1680464818224769E-2</v>
      </c>
      <c r="Y112" s="34" t="s">
        <v>17</v>
      </c>
      <c r="Z112" s="34">
        <f t="shared" si="183"/>
        <v>5950</v>
      </c>
      <c r="AA112" s="34">
        <f t="shared" si="184"/>
        <v>297500</v>
      </c>
      <c r="AB112" s="52"/>
      <c r="AC112" s="24">
        <f t="shared" si="185"/>
        <v>1</v>
      </c>
      <c r="AD112" s="30">
        <f t="shared" si="116"/>
        <v>0</v>
      </c>
    </row>
    <row r="113" spans="1:30" ht="81.599999999999994" x14ac:dyDescent="0.3">
      <c r="A113" s="13">
        <v>23</v>
      </c>
      <c r="B113" s="20">
        <v>24141511</v>
      </c>
      <c r="C113" s="25" t="s">
        <v>137</v>
      </c>
      <c r="D113" s="50"/>
      <c r="E113" s="20" t="s">
        <v>30</v>
      </c>
      <c r="F113" s="20">
        <v>12</v>
      </c>
      <c r="G113" s="20">
        <v>12</v>
      </c>
      <c r="H113" s="20"/>
      <c r="I113" s="20"/>
      <c r="J113" s="18">
        <v>16000</v>
      </c>
      <c r="K113" s="18">
        <f t="shared" ref="K113:K120" si="186">J113*0.19</f>
        <v>3040</v>
      </c>
      <c r="L113" s="18">
        <f t="shared" si="172"/>
        <v>19040</v>
      </c>
      <c r="M113" s="18">
        <v>17454.304188104445</v>
      </c>
      <c r="N113" s="18">
        <f t="shared" ref="N113:N120" si="187">M113*0.19</f>
        <v>3316.3177957398443</v>
      </c>
      <c r="O113" s="18">
        <f t="shared" ref="O113:O120" si="188">N113+M113</f>
        <v>20770.621983844288</v>
      </c>
      <c r="P113" s="18">
        <v>18172.350000000002</v>
      </c>
      <c r="Q113" s="18">
        <f t="shared" ref="Q113:Q120" si="189">P113*0.19</f>
        <v>3452.7465000000007</v>
      </c>
      <c r="R113" s="18">
        <f t="shared" ref="R113:R120" si="190">Q113+P113</f>
        <v>21625.096500000003</v>
      </c>
      <c r="S113" s="34">
        <f t="shared" si="177"/>
        <v>19040</v>
      </c>
      <c r="T113" s="34">
        <f t="shared" si="178"/>
        <v>20478.572827948097</v>
      </c>
      <c r="U113" s="34">
        <f t="shared" si="179"/>
        <v>20770.621983844288</v>
      </c>
      <c r="V113" s="34">
        <f t="shared" si="180"/>
        <v>20449.914661191859</v>
      </c>
      <c r="W113" s="34">
        <f t="shared" si="181"/>
        <v>1317.0613162160769</v>
      </c>
      <c r="X113" s="35">
        <f t="shared" si="182"/>
        <v>6.4314116383082112E-2</v>
      </c>
      <c r="Y113" s="34" t="s">
        <v>17</v>
      </c>
      <c r="Z113" s="34">
        <f t="shared" si="183"/>
        <v>19040</v>
      </c>
      <c r="AA113" s="34">
        <f t="shared" si="184"/>
        <v>228480</v>
      </c>
      <c r="AB113" s="52"/>
      <c r="AC113" s="24">
        <f t="shared" si="185"/>
        <v>1</v>
      </c>
      <c r="AD113" s="30">
        <f t="shared" si="116"/>
        <v>0</v>
      </c>
    </row>
    <row r="114" spans="1:30" ht="81.599999999999994" x14ac:dyDescent="0.3">
      <c r="A114" s="13">
        <v>24</v>
      </c>
      <c r="B114" s="20">
        <v>24141511</v>
      </c>
      <c r="C114" s="25" t="s">
        <v>138</v>
      </c>
      <c r="D114" s="50"/>
      <c r="E114" s="20" t="s">
        <v>30</v>
      </c>
      <c r="F114" s="20">
        <v>6</v>
      </c>
      <c r="G114" s="20">
        <v>6</v>
      </c>
      <c r="H114" s="20"/>
      <c r="I114" s="20"/>
      <c r="J114" s="18">
        <v>16000</v>
      </c>
      <c r="K114" s="18">
        <f t="shared" si="186"/>
        <v>3040</v>
      </c>
      <c r="L114" s="18">
        <f t="shared" si="172"/>
        <v>19040</v>
      </c>
      <c r="M114" s="18">
        <v>17270.900493073619</v>
      </c>
      <c r="N114" s="18">
        <f t="shared" si="187"/>
        <v>3281.4710936839879</v>
      </c>
      <c r="O114" s="18">
        <f t="shared" si="188"/>
        <v>20552.371586757607</v>
      </c>
      <c r="P114" s="18">
        <v>17144.400000000001</v>
      </c>
      <c r="Q114" s="18">
        <f t="shared" si="189"/>
        <v>3257.4360000000001</v>
      </c>
      <c r="R114" s="18">
        <f t="shared" si="190"/>
        <v>20401.836000000003</v>
      </c>
      <c r="S114" s="34">
        <f t="shared" si="177"/>
        <v>19040</v>
      </c>
      <c r="T114" s="34">
        <f t="shared" si="178"/>
        <v>19998.069195585871</v>
      </c>
      <c r="U114" s="34">
        <f t="shared" si="179"/>
        <v>20401.836000000003</v>
      </c>
      <c r="V114" s="34">
        <f t="shared" si="180"/>
        <v>19986.314321027839</v>
      </c>
      <c r="W114" s="34">
        <f t="shared" si="181"/>
        <v>833.11924618750152</v>
      </c>
      <c r="X114" s="35">
        <f t="shared" si="182"/>
        <v>4.1659984173441807E-2</v>
      </c>
      <c r="Y114" s="34" t="s">
        <v>17</v>
      </c>
      <c r="Z114" s="34">
        <f t="shared" si="183"/>
        <v>19040</v>
      </c>
      <c r="AA114" s="34">
        <f t="shared" si="184"/>
        <v>114240</v>
      </c>
      <c r="AB114" s="52"/>
      <c r="AC114" s="24">
        <f t="shared" si="185"/>
        <v>1</v>
      </c>
      <c r="AD114" s="30">
        <f t="shared" si="116"/>
        <v>0</v>
      </c>
    </row>
    <row r="115" spans="1:30" ht="81.599999999999994" x14ac:dyDescent="0.3">
      <c r="A115" s="13">
        <v>25</v>
      </c>
      <c r="B115" s="20">
        <v>24141511</v>
      </c>
      <c r="C115" s="25" t="s">
        <v>139</v>
      </c>
      <c r="D115" s="50"/>
      <c r="E115" s="20" t="s">
        <v>30</v>
      </c>
      <c r="F115" s="20">
        <v>6</v>
      </c>
      <c r="G115" s="20">
        <v>6</v>
      </c>
      <c r="H115" s="20"/>
      <c r="I115" s="20"/>
      <c r="J115" s="18">
        <v>16000</v>
      </c>
      <c r="K115" s="18">
        <f t="shared" si="186"/>
        <v>3040</v>
      </c>
      <c r="L115" s="18">
        <f t="shared" si="172"/>
        <v>19040</v>
      </c>
      <c r="M115" s="18">
        <v>18506.818823844063</v>
      </c>
      <c r="N115" s="18">
        <f t="shared" si="187"/>
        <v>3516.2955765303723</v>
      </c>
      <c r="O115" s="18">
        <f t="shared" si="188"/>
        <v>22023.114400374434</v>
      </c>
      <c r="P115" s="18">
        <v>18429.600000000002</v>
      </c>
      <c r="Q115" s="18">
        <f t="shared" si="189"/>
        <v>3501.6240000000003</v>
      </c>
      <c r="R115" s="18">
        <f t="shared" si="190"/>
        <v>21931.224000000002</v>
      </c>
      <c r="S115" s="34">
        <f t="shared" si="177"/>
        <v>19040</v>
      </c>
      <c r="T115" s="34">
        <f t="shared" si="178"/>
        <v>20998.112800124811</v>
      </c>
      <c r="U115" s="34">
        <f t="shared" si="179"/>
        <v>21931.224000000002</v>
      </c>
      <c r="V115" s="34">
        <f t="shared" si="180"/>
        <v>20950.908002830976</v>
      </c>
      <c r="W115" s="34">
        <f t="shared" si="181"/>
        <v>1696.3977319395701</v>
      </c>
      <c r="X115" s="35">
        <f t="shared" si="182"/>
        <v>8.078810453525552E-2</v>
      </c>
      <c r="Y115" s="34" t="s">
        <v>17</v>
      </c>
      <c r="Z115" s="34">
        <f t="shared" si="183"/>
        <v>19040</v>
      </c>
      <c r="AA115" s="34">
        <f t="shared" si="184"/>
        <v>114240</v>
      </c>
      <c r="AB115" s="52"/>
      <c r="AC115" s="24">
        <f t="shared" si="185"/>
        <v>1</v>
      </c>
      <c r="AD115" s="30">
        <f t="shared" si="116"/>
        <v>0</v>
      </c>
    </row>
    <row r="116" spans="1:30" ht="71.400000000000006" x14ac:dyDescent="0.3">
      <c r="A116" s="13">
        <v>26</v>
      </c>
      <c r="B116" s="20">
        <v>24141511</v>
      </c>
      <c r="C116" s="25" t="s">
        <v>140</v>
      </c>
      <c r="D116" s="50"/>
      <c r="E116" s="20" t="s">
        <v>30</v>
      </c>
      <c r="F116" s="20">
        <v>6</v>
      </c>
      <c r="G116" s="20">
        <v>6</v>
      </c>
      <c r="H116" s="20"/>
      <c r="I116" s="20"/>
      <c r="J116" s="18">
        <v>78000</v>
      </c>
      <c r="K116" s="18">
        <f t="shared" si="186"/>
        <v>14820</v>
      </c>
      <c r="L116" s="18">
        <f t="shared" si="172"/>
        <v>92820</v>
      </c>
      <c r="M116" s="18">
        <v>97221.092610447289</v>
      </c>
      <c r="N116" s="18">
        <f t="shared" si="187"/>
        <v>18472.007595984986</v>
      </c>
      <c r="O116" s="18">
        <f t="shared" si="188"/>
        <v>115693.10020643228</v>
      </c>
      <c r="P116" s="18">
        <v>89221.650000000009</v>
      </c>
      <c r="Q116" s="18">
        <f t="shared" si="189"/>
        <v>16952.113500000003</v>
      </c>
      <c r="R116" s="18">
        <f t="shared" si="190"/>
        <v>106173.76350000002</v>
      </c>
      <c r="S116" s="34">
        <f t="shared" si="177"/>
        <v>92820</v>
      </c>
      <c r="T116" s="34">
        <f t="shared" si="178"/>
        <v>104895.62123547743</v>
      </c>
      <c r="U116" s="34">
        <f t="shared" si="179"/>
        <v>106173.76350000002</v>
      </c>
      <c r="V116" s="34">
        <f t="shared" si="180"/>
        <v>104469.31449594772</v>
      </c>
      <c r="W116" s="34">
        <f t="shared" si="181"/>
        <v>11489.991905986804</v>
      </c>
      <c r="X116" s="35">
        <f t="shared" si="182"/>
        <v>0.10953738364534038</v>
      </c>
      <c r="Y116" s="34" t="s">
        <v>17</v>
      </c>
      <c r="Z116" s="34">
        <f t="shared" si="183"/>
        <v>92820</v>
      </c>
      <c r="AA116" s="34">
        <f t="shared" si="184"/>
        <v>556920</v>
      </c>
      <c r="AB116" s="52"/>
      <c r="AC116" s="24">
        <f t="shared" si="185"/>
        <v>1</v>
      </c>
      <c r="AD116" s="30">
        <f t="shared" si="116"/>
        <v>0</v>
      </c>
    </row>
    <row r="117" spans="1:30" ht="81.599999999999994" x14ac:dyDescent="0.3">
      <c r="A117" s="13">
        <v>27</v>
      </c>
      <c r="B117" s="20">
        <v>24141511</v>
      </c>
      <c r="C117" s="25" t="s">
        <v>141</v>
      </c>
      <c r="D117" s="50"/>
      <c r="E117" s="20" t="s">
        <v>30</v>
      </c>
      <c r="F117" s="20">
        <v>6</v>
      </c>
      <c r="G117" s="20">
        <v>6</v>
      </c>
      <c r="H117" s="20"/>
      <c r="I117" s="20"/>
      <c r="J117" s="18">
        <v>82000</v>
      </c>
      <c r="K117" s="18">
        <f t="shared" si="186"/>
        <v>15580</v>
      </c>
      <c r="L117" s="18">
        <f t="shared" si="172"/>
        <v>97580</v>
      </c>
      <c r="M117" s="18">
        <v>96333.164899066891</v>
      </c>
      <c r="N117" s="18">
        <f t="shared" si="187"/>
        <v>18303.301330822709</v>
      </c>
      <c r="O117" s="18">
        <f t="shared" si="188"/>
        <v>114636.4662298896</v>
      </c>
      <c r="P117" s="18">
        <v>92193.150000000009</v>
      </c>
      <c r="Q117" s="18">
        <f t="shared" si="189"/>
        <v>17516.698500000002</v>
      </c>
      <c r="R117" s="18">
        <f t="shared" si="190"/>
        <v>109709.84850000001</v>
      </c>
      <c r="S117" s="34">
        <f t="shared" si="177"/>
        <v>97580</v>
      </c>
      <c r="T117" s="34">
        <f t="shared" si="178"/>
        <v>107308.77157662988</v>
      </c>
      <c r="U117" s="34">
        <f t="shared" si="179"/>
        <v>109709.84850000001</v>
      </c>
      <c r="V117" s="34">
        <f t="shared" si="180"/>
        <v>107063.90339028073</v>
      </c>
      <c r="W117" s="34">
        <f t="shared" si="181"/>
        <v>8778.0771161340654</v>
      </c>
      <c r="X117" s="35">
        <f t="shared" si="182"/>
        <v>8.1802046441893941E-2</v>
      </c>
      <c r="Y117" s="34" t="s">
        <v>17</v>
      </c>
      <c r="Z117" s="34">
        <f t="shared" si="183"/>
        <v>97580</v>
      </c>
      <c r="AA117" s="34">
        <f t="shared" si="184"/>
        <v>585480</v>
      </c>
      <c r="AB117" s="52"/>
      <c r="AC117" s="24">
        <f t="shared" si="185"/>
        <v>1</v>
      </c>
      <c r="AD117" s="30">
        <f t="shared" si="116"/>
        <v>0</v>
      </c>
    </row>
    <row r="118" spans="1:30" ht="81.599999999999994" x14ac:dyDescent="0.3">
      <c r="A118" s="13">
        <v>28</v>
      </c>
      <c r="B118" s="20">
        <v>24141511</v>
      </c>
      <c r="C118" s="25" t="s">
        <v>142</v>
      </c>
      <c r="D118" s="50"/>
      <c r="E118" s="20" t="s">
        <v>30</v>
      </c>
      <c r="F118" s="20">
        <v>6</v>
      </c>
      <c r="G118" s="20">
        <v>6</v>
      </c>
      <c r="H118" s="20"/>
      <c r="I118" s="20"/>
      <c r="J118" s="18">
        <v>16000</v>
      </c>
      <c r="K118" s="18">
        <f t="shared" si="186"/>
        <v>3040</v>
      </c>
      <c r="L118" s="18">
        <f t="shared" si="172"/>
        <v>19040</v>
      </c>
      <c r="M118" s="18">
        <v>17781.152566225726</v>
      </c>
      <c r="N118" s="18">
        <f t="shared" si="187"/>
        <v>3378.4189875828879</v>
      </c>
      <c r="O118" s="18">
        <f t="shared" si="188"/>
        <v>21159.571553808615</v>
      </c>
      <c r="P118" s="18">
        <v>18478.95</v>
      </c>
      <c r="Q118" s="18">
        <f t="shared" si="189"/>
        <v>3511.0005000000001</v>
      </c>
      <c r="R118" s="18">
        <f t="shared" si="190"/>
        <v>21989.950499999999</v>
      </c>
      <c r="S118" s="34">
        <f t="shared" si="177"/>
        <v>19040</v>
      </c>
      <c r="T118" s="34">
        <f t="shared" si="178"/>
        <v>20729.84068460287</v>
      </c>
      <c r="U118" s="34">
        <f t="shared" si="179"/>
        <v>21159.571553808615</v>
      </c>
      <c r="V118" s="34">
        <f t="shared" si="180"/>
        <v>20691.851606721662</v>
      </c>
      <c r="W118" s="34">
        <f t="shared" si="181"/>
        <v>1521.2013190481412</v>
      </c>
      <c r="X118" s="35">
        <f t="shared" si="182"/>
        <v>7.3382200191148425E-2</v>
      </c>
      <c r="Y118" s="34" t="s">
        <v>17</v>
      </c>
      <c r="Z118" s="34">
        <f t="shared" si="183"/>
        <v>19040</v>
      </c>
      <c r="AA118" s="34">
        <f t="shared" si="184"/>
        <v>114240</v>
      </c>
      <c r="AB118" s="52"/>
      <c r="AC118" s="24">
        <f t="shared" si="185"/>
        <v>1</v>
      </c>
      <c r="AD118" s="30">
        <f t="shared" si="116"/>
        <v>0</v>
      </c>
    </row>
    <row r="119" spans="1:30" ht="30.6" x14ac:dyDescent="0.3">
      <c r="A119" s="13">
        <v>29</v>
      </c>
      <c r="B119" s="20">
        <v>24141511</v>
      </c>
      <c r="C119" s="25" t="s">
        <v>143</v>
      </c>
      <c r="D119" s="50"/>
      <c r="E119" s="20" t="s">
        <v>82</v>
      </c>
      <c r="F119" s="20">
        <v>125</v>
      </c>
      <c r="G119" s="20">
        <v>125</v>
      </c>
      <c r="H119" s="20"/>
      <c r="I119" s="20"/>
      <c r="J119" s="18">
        <v>4000</v>
      </c>
      <c r="K119" s="18">
        <f t="shared" si="186"/>
        <v>760</v>
      </c>
      <c r="L119" s="18">
        <f t="shared" si="172"/>
        <v>4760</v>
      </c>
      <c r="M119" s="18">
        <v>4542.336082337577</v>
      </c>
      <c r="N119" s="18">
        <f t="shared" si="187"/>
        <v>863.04385564413963</v>
      </c>
      <c r="O119" s="18">
        <f t="shared" si="188"/>
        <v>5405.3799379817165</v>
      </c>
      <c r="P119" s="18">
        <v>4313.4000000000005</v>
      </c>
      <c r="Q119" s="18">
        <f t="shared" si="189"/>
        <v>819.54600000000016</v>
      </c>
      <c r="R119" s="18">
        <f t="shared" si="190"/>
        <v>5132.9460000000008</v>
      </c>
      <c r="S119" s="34">
        <f t="shared" si="177"/>
        <v>4760</v>
      </c>
      <c r="T119" s="34">
        <f t="shared" si="178"/>
        <v>5099.4419793272391</v>
      </c>
      <c r="U119" s="34">
        <f t="shared" si="179"/>
        <v>5132.9460000000008</v>
      </c>
      <c r="V119" s="34">
        <f t="shared" si="180"/>
        <v>5092.5264244830223</v>
      </c>
      <c r="W119" s="34">
        <f t="shared" si="181"/>
        <v>323.99182958564199</v>
      </c>
      <c r="X119" s="35">
        <f t="shared" si="182"/>
        <v>6.3534761430580233E-2</v>
      </c>
      <c r="Y119" s="34" t="s">
        <v>17</v>
      </c>
      <c r="Z119" s="34">
        <f t="shared" si="183"/>
        <v>4760</v>
      </c>
      <c r="AA119" s="34">
        <f t="shared" si="184"/>
        <v>595000</v>
      </c>
      <c r="AB119" s="52"/>
      <c r="AC119" s="24">
        <f t="shared" si="185"/>
        <v>1</v>
      </c>
      <c r="AD119" s="30">
        <f t="shared" si="116"/>
        <v>0</v>
      </c>
    </row>
    <row r="120" spans="1:30" ht="30.6" x14ac:dyDescent="0.3">
      <c r="A120" s="13">
        <v>30</v>
      </c>
      <c r="B120" s="20">
        <v>31201500</v>
      </c>
      <c r="C120" s="25" t="s">
        <v>144</v>
      </c>
      <c r="D120" s="50"/>
      <c r="E120" s="20" t="s">
        <v>82</v>
      </c>
      <c r="F120" s="20">
        <v>25</v>
      </c>
      <c r="G120" s="20">
        <v>25</v>
      </c>
      <c r="H120" s="20"/>
      <c r="I120" s="20"/>
      <c r="J120" s="18">
        <v>4500</v>
      </c>
      <c r="K120" s="18">
        <f t="shared" si="186"/>
        <v>855</v>
      </c>
      <c r="L120" s="18">
        <f t="shared" si="172"/>
        <v>5355</v>
      </c>
      <c r="M120" s="18">
        <v>4813.9731475795998</v>
      </c>
      <c r="N120" s="18">
        <f t="shared" si="187"/>
        <v>914.65489804012395</v>
      </c>
      <c r="O120" s="18">
        <f t="shared" si="188"/>
        <v>5728.6280456197237</v>
      </c>
      <c r="P120" s="18">
        <v>4543.3500000000004</v>
      </c>
      <c r="Q120" s="18">
        <f t="shared" si="189"/>
        <v>863.23650000000009</v>
      </c>
      <c r="R120" s="18">
        <f t="shared" si="190"/>
        <v>5406.5865000000003</v>
      </c>
      <c r="S120" s="34">
        <f t="shared" si="177"/>
        <v>5355</v>
      </c>
      <c r="T120" s="34">
        <f t="shared" si="178"/>
        <v>5496.738181873242</v>
      </c>
      <c r="U120" s="34">
        <f t="shared" si="179"/>
        <v>5406.5865000000003</v>
      </c>
      <c r="V120" s="34">
        <f t="shared" si="180"/>
        <v>5494.2837575932772</v>
      </c>
      <c r="W120" s="34">
        <f t="shared" si="181"/>
        <v>202.47215469499534</v>
      </c>
      <c r="X120" s="35">
        <f t="shared" si="182"/>
        <v>3.6834964299863111E-2</v>
      </c>
      <c r="Y120" s="34" t="s">
        <v>17</v>
      </c>
      <c r="Z120" s="34">
        <f t="shared" si="183"/>
        <v>5355</v>
      </c>
      <c r="AA120" s="34">
        <f t="shared" si="184"/>
        <v>133875</v>
      </c>
      <c r="AB120" s="52"/>
      <c r="AC120" s="24">
        <f t="shared" si="185"/>
        <v>1</v>
      </c>
      <c r="AD120" s="30">
        <f t="shared" si="116"/>
        <v>0</v>
      </c>
    </row>
    <row r="121" spans="1:30" ht="15.6" x14ac:dyDescent="0.3">
      <c r="A121" s="47" t="s">
        <v>145</v>
      </c>
      <c r="B121" s="47"/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22"/>
      <c r="AC121" s="22"/>
      <c r="AD121" s="22"/>
    </row>
    <row r="122" spans="1:30" ht="20.399999999999999" x14ac:dyDescent="0.3">
      <c r="A122" s="13">
        <v>31</v>
      </c>
      <c r="B122" s="20">
        <v>27112838</v>
      </c>
      <c r="C122" s="14" t="s">
        <v>92</v>
      </c>
      <c r="D122" s="61">
        <v>6994150</v>
      </c>
      <c r="E122" s="20" t="s">
        <v>30</v>
      </c>
      <c r="F122" s="20">
        <v>50</v>
      </c>
      <c r="G122" s="20">
        <v>35</v>
      </c>
      <c r="H122" s="10">
        <v>32738</v>
      </c>
      <c r="I122" s="10">
        <f t="shared" ref="I122" si="191">H122+(H122*5.84%)</f>
        <v>34649.8992</v>
      </c>
      <c r="J122" s="18">
        <v>27000</v>
      </c>
      <c r="K122" s="11">
        <f t="shared" ref="K122:K123" si="192">J122*19%</f>
        <v>5130</v>
      </c>
      <c r="L122" s="18">
        <f t="shared" ref="L122:L125" si="193">K122+J122</f>
        <v>32130</v>
      </c>
      <c r="M122" s="18">
        <v>31835.9981147332</v>
      </c>
      <c r="N122" s="32">
        <f t="shared" ref="N122:N123" si="194">M122*19%</f>
        <v>6048.8396417993081</v>
      </c>
      <c r="O122" s="32">
        <f t="shared" ref="O122:O123" si="195">M122+N122</f>
        <v>37884.837756532506</v>
      </c>
      <c r="P122" s="18">
        <v>30250.5</v>
      </c>
      <c r="Q122" s="33">
        <f t="shared" ref="Q122:Q123" si="196">P122*19%</f>
        <v>5747.5950000000003</v>
      </c>
      <c r="R122" s="1">
        <f t="shared" ref="R122:R123" si="197">P122+Q122</f>
        <v>35998.095000000001</v>
      </c>
      <c r="S122" s="34">
        <f t="shared" ref="S122:S125" si="198">MIN(I122,L122,O122,R122)</f>
        <v>32130</v>
      </c>
      <c r="T122" s="34">
        <f t="shared" ref="T122:T125" si="199">AVERAGE(I122,L122,O122,R122)</f>
        <v>35165.707989133123</v>
      </c>
      <c r="U122" s="34">
        <f t="shared" ref="U122:U125" si="200">MEDIAN(I122,L122,O122,R122)</f>
        <v>35323.997100000001</v>
      </c>
      <c r="V122" s="34">
        <f t="shared" ref="V122:V125" si="201">GEOMEAN(I122,L122,O122,R122)</f>
        <v>35102.61031750359</v>
      </c>
      <c r="W122" s="34">
        <f t="shared" ref="W122:W125" si="202">STDEVA(I122,L122,O122,R122)</f>
        <v>2419.9253797070523</v>
      </c>
      <c r="X122" s="35">
        <f t="shared" ref="X122:X125" si="203">W122/T122</f>
        <v>6.8814919934353541E-2</v>
      </c>
      <c r="Y122" s="34" t="s">
        <v>17</v>
      </c>
      <c r="Z122" s="34">
        <f t="shared" ref="Z122:Z125" si="204">ROUND(S122,2)</f>
        <v>32130</v>
      </c>
      <c r="AA122" s="34">
        <f>Z122*G122</f>
        <v>1124550</v>
      </c>
      <c r="AB122" s="51">
        <f>D122-SUM(AA122:AA125)</f>
        <v>29080</v>
      </c>
      <c r="AC122" s="24">
        <f t="shared" ref="AC122:AC125" si="205">G122/F122</f>
        <v>0.7</v>
      </c>
      <c r="AD122" s="30">
        <f t="shared" si="116"/>
        <v>0.30000000000000004</v>
      </c>
    </row>
    <row r="123" spans="1:30" ht="20.399999999999999" x14ac:dyDescent="0.3">
      <c r="A123" s="13">
        <v>32</v>
      </c>
      <c r="B123" s="20">
        <v>31191506</v>
      </c>
      <c r="C123" s="25" t="s">
        <v>146</v>
      </c>
      <c r="D123" s="61"/>
      <c r="E123" s="20" t="s">
        <v>30</v>
      </c>
      <c r="F123" s="20">
        <v>25</v>
      </c>
      <c r="G123" s="20">
        <v>22</v>
      </c>
      <c r="H123" s="20"/>
      <c r="I123" s="20"/>
      <c r="J123" s="18">
        <v>48000</v>
      </c>
      <c r="K123" s="11">
        <f t="shared" si="192"/>
        <v>9120</v>
      </c>
      <c r="L123" s="18">
        <f t="shared" si="193"/>
        <v>57120</v>
      </c>
      <c r="M123" s="18">
        <v>56386.02813044787</v>
      </c>
      <c r="N123" s="32">
        <f t="shared" si="194"/>
        <v>10713.345344785095</v>
      </c>
      <c r="O123" s="32">
        <f t="shared" si="195"/>
        <v>67099.373475232962</v>
      </c>
      <c r="P123" s="18">
        <v>53698.05</v>
      </c>
      <c r="Q123" s="33">
        <f t="shared" si="196"/>
        <v>10202.629500000001</v>
      </c>
      <c r="R123" s="1">
        <f t="shared" si="197"/>
        <v>63900.679500000006</v>
      </c>
      <c r="S123" s="34">
        <f t="shared" si="198"/>
        <v>57120</v>
      </c>
      <c r="T123" s="34">
        <f t="shared" si="199"/>
        <v>62706.684325077658</v>
      </c>
      <c r="U123" s="34">
        <f t="shared" si="200"/>
        <v>63900.679500000006</v>
      </c>
      <c r="V123" s="34">
        <f t="shared" si="201"/>
        <v>62565.854455294044</v>
      </c>
      <c r="W123" s="34">
        <f t="shared" si="202"/>
        <v>5095.703297666495</v>
      </c>
      <c r="X123" s="35">
        <f t="shared" si="203"/>
        <v>8.126252173133354E-2</v>
      </c>
      <c r="Y123" s="34" t="s">
        <v>17</v>
      </c>
      <c r="Z123" s="34">
        <f t="shared" si="204"/>
        <v>57120</v>
      </c>
      <c r="AA123" s="34">
        <f t="shared" ref="AA123:AA125" si="206">Z123*G123</f>
        <v>1256640</v>
      </c>
      <c r="AB123" s="52"/>
      <c r="AC123" s="24">
        <f t="shared" si="205"/>
        <v>0.88</v>
      </c>
      <c r="AD123" s="30">
        <f t="shared" si="116"/>
        <v>0.12</v>
      </c>
    </row>
    <row r="124" spans="1:30" ht="20.399999999999999" x14ac:dyDescent="0.3">
      <c r="A124" s="13">
        <v>33</v>
      </c>
      <c r="B124" s="20">
        <v>47131501</v>
      </c>
      <c r="C124" s="25" t="s">
        <v>147</v>
      </c>
      <c r="D124" s="61"/>
      <c r="E124" s="20" t="s">
        <v>47</v>
      </c>
      <c r="F124" s="20">
        <v>75</v>
      </c>
      <c r="G124" s="20">
        <v>60</v>
      </c>
      <c r="H124" s="20"/>
      <c r="I124" s="20"/>
      <c r="J124" s="18">
        <v>32000</v>
      </c>
      <c r="K124" s="18">
        <f t="shared" ref="K124:K125" si="207">J124*0.19</f>
        <v>6080</v>
      </c>
      <c r="L124" s="18">
        <f t="shared" si="193"/>
        <v>38080</v>
      </c>
      <c r="M124" s="18">
        <v>34506.411570965298</v>
      </c>
      <c r="N124" s="18">
        <f t="shared" ref="N124:N125" si="208">M124*0.19</f>
        <v>6556.2181984834069</v>
      </c>
      <c r="O124" s="18">
        <f t="shared" ref="O124:O125" si="209">N124+M124</f>
        <v>41062.629769448708</v>
      </c>
      <c r="P124" s="18">
        <v>33392.1</v>
      </c>
      <c r="Q124" s="18">
        <f t="shared" ref="Q124:Q125" si="210">P124*0.19</f>
        <v>6344.4989999999998</v>
      </c>
      <c r="R124" s="18">
        <f t="shared" ref="R124:R125" si="211">Q124+P124</f>
        <v>39736.599000000002</v>
      </c>
      <c r="S124" s="34">
        <f t="shared" si="198"/>
        <v>38080</v>
      </c>
      <c r="T124" s="34">
        <f t="shared" si="199"/>
        <v>39626.409589816241</v>
      </c>
      <c r="U124" s="34">
        <f t="shared" si="200"/>
        <v>39736.599000000002</v>
      </c>
      <c r="V124" s="34">
        <f t="shared" si="201"/>
        <v>39607.563845174678</v>
      </c>
      <c r="W124" s="34">
        <f t="shared" si="202"/>
        <v>1494.3648700996343</v>
      </c>
      <c r="X124" s="35">
        <f t="shared" si="203"/>
        <v>3.7711336595170043E-2</v>
      </c>
      <c r="Y124" s="34" t="s">
        <v>17</v>
      </c>
      <c r="Z124" s="34">
        <f t="shared" si="204"/>
        <v>38080</v>
      </c>
      <c r="AA124" s="34">
        <f t="shared" si="206"/>
        <v>2284800</v>
      </c>
      <c r="AB124" s="52"/>
      <c r="AC124" s="24">
        <f t="shared" si="205"/>
        <v>0.8</v>
      </c>
      <c r="AD124" s="30">
        <f t="shared" si="116"/>
        <v>0.19999999999999996</v>
      </c>
    </row>
    <row r="125" spans="1:30" ht="15.6" x14ac:dyDescent="0.3">
      <c r="A125" s="13">
        <v>34</v>
      </c>
      <c r="B125" s="20">
        <v>11101502</v>
      </c>
      <c r="C125" s="25" t="s">
        <v>148</v>
      </c>
      <c r="D125" s="61"/>
      <c r="E125" s="20" t="s">
        <v>149</v>
      </c>
      <c r="F125" s="20">
        <v>25</v>
      </c>
      <c r="G125" s="20">
        <v>23</v>
      </c>
      <c r="H125" s="20"/>
      <c r="I125" s="20"/>
      <c r="J125" s="18">
        <v>84000</v>
      </c>
      <c r="K125" s="18">
        <f t="shared" si="207"/>
        <v>15960</v>
      </c>
      <c r="L125" s="18">
        <f t="shared" si="193"/>
        <v>99960</v>
      </c>
      <c r="M125" s="18">
        <v>86812.517243619164</v>
      </c>
      <c r="N125" s="18">
        <f t="shared" si="208"/>
        <v>16494.37827628764</v>
      </c>
      <c r="O125" s="18">
        <f t="shared" si="209"/>
        <v>103306.8955199068</v>
      </c>
      <c r="P125" s="18">
        <v>89842.2</v>
      </c>
      <c r="Q125" s="18">
        <f t="shared" si="210"/>
        <v>17070.018</v>
      </c>
      <c r="R125" s="18">
        <f t="shared" si="211"/>
        <v>106912.21799999999</v>
      </c>
      <c r="S125" s="34">
        <f t="shared" si="198"/>
        <v>99960</v>
      </c>
      <c r="T125" s="34">
        <f t="shared" si="199"/>
        <v>103393.03783996892</v>
      </c>
      <c r="U125" s="34">
        <f t="shared" si="200"/>
        <v>103306.8955199068</v>
      </c>
      <c r="V125" s="34">
        <f t="shared" si="201"/>
        <v>103354.08168505719</v>
      </c>
      <c r="W125" s="34">
        <f t="shared" si="202"/>
        <v>3476.9094256768094</v>
      </c>
      <c r="X125" s="35">
        <f t="shared" si="203"/>
        <v>3.3628080751997511E-2</v>
      </c>
      <c r="Y125" s="34" t="s">
        <v>17</v>
      </c>
      <c r="Z125" s="34">
        <f t="shared" si="204"/>
        <v>99960</v>
      </c>
      <c r="AA125" s="34">
        <f t="shared" si="206"/>
        <v>2299080</v>
      </c>
      <c r="AB125" s="52"/>
      <c r="AC125" s="24">
        <f t="shared" si="205"/>
        <v>0.92</v>
      </c>
      <c r="AD125" s="30">
        <f t="shared" si="116"/>
        <v>7.999999999999996E-2</v>
      </c>
    </row>
    <row r="126" spans="1:30" ht="15.6" x14ac:dyDescent="0.3">
      <c r="A126" s="47" t="s">
        <v>150</v>
      </c>
      <c r="B126" s="47"/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22"/>
      <c r="AC126" s="22"/>
      <c r="AD126" s="22"/>
    </row>
    <row r="127" spans="1:30" ht="20.399999999999999" x14ac:dyDescent="0.3">
      <c r="A127" s="13">
        <v>35</v>
      </c>
      <c r="B127" s="20">
        <v>47131605</v>
      </c>
      <c r="C127" s="25" t="s">
        <v>151</v>
      </c>
      <c r="D127" s="50">
        <v>59785578</v>
      </c>
      <c r="E127" s="20" t="s">
        <v>30</v>
      </c>
      <c r="F127" s="20">
        <v>25</v>
      </c>
      <c r="G127" s="20">
        <v>25</v>
      </c>
      <c r="H127" s="20"/>
      <c r="I127" s="20"/>
      <c r="J127" s="18">
        <v>6400</v>
      </c>
      <c r="K127" s="18">
        <f t="shared" ref="K127" si="212">J127*0.19</f>
        <v>1216</v>
      </c>
      <c r="L127" s="18">
        <f t="shared" ref="L127:L131" si="213">K127+J127</f>
        <v>7616</v>
      </c>
      <c r="M127" s="18">
        <v>7707.9330549667138</v>
      </c>
      <c r="N127" s="18">
        <f t="shared" ref="N127" si="214">M127*0.19</f>
        <v>1464.5072804436757</v>
      </c>
      <c r="O127" s="18">
        <f t="shared" ref="O127" si="215">N127+M127</f>
        <v>9172.4403354103888</v>
      </c>
      <c r="P127" s="18">
        <v>7267.05</v>
      </c>
      <c r="Q127" s="18">
        <f t="shared" ref="Q127" si="216">P127*0.19</f>
        <v>1380.7395000000001</v>
      </c>
      <c r="R127" s="18">
        <f t="shared" ref="R127" si="217">Q127+P127</f>
        <v>8647.7895000000008</v>
      </c>
      <c r="S127" s="36"/>
      <c r="T127" s="36"/>
      <c r="U127" s="36"/>
      <c r="V127" s="36"/>
      <c r="W127" s="36"/>
      <c r="X127" s="36"/>
      <c r="Y127" s="36"/>
      <c r="Z127" s="36"/>
      <c r="AA127" s="36"/>
      <c r="AB127" s="22"/>
      <c r="AC127" s="22"/>
      <c r="AD127" s="22"/>
    </row>
    <row r="128" spans="1:30" ht="30.6" x14ac:dyDescent="0.3">
      <c r="A128" s="13">
        <v>36</v>
      </c>
      <c r="B128" s="20">
        <v>46181504</v>
      </c>
      <c r="C128" s="25" t="s">
        <v>103</v>
      </c>
      <c r="D128" s="50"/>
      <c r="E128" s="20" t="s">
        <v>104</v>
      </c>
      <c r="F128" s="20">
        <v>150</v>
      </c>
      <c r="G128" s="20">
        <v>150</v>
      </c>
      <c r="H128" s="19">
        <v>130800</v>
      </c>
      <c r="I128" s="10">
        <f t="shared" ref="I128:I129" si="218">H128+(H128*5.84%)</f>
        <v>138438.72</v>
      </c>
      <c r="J128" s="18">
        <v>109000</v>
      </c>
      <c r="K128" s="11">
        <f t="shared" ref="K128:K129" si="219">J128*19%</f>
        <v>20710</v>
      </c>
      <c r="L128" s="18">
        <f t="shared" si="213"/>
        <v>129710</v>
      </c>
      <c r="M128" s="18">
        <v>133896.00180083723</v>
      </c>
      <c r="N128" s="32">
        <f t="shared" ref="N128:N129" si="220">M128*19%</f>
        <v>25440.240342159075</v>
      </c>
      <c r="O128" s="32">
        <f t="shared" ref="O128:O129" si="221">M128+N128</f>
        <v>159336.24214299631</v>
      </c>
      <c r="P128" s="18">
        <v>125178.90000000001</v>
      </c>
      <c r="Q128" s="33">
        <f t="shared" ref="Q128:Q129" si="222">P128*19%</f>
        <v>23783.991000000002</v>
      </c>
      <c r="R128" s="1">
        <f t="shared" ref="R128:R129" si="223">P128+Q128</f>
        <v>148962.891</v>
      </c>
      <c r="S128" s="34">
        <f t="shared" ref="S128:S131" si="224">MIN(I128,L128,O128,R128)</f>
        <v>129710</v>
      </c>
      <c r="T128" s="34">
        <f t="shared" ref="T128:T131" si="225">AVERAGE(I128,L128,O128,R128)</f>
        <v>144111.96328574908</v>
      </c>
      <c r="U128" s="34">
        <f t="shared" ref="U128:U131" si="226">MEDIAN(I128,L128,O128,R128)</f>
        <v>143700.80550000002</v>
      </c>
      <c r="V128" s="34">
        <f t="shared" ref="V128:V131" si="227">GEOMEAN(I128,L128,O128,R128)</f>
        <v>143683.17769787429</v>
      </c>
      <c r="W128" s="34">
        <f t="shared" ref="W128:W131" si="228">STDEVA(I128,L128,O128,R128)</f>
        <v>12844.095949442741</v>
      </c>
      <c r="X128" s="35">
        <f t="shared" ref="X128:X131" si="229">W128/T128</f>
        <v>8.9125813406449275E-2</v>
      </c>
      <c r="Y128" s="34" t="s">
        <v>17</v>
      </c>
      <c r="Z128" s="34">
        <f t="shared" ref="Z128:Z131" si="230">ROUND(S128,2)</f>
        <v>129710</v>
      </c>
      <c r="AA128" s="34">
        <f>Z128*G128</f>
        <v>19456500</v>
      </c>
      <c r="AB128" s="51">
        <f>D127-SUM(AA128:AA131)</f>
        <v>31999652</v>
      </c>
      <c r="AC128" s="24">
        <f t="shared" ref="AC128:AC131" si="231">G128/F128</f>
        <v>1</v>
      </c>
      <c r="AD128" s="30">
        <f t="shared" ref="AD128:AD142" si="232">100%-AC128</f>
        <v>0</v>
      </c>
    </row>
    <row r="129" spans="1:30" ht="20.399999999999999" x14ac:dyDescent="0.3">
      <c r="A129" s="13">
        <v>37</v>
      </c>
      <c r="B129" s="20">
        <v>46181504</v>
      </c>
      <c r="C129" s="25" t="s">
        <v>105</v>
      </c>
      <c r="D129" s="50"/>
      <c r="E129" s="20" t="s">
        <v>104</v>
      </c>
      <c r="F129" s="20">
        <v>50</v>
      </c>
      <c r="G129" s="20">
        <v>50</v>
      </c>
      <c r="H129" s="19">
        <v>2800</v>
      </c>
      <c r="I129" s="10">
        <f t="shared" si="218"/>
        <v>2963.52</v>
      </c>
      <c r="J129" s="18">
        <v>2500</v>
      </c>
      <c r="K129" s="11">
        <f t="shared" si="219"/>
        <v>475</v>
      </c>
      <c r="L129" s="18">
        <f t="shared" si="213"/>
        <v>2975</v>
      </c>
      <c r="M129" s="18">
        <v>3013.3046858181192</v>
      </c>
      <c r="N129" s="32">
        <f t="shared" si="220"/>
        <v>572.52789030544261</v>
      </c>
      <c r="O129" s="32">
        <f t="shared" si="221"/>
        <v>3585.8325761235619</v>
      </c>
      <c r="P129" s="18">
        <v>2838.15</v>
      </c>
      <c r="Q129" s="33">
        <f t="shared" si="222"/>
        <v>539.24850000000004</v>
      </c>
      <c r="R129" s="1">
        <f t="shared" si="223"/>
        <v>3377.3985000000002</v>
      </c>
      <c r="S129" s="34">
        <f t="shared" si="224"/>
        <v>2963.52</v>
      </c>
      <c r="T129" s="34">
        <f t="shared" si="225"/>
        <v>3225.4377690308902</v>
      </c>
      <c r="U129" s="34">
        <f t="shared" si="226"/>
        <v>3176.1992500000001</v>
      </c>
      <c r="V129" s="34">
        <f t="shared" si="227"/>
        <v>3214.5248450320737</v>
      </c>
      <c r="W129" s="34">
        <f t="shared" si="228"/>
        <v>307.84004213623592</v>
      </c>
      <c r="X129" s="35">
        <f t="shared" si="229"/>
        <v>9.5441321203580079E-2</v>
      </c>
      <c r="Y129" s="34" t="s">
        <v>17</v>
      </c>
      <c r="Z129" s="34">
        <f t="shared" si="230"/>
        <v>2963.52</v>
      </c>
      <c r="AA129" s="34">
        <f t="shared" ref="AA129:AA131" si="233">Z129*G129</f>
        <v>148176</v>
      </c>
      <c r="AB129" s="52"/>
      <c r="AC129" s="24">
        <f t="shared" si="231"/>
        <v>1</v>
      </c>
      <c r="AD129" s="30">
        <f t="shared" si="232"/>
        <v>0</v>
      </c>
    </row>
    <row r="130" spans="1:30" ht="61.2" x14ac:dyDescent="0.3">
      <c r="A130" s="13">
        <v>38</v>
      </c>
      <c r="B130" s="20">
        <v>46181504</v>
      </c>
      <c r="C130" s="25" t="s">
        <v>152</v>
      </c>
      <c r="D130" s="50"/>
      <c r="E130" s="20" t="s">
        <v>104</v>
      </c>
      <c r="F130" s="20">
        <v>50</v>
      </c>
      <c r="G130" s="20">
        <v>50</v>
      </c>
      <c r="H130" s="20"/>
      <c r="I130" s="20"/>
      <c r="J130" s="18">
        <v>109000</v>
      </c>
      <c r="K130" s="18">
        <f t="shared" ref="K130" si="234">J130*0.19</f>
        <v>20710</v>
      </c>
      <c r="L130" s="18">
        <f t="shared" si="213"/>
        <v>129710</v>
      </c>
      <c r="M130" s="18">
        <v>114409.55817040541</v>
      </c>
      <c r="N130" s="18">
        <f t="shared" ref="N130" si="235">M130*0.19</f>
        <v>21737.816052377028</v>
      </c>
      <c r="O130" s="18">
        <f t="shared" ref="O130" si="236">N130+M130</f>
        <v>136147.37422278244</v>
      </c>
      <c r="P130" s="18">
        <v>109151.70000000001</v>
      </c>
      <c r="Q130" s="18">
        <f t="shared" ref="Q130" si="237">P130*0.19</f>
        <v>20738.823000000004</v>
      </c>
      <c r="R130" s="18">
        <f t="shared" ref="R130" si="238">Q130+P130</f>
        <v>129890.52300000002</v>
      </c>
      <c r="S130" s="34">
        <f t="shared" si="224"/>
        <v>129710</v>
      </c>
      <c r="T130" s="34">
        <f t="shared" si="225"/>
        <v>131915.9657409275</v>
      </c>
      <c r="U130" s="34">
        <f t="shared" si="226"/>
        <v>129890.52300000002</v>
      </c>
      <c r="V130" s="34">
        <f t="shared" si="227"/>
        <v>131882.36650481768</v>
      </c>
      <c r="W130" s="34">
        <f t="shared" si="228"/>
        <v>3665.6186986125267</v>
      </c>
      <c r="X130" s="35">
        <f t="shared" si="229"/>
        <v>2.7787528810663535E-2</v>
      </c>
      <c r="Y130" s="34" t="s">
        <v>17</v>
      </c>
      <c r="Z130" s="34">
        <f t="shared" si="230"/>
        <v>129710</v>
      </c>
      <c r="AA130" s="34">
        <f t="shared" si="233"/>
        <v>6485500</v>
      </c>
      <c r="AB130" s="52"/>
      <c r="AC130" s="24">
        <f t="shared" si="231"/>
        <v>1</v>
      </c>
      <c r="AD130" s="30">
        <f t="shared" si="232"/>
        <v>0</v>
      </c>
    </row>
    <row r="131" spans="1:30" ht="81.599999999999994" x14ac:dyDescent="0.3">
      <c r="A131" s="13">
        <v>39</v>
      </c>
      <c r="B131" s="20">
        <v>27112313</v>
      </c>
      <c r="C131" s="25" t="s">
        <v>153</v>
      </c>
      <c r="D131" s="50"/>
      <c r="E131" s="20" t="s">
        <v>30</v>
      </c>
      <c r="F131" s="20">
        <v>25</v>
      </c>
      <c r="G131" s="20">
        <v>25</v>
      </c>
      <c r="H131" s="19">
        <v>67983</v>
      </c>
      <c r="I131" s="10">
        <f t="shared" ref="I131" si="239">H131+(H131*5.84%)</f>
        <v>71953.207200000004</v>
      </c>
      <c r="J131" s="18">
        <v>57000</v>
      </c>
      <c r="K131" s="11">
        <f t="shared" ref="K131" si="240">J131*19%</f>
        <v>10830</v>
      </c>
      <c r="L131" s="18">
        <f t="shared" si="213"/>
        <v>67830</v>
      </c>
      <c r="M131" s="18">
        <v>61464.025917050923</v>
      </c>
      <c r="N131" s="32">
        <f t="shared" ref="N131" si="241">M131*19%</f>
        <v>11678.164924239676</v>
      </c>
      <c r="O131" s="32">
        <f t="shared" ref="O131" si="242">M131+N131</f>
        <v>73142.190841290605</v>
      </c>
      <c r="P131" s="18">
        <v>61388.25</v>
      </c>
      <c r="Q131" s="33">
        <f t="shared" ref="Q131" si="243">P131*19%</f>
        <v>11663.7675</v>
      </c>
      <c r="R131" s="1">
        <f t="shared" ref="R131" si="244">P131+Q131</f>
        <v>73052.017500000002</v>
      </c>
      <c r="S131" s="34">
        <f t="shared" si="224"/>
        <v>67830</v>
      </c>
      <c r="T131" s="34">
        <f t="shared" si="225"/>
        <v>71494.353885322649</v>
      </c>
      <c r="U131" s="34">
        <f t="shared" si="226"/>
        <v>72502.61235000001</v>
      </c>
      <c r="V131" s="34">
        <f t="shared" si="227"/>
        <v>71460.827056967566</v>
      </c>
      <c r="W131" s="34">
        <f t="shared" si="228"/>
        <v>2501.9804376542093</v>
      </c>
      <c r="X131" s="35">
        <f t="shared" si="229"/>
        <v>3.4995496870527706E-2</v>
      </c>
      <c r="Y131" s="34" t="s">
        <v>17</v>
      </c>
      <c r="Z131" s="34">
        <f t="shared" si="230"/>
        <v>67830</v>
      </c>
      <c r="AA131" s="34">
        <f t="shared" si="233"/>
        <v>1695750</v>
      </c>
      <c r="AB131" s="52"/>
      <c r="AC131" s="24">
        <f t="shared" si="231"/>
        <v>1</v>
      </c>
      <c r="AD131" s="30">
        <f t="shared" si="232"/>
        <v>0</v>
      </c>
    </row>
    <row r="132" spans="1:30" ht="15.6" x14ac:dyDescent="0.3">
      <c r="A132" s="47" t="s">
        <v>154</v>
      </c>
      <c r="B132" s="47"/>
      <c r="C132" s="47"/>
      <c r="D132" s="47"/>
      <c r="E132" s="47"/>
      <c r="F132" s="47"/>
      <c r="G132" s="47"/>
      <c r="H132" s="47"/>
      <c r="I132" s="47"/>
      <c r="J132" s="47"/>
      <c r="K132" s="47"/>
      <c r="L132" s="47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22"/>
      <c r="AC132" s="24"/>
      <c r="AD132" s="30"/>
    </row>
    <row r="133" spans="1:30" ht="30.6" x14ac:dyDescent="0.3">
      <c r="A133" s="13">
        <v>40</v>
      </c>
      <c r="B133" s="20">
        <v>23271411</v>
      </c>
      <c r="C133" s="25" t="s">
        <v>113</v>
      </c>
      <c r="D133" s="50">
        <v>17140450</v>
      </c>
      <c r="E133" s="20" t="s">
        <v>30</v>
      </c>
      <c r="F133" s="20">
        <v>25</v>
      </c>
      <c r="G133" s="20">
        <v>25</v>
      </c>
      <c r="H133" s="20"/>
      <c r="I133" s="20"/>
      <c r="J133" s="18">
        <v>27000</v>
      </c>
      <c r="K133" s="11">
        <f t="shared" ref="K133" si="245">J133*19%</f>
        <v>5130</v>
      </c>
      <c r="L133" s="18">
        <f t="shared" ref="L133:L138" si="246">K133+J133</f>
        <v>32130</v>
      </c>
      <c r="M133" s="18">
        <v>30514.808805624445</v>
      </c>
      <c r="N133" s="32">
        <f t="shared" ref="N133" si="247">M133*19%</f>
        <v>5797.8136730686447</v>
      </c>
      <c r="O133" s="32">
        <f t="shared" ref="O133" si="248">M133+N133</f>
        <v>36312.622478693091</v>
      </c>
      <c r="P133" s="18">
        <v>30823.800000000003</v>
      </c>
      <c r="Q133" s="33">
        <f t="shared" ref="Q133" si="249">P133*19%</f>
        <v>5856.5220000000008</v>
      </c>
      <c r="R133" s="1">
        <f t="shared" ref="R133" si="250">P133+Q133</f>
        <v>36680.322</v>
      </c>
      <c r="S133" s="32">
        <f>MIN(I133,L133,O133,R133)</f>
        <v>32130</v>
      </c>
      <c r="T133" s="34">
        <f t="shared" ref="T133:T138" si="251">AVERAGE(I133,L133,O133,R133)</f>
        <v>35040.981492897692</v>
      </c>
      <c r="U133" s="34">
        <f t="shared" ref="U133:U138" si="252">MEDIAN(I133,L133,O133,R133)</f>
        <v>36312.622478693091</v>
      </c>
      <c r="V133" s="34">
        <f t="shared" ref="V133:V138" si="253">GEOMEAN(I133,L133,O133,R133)</f>
        <v>34978.444565464612</v>
      </c>
      <c r="W133" s="34">
        <f t="shared" ref="W133:W138" si="254">STDEVA(I133,L133,O133,R133)</f>
        <v>2527.6789102825169</v>
      </c>
      <c r="X133" s="35">
        <f t="shared" ref="X133:X138" si="255">W133/T133</f>
        <v>7.213493465629213E-2</v>
      </c>
      <c r="Y133" s="34" t="s">
        <v>17</v>
      </c>
      <c r="Z133" s="34">
        <f t="shared" ref="Z133:Z138" si="256">ROUND(S133,2)</f>
        <v>32130</v>
      </c>
      <c r="AA133" s="34">
        <f t="shared" ref="AA133:AA138" si="257">Z133*G133</f>
        <v>803250</v>
      </c>
      <c r="AB133" s="51">
        <f>D133-SUM(AA133:AA138)</f>
        <v>13963150</v>
      </c>
      <c r="AC133" s="24">
        <f t="shared" ref="AC133:AC138" si="258">G133/F133</f>
        <v>1</v>
      </c>
      <c r="AD133" s="30">
        <f t="shared" si="232"/>
        <v>0</v>
      </c>
    </row>
    <row r="134" spans="1:30" ht="40.799999999999997" x14ac:dyDescent="0.3">
      <c r="A134" s="13">
        <v>41</v>
      </c>
      <c r="B134" s="20">
        <v>20111614</v>
      </c>
      <c r="C134" s="25" t="s">
        <v>155</v>
      </c>
      <c r="D134" s="50"/>
      <c r="E134" s="20" t="s">
        <v>30</v>
      </c>
      <c r="F134" s="20">
        <v>25</v>
      </c>
      <c r="G134" s="20">
        <v>25</v>
      </c>
      <c r="H134" s="20"/>
      <c r="I134" s="20"/>
      <c r="J134" s="18">
        <v>8000</v>
      </c>
      <c r="K134" s="18">
        <f t="shared" ref="K134:K138" si="259">J134*0.19</f>
        <v>1520</v>
      </c>
      <c r="L134" s="18">
        <f t="shared" si="246"/>
        <v>9520</v>
      </c>
      <c r="M134" s="18">
        <v>8440.3150929234016</v>
      </c>
      <c r="N134" s="18">
        <f t="shared" ref="N134:N138" si="260">M134*0.19</f>
        <v>1603.6598676554463</v>
      </c>
      <c r="O134" s="18">
        <f t="shared" ref="O134:O138" si="261">N134+M134</f>
        <v>10043.974960578847</v>
      </c>
      <c r="P134" s="18">
        <v>8512.35</v>
      </c>
      <c r="Q134" s="18">
        <f t="shared" ref="Q134:Q136" si="262">P134*0.19</f>
        <v>1617.3465000000001</v>
      </c>
      <c r="R134" s="18">
        <f t="shared" ref="R134:R136" si="263">Q134+P134</f>
        <v>10129.6965</v>
      </c>
      <c r="S134" s="32">
        <f t="shared" ref="S134:S138" si="264">MIN(I134,L134,O134,R134)</f>
        <v>9520</v>
      </c>
      <c r="T134" s="34">
        <f t="shared" si="251"/>
        <v>9897.8904868596146</v>
      </c>
      <c r="U134" s="34">
        <f t="shared" si="252"/>
        <v>10043.974960578847</v>
      </c>
      <c r="V134" s="34">
        <f t="shared" si="253"/>
        <v>9894.1768271625042</v>
      </c>
      <c r="W134" s="34">
        <f t="shared" si="254"/>
        <v>330.05751108622138</v>
      </c>
      <c r="X134" s="35">
        <f t="shared" si="255"/>
        <v>3.3346248023697969E-2</v>
      </c>
      <c r="Y134" s="34" t="s">
        <v>17</v>
      </c>
      <c r="Z134" s="34">
        <f t="shared" si="256"/>
        <v>9520</v>
      </c>
      <c r="AA134" s="34">
        <f t="shared" si="257"/>
        <v>238000</v>
      </c>
      <c r="AB134" s="52"/>
      <c r="AC134" s="24">
        <f t="shared" si="258"/>
        <v>1</v>
      </c>
      <c r="AD134" s="30">
        <f t="shared" si="232"/>
        <v>0</v>
      </c>
    </row>
    <row r="135" spans="1:30" ht="40.799999999999997" x14ac:dyDescent="0.3">
      <c r="A135" s="13">
        <v>42</v>
      </c>
      <c r="B135" s="20">
        <v>20111614</v>
      </c>
      <c r="C135" s="25" t="s">
        <v>156</v>
      </c>
      <c r="D135" s="50"/>
      <c r="E135" s="20" t="s">
        <v>30</v>
      </c>
      <c r="F135" s="20">
        <v>25</v>
      </c>
      <c r="G135" s="20">
        <v>25</v>
      </c>
      <c r="H135" s="20"/>
      <c r="I135" s="20"/>
      <c r="J135" s="18">
        <v>7500</v>
      </c>
      <c r="K135" s="18">
        <f t="shared" si="259"/>
        <v>1425</v>
      </c>
      <c r="L135" s="18">
        <f t="shared" si="246"/>
        <v>8925</v>
      </c>
      <c r="M135" s="18">
        <v>8273.2924482395028</v>
      </c>
      <c r="N135" s="18">
        <f t="shared" si="260"/>
        <v>1571.9255651655055</v>
      </c>
      <c r="O135" s="18">
        <f t="shared" si="261"/>
        <v>9845.2180134050086</v>
      </c>
      <c r="P135" s="18">
        <v>7952.7000000000007</v>
      </c>
      <c r="Q135" s="18">
        <f t="shared" si="262"/>
        <v>1511.0130000000001</v>
      </c>
      <c r="R135" s="18">
        <f t="shared" si="263"/>
        <v>9463.7130000000016</v>
      </c>
      <c r="S135" s="32">
        <f t="shared" si="264"/>
        <v>8925</v>
      </c>
      <c r="T135" s="34">
        <f t="shared" si="251"/>
        <v>9411.3103378016694</v>
      </c>
      <c r="U135" s="34">
        <f t="shared" si="252"/>
        <v>9463.7130000000016</v>
      </c>
      <c r="V135" s="34">
        <f t="shared" si="253"/>
        <v>9403.6915313903737</v>
      </c>
      <c r="W135" s="34">
        <f t="shared" si="254"/>
        <v>462.34167809410116</v>
      </c>
      <c r="X135" s="35">
        <f t="shared" si="255"/>
        <v>4.9126174942616625E-2</v>
      </c>
      <c r="Y135" s="34" t="s">
        <v>17</v>
      </c>
      <c r="Z135" s="34">
        <f t="shared" si="256"/>
        <v>8925</v>
      </c>
      <c r="AA135" s="34">
        <f t="shared" si="257"/>
        <v>223125</v>
      </c>
      <c r="AB135" s="52"/>
      <c r="AC135" s="24">
        <f t="shared" si="258"/>
        <v>1</v>
      </c>
      <c r="AD135" s="30">
        <f t="shared" si="232"/>
        <v>0</v>
      </c>
    </row>
    <row r="136" spans="1:30" ht="20.399999999999999" x14ac:dyDescent="0.3">
      <c r="A136" s="13">
        <v>43</v>
      </c>
      <c r="B136" s="20">
        <v>20111614</v>
      </c>
      <c r="C136" s="25" t="s">
        <v>157</v>
      </c>
      <c r="D136" s="50"/>
      <c r="E136" s="20" t="s">
        <v>30</v>
      </c>
      <c r="F136" s="20">
        <v>25</v>
      </c>
      <c r="G136" s="20">
        <v>25</v>
      </c>
      <c r="H136" s="20"/>
      <c r="I136" s="20"/>
      <c r="J136" s="18">
        <v>7500</v>
      </c>
      <c r="K136" s="18">
        <f t="shared" si="259"/>
        <v>1425</v>
      </c>
      <c r="L136" s="18">
        <f t="shared" si="246"/>
        <v>8925</v>
      </c>
      <c r="M136" s="18">
        <v>7892.4908006746473</v>
      </c>
      <c r="N136" s="18">
        <f t="shared" si="260"/>
        <v>1499.573252128183</v>
      </c>
      <c r="O136" s="18">
        <f t="shared" si="261"/>
        <v>9392.0640528028307</v>
      </c>
      <c r="P136" s="18">
        <v>7952.7000000000007</v>
      </c>
      <c r="Q136" s="18">
        <f t="shared" si="262"/>
        <v>1511.0130000000001</v>
      </c>
      <c r="R136" s="18">
        <f t="shared" si="263"/>
        <v>9463.7130000000016</v>
      </c>
      <c r="S136" s="32">
        <f t="shared" si="264"/>
        <v>8925</v>
      </c>
      <c r="T136" s="34">
        <f t="shared" si="251"/>
        <v>9260.2590176009453</v>
      </c>
      <c r="U136" s="34">
        <f t="shared" si="252"/>
        <v>9392.0640528028307</v>
      </c>
      <c r="V136" s="34">
        <f t="shared" si="253"/>
        <v>9257.1423897314344</v>
      </c>
      <c r="W136" s="34">
        <f t="shared" si="254"/>
        <v>292.54461124874331</v>
      </c>
      <c r="X136" s="35">
        <f>W136/T136</f>
        <v>3.1591406967419022E-2</v>
      </c>
      <c r="Y136" s="34" t="s">
        <v>17</v>
      </c>
      <c r="Z136" s="34">
        <f t="shared" si="256"/>
        <v>8925</v>
      </c>
      <c r="AA136" s="34">
        <f t="shared" si="257"/>
        <v>223125</v>
      </c>
      <c r="AB136" s="52"/>
      <c r="AC136" s="24">
        <f t="shared" si="258"/>
        <v>1</v>
      </c>
      <c r="AD136" s="30">
        <f t="shared" si="232"/>
        <v>0</v>
      </c>
    </row>
    <row r="137" spans="1:30" ht="40.799999999999997" x14ac:dyDescent="0.3">
      <c r="A137" s="13">
        <v>44</v>
      </c>
      <c r="B137" s="20">
        <v>40141735</v>
      </c>
      <c r="C137" s="25" t="s">
        <v>158</v>
      </c>
      <c r="D137" s="50"/>
      <c r="E137" s="20" t="s">
        <v>30</v>
      </c>
      <c r="F137" s="20">
        <v>25</v>
      </c>
      <c r="G137" s="20">
        <v>25</v>
      </c>
      <c r="H137" s="20"/>
      <c r="I137" s="20"/>
      <c r="J137" s="18">
        <v>50000</v>
      </c>
      <c r="K137" s="18">
        <f t="shared" si="259"/>
        <v>9500</v>
      </c>
      <c r="L137" s="18">
        <f t="shared" si="246"/>
        <v>59500</v>
      </c>
      <c r="M137" s="18">
        <v>54784.645962539376</v>
      </c>
      <c r="N137" s="18">
        <f t="shared" si="260"/>
        <v>10409.082732882482</v>
      </c>
      <c r="O137" s="18">
        <f t="shared" si="261"/>
        <v>65193.728695421858</v>
      </c>
      <c r="P137" s="18">
        <v>53799.9</v>
      </c>
      <c r="Q137" s="18">
        <f>P137*0.19</f>
        <v>10221.981</v>
      </c>
      <c r="R137" s="18">
        <f>Q137+P137</f>
        <v>64021.881000000001</v>
      </c>
      <c r="S137" s="32">
        <f t="shared" si="264"/>
        <v>59500</v>
      </c>
      <c r="T137" s="34">
        <f t="shared" si="251"/>
        <v>62905.203231807282</v>
      </c>
      <c r="U137" s="34">
        <f t="shared" si="252"/>
        <v>64021.881000000001</v>
      </c>
      <c r="V137" s="34">
        <f t="shared" si="253"/>
        <v>62856.530488814693</v>
      </c>
      <c r="W137" s="34">
        <f t="shared" si="254"/>
        <v>3006.6365830857362</v>
      </c>
      <c r="X137" s="35">
        <f t="shared" si="255"/>
        <v>4.7796309822038148E-2</v>
      </c>
      <c r="Y137" s="34" t="s">
        <v>17</v>
      </c>
      <c r="Z137" s="34">
        <f t="shared" si="256"/>
        <v>59500</v>
      </c>
      <c r="AA137" s="34">
        <f t="shared" si="257"/>
        <v>1487500</v>
      </c>
      <c r="AB137" s="52"/>
      <c r="AC137" s="24">
        <f t="shared" si="258"/>
        <v>1</v>
      </c>
      <c r="AD137" s="30">
        <f t="shared" si="232"/>
        <v>0</v>
      </c>
    </row>
    <row r="138" spans="1:30" ht="15.6" x14ac:dyDescent="0.3">
      <c r="A138" s="13">
        <v>45</v>
      </c>
      <c r="B138" s="20">
        <v>27111926</v>
      </c>
      <c r="C138" s="25" t="s">
        <v>159</v>
      </c>
      <c r="D138" s="50"/>
      <c r="E138" s="20" t="s">
        <v>30</v>
      </c>
      <c r="F138" s="20">
        <v>25</v>
      </c>
      <c r="G138" s="20">
        <v>25</v>
      </c>
      <c r="H138" s="20"/>
      <c r="I138" s="20"/>
      <c r="J138" s="18">
        <v>6800</v>
      </c>
      <c r="K138" s="18">
        <f t="shared" si="259"/>
        <v>1292</v>
      </c>
      <c r="L138" s="18">
        <f t="shared" si="246"/>
        <v>8092</v>
      </c>
      <c r="M138" s="18">
        <v>7004.8932205384363</v>
      </c>
      <c r="N138" s="18">
        <f t="shared" si="260"/>
        <v>1330.9297119023029</v>
      </c>
      <c r="O138" s="18">
        <f t="shared" si="261"/>
        <v>8335.8229324407384</v>
      </c>
      <c r="P138" s="18">
        <v>6907.9500000000007</v>
      </c>
      <c r="Q138" s="18">
        <f>P138*0.19</f>
        <v>1312.5105000000001</v>
      </c>
      <c r="R138" s="18">
        <f>Q138+P138</f>
        <v>8220.460500000001</v>
      </c>
      <c r="S138" s="32">
        <f t="shared" si="264"/>
        <v>8092</v>
      </c>
      <c r="T138" s="34">
        <f t="shared" si="251"/>
        <v>8216.0944774802465</v>
      </c>
      <c r="U138" s="34">
        <f t="shared" si="252"/>
        <v>8220.460500000001</v>
      </c>
      <c r="V138" s="34">
        <f t="shared" si="253"/>
        <v>8215.4905534086556</v>
      </c>
      <c r="W138" s="34">
        <f t="shared" si="254"/>
        <v>121.97008735949352</v>
      </c>
      <c r="X138" s="35">
        <f t="shared" si="255"/>
        <v>1.4845263487877992E-2</v>
      </c>
      <c r="Y138" s="34" t="s">
        <v>17</v>
      </c>
      <c r="Z138" s="34">
        <f t="shared" si="256"/>
        <v>8092</v>
      </c>
      <c r="AA138" s="34">
        <f t="shared" si="257"/>
        <v>202300</v>
      </c>
      <c r="AB138" s="52"/>
      <c r="AC138" s="24">
        <f t="shared" si="258"/>
        <v>1</v>
      </c>
      <c r="AD138" s="30">
        <f t="shared" si="232"/>
        <v>0</v>
      </c>
    </row>
    <row r="139" spans="1:30" ht="15.6" x14ac:dyDescent="0.3">
      <c r="A139" s="47" t="s">
        <v>160</v>
      </c>
      <c r="B139" s="47"/>
      <c r="C139" s="47"/>
      <c r="D139" s="47"/>
      <c r="E139" s="47"/>
      <c r="F139" s="47"/>
      <c r="G139" s="47"/>
      <c r="H139" s="47"/>
      <c r="I139" s="47"/>
      <c r="J139" s="47"/>
      <c r="K139" s="47"/>
      <c r="L139" s="47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22"/>
      <c r="AC139" s="22"/>
      <c r="AD139" s="22"/>
    </row>
    <row r="140" spans="1:30" ht="15.6" x14ac:dyDescent="0.3">
      <c r="A140" s="13">
        <v>46</v>
      </c>
      <c r="B140" s="20">
        <v>27111926</v>
      </c>
      <c r="C140" s="31" t="s">
        <v>161</v>
      </c>
      <c r="D140" s="41">
        <v>71875</v>
      </c>
      <c r="E140" s="20" t="s">
        <v>30</v>
      </c>
      <c r="F140" s="20">
        <v>1</v>
      </c>
      <c r="G140" s="20">
        <v>0</v>
      </c>
      <c r="H140" s="20"/>
      <c r="I140" s="20"/>
      <c r="J140" s="18">
        <v>100000</v>
      </c>
      <c r="K140" s="18">
        <f t="shared" ref="K140" si="265">J140*0.19</f>
        <v>19000</v>
      </c>
      <c r="L140" s="18">
        <f t="shared" ref="L140" si="266">K140+J140</f>
        <v>119000</v>
      </c>
      <c r="M140" s="18">
        <v>107488.70965168385</v>
      </c>
      <c r="N140" s="18">
        <f t="shared" ref="N140" si="267">M140*0.19</f>
        <v>20422.854833819933</v>
      </c>
      <c r="O140" s="18">
        <f t="shared" ref="O140" si="268">N140+M140</f>
        <v>127911.56448550378</v>
      </c>
      <c r="P140" s="18">
        <v>107724.75</v>
      </c>
      <c r="Q140" s="18">
        <f t="shared" ref="Q140" si="269">P140*0.19</f>
        <v>20467.702499999999</v>
      </c>
      <c r="R140" s="18">
        <f t="shared" ref="R140" si="270">Q140+P140</f>
        <v>128192.4525</v>
      </c>
      <c r="S140" s="32">
        <f t="shared" ref="S140" si="271">MIN(I140,L140,O140,R140)</f>
        <v>119000</v>
      </c>
      <c r="T140" s="34">
        <f t="shared" ref="T140" si="272">AVERAGE(I140,L140,O140,R140)</f>
        <v>125034.67232850126</v>
      </c>
      <c r="U140" s="34">
        <f t="shared" ref="U140" si="273">MEDIAN(I140,L140,O140,R140)</f>
        <v>127911.56448550378</v>
      </c>
      <c r="V140" s="34">
        <f t="shared" ref="V140" si="274">GEOMEAN(I140,L140,O140,R140)</f>
        <v>124960.59262068575</v>
      </c>
      <c r="W140" s="34">
        <f t="shared" ref="W140" si="275">STDEVA(I140,L140,O140,R140)</f>
        <v>5228.0662872094526</v>
      </c>
      <c r="X140" s="35">
        <f t="shared" ref="X140" si="276">W140/T140</f>
        <v>4.1812932283885641E-2</v>
      </c>
      <c r="Y140" s="34" t="s">
        <v>17</v>
      </c>
      <c r="Z140" s="34">
        <f t="shared" ref="Z140" si="277">ROUND(S140,2)</f>
        <v>119000</v>
      </c>
      <c r="AA140" s="34">
        <f t="shared" ref="AA140" si="278">Z140*G140</f>
        <v>0</v>
      </c>
      <c r="AB140" s="22"/>
      <c r="AC140" s="24">
        <f t="shared" ref="AC140" si="279">G140/F140</f>
        <v>0</v>
      </c>
      <c r="AD140" s="30">
        <f t="shared" si="232"/>
        <v>1</v>
      </c>
    </row>
    <row r="141" spans="1:30" ht="15.6" x14ac:dyDescent="0.3">
      <c r="A141" s="47" t="s">
        <v>162</v>
      </c>
      <c r="B141" s="47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22"/>
      <c r="AC141" s="22"/>
      <c r="AD141" s="22"/>
    </row>
    <row r="142" spans="1:30" ht="40.799999999999997" x14ac:dyDescent="0.3">
      <c r="A142" s="13">
        <v>47</v>
      </c>
      <c r="B142" s="6">
        <v>46181804</v>
      </c>
      <c r="C142" s="14" t="s">
        <v>115</v>
      </c>
      <c r="D142" s="26">
        <v>20668750</v>
      </c>
      <c r="E142" s="6" t="s">
        <v>30</v>
      </c>
      <c r="F142" s="6">
        <v>50</v>
      </c>
      <c r="G142" s="6">
        <v>50</v>
      </c>
      <c r="H142" s="19">
        <v>408622</v>
      </c>
      <c r="I142" s="10">
        <f t="shared" ref="I142" si="280">H142+(H142*5.84%)</f>
        <v>432485.52480000001</v>
      </c>
      <c r="J142" s="18">
        <v>200000</v>
      </c>
      <c r="K142" s="11">
        <f t="shared" ref="K142" si="281">J142*19%</f>
        <v>38000</v>
      </c>
      <c r="L142" s="18">
        <f t="shared" ref="L142" si="282">K142+J142</f>
        <v>238000</v>
      </c>
      <c r="M142" s="18">
        <v>225116.32826180497</v>
      </c>
      <c r="N142" s="32">
        <f t="shared" ref="N142" si="283">M142*19%</f>
        <v>42772.102369742948</v>
      </c>
      <c r="O142" s="32">
        <f t="shared" ref="O142" si="284">M142+N142</f>
        <v>267888.43063154793</v>
      </c>
      <c r="P142" s="18">
        <v>223129.2</v>
      </c>
      <c r="Q142" s="33">
        <f t="shared" ref="Q142" si="285">P142*19%</f>
        <v>42394.548000000003</v>
      </c>
      <c r="R142" s="1">
        <f t="shared" ref="R142" si="286">P142+Q142</f>
        <v>265523.74800000002</v>
      </c>
      <c r="S142" s="34">
        <f t="shared" ref="S142" si="287">MIN(I142,L142,O142,R142)</f>
        <v>238000</v>
      </c>
      <c r="T142" s="34">
        <f t="shared" ref="T142" si="288">AVERAGE(I142,L142,O142,R142)</f>
        <v>300974.42585788702</v>
      </c>
      <c r="U142" s="34">
        <f t="shared" ref="U142" si="289">MEDIAN(I142,L142,O142,R142)</f>
        <v>266706.08931577398</v>
      </c>
      <c r="V142" s="34">
        <f t="shared" ref="V142" si="290">GEOMEAN(I142,L142,O142,R142)</f>
        <v>292517.23880195362</v>
      </c>
      <c r="W142" s="34">
        <f t="shared" ref="W142" si="291">STDEVA(I142,L142,O142,R142)</f>
        <v>88717.493761177611</v>
      </c>
      <c r="X142" s="35">
        <f t="shared" ref="X142" si="292">W142/T142</f>
        <v>0.29476754879854111</v>
      </c>
      <c r="Y142" s="34" t="s">
        <v>18</v>
      </c>
      <c r="Z142" s="34">
        <f>ROUND(T142,2)</f>
        <v>300974.43</v>
      </c>
      <c r="AA142" s="34">
        <f t="shared" ref="AA142" si="293">Z142*G142</f>
        <v>15048721.5</v>
      </c>
      <c r="AB142" s="12">
        <f>D142-AA142</f>
        <v>5620028.5</v>
      </c>
      <c r="AC142" s="24">
        <f t="shared" ref="AC142" si="294">G142/F142</f>
        <v>1</v>
      </c>
      <c r="AD142" s="30">
        <f t="shared" si="232"/>
        <v>0</v>
      </c>
    </row>
    <row r="143" spans="1:30" ht="15.6" x14ac:dyDescent="0.3">
      <c r="A143" s="60" t="s">
        <v>163</v>
      </c>
      <c r="B143" s="60"/>
      <c r="C143" s="60"/>
      <c r="D143" s="60"/>
      <c r="E143" s="60"/>
      <c r="F143" s="60"/>
      <c r="G143" s="60"/>
      <c r="H143" s="60"/>
      <c r="I143" s="60"/>
      <c r="J143" s="60"/>
      <c r="K143" s="60"/>
      <c r="L143" s="60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42">
        <f>SUM(AA86:AA142)</f>
        <v>228553393.05000001</v>
      </c>
      <c r="AB143" s="22"/>
      <c r="AC143" s="22"/>
      <c r="AD143" s="22"/>
    </row>
    <row r="144" spans="1:30" ht="15.6" x14ac:dyDescent="0.3">
      <c r="A144" s="47" t="s">
        <v>164</v>
      </c>
      <c r="B144" s="47"/>
      <c r="C144" s="47"/>
      <c r="D144" s="47"/>
      <c r="E144" s="47"/>
      <c r="F144" s="47"/>
      <c r="G144" s="47"/>
      <c r="H144" s="47"/>
      <c r="I144" s="47"/>
      <c r="J144" s="47"/>
      <c r="K144" s="47"/>
      <c r="L144" s="47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22"/>
      <c r="AC144" s="22"/>
      <c r="AD144" s="22"/>
    </row>
    <row r="145" spans="1:30" ht="40.799999999999997" x14ac:dyDescent="0.3">
      <c r="A145" s="13">
        <v>48</v>
      </c>
      <c r="B145" s="31">
        <v>15121500</v>
      </c>
      <c r="C145" s="14" t="s">
        <v>165</v>
      </c>
      <c r="D145" s="28">
        <v>9885952</v>
      </c>
      <c r="E145" s="6" t="s">
        <v>30</v>
      </c>
      <c r="F145" s="6">
        <v>128</v>
      </c>
      <c r="G145" s="6">
        <v>100</v>
      </c>
      <c r="H145" s="6"/>
      <c r="I145" s="6"/>
      <c r="J145" s="18">
        <v>150000</v>
      </c>
      <c r="K145" s="18">
        <v>0</v>
      </c>
      <c r="L145" s="18">
        <f t="shared" ref="L145" si="295">K145+J145</f>
        <v>150000</v>
      </c>
      <c r="M145" s="18">
        <v>70907.737902352586</v>
      </c>
      <c r="N145" s="18">
        <v>0</v>
      </c>
      <c r="O145" s="18">
        <f t="shared" ref="O145" si="296">N145+M145</f>
        <v>70907.737902352586</v>
      </c>
      <c r="P145" s="18">
        <v>70982.100000000006</v>
      </c>
      <c r="Q145" s="18">
        <v>0</v>
      </c>
      <c r="R145" s="18">
        <f t="shared" ref="R145" si="297">Q145+P145</f>
        <v>70982.100000000006</v>
      </c>
      <c r="S145" s="34">
        <f t="shared" ref="S145" si="298">MIN(I145,L145,O145,R145)</f>
        <v>70907.737902352586</v>
      </c>
      <c r="T145" s="34">
        <f t="shared" ref="T145" si="299">AVERAGE(I145,L145,O145,R145)</f>
        <v>97296.612634117526</v>
      </c>
      <c r="U145" s="34">
        <f t="shared" ref="U145" si="300">MEDIAN(I145,L145,O145,R145)</f>
        <v>70982.100000000006</v>
      </c>
      <c r="V145" s="34">
        <f t="shared" ref="V145" si="301">GEOMEAN(I145,L145,O145,R145)</f>
        <v>91056.561117102116</v>
      </c>
      <c r="W145" s="34">
        <f t="shared" ref="W145" si="302">STDEVA(I145,L145,O145,R145)</f>
        <v>45642.487468466148</v>
      </c>
      <c r="X145" s="35">
        <f t="shared" ref="X145" si="303">W145/T145</f>
        <v>0.46910664444305011</v>
      </c>
      <c r="Y145" s="34" t="s">
        <v>18</v>
      </c>
      <c r="Z145" s="34">
        <f>ROUND(T145,2)</f>
        <v>97296.61</v>
      </c>
      <c r="AA145" s="34">
        <f t="shared" ref="AA145" si="304">Z145*G145</f>
        <v>9729661</v>
      </c>
      <c r="AB145" s="12">
        <f>D145-AA145</f>
        <v>156291</v>
      </c>
      <c r="AC145" s="24">
        <f t="shared" ref="AC145" si="305">G145/F145</f>
        <v>0.78125</v>
      </c>
      <c r="AD145" s="30">
        <f t="shared" ref="AD145" si="306">100%-AC145</f>
        <v>0.21875</v>
      </c>
    </row>
    <row r="146" spans="1:30" ht="15.6" x14ac:dyDescent="0.3">
      <c r="A146" s="47" t="s">
        <v>166</v>
      </c>
      <c r="B146" s="47"/>
      <c r="C146" s="47"/>
      <c r="D146" s="47"/>
      <c r="E146" s="47"/>
      <c r="F146" s="47"/>
      <c r="G146" s="47"/>
      <c r="H146" s="47"/>
      <c r="I146" s="47"/>
      <c r="J146" s="47"/>
      <c r="K146" s="47"/>
      <c r="L146" s="47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21"/>
      <c r="AC146" s="21"/>
      <c r="AD146" s="21"/>
    </row>
    <row r="147" spans="1:30" ht="71.400000000000006" x14ac:dyDescent="0.3">
      <c r="A147" s="13">
        <v>49</v>
      </c>
      <c r="B147" s="20">
        <v>12352310</v>
      </c>
      <c r="C147" s="29" t="s">
        <v>167</v>
      </c>
      <c r="D147" s="50">
        <v>124520374</v>
      </c>
      <c r="E147" s="6" t="s">
        <v>30</v>
      </c>
      <c r="F147" s="6">
        <v>185</v>
      </c>
      <c r="G147" s="6">
        <v>185</v>
      </c>
      <c r="H147" s="10">
        <v>103888</v>
      </c>
      <c r="I147" s="10">
        <f t="shared" ref="I147" si="307">H147+(H147*5.84%)</f>
        <v>109955.0592</v>
      </c>
      <c r="J147" s="18">
        <v>85000</v>
      </c>
      <c r="K147" s="11">
        <f t="shared" ref="K147" si="308">J147*19%</f>
        <v>16150</v>
      </c>
      <c r="L147" s="18">
        <f t="shared" ref="L147:L149" si="309">K147+J147</f>
        <v>101150</v>
      </c>
      <c r="M147" s="18">
        <v>94082.215396368832</v>
      </c>
      <c r="N147" s="32">
        <f t="shared" ref="N147" si="310">M147*19%</f>
        <v>17875.620925310079</v>
      </c>
      <c r="O147" s="32">
        <f t="shared" ref="O147" si="311">M147+N147</f>
        <v>111957.83632167891</v>
      </c>
      <c r="P147" s="18">
        <v>90851.25</v>
      </c>
      <c r="Q147" s="33">
        <f t="shared" ref="Q147" si="312">P147*19%</f>
        <v>17261.737499999999</v>
      </c>
      <c r="R147" s="1">
        <f t="shared" ref="R147" si="313">P147+Q147</f>
        <v>108112.9875</v>
      </c>
      <c r="S147" s="34">
        <f t="shared" ref="S147:S149" si="314">MIN(I147,L147,O147,R147)</f>
        <v>101150</v>
      </c>
      <c r="T147" s="34">
        <f t="shared" ref="T147:T149" si="315">AVERAGE(I147,L147,O147,R147)</f>
        <v>107793.97075541974</v>
      </c>
      <c r="U147" s="34">
        <f t="shared" ref="U147:U149" si="316">MEDIAN(I147,L147,O147,R147)</f>
        <v>109034.02335</v>
      </c>
      <c r="V147" s="34">
        <f t="shared" ref="V147:V149" si="317">GEOMEAN(I147,L147,O147,R147)</f>
        <v>107715.54105631729</v>
      </c>
      <c r="W147" s="34">
        <f t="shared" ref="W147:W149" si="318">STDEVA(I147,L147,O147,R147)</f>
        <v>4699.3687094251472</v>
      </c>
      <c r="X147" s="35">
        <f t="shared" ref="X147:X149" si="319">W147/T147</f>
        <v>4.3595840068716175E-2</v>
      </c>
      <c r="Y147" s="34" t="s">
        <v>17</v>
      </c>
      <c r="Z147" s="34">
        <f t="shared" ref="Z147:Z149" si="320">ROUND(S147,2)</f>
        <v>101150</v>
      </c>
      <c r="AA147" s="34">
        <f t="shared" ref="AA147:AA149" si="321">Z147*G147</f>
        <v>18712750</v>
      </c>
      <c r="AB147" s="51">
        <f>D147-SUM(AA147:AA149)</f>
        <v>24637724</v>
      </c>
      <c r="AC147" s="24">
        <f t="shared" ref="AC147:AC149" si="322">G147/F147</f>
        <v>1</v>
      </c>
      <c r="AD147" s="30">
        <f t="shared" ref="AD147:AD187" si="323">100%-AC147</f>
        <v>0</v>
      </c>
    </row>
    <row r="148" spans="1:30" ht="61.2" x14ac:dyDescent="0.3">
      <c r="A148" s="13">
        <v>50</v>
      </c>
      <c r="B148" s="20">
        <v>31201612</v>
      </c>
      <c r="C148" s="29" t="s">
        <v>124</v>
      </c>
      <c r="D148" s="50"/>
      <c r="E148" s="6" t="s">
        <v>30</v>
      </c>
      <c r="F148" s="6">
        <v>32</v>
      </c>
      <c r="G148" s="6">
        <v>32</v>
      </c>
      <c r="H148" s="6"/>
      <c r="I148" s="6"/>
      <c r="J148" s="18">
        <v>92500</v>
      </c>
      <c r="K148" s="18">
        <f t="shared" ref="K148:K149" si="324">J148*0.19</f>
        <v>17575</v>
      </c>
      <c r="L148" s="18">
        <f t="shared" si="309"/>
        <v>110075</v>
      </c>
      <c r="M148" s="18">
        <v>102931.55057147861</v>
      </c>
      <c r="N148" s="18">
        <f t="shared" ref="N148:N149" si="325">M148*0.19</f>
        <v>19556.994608580935</v>
      </c>
      <c r="O148" s="18">
        <f t="shared" ref="O148:O149" si="326">N148+M148</f>
        <v>122488.54518005955</v>
      </c>
      <c r="P148" s="18">
        <v>103479.6</v>
      </c>
      <c r="Q148" s="18">
        <f t="shared" ref="Q148" si="327">P148*0.19</f>
        <v>19661.124</v>
      </c>
      <c r="R148" s="18">
        <f t="shared" ref="R148" si="328">Q148+P148</f>
        <v>123140.724</v>
      </c>
      <c r="S148" s="34">
        <f t="shared" si="314"/>
        <v>110075</v>
      </c>
      <c r="T148" s="34">
        <f t="shared" si="315"/>
        <v>118568.08972668652</v>
      </c>
      <c r="U148" s="34">
        <f t="shared" si="316"/>
        <v>122488.54518005955</v>
      </c>
      <c r="V148" s="34">
        <f t="shared" si="317"/>
        <v>118411.88401455763</v>
      </c>
      <c r="W148" s="34">
        <f t="shared" si="318"/>
        <v>7362.4563925673456</v>
      </c>
      <c r="X148" s="35">
        <f t="shared" si="319"/>
        <v>6.2094754242382408E-2</v>
      </c>
      <c r="Y148" s="34" t="s">
        <v>17</v>
      </c>
      <c r="Z148" s="34">
        <f t="shared" si="320"/>
        <v>110075</v>
      </c>
      <c r="AA148" s="34">
        <f t="shared" si="321"/>
        <v>3522400</v>
      </c>
      <c r="AB148" s="52"/>
      <c r="AC148" s="24">
        <f t="shared" si="322"/>
        <v>1</v>
      </c>
      <c r="AD148" s="30">
        <f t="shared" si="323"/>
        <v>0</v>
      </c>
    </row>
    <row r="149" spans="1:30" ht="40.799999999999997" x14ac:dyDescent="0.3">
      <c r="A149" s="13">
        <v>51</v>
      </c>
      <c r="B149" s="20">
        <v>12142000</v>
      </c>
      <c r="C149" s="29" t="s">
        <v>168</v>
      </c>
      <c r="D149" s="50"/>
      <c r="E149" s="6" t="s">
        <v>30</v>
      </c>
      <c r="F149" s="6">
        <v>90</v>
      </c>
      <c r="G149" s="6">
        <v>90</v>
      </c>
      <c r="H149" s="6"/>
      <c r="I149" s="6"/>
      <c r="J149" s="18">
        <v>725000</v>
      </c>
      <c r="K149" s="18">
        <f t="shared" si="324"/>
        <v>137750</v>
      </c>
      <c r="L149" s="18">
        <f t="shared" si="309"/>
        <v>862750</v>
      </c>
      <c r="M149" s="18">
        <v>764832.48765612359</v>
      </c>
      <c r="N149" s="18">
        <f t="shared" si="325"/>
        <v>145318.17265466347</v>
      </c>
      <c r="O149" s="18">
        <f t="shared" si="326"/>
        <v>910150.66031078703</v>
      </c>
      <c r="P149" s="18">
        <v>781467.75</v>
      </c>
      <c r="Q149" s="18">
        <f>P149*0.19</f>
        <v>148478.8725</v>
      </c>
      <c r="R149" s="18">
        <f>Q149+P149</f>
        <v>929946.62250000006</v>
      </c>
      <c r="S149" s="34">
        <f t="shared" si="314"/>
        <v>862750</v>
      </c>
      <c r="T149" s="34">
        <f t="shared" si="315"/>
        <v>900949.0942702624</v>
      </c>
      <c r="U149" s="34">
        <f t="shared" si="316"/>
        <v>910150.66031078703</v>
      </c>
      <c r="V149" s="34">
        <f t="shared" si="317"/>
        <v>900503.54319148348</v>
      </c>
      <c r="W149" s="34">
        <f t="shared" si="318"/>
        <v>34530.394322255881</v>
      </c>
      <c r="X149" s="35">
        <f t="shared" si="319"/>
        <v>3.832668742535815E-2</v>
      </c>
      <c r="Y149" s="34" t="s">
        <v>17</v>
      </c>
      <c r="Z149" s="34">
        <f t="shared" si="320"/>
        <v>862750</v>
      </c>
      <c r="AA149" s="34">
        <f t="shared" si="321"/>
        <v>77647500</v>
      </c>
      <c r="AB149" s="52"/>
      <c r="AC149" s="24">
        <f t="shared" si="322"/>
        <v>1</v>
      </c>
      <c r="AD149" s="30">
        <f t="shared" si="323"/>
        <v>0</v>
      </c>
    </row>
    <row r="150" spans="1:30" ht="15.6" x14ac:dyDescent="0.3">
      <c r="A150" s="47" t="s">
        <v>166</v>
      </c>
      <c r="B150" s="47"/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22"/>
      <c r="AC150" s="22"/>
      <c r="AD150" s="22"/>
    </row>
    <row r="151" spans="1:30" ht="30.6" x14ac:dyDescent="0.3">
      <c r="A151" s="13">
        <v>52</v>
      </c>
      <c r="B151" s="20">
        <v>53131608</v>
      </c>
      <c r="C151" s="29" t="s">
        <v>71</v>
      </c>
      <c r="D151" s="50">
        <v>155577333</v>
      </c>
      <c r="E151" s="20" t="s">
        <v>72</v>
      </c>
      <c r="F151" s="20">
        <v>448</v>
      </c>
      <c r="G151" s="20">
        <v>448</v>
      </c>
      <c r="H151" s="10">
        <v>7231</v>
      </c>
      <c r="I151" s="10">
        <f t="shared" ref="I151" si="329">H151+(H151*5.84%)</f>
        <v>7653.2903999999999</v>
      </c>
      <c r="J151" s="18">
        <v>6500</v>
      </c>
      <c r="K151" s="11">
        <f t="shared" ref="K151" si="330">J151*19%</f>
        <v>1235</v>
      </c>
      <c r="L151" s="18">
        <f t="shared" ref="L151:L153" si="331">K151+J151</f>
        <v>7735</v>
      </c>
      <c r="M151" s="18">
        <v>6984.1313271415029</v>
      </c>
      <c r="N151" s="32">
        <f t="shared" ref="N151" si="332">M151*19%</f>
        <v>1326.9849521568856</v>
      </c>
      <c r="O151" s="32">
        <f t="shared" ref="O151" si="333">M151+N151</f>
        <v>8311.1162792983887</v>
      </c>
      <c r="P151" s="18">
        <v>7308</v>
      </c>
      <c r="Q151" s="33">
        <f t="shared" ref="Q151" si="334">P151*19%</f>
        <v>1388.52</v>
      </c>
      <c r="R151" s="1">
        <f t="shared" ref="R151" si="335">P151+Q151</f>
        <v>8696.52</v>
      </c>
      <c r="S151" s="34">
        <f t="shared" ref="S151:S157" si="336">MIN(I151,L151,O151,R151)</f>
        <v>7653.2903999999999</v>
      </c>
      <c r="T151" s="34">
        <f t="shared" ref="T151:T157" si="337">AVERAGE(I151,L151,O151,R151)</f>
        <v>8098.9816698245968</v>
      </c>
      <c r="U151" s="34">
        <f t="shared" ref="U151:U157" si="338">MEDIAN(I151,L151,O151,R151)</f>
        <v>8023.0581396491943</v>
      </c>
      <c r="V151" s="34">
        <f t="shared" ref="V151:V157" si="339">GEOMEAN(I151,L151,O151,R151)</f>
        <v>8087.7616204047172</v>
      </c>
      <c r="W151" s="34">
        <f t="shared" ref="W151:W157" si="340">STDEVA(I151,L151,O151,R151)</f>
        <v>494.36036536504128</v>
      </c>
      <c r="X151" s="35">
        <f t="shared" ref="X151:X157" si="341">W151/T151</f>
        <v>6.1039817784369406E-2</v>
      </c>
      <c r="Y151" s="34" t="s">
        <v>17</v>
      </c>
      <c r="Z151" s="34">
        <f t="shared" ref="Z151:Z157" si="342">ROUND(S151,2)</f>
        <v>7653.29</v>
      </c>
      <c r="AA151" s="34">
        <f t="shared" ref="AA151:AA157" si="343">Z151*G151</f>
        <v>3428673.92</v>
      </c>
      <c r="AB151" s="58">
        <f>D151-SUM(AA151:AA157)</f>
        <v>76359939.079999998</v>
      </c>
      <c r="AC151" s="24">
        <f t="shared" ref="AC151:AC157" si="344">G151/F151</f>
        <v>1</v>
      </c>
      <c r="AD151" s="30">
        <f t="shared" si="323"/>
        <v>0</v>
      </c>
    </row>
    <row r="152" spans="1:30" ht="51" x14ac:dyDescent="0.3">
      <c r="A152" s="13">
        <v>53</v>
      </c>
      <c r="B152" s="20">
        <v>23153401</v>
      </c>
      <c r="C152" s="29" t="s">
        <v>169</v>
      </c>
      <c r="D152" s="50"/>
      <c r="E152" s="20" t="s">
        <v>37</v>
      </c>
      <c r="F152" s="20">
        <v>16</v>
      </c>
      <c r="G152" s="20">
        <v>16</v>
      </c>
      <c r="H152" s="13"/>
      <c r="I152" s="13"/>
      <c r="J152" s="18">
        <v>32000</v>
      </c>
      <c r="K152" s="18">
        <f t="shared" ref="K152:K153" si="345">J152*0.19</f>
        <v>6080</v>
      </c>
      <c r="L152" s="18">
        <f t="shared" si="331"/>
        <v>38080</v>
      </c>
      <c r="M152" s="18">
        <v>40206.041943952769</v>
      </c>
      <c r="N152" s="18">
        <f t="shared" ref="N152:N153" si="346">M152*0.19</f>
        <v>7639.1479693510264</v>
      </c>
      <c r="O152" s="18">
        <f t="shared" ref="O152:O153" si="347">N152+M152</f>
        <v>47845.189913303795</v>
      </c>
      <c r="P152" s="18">
        <v>36588.300000000003</v>
      </c>
      <c r="Q152" s="18">
        <f t="shared" ref="Q152:Q153" si="348">P152*0.19</f>
        <v>6951.777000000001</v>
      </c>
      <c r="R152" s="18">
        <f t="shared" ref="R152:R153" si="349">Q152+P152</f>
        <v>43540.077000000005</v>
      </c>
      <c r="S152" s="34">
        <f t="shared" si="336"/>
        <v>38080</v>
      </c>
      <c r="T152" s="34">
        <f t="shared" si="337"/>
        <v>43155.088971101264</v>
      </c>
      <c r="U152" s="34">
        <f t="shared" si="338"/>
        <v>43540.077000000005</v>
      </c>
      <c r="V152" s="34">
        <f t="shared" si="339"/>
        <v>42967.637136420723</v>
      </c>
      <c r="W152" s="34">
        <f t="shared" si="340"/>
        <v>4893.9651968030021</v>
      </c>
      <c r="X152" s="35">
        <f t="shared" si="341"/>
        <v>0.11340412714894964</v>
      </c>
      <c r="Y152" s="34" t="s">
        <v>17</v>
      </c>
      <c r="Z152" s="34">
        <f t="shared" si="342"/>
        <v>38080</v>
      </c>
      <c r="AA152" s="34">
        <f t="shared" si="343"/>
        <v>609280</v>
      </c>
      <c r="AB152" s="59"/>
      <c r="AC152" s="24">
        <f t="shared" si="344"/>
        <v>1</v>
      </c>
      <c r="AD152" s="30">
        <f t="shared" si="323"/>
        <v>0</v>
      </c>
    </row>
    <row r="153" spans="1:30" ht="30.6" x14ac:dyDescent="0.3">
      <c r="A153" s="13">
        <v>54</v>
      </c>
      <c r="B153" s="20">
        <v>31201612</v>
      </c>
      <c r="C153" s="29" t="s">
        <v>170</v>
      </c>
      <c r="D153" s="50"/>
      <c r="E153" s="20" t="s">
        <v>30</v>
      </c>
      <c r="F153" s="20">
        <v>32</v>
      </c>
      <c r="G153" s="20">
        <v>32</v>
      </c>
      <c r="H153" s="20"/>
      <c r="I153" s="20"/>
      <c r="J153" s="18">
        <v>168000</v>
      </c>
      <c r="K153" s="18">
        <f t="shared" si="345"/>
        <v>31920</v>
      </c>
      <c r="L153" s="18">
        <f t="shared" si="331"/>
        <v>199920</v>
      </c>
      <c r="M153" s="18">
        <v>197416.7943200233</v>
      </c>
      <c r="N153" s="18">
        <f t="shared" si="346"/>
        <v>37509.190920804431</v>
      </c>
      <c r="O153" s="18">
        <f t="shared" si="347"/>
        <v>234925.98524082772</v>
      </c>
      <c r="P153" s="18">
        <v>180259.80000000002</v>
      </c>
      <c r="Q153" s="18">
        <f t="shared" si="348"/>
        <v>34249.362000000001</v>
      </c>
      <c r="R153" s="18">
        <f t="shared" si="349"/>
        <v>214509.16200000001</v>
      </c>
      <c r="S153" s="34">
        <f t="shared" si="336"/>
        <v>199920</v>
      </c>
      <c r="T153" s="34">
        <f t="shared" si="337"/>
        <v>216451.71574694259</v>
      </c>
      <c r="U153" s="34">
        <f t="shared" si="338"/>
        <v>214509.16200000001</v>
      </c>
      <c r="V153" s="34">
        <f t="shared" si="339"/>
        <v>215978.76265185032</v>
      </c>
      <c r="W153" s="34">
        <f t="shared" si="340"/>
        <v>17583.653970807165</v>
      </c>
      <c r="X153" s="35">
        <f t="shared" si="341"/>
        <v>8.1235918644158578E-2</v>
      </c>
      <c r="Y153" s="34" t="s">
        <v>17</v>
      </c>
      <c r="Z153" s="34">
        <f t="shared" si="342"/>
        <v>199920</v>
      </c>
      <c r="AA153" s="34">
        <f t="shared" si="343"/>
        <v>6397440</v>
      </c>
      <c r="AB153" s="59"/>
      <c r="AC153" s="24">
        <f t="shared" si="344"/>
        <v>1</v>
      </c>
      <c r="AD153" s="30">
        <f t="shared" si="323"/>
        <v>0</v>
      </c>
    </row>
    <row r="154" spans="1:30" ht="71.400000000000006" x14ac:dyDescent="0.3">
      <c r="A154" s="13">
        <v>55</v>
      </c>
      <c r="B154" s="20">
        <v>12163001</v>
      </c>
      <c r="C154" s="29" t="s">
        <v>171</v>
      </c>
      <c r="D154" s="50"/>
      <c r="E154" s="20" t="s">
        <v>30</v>
      </c>
      <c r="F154" s="20">
        <v>900</v>
      </c>
      <c r="G154" s="20">
        <v>900</v>
      </c>
      <c r="H154" s="10"/>
      <c r="I154" s="10"/>
      <c r="J154" s="18">
        <v>50000</v>
      </c>
      <c r="K154" s="11">
        <f>J154*19%</f>
        <v>9500</v>
      </c>
      <c r="L154" s="18">
        <f>K154+J154</f>
        <v>59500</v>
      </c>
      <c r="M154" s="18">
        <v>56595.499029106017</v>
      </c>
      <c r="N154" s="32">
        <f>M154*19%</f>
        <v>10753.144815530144</v>
      </c>
      <c r="O154" s="32">
        <f>M154+N154</f>
        <v>67348.643844636157</v>
      </c>
      <c r="P154" s="18">
        <v>53114.25</v>
      </c>
      <c r="Q154" s="33">
        <f>P154*19%</f>
        <v>10091.7075</v>
      </c>
      <c r="R154" s="1">
        <f>P154+Q154</f>
        <v>63205.957500000004</v>
      </c>
      <c r="S154" s="34">
        <f t="shared" si="336"/>
        <v>59500</v>
      </c>
      <c r="T154" s="34">
        <f t="shared" si="337"/>
        <v>63351.53378154539</v>
      </c>
      <c r="U154" s="34">
        <f t="shared" si="338"/>
        <v>63205.957500000004</v>
      </c>
      <c r="V154" s="34">
        <f t="shared" si="339"/>
        <v>63270.501748748167</v>
      </c>
      <c r="W154" s="34">
        <f t="shared" si="340"/>
        <v>3926.3465066519148</v>
      </c>
      <c r="X154" s="35">
        <f t="shared" si="341"/>
        <v>6.1977134132081245E-2</v>
      </c>
      <c r="Y154" s="34" t="s">
        <v>17</v>
      </c>
      <c r="Z154" s="34">
        <f t="shared" si="342"/>
        <v>59500</v>
      </c>
      <c r="AA154" s="34">
        <f t="shared" si="343"/>
        <v>53550000</v>
      </c>
      <c r="AB154" s="59"/>
      <c r="AC154" s="24">
        <f t="shared" si="344"/>
        <v>1</v>
      </c>
      <c r="AD154" s="30">
        <f t="shared" si="323"/>
        <v>0</v>
      </c>
    </row>
    <row r="155" spans="1:30" ht="91.8" x14ac:dyDescent="0.3">
      <c r="A155" s="13">
        <v>56</v>
      </c>
      <c r="B155" s="20">
        <v>31201612</v>
      </c>
      <c r="C155" s="29" t="s">
        <v>172</v>
      </c>
      <c r="D155" s="50"/>
      <c r="E155" s="20" t="s">
        <v>30</v>
      </c>
      <c r="F155" s="20">
        <v>16</v>
      </c>
      <c r="G155" s="20">
        <v>16</v>
      </c>
      <c r="H155" s="20"/>
      <c r="I155" s="20"/>
      <c r="J155" s="18">
        <v>200000</v>
      </c>
      <c r="K155" s="18">
        <f t="shared" ref="K155:K157" si="350">J155*0.19</f>
        <v>38000</v>
      </c>
      <c r="L155" s="18">
        <f t="shared" ref="L155:L157" si="351">K155+J155</f>
        <v>238000</v>
      </c>
      <c r="M155" s="18">
        <v>205797.52671706208</v>
      </c>
      <c r="N155" s="18">
        <f t="shared" ref="N155:N157" si="352">M155*0.19</f>
        <v>39101.530076241797</v>
      </c>
      <c r="O155" s="18">
        <f t="shared" ref="O155:O157" si="353">N155+M155</f>
        <v>244899.05679330387</v>
      </c>
      <c r="P155" s="18">
        <v>209770.05000000002</v>
      </c>
      <c r="Q155" s="18">
        <f t="shared" ref="Q155:Q157" si="354">P155*0.19</f>
        <v>39856.309500000003</v>
      </c>
      <c r="R155" s="18">
        <f t="shared" ref="R155:R157" si="355">Q155+P155</f>
        <v>249626.35950000002</v>
      </c>
      <c r="S155" s="34">
        <f t="shared" si="336"/>
        <v>238000</v>
      </c>
      <c r="T155" s="34">
        <f t="shared" si="337"/>
        <v>244175.13876443464</v>
      </c>
      <c r="U155" s="34">
        <f t="shared" si="338"/>
        <v>244899.05679330387</v>
      </c>
      <c r="V155" s="34">
        <f t="shared" si="339"/>
        <v>244128.32472250823</v>
      </c>
      <c r="W155" s="34">
        <f t="shared" si="340"/>
        <v>5846.8882142727534</v>
      </c>
      <c r="X155" s="35">
        <f t="shared" si="341"/>
        <v>2.3945468993522213E-2</v>
      </c>
      <c r="Y155" s="34" t="s">
        <v>17</v>
      </c>
      <c r="Z155" s="34">
        <f t="shared" si="342"/>
        <v>238000</v>
      </c>
      <c r="AA155" s="34">
        <f t="shared" si="343"/>
        <v>3808000</v>
      </c>
      <c r="AB155" s="59"/>
      <c r="AC155" s="24">
        <f t="shared" si="344"/>
        <v>1</v>
      </c>
      <c r="AD155" s="30">
        <f t="shared" si="323"/>
        <v>0</v>
      </c>
    </row>
    <row r="156" spans="1:30" ht="91.8" x14ac:dyDescent="0.3">
      <c r="A156" s="13">
        <v>57</v>
      </c>
      <c r="B156" s="20">
        <v>31201612</v>
      </c>
      <c r="C156" s="29" t="s">
        <v>173</v>
      </c>
      <c r="D156" s="50"/>
      <c r="E156" s="20" t="s">
        <v>30</v>
      </c>
      <c r="F156" s="20">
        <v>32</v>
      </c>
      <c r="G156" s="20">
        <v>32</v>
      </c>
      <c r="H156" s="20"/>
      <c r="I156" s="20"/>
      <c r="J156" s="18">
        <v>200000</v>
      </c>
      <c r="K156" s="18">
        <f t="shared" si="350"/>
        <v>38000</v>
      </c>
      <c r="L156" s="18">
        <f t="shared" si="351"/>
        <v>238000</v>
      </c>
      <c r="M156" s="18">
        <v>221684.2027963677</v>
      </c>
      <c r="N156" s="18">
        <f t="shared" si="352"/>
        <v>42119.998531309866</v>
      </c>
      <c r="O156" s="18">
        <f t="shared" si="353"/>
        <v>263804.20132767758</v>
      </c>
      <c r="P156" s="18">
        <v>229386.15000000002</v>
      </c>
      <c r="Q156" s="18">
        <f t="shared" si="354"/>
        <v>43583.368500000004</v>
      </c>
      <c r="R156" s="18">
        <f t="shared" si="355"/>
        <v>272969.51850000001</v>
      </c>
      <c r="S156" s="34">
        <f t="shared" si="336"/>
        <v>238000</v>
      </c>
      <c r="T156" s="34">
        <f t="shared" si="337"/>
        <v>258257.90660922587</v>
      </c>
      <c r="U156" s="34">
        <f t="shared" si="338"/>
        <v>263804.20132767758</v>
      </c>
      <c r="V156" s="34">
        <f t="shared" si="339"/>
        <v>257824.55263205679</v>
      </c>
      <c r="W156" s="34">
        <f t="shared" si="340"/>
        <v>18132.507958316321</v>
      </c>
      <c r="X156" s="35">
        <f t="shared" si="341"/>
        <v>7.0210853159872105E-2</v>
      </c>
      <c r="Y156" s="34" t="s">
        <v>17</v>
      </c>
      <c r="Z156" s="34">
        <f t="shared" si="342"/>
        <v>238000</v>
      </c>
      <c r="AA156" s="34">
        <f t="shared" si="343"/>
        <v>7616000</v>
      </c>
      <c r="AB156" s="59"/>
      <c r="AC156" s="24">
        <f t="shared" si="344"/>
        <v>1</v>
      </c>
      <c r="AD156" s="30">
        <f t="shared" si="323"/>
        <v>0</v>
      </c>
    </row>
    <row r="157" spans="1:30" ht="91.8" x14ac:dyDescent="0.3">
      <c r="A157" s="13">
        <v>58</v>
      </c>
      <c r="B157" s="20">
        <v>31201612</v>
      </c>
      <c r="C157" s="29" t="s">
        <v>174</v>
      </c>
      <c r="D157" s="50"/>
      <c r="E157" s="20" t="s">
        <v>30</v>
      </c>
      <c r="F157" s="20">
        <v>16</v>
      </c>
      <c r="G157" s="20">
        <v>16</v>
      </c>
      <c r="H157" s="20"/>
      <c r="I157" s="20"/>
      <c r="J157" s="18">
        <v>200000</v>
      </c>
      <c r="K157" s="18">
        <f t="shared" si="350"/>
        <v>38000</v>
      </c>
      <c r="L157" s="18">
        <f t="shared" si="351"/>
        <v>238000</v>
      </c>
      <c r="M157" s="18">
        <v>200457.57409676633</v>
      </c>
      <c r="N157" s="18">
        <f t="shared" si="352"/>
        <v>38086.9390783856</v>
      </c>
      <c r="O157" s="18">
        <f t="shared" si="353"/>
        <v>238544.51317515192</v>
      </c>
      <c r="P157" s="18">
        <v>203563.5</v>
      </c>
      <c r="Q157" s="18">
        <f t="shared" si="354"/>
        <v>38677.065000000002</v>
      </c>
      <c r="R157" s="18">
        <f t="shared" si="355"/>
        <v>242240.565</v>
      </c>
      <c r="S157" s="34">
        <f t="shared" si="336"/>
        <v>238000</v>
      </c>
      <c r="T157" s="34">
        <f t="shared" si="337"/>
        <v>239595.02605838398</v>
      </c>
      <c r="U157" s="34">
        <f t="shared" si="338"/>
        <v>238544.51317515192</v>
      </c>
      <c r="V157" s="34">
        <f t="shared" si="339"/>
        <v>239587.64562854471</v>
      </c>
      <c r="W157" s="34">
        <f t="shared" si="340"/>
        <v>2307.2236276927397</v>
      </c>
      <c r="X157" s="35">
        <f t="shared" si="341"/>
        <v>9.6296808228836968E-3</v>
      </c>
      <c r="Y157" s="34" t="s">
        <v>17</v>
      </c>
      <c r="Z157" s="34">
        <f t="shared" si="342"/>
        <v>238000</v>
      </c>
      <c r="AA157" s="34">
        <f t="shared" si="343"/>
        <v>3808000</v>
      </c>
      <c r="AB157" s="59"/>
      <c r="AC157" s="24">
        <f t="shared" si="344"/>
        <v>1</v>
      </c>
      <c r="AD157" s="30">
        <f t="shared" si="323"/>
        <v>0</v>
      </c>
    </row>
    <row r="158" spans="1:30" ht="15.6" x14ac:dyDescent="0.3">
      <c r="A158" s="47" t="s">
        <v>175</v>
      </c>
      <c r="B158" s="47"/>
      <c r="C158" s="47"/>
      <c r="D158" s="47"/>
      <c r="E158" s="47"/>
      <c r="F158" s="47"/>
      <c r="G158" s="47"/>
      <c r="H158" s="47"/>
      <c r="I158" s="47"/>
      <c r="J158" s="47"/>
      <c r="K158" s="47"/>
      <c r="L158" s="47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22"/>
      <c r="AC158" s="22"/>
      <c r="AD158" s="22"/>
    </row>
    <row r="159" spans="1:30" ht="61.2" x14ac:dyDescent="0.3">
      <c r="A159" s="13">
        <v>59</v>
      </c>
      <c r="B159" s="20">
        <v>31201500</v>
      </c>
      <c r="C159" s="29" t="s">
        <v>136</v>
      </c>
      <c r="D159" s="50">
        <v>151309261</v>
      </c>
      <c r="E159" s="20" t="s">
        <v>82</v>
      </c>
      <c r="F159" s="20">
        <v>3</v>
      </c>
      <c r="G159" s="20">
        <v>3</v>
      </c>
      <c r="H159" s="20"/>
      <c r="I159" s="20"/>
      <c r="J159" s="18">
        <v>53000</v>
      </c>
      <c r="K159" s="11">
        <f t="shared" ref="K159" si="356">J159*19%</f>
        <v>10070</v>
      </c>
      <c r="L159" s="18">
        <f t="shared" ref="L159:L160" si="357">K159+J159</f>
        <v>63070</v>
      </c>
      <c r="M159" s="18">
        <v>53984.748052070179</v>
      </c>
      <c r="N159" s="32">
        <f t="shared" ref="N159" si="358">M159*19%</f>
        <v>10257.102129893334</v>
      </c>
      <c r="O159" s="32">
        <f t="shared" ref="O159" si="359">M159+N159</f>
        <v>64241.850181963513</v>
      </c>
      <c r="P159" s="18">
        <v>53560.5</v>
      </c>
      <c r="Q159" s="33">
        <f t="shared" ref="Q159" si="360">P159*19%</f>
        <v>10176.495000000001</v>
      </c>
      <c r="R159" s="1">
        <f t="shared" ref="R159" si="361">P159+Q159</f>
        <v>63736.995000000003</v>
      </c>
      <c r="S159" s="34">
        <f t="shared" ref="S159:S169" si="362">MIN(I159,L159,O159,R159)</f>
        <v>63070</v>
      </c>
      <c r="T159" s="34">
        <f t="shared" ref="T159:T169" si="363">AVERAGE(I159,L159,O159,R159)</f>
        <v>63682.948393987841</v>
      </c>
      <c r="U159" s="34">
        <f t="shared" ref="U159:U169" si="364">MEDIAN(I159,L159,O159,R159)</f>
        <v>63736.995000000003</v>
      </c>
      <c r="V159" s="34">
        <f t="shared" ref="V159:V169" si="365">GEOMEAN(I159,L159,O159,R159)</f>
        <v>63681.138387982166</v>
      </c>
      <c r="W159" s="34">
        <f t="shared" ref="W159:W169" si="366">STDEVA(I159,L159,O159,R159)</f>
        <v>587.79162035372303</v>
      </c>
      <c r="X159" s="35">
        <f t="shared" ref="X159:X169" si="367">W159/T159</f>
        <v>9.2299686992698207E-3</v>
      </c>
      <c r="Y159" s="34" t="s">
        <v>17</v>
      </c>
      <c r="Z159" s="34">
        <f t="shared" ref="Z159:Z169" si="368">ROUND(S159,2)</f>
        <v>63070</v>
      </c>
      <c r="AA159" s="34">
        <f t="shared" ref="AA159:AA169" si="369">Z159*G159</f>
        <v>189210</v>
      </c>
      <c r="AB159" s="51">
        <f>D159-SUM(AA159:AA169)</f>
        <v>9091</v>
      </c>
      <c r="AC159" s="24">
        <f t="shared" ref="AC159:AC169" si="370">G159/F159</f>
        <v>1</v>
      </c>
      <c r="AD159" s="30">
        <f t="shared" si="323"/>
        <v>0</v>
      </c>
    </row>
    <row r="160" spans="1:30" ht="51" x14ac:dyDescent="0.3">
      <c r="A160" s="13">
        <v>60</v>
      </c>
      <c r="B160" s="20">
        <v>31181701</v>
      </c>
      <c r="C160" s="29" t="s">
        <v>176</v>
      </c>
      <c r="D160" s="50"/>
      <c r="E160" s="20" t="s">
        <v>177</v>
      </c>
      <c r="F160" s="20">
        <v>64</v>
      </c>
      <c r="G160" s="20">
        <v>64</v>
      </c>
      <c r="H160" s="20"/>
      <c r="I160" s="20"/>
      <c r="J160" s="18">
        <v>125000</v>
      </c>
      <c r="K160" s="18">
        <f t="shared" ref="K160" si="371">J160*0.19</f>
        <v>23750</v>
      </c>
      <c r="L160" s="18">
        <f t="shared" si="357"/>
        <v>148750</v>
      </c>
      <c r="M160" s="18">
        <v>135914.44913810407</v>
      </c>
      <c r="N160" s="18">
        <f t="shared" ref="N160" si="372">M160*0.19</f>
        <v>25823.745336239775</v>
      </c>
      <c r="O160" s="18">
        <f t="shared" ref="O160" si="373">N160+M160</f>
        <v>161738.19447434385</v>
      </c>
      <c r="P160" s="18">
        <v>138560.1</v>
      </c>
      <c r="Q160" s="18">
        <f t="shared" ref="Q160" si="374">P160*0.19</f>
        <v>26326.419000000002</v>
      </c>
      <c r="R160" s="18">
        <f t="shared" ref="R160" si="375">Q160+P160</f>
        <v>164886.519</v>
      </c>
      <c r="S160" s="34">
        <f t="shared" si="362"/>
        <v>148750</v>
      </c>
      <c r="T160" s="34">
        <f t="shared" si="363"/>
        <v>158458.2378247813</v>
      </c>
      <c r="U160" s="34">
        <f t="shared" si="364"/>
        <v>161738.19447434385</v>
      </c>
      <c r="V160" s="34">
        <f t="shared" si="365"/>
        <v>158301.45435522986</v>
      </c>
      <c r="W160" s="34">
        <f t="shared" si="366"/>
        <v>8553.6774592333986</v>
      </c>
      <c r="X160" s="35">
        <f t="shared" si="367"/>
        <v>5.3980642323511234E-2</v>
      </c>
      <c r="Y160" s="34" t="s">
        <v>17</v>
      </c>
      <c r="Z160" s="34">
        <f t="shared" si="368"/>
        <v>148750</v>
      </c>
      <c r="AA160" s="34">
        <f t="shared" si="369"/>
        <v>9520000</v>
      </c>
      <c r="AB160" s="52"/>
      <c r="AC160" s="24">
        <f t="shared" si="370"/>
        <v>1</v>
      </c>
      <c r="AD160" s="30">
        <f t="shared" si="323"/>
        <v>0</v>
      </c>
    </row>
    <row r="161" spans="1:30" ht="30.6" x14ac:dyDescent="0.3">
      <c r="A161" s="13">
        <v>61</v>
      </c>
      <c r="B161" s="20">
        <v>31201500</v>
      </c>
      <c r="C161" s="29" t="s">
        <v>84</v>
      </c>
      <c r="D161" s="50"/>
      <c r="E161" s="20" t="s">
        <v>82</v>
      </c>
      <c r="F161" s="20">
        <v>32</v>
      </c>
      <c r="G161" s="20">
        <v>32</v>
      </c>
      <c r="H161" s="20"/>
      <c r="I161" s="20"/>
      <c r="J161" s="18">
        <v>5000</v>
      </c>
      <c r="K161" s="11">
        <f>J161*19%</f>
        <v>950</v>
      </c>
      <c r="L161" s="18">
        <f>K161+J161</f>
        <v>5950</v>
      </c>
      <c r="M161" s="18">
        <v>5996.3433037891546</v>
      </c>
      <c r="N161" s="32">
        <f>M161*19%</f>
        <v>1139.3052277199395</v>
      </c>
      <c r="O161" s="32">
        <f>M161+N161</f>
        <v>7135.648531509094</v>
      </c>
      <c r="P161" s="18">
        <v>5685.75</v>
      </c>
      <c r="Q161" s="33">
        <f>P161*19%</f>
        <v>1080.2925</v>
      </c>
      <c r="R161" s="1">
        <f>P161+Q161</f>
        <v>6766.0424999999996</v>
      </c>
      <c r="S161" s="34">
        <f t="shared" si="362"/>
        <v>5950</v>
      </c>
      <c r="T161" s="34">
        <f t="shared" si="363"/>
        <v>6617.2303438363642</v>
      </c>
      <c r="U161" s="34">
        <f t="shared" si="364"/>
        <v>6766.0424999999996</v>
      </c>
      <c r="V161" s="34">
        <f t="shared" si="365"/>
        <v>6598.2441174902551</v>
      </c>
      <c r="W161" s="34">
        <f t="shared" si="366"/>
        <v>606.67075373217915</v>
      </c>
      <c r="X161" s="35">
        <f t="shared" si="367"/>
        <v>9.1680464818224769E-2</v>
      </c>
      <c r="Y161" s="34" t="s">
        <v>17</v>
      </c>
      <c r="Z161" s="34">
        <f t="shared" si="368"/>
        <v>5950</v>
      </c>
      <c r="AA161" s="34">
        <f t="shared" si="369"/>
        <v>190400</v>
      </c>
      <c r="AB161" s="52"/>
      <c r="AC161" s="24">
        <f t="shared" si="370"/>
        <v>1</v>
      </c>
      <c r="AD161" s="30">
        <f t="shared" si="323"/>
        <v>0</v>
      </c>
    </row>
    <row r="162" spans="1:30" ht="51" x14ac:dyDescent="0.3">
      <c r="A162" s="13">
        <v>62</v>
      </c>
      <c r="B162" s="20">
        <v>24111503</v>
      </c>
      <c r="C162" s="29" t="s">
        <v>178</v>
      </c>
      <c r="D162" s="50"/>
      <c r="E162" s="20" t="s">
        <v>72</v>
      </c>
      <c r="F162" s="20">
        <v>64</v>
      </c>
      <c r="G162" s="20">
        <v>64</v>
      </c>
      <c r="H162" s="20"/>
      <c r="I162" s="20"/>
      <c r="J162" s="18">
        <v>53000</v>
      </c>
      <c r="K162" s="18">
        <f t="shared" ref="K162:K165" si="376">J162*0.19</f>
        <v>10070</v>
      </c>
      <c r="L162" s="18">
        <f t="shared" ref="L162:L169" si="377">K162+J162</f>
        <v>63070</v>
      </c>
      <c r="M162" s="18">
        <v>61874.817184280611</v>
      </c>
      <c r="N162" s="18">
        <f t="shared" ref="N162:N165" si="378">M162*0.19</f>
        <v>11756.215265013316</v>
      </c>
      <c r="O162" s="18">
        <f t="shared" ref="O162:O165" si="379">N162+M162</f>
        <v>73631.032449293925</v>
      </c>
      <c r="P162" s="18">
        <v>56639.100000000006</v>
      </c>
      <c r="Q162" s="18">
        <f t="shared" ref="Q162:Q165" si="380">P162*0.19</f>
        <v>10761.429000000002</v>
      </c>
      <c r="R162" s="18">
        <f t="shared" ref="R162:R165" si="381">Q162+P162</f>
        <v>67400.52900000001</v>
      </c>
      <c r="S162" s="34">
        <f t="shared" si="362"/>
        <v>63070</v>
      </c>
      <c r="T162" s="34">
        <f t="shared" si="363"/>
        <v>68033.853816431321</v>
      </c>
      <c r="U162" s="34">
        <f t="shared" si="364"/>
        <v>67400.52900000001</v>
      </c>
      <c r="V162" s="34">
        <f t="shared" si="365"/>
        <v>67896.753483119406</v>
      </c>
      <c r="W162" s="34">
        <f t="shared" si="366"/>
        <v>5308.9242640190887</v>
      </c>
      <c r="X162" s="35">
        <f t="shared" si="367"/>
        <v>7.8033566617343286E-2</v>
      </c>
      <c r="Y162" s="34" t="s">
        <v>17</v>
      </c>
      <c r="Z162" s="34">
        <f t="shared" si="368"/>
        <v>63070</v>
      </c>
      <c r="AA162" s="34">
        <f t="shared" si="369"/>
        <v>4036480</v>
      </c>
      <c r="AB162" s="52"/>
      <c r="AC162" s="24">
        <f t="shared" si="370"/>
        <v>1</v>
      </c>
      <c r="AD162" s="30">
        <f t="shared" si="323"/>
        <v>0</v>
      </c>
    </row>
    <row r="163" spans="1:30" ht="81.599999999999994" x14ac:dyDescent="0.3">
      <c r="A163" s="13">
        <v>63</v>
      </c>
      <c r="B163" s="20">
        <v>24141511</v>
      </c>
      <c r="C163" s="29" t="s">
        <v>137</v>
      </c>
      <c r="D163" s="50"/>
      <c r="E163" s="20" t="s">
        <v>30</v>
      </c>
      <c r="F163" s="20">
        <v>16</v>
      </c>
      <c r="G163" s="20">
        <v>16</v>
      </c>
      <c r="H163" s="20"/>
      <c r="I163" s="20"/>
      <c r="J163" s="18">
        <v>16000</v>
      </c>
      <c r="K163" s="18">
        <f t="shared" si="376"/>
        <v>3040</v>
      </c>
      <c r="L163" s="18">
        <f t="shared" si="377"/>
        <v>19040</v>
      </c>
      <c r="M163" s="18">
        <v>17454.304188104445</v>
      </c>
      <c r="N163" s="18">
        <f t="shared" si="378"/>
        <v>3316.3177957398443</v>
      </c>
      <c r="O163" s="18">
        <f t="shared" si="379"/>
        <v>20770.621983844288</v>
      </c>
      <c r="P163" s="18">
        <v>18172.350000000002</v>
      </c>
      <c r="Q163" s="18">
        <f t="shared" si="380"/>
        <v>3452.7465000000007</v>
      </c>
      <c r="R163" s="18">
        <f t="shared" si="381"/>
        <v>21625.096500000003</v>
      </c>
      <c r="S163" s="34">
        <f t="shared" si="362"/>
        <v>19040</v>
      </c>
      <c r="T163" s="34">
        <f t="shared" si="363"/>
        <v>20478.572827948097</v>
      </c>
      <c r="U163" s="34">
        <f t="shared" si="364"/>
        <v>20770.621983844288</v>
      </c>
      <c r="V163" s="34">
        <f t="shared" si="365"/>
        <v>20449.914661191859</v>
      </c>
      <c r="W163" s="34">
        <f t="shared" si="366"/>
        <v>1317.0613162160769</v>
      </c>
      <c r="X163" s="35">
        <f t="shared" si="367"/>
        <v>6.4314116383082112E-2</v>
      </c>
      <c r="Y163" s="34" t="s">
        <v>17</v>
      </c>
      <c r="Z163" s="34">
        <f t="shared" si="368"/>
        <v>19040</v>
      </c>
      <c r="AA163" s="34">
        <f t="shared" si="369"/>
        <v>304640</v>
      </c>
      <c r="AB163" s="52"/>
      <c r="AC163" s="24">
        <f t="shared" si="370"/>
        <v>1</v>
      </c>
      <c r="AD163" s="30">
        <f t="shared" si="323"/>
        <v>0</v>
      </c>
    </row>
    <row r="164" spans="1:30" ht="81.599999999999994" x14ac:dyDescent="0.3">
      <c r="A164" s="13">
        <v>64</v>
      </c>
      <c r="B164" s="20">
        <v>24141511</v>
      </c>
      <c r="C164" s="29" t="s">
        <v>138</v>
      </c>
      <c r="D164" s="50"/>
      <c r="E164" s="20" t="s">
        <v>30</v>
      </c>
      <c r="F164" s="20">
        <v>192</v>
      </c>
      <c r="G164" s="20">
        <v>192</v>
      </c>
      <c r="H164" s="20"/>
      <c r="I164" s="20"/>
      <c r="J164" s="18">
        <v>16000</v>
      </c>
      <c r="K164" s="18">
        <f t="shared" si="376"/>
        <v>3040</v>
      </c>
      <c r="L164" s="18">
        <f t="shared" si="377"/>
        <v>19040</v>
      </c>
      <c r="M164" s="18">
        <v>17270.900493073619</v>
      </c>
      <c r="N164" s="18">
        <f t="shared" si="378"/>
        <v>3281.4710936839879</v>
      </c>
      <c r="O164" s="18">
        <f t="shared" si="379"/>
        <v>20552.371586757607</v>
      </c>
      <c r="P164" s="18">
        <v>17144.400000000001</v>
      </c>
      <c r="Q164" s="18">
        <f t="shared" si="380"/>
        <v>3257.4360000000001</v>
      </c>
      <c r="R164" s="18">
        <f t="shared" si="381"/>
        <v>20401.836000000003</v>
      </c>
      <c r="S164" s="34">
        <f t="shared" si="362"/>
        <v>19040</v>
      </c>
      <c r="T164" s="34">
        <f t="shared" si="363"/>
        <v>19998.069195585871</v>
      </c>
      <c r="U164" s="34">
        <f t="shared" si="364"/>
        <v>20401.836000000003</v>
      </c>
      <c r="V164" s="34">
        <f t="shared" si="365"/>
        <v>19986.314321027839</v>
      </c>
      <c r="W164" s="34">
        <f t="shared" si="366"/>
        <v>833.11924618750152</v>
      </c>
      <c r="X164" s="35">
        <f t="shared" si="367"/>
        <v>4.1659984173441807E-2</v>
      </c>
      <c r="Y164" s="34" t="s">
        <v>17</v>
      </c>
      <c r="Z164" s="34">
        <f t="shared" si="368"/>
        <v>19040</v>
      </c>
      <c r="AA164" s="34">
        <f t="shared" si="369"/>
        <v>3655680</v>
      </c>
      <c r="AB164" s="52"/>
      <c r="AC164" s="24">
        <f t="shared" si="370"/>
        <v>1</v>
      </c>
      <c r="AD164" s="30">
        <f t="shared" si="323"/>
        <v>0</v>
      </c>
    </row>
    <row r="165" spans="1:30" ht="81.599999999999994" x14ac:dyDescent="0.3">
      <c r="A165" s="13">
        <v>65</v>
      </c>
      <c r="B165" s="20">
        <v>24141511</v>
      </c>
      <c r="C165" s="29" t="s">
        <v>139</v>
      </c>
      <c r="D165" s="50"/>
      <c r="E165" s="20" t="s">
        <v>30</v>
      </c>
      <c r="F165" s="20">
        <v>128</v>
      </c>
      <c r="G165" s="20">
        <v>128</v>
      </c>
      <c r="H165" s="20"/>
      <c r="I165" s="20"/>
      <c r="J165" s="18">
        <v>16000</v>
      </c>
      <c r="K165" s="18">
        <f t="shared" si="376"/>
        <v>3040</v>
      </c>
      <c r="L165" s="18">
        <f t="shared" si="377"/>
        <v>19040</v>
      </c>
      <c r="M165" s="18">
        <v>18506.818823844063</v>
      </c>
      <c r="N165" s="18">
        <f t="shared" si="378"/>
        <v>3516.2955765303723</v>
      </c>
      <c r="O165" s="18">
        <f t="shared" si="379"/>
        <v>22023.114400374434</v>
      </c>
      <c r="P165" s="18">
        <v>18429.600000000002</v>
      </c>
      <c r="Q165" s="18">
        <f t="shared" si="380"/>
        <v>3501.6240000000003</v>
      </c>
      <c r="R165" s="18">
        <f t="shared" si="381"/>
        <v>21931.224000000002</v>
      </c>
      <c r="S165" s="34">
        <f t="shared" si="362"/>
        <v>19040</v>
      </c>
      <c r="T165" s="34">
        <f t="shared" si="363"/>
        <v>20998.112800124811</v>
      </c>
      <c r="U165" s="34">
        <f t="shared" si="364"/>
        <v>21931.224000000002</v>
      </c>
      <c r="V165" s="34">
        <f t="shared" si="365"/>
        <v>20950.908002830976</v>
      </c>
      <c r="W165" s="34">
        <f t="shared" si="366"/>
        <v>1696.3977319395701</v>
      </c>
      <c r="X165" s="35">
        <f t="shared" si="367"/>
        <v>8.078810453525552E-2</v>
      </c>
      <c r="Y165" s="34" t="s">
        <v>17</v>
      </c>
      <c r="Z165" s="34">
        <f t="shared" si="368"/>
        <v>19040</v>
      </c>
      <c r="AA165" s="34">
        <f t="shared" si="369"/>
        <v>2437120</v>
      </c>
      <c r="AB165" s="52"/>
      <c r="AC165" s="24">
        <f t="shared" si="370"/>
        <v>1</v>
      </c>
      <c r="AD165" s="30">
        <f t="shared" si="323"/>
        <v>0</v>
      </c>
    </row>
    <row r="166" spans="1:30" ht="71.400000000000006" x14ac:dyDescent="0.3">
      <c r="A166" s="13">
        <v>66</v>
      </c>
      <c r="B166" s="20">
        <v>24141511</v>
      </c>
      <c r="C166" s="29" t="s">
        <v>179</v>
      </c>
      <c r="D166" s="50"/>
      <c r="E166" s="20" t="s">
        <v>30</v>
      </c>
      <c r="F166" s="20">
        <v>128</v>
      </c>
      <c r="G166" s="20">
        <v>128</v>
      </c>
      <c r="H166" s="6"/>
      <c r="I166" s="10"/>
      <c r="J166" s="18">
        <v>37000</v>
      </c>
      <c r="K166" s="11">
        <f t="shared" ref="K166" si="382">J166*19%</f>
        <v>7030</v>
      </c>
      <c r="L166" s="18">
        <f t="shared" si="377"/>
        <v>44030</v>
      </c>
      <c r="M166" s="18">
        <v>37520.252352511467</v>
      </c>
      <c r="N166" s="32">
        <f t="shared" ref="N166" si="383">M166*19%</f>
        <v>7128.8479469771792</v>
      </c>
      <c r="O166" s="32">
        <f t="shared" ref="O166" si="384">M166+N166</f>
        <v>44649.100299488644</v>
      </c>
      <c r="P166" s="18">
        <v>38351.25</v>
      </c>
      <c r="Q166" s="33">
        <f t="shared" ref="Q166" si="385">P166*19%</f>
        <v>7286.7375000000002</v>
      </c>
      <c r="R166" s="1">
        <f t="shared" ref="R166" si="386">P166+Q166</f>
        <v>45637.987500000003</v>
      </c>
      <c r="S166" s="34">
        <f t="shared" si="362"/>
        <v>44030</v>
      </c>
      <c r="T166" s="34">
        <f t="shared" si="363"/>
        <v>44772.362599829539</v>
      </c>
      <c r="U166" s="34">
        <f t="shared" si="364"/>
        <v>44649.100299488644</v>
      </c>
      <c r="V166" s="34">
        <f t="shared" si="365"/>
        <v>44767.477863417022</v>
      </c>
      <c r="W166" s="34">
        <f t="shared" si="366"/>
        <v>811.04941036478374</v>
      </c>
      <c r="X166" s="35">
        <f t="shared" si="367"/>
        <v>1.8114956711439471E-2</v>
      </c>
      <c r="Y166" s="34" t="s">
        <v>17</v>
      </c>
      <c r="Z166" s="34">
        <f t="shared" si="368"/>
        <v>44030</v>
      </c>
      <c r="AA166" s="34">
        <f t="shared" si="369"/>
        <v>5635840</v>
      </c>
      <c r="AB166" s="52"/>
      <c r="AC166" s="24">
        <f t="shared" si="370"/>
        <v>1</v>
      </c>
      <c r="AD166" s="30">
        <f t="shared" si="323"/>
        <v>0</v>
      </c>
    </row>
    <row r="167" spans="1:30" ht="81.599999999999994" x14ac:dyDescent="0.3">
      <c r="A167" s="13">
        <v>67</v>
      </c>
      <c r="B167" s="20">
        <v>24141511</v>
      </c>
      <c r="C167" s="29" t="s">
        <v>180</v>
      </c>
      <c r="D167" s="50"/>
      <c r="E167" s="20" t="s">
        <v>30</v>
      </c>
      <c r="F167" s="20">
        <v>6400</v>
      </c>
      <c r="G167" s="20">
        <v>1100</v>
      </c>
      <c r="H167" s="20"/>
      <c r="I167" s="20"/>
      <c r="J167" s="18">
        <v>82000</v>
      </c>
      <c r="K167" s="18">
        <f t="shared" ref="K167:K169" si="387">J167*0.19</f>
        <v>15580</v>
      </c>
      <c r="L167" s="18">
        <f t="shared" si="377"/>
        <v>97580</v>
      </c>
      <c r="M167" s="18">
        <v>96333.164899066891</v>
      </c>
      <c r="N167" s="18">
        <f t="shared" ref="N167:N169" si="388">M167*0.19</f>
        <v>18303.301330822709</v>
      </c>
      <c r="O167" s="18">
        <f t="shared" ref="O167:O169" si="389">N167+M167</f>
        <v>114636.4662298896</v>
      </c>
      <c r="P167" s="18">
        <v>92193.150000000009</v>
      </c>
      <c r="Q167" s="18">
        <f t="shared" ref="Q167:Q169" si="390">P167*0.19</f>
        <v>17516.698500000002</v>
      </c>
      <c r="R167" s="18">
        <f t="shared" ref="R167:R169" si="391">Q167+P167</f>
        <v>109709.84850000001</v>
      </c>
      <c r="S167" s="34">
        <f t="shared" si="362"/>
        <v>97580</v>
      </c>
      <c r="T167" s="34">
        <f t="shared" si="363"/>
        <v>107308.77157662988</v>
      </c>
      <c r="U167" s="34">
        <f t="shared" si="364"/>
        <v>109709.84850000001</v>
      </c>
      <c r="V167" s="34">
        <f t="shared" si="365"/>
        <v>107063.90339028073</v>
      </c>
      <c r="W167" s="34">
        <f t="shared" si="366"/>
        <v>8778.0771161340654</v>
      </c>
      <c r="X167" s="35">
        <f t="shared" si="367"/>
        <v>8.1802046441893941E-2</v>
      </c>
      <c r="Y167" s="34" t="s">
        <v>17</v>
      </c>
      <c r="Z167" s="34">
        <f t="shared" si="368"/>
        <v>97580</v>
      </c>
      <c r="AA167" s="34">
        <f t="shared" si="369"/>
        <v>107338000</v>
      </c>
      <c r="AB167" s="52"/>
      <c r="AC167" s="24">
        <f t="shared" si="370"/>
        <v>0.171875</v>
      </c>
      <c r="AD167" s="30">
        <f t="shared" si="323"/>
        <v>0.828125</v>
      </c>
    </row>
    <row r="168" spans="1:30" ht="71.400000000000006" x14ac:dyDescent="0.3">
      <c r="A168" s="13">
        <v>68</v>
      </c>
      <c r="B168" s="20">
        <v>24141511</v>
      </c>
      <c r="C168" s="29" t="s">
        <v>181</v>
      </c>
      <c r="D168" s="50"/>
      <c r="E168" s="20" t="s">
        <v>30</v>
      </c>
      <c r="F168" s="20">
        <v>3200</v>
      </c>
      <c r="G168" s="20">
        <v>833</v>
      </c>
      <c r="H168" s="20"/>
      <c r="I168" s="20"/>
      <c r="J168" s="18">
        <v>16000</v>
      </c>
      <c r="K168" s="18">
        <f t="shared" si="387"/>
        <v>3040</v>
      </c>
      <c r="L168" s="18">
        <f t="shared" si="377"/>
        <v>19040</v>
      </c>
      <c r="M168" s="18">
        <v>17781.152566225726</v>
      </c>
      <c r="N168" s="18">
        <f t="shared" si="388"/>
        <v>3378.4189875828879</v>
      </c>
      <c r="O168" s="18">
        <f t="shared" si="389"/>
        <v>21159.571553808615</v>
      </c>
      <c r="P168" s="18">
        <v>18478.95</v>
      </c>
      <c r="Q168" s="18">
        <f t="shared" si="390"/>
        <v>3511.0005000000001</v>
      </c>
      <c r="R168" s="18">
        <f t="shared" si="391"/>
        <v>21989.950499999999</v>
      </c>
      <c r="S168" s="34">
        <f t="shared" si="362"/>
        <v>19040</v>
      </c>
      <c r="T168" s="34">
        <f t="shared" si="363"/>
        <v>20729.84068460287</v>
      </c>
      <c r="U168" s="34">
        <f t="shared" si="364"/>
        <v>21159.571553808615</v>
      </c>
      <c r="V168" s="34">
        <f t="shared" si="365"/>
        <v>20691.851606721662</v>
      </c>
      <c r="W168" s="34">
        <f t="shared" si="366"/>
        <v>1521.2013190481412</v>
      </c>
      <c r="X168" s="35">
        <f t="shared" si="367"/>
        <v>7.3382200191148425E-2</v>
      </c>
      <c r="Y168" s="34" t="s">
        <v>17</v>
      </c>
      <c r="Z168" s="34">
        <f t="shared" si="368"/>
        <v>19040</v>
      </c>
      <c r="AA168" s="34">
        <f t="shared" si="369"/>
        <v>15860320</v>
      </c>
      <c r="AB168" s="52"/>
      <c r="AC168" s="24">
        <f t="shared" si="370"/>
        <v>0.2603125</v>
      </c>
      <c r="AD168" s="30">
        <f t="shared" si="323"/>
        <v>0.73968750000000005</v>
      </c>
    </row>
    <row r="169" spans="1:30" ht="30.6" x14ac:dyDescent="0.3">
      <c r="A169" s="13">
        <v>69</v>
      </c>
      <c r="B169" s="20">
        <v>24141511</v>
      </c>
      <c r="C169" s="29" t="s">
        <v>143</v>
      </c>
      <c r="D169" s="50"/>
      <c r="E169" s="20" t="s">
        <v>82</v>
      </c>
      <c r="F169" s="20">
        <v>448</v>
      </c>
      <c r="G169" s="20">
        <v>448</v>
      </c>
      <c r="H169" s="20"/>
      <c r="I169" s="20"/>
      <c r="J169" s="18">
        <v>4000</v>
      </c>
      <c r="K169" s="18">
        <f t="shared" si="387"/>
        <v>760</v>
      </c>
      <c r="L169" s="18">
        <f t="shared" si="377"/>
        <v>4760</v>
      </c>
      <c r="M169" s="18">
        <v>4542.336082337577</v>
      </c>
      <c r="N169" s="18">
        <f t="shared" si="388"/>
        <v>863.04385564413963</v>
      </c>
      <c r="O169" s="18">
        <f t="shared" si="389"/>
        <v>5405.3799379817165</v>
      </c>
      <c r="P169" s="18">
        <v>4313.4000000000005</v>
      </c>
      <c r="Q169" s="18">
        <f t="shared" si="390"/>
        <v>819.54600000000016</v>
      </c>
      <c r="R169" s="18">
        <f t="shared" si="391"/>
        <v>5132.9460000000008</v>
      </c>
      <c r="S169" s="34">
        <f t="shared" si="362"/>
        <v>4760</v>
      </c>
      <c r="T169" s="34">
        <f t="shared" si="363"/>
        <v>5099.4419793272391</v>
      </c>
      <c r="U169" s="34">
        <f t="shared" si="364"/>
        <v>5132.9460000000008</v>
      </c>
      <c r="V169" s="34">
        <f t="shared" si="365"/>
        <v>5092.5264244830223</v>
      </c>
      <c r="W169" s="34">
        <f t="shared" si="366"/>
        <v>323.99182958564199</v>
      </c>
      <c r="X169" s="35">
        <f t="shared" si="367"/>
        <v>6.3534761430580233E-2</v>
      </c>
      <c r="Y169" s="34" t="s">
        <v>17</v>
      </c>
      <c r="Z169" s="34">
        <f t="shared" si="368"/>
        <v>4760</v>
      </c>
      <c r="AA169" s="34">
        <f t="shared" si="369"/>
        <v>2132480</v>
      </c>
      <c r="AB169" s="52"/>
      <c r="AC169" s="24">
        <f t="shared" si="370"/>
        <v>1</v>
      </c>
      <c r="AD169" s="30">
        <f t="shared" si="323"/>
        <v>0</v>
      </c>
    </row>
    <row r="170" spans="1:30" ht="15.6" x14ac:dyDescent="0.3">
      <c r="A170" s="47" t="s">
        <v>182</v>
      </c>
      <c r="B170" s="47"/>
      <c r="C170" s="47"/>
      <c r="D170" s="47"/>
      <c r="E170" s="47"/>
      <c r="F170" s="47"/>
      <c r="G170" s="47"/>
      <c r="H170" s="47"/>
      <c r="I170" s="47"/>
      <c r="J170" s="47"/>
      <c r="K170" s="47"/>
      <c r="L170" s="47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22"/>
      <c r="AC170" s="22"/>
      <c r="AD170" s="22"/>
    </row>
    <row r="171" spans="1:30" ht="20.399999999999999" x14ac:dyDescent="0.3">
      <c r="A171" s="13">
        <v>70</v>
      </c>
      <c r="B171" s="20">
        <v>27112838</v>
      </c>
      <c r="C171" s="29" t="s">
        <v>92</v>
      </c>
      <c r="D171" s="50">
        <v>33507289</v>
      </c>
      <c r="E171" s="20" t="s">
        <v>30</v>
      </c>
      <c r="F171" s="20">
        <v>32</v>
      </c>
      <c r="G171" s="20">
        <v>29</v>
      </c>
      <c r="H171" s="10">
        <v>32738</v>
      </c>
      <c r="I171" s="10">
        <f t="shared" ref="I171" si="392">H171+(H171*5.84%)</f>
        <v>34649.8992</v>
      </c>
      <c r="J171" s="18">
        <v>27000</v>
      </c>
      <c r="K171" s="11">
        <f t="shared" ref="K171:K172" si="393">J171*19%</f>
        <v>5130</v>
      </c>
      <c r="L171" s="18">
        <f t="shared" ref="L171:L176" si="394">K171+J171</f>
        <v>32130</v>
      </c>
      <c r="M171" s="18">
        <v>31835.9981147332</v>
      </c>
      <c r="N171" s="32">
        <f t="shared" ref="N171:N172" si="395">M171*19%</f>
        <v>6048.8396417993081</v>
      </c>
      <c r="O171" s="32">
        <f t="shared" ref="O171:O172" si="396">M171+N171</f>
        <v>37884.837756532506</v>
      </c>
      <c r="P171" s="18">
        <v>30250.5</v>
      </c>
      <c r="Q171" s="33">
        <f t="shared" ref="Q171:Q172" si="397">P171*19%</f>
        <v>5747.5950000000003</v>
      </c>
      <c r="R171" s="1">
        <f t="shared" ref="R171:R172" si="398">P171+Q171</f>
        <v>35998.095000000001</v>
      </c>
      <c r="S171" s="34">
        <f t="shared" ref="S171:S176" si="399">MIN(I171,L171,O171,R171)</f>
        <v>32130</v>
      </c>
      <c r="T171" s="34">
        <f t="shared" ref="T171:T176" si="400">AVERAGE(I171,L171,O171,R171)</f>
        <v>35165.707989133123</v>
      </c>
      <c r="U171" s="34">
        <f t="shared" ref="U171:U176" si="401">MEDIAN(I171,L171,O171,R171)</f>
        <v>35323.997100000001</v>
      </c>
      <c r="V171" s="34">
        <f t="shared" ref="V171:V176" si="402">GEOMEAN(I171,L171,O171,R171)</f>
        <v>35102.61031750359</v>
      </c>
      <c r="W171" s="34">
        <f t="shared" ref="W171:W176" si="403">STDEVA(I171,L171,O171,R171)</f>
        <v>2419.9253797070523</v>
      </c>
      <c r="X171" s="35">
        <f t="shared" ref="X171:X176" si="404">W171/T171</f>
        <v>6.8814919934353541E-2</v>
      </c>
      <c r="Y171" s="34" t="s">
        <v>17</v>
      </c>
      <c r="Z171" s="34">
        <f t="shared" ref="Z171:Z176" si="405">ROUND(S171,2)</f>
        <v>32130</v>
      </c>
      <c r="AA171" s="34">
        <f>Z171*G171</f>
        <v>931770</v>
      </c>
      <c r="AB171" s="51">
        <f>D171-SUM(AA171:AA176)</f>
        <v>12359</v>
      </c>
      <c r="AC171" s="24">
        <f t="shared" ref="AC171:AC176" si="406">G171/F171</f>
        <v>0.90625</v>
      </c>
      <c r="AD171" s="30">
        <f t="shared" si="323"/>
        <v>9.375E-2</v>
      </c>
    </row>
    <row r="172" spans="1:30" ht="20.399999999999999" x14ac:dyDescent="0.3">
      <c r="A172" s="13">
        <v>71</v>
      </c>
      <c r="B172" s="20">
        <v>31191506</v>
      </c>
      <c r="C172" s="29" t="s">
        <v>183</v>
      </c>
      <c r="D172" s="50"/>
      <c r="E172" s="20" t="s">
        <v>30</v>
      </c>
      <c r="F172" s="20">
        <v>64</v>
      </c>
      <c r="G172" s="20">
        <v>64</v>
      </c>
      <c r="H172" s="20"/>
      <c r="I172" s="20"/>
      <c r="J172" s="18">
        <v>48000</v>
      </c>
      <c r="K172" s="11">
        <f t="shared" si="393"/>
        <v>9120</v>
      </c>
      <c r="L172" s="18">
        <f t="shared" si="394"/>
        <v>57120</v>
      </c>
      <c r="M172" s="18">
        <v>56386.02813044787</v>
      </c>
      <c r="N172" s="32">
        <f t="shared" si="395"/>
        <v>10713.345344785095</v>
      </c>
      <c r="O172" s="32">
        <f t="shared" si="396"/>
        <v>67099.373475232962</v>
      </c>
      <c r="P172" s="18">
        <v>53698.05</v>
      </c>
      <c r="Q172" s="33">
        <f t="shared" si="397"/>
        <v>10202.629500000001</v>
      </c>
      <c r="R172" s="1">
        <f t="shared" si="398"/>
        <v>63900.679500000006</v>
      </c>
      <c r="S172" s="34">
        <f t="shared" si="399"/>
        <v>57120</v>
      </c>
      <c r="T172" s="34">
        <f t="shared" si="400"/>
        <v>62706.684325077658</v>
      </c>
      <c r="U172" s="34">
        <f t="shared" si="401"/>
        <v>63900.679500000006</v>
      </c>
      <c r="V172" s="34">
        <f t="shared" si="402"/>
        <v>62565.854455294044</v>
      </c>
      <c r="W172" s="34">
        <f t="shared" si="403"/>
        <v>5095.703297666495</v>
      </c>
      <c r="X172" s="35">
        <f t="shared" si="404"/>
        <v>8.126252173133354E-2</v>
      </c>
      <c r="Y172" s="34" t="s">
        <v>17</v>
      </c>
      <c r="Z172" s="34">
        <f t="shared" si="405"/>
        <v>57120</v>
      </c>
      <c r="AA172" s="34">
        <f t="shared" ref="AA172:AA176" si="407">Z172*G172</f>
        <v>3655680</v>
      </c>
      <c r="AB172" s="52"/>
      <c r="AC172" s="24">
        <f t="shared" si="406"/>
        <v>1</v>
      </c>
      <c r="AD172" s="30">
        <f t="shared" si="323"/>
        <v>0</v>
      </c>
    </row>
    <row r="173" spans="1:30" ht="20.399999999999999" x14ac:dyDescent="0.3">
      <c r="A173" s="13">
        <v>72</v>
      </c>
      <c r="B173" s="20">
        <v>11101502</v>
      </c>
      <c r="C173" s="29" t="s">
        <v>184</v>
      </c>
      <c r="D173" s="50"/>
      <c r="E173" s="20" t="s">
        <v>30</v>
      </c>
      <c r="F173" s="20">
        <v>28</v>
      </c>
      <c r="G173" s="20">
        <v>28</v>
      </c>
      <c r="H173" s="20"/>
      <c r="I173" s="20"/>
      <c r="J173" s="18">
        <v>84000</v>
      </c>
      <c r="K173" s="18">
        <f t="shared" ref="K173:K176" si="408">J173*0.19</f>
        <v>15960</v>
      </c>
      <c r="L173" s="18">
        <f t="shared" si="394"/>
        <v>99960</v>
      </c>
      <c r="M173" s="18">
        <v>104156.343513538</v>
      </c>
      <c r="N173" s="18">
        <f t="shared" ref="N173:N176" si="409">M173*0.19</f>
        <v>19789.705267572219</v>
      </c>
      <c r="O173" s="18">
        <f t="shared" ref="O173:O176" si="410">N173+M173</f>
        <v>123946.04878111022</v>
      </c>
      <c r="P173" s="18">
        <v>96850.95</v>
      </c>
      <c r="Q173" s="18">
        <f t="shared" ref="Q173:Q176" si="411">P173*0.19</f>
        <v>18401.680499999999</v>
      </c>
      <c r="R173" s="18">
        <f t="shared" ref="R173:R176" si="412">Q173+P173</f>
        <v>115252.6305</v>
      </c>
      <c r="S173" s="34">
        <f t="shared" si="399"/>
        <v>99960</v>
      </c>
      <c r="T173" s="34">
        <f t="shared" si="400"/>
        <v>113052.89309370339</v>
      </c>
      <c r="U173" s="34">
        <f t="shared" si="401"/>
        <v>115252.6305</v>
      </c>
      <c r="V173" s="34">
        <f t="shared" si="402"/>
        <v>112608.17675383406</v>
      </c>
      <c r="W173" s="34">
        <f t="shared" si="403"/>
        <v>12143.383693392263</v>
      </c>
      <c r="X173" s="35">
        <f t="shared" si="404"/>
        <v>0.10741329444198543</v>
      </c>
      <c r="Y173" s="34" t="s">
        <v>17</v>
      </c>
      <c r="Z173" s="34">
        <f t="shared" si="405"/>
        <v>99960</v>
      </c>
      <c r="AA173" s="34">
        <f t="shared" si="407"/>
        <v>2798880</v>
      </c>
      <c r="AB173" s="52"/>
      <c r="AC173" s="24">
        <f t="shared" si="406"/>
        <v>1</v>
      </c>
      <c r="AD173" s="30">
        <f t="shared" si="323"/>
        <v>0</v>
      </c>
    </row>
    <row r="174" spans="1:30" ht="20.399999999999999" x14ac:dyDescent="0.3">
      <c r="A174" s="13">
        <v>73</v>
      </c>
      <c r="B174" s="20">
        <v>47131500</v>
      </c>
      <c r="C174" s="29" t="s">
        <v>185</v>
      </c>
      <c r="D174" s="50"/>
      <c r="E174" s="20" t="s">
        <v>47</v>
      </c>
      <c r="F174" s="20">
        <v>163</v>
      </c>
      <c r="G174" s="20">
        <v>156</v>
      </c>
      <c r="H174" s="20"/>
      <c r="I174" s="20"/>
      <c r="J174" s="18">
        <v>32000</v>
      </c>
      <c r="K174" s="18">
        <f t="shared" si="408"/>
        <v>6080</v>
      </c>
      <c r="L174" s="18">
        <f t="shared" si="394"/>
        <v>38080</v>
      </c>
      <c r="M174" s="18">
        <v>37093.474018361449</v>
      </c>
      <c r="N174" s="18">
        <f t="shared" si="409"/>
        <v>7047.7600634886749</v>
      </c>
      <c r="O174" s="18">
        <f t="shared" si="410"/>
        <v>44141.234081850125</v>
      </c>
      <c r="P174" s="18">
        <v>34741.35</v>
      </c>
      <c r="Q174" s="18">
        <f t="shared" si="411"/>
        <v>6600.8564999999999</v>
      </c>
      <c r="R174" s="18">
        <f t="shared" si="412"/>
        <v>41342.2065</v>
      </c>
      <c r="S174" s="34">
        <f t="shared" si="399"/>
        <v>38080</v>
      </c>
      <c r="T174" s="34">
        <f t="shared" si="400"/>
        <v>41187.813527283375</v>
      </c>
      <c r="U174" s="34">
        <f t="shared" si="401"/>
        <v>41342.2065</v>
      </c>
      <c r="V174" s="34">
        <f t="shared" si="402"/>
        <v>41112.922932722395</v>
      </c>
      <c r="W174" s="34">
        <f t="shared" si="403"/>
        <v>3033.565153620998</v>
      </c>
      <c r="X174" s="35">
        <f t="shared" si="404"/>
        <v>7.365200756800365E-2</v>
      </c>
      <c r="Y174" s="34" t="s">
        <v>17</v>
      </c>
      <c r="Z174" s="34">
        <f t="shared" si="405"/>
        <v>38080</v>
      </c>
      <c r="AA174" s="34">
        <f t="shared" si="407"/>
        <v>5940480</v>
      </c>
      <c r="AB174" s="52"/>
      <c r="AC174" s="24">
        <f t="shared" si="406"/>
        <v>0.95705521472392641</v>
      </c>
      <c r="AD174" s="30">
        <f t="shared" si="323"/>
        <v>4.2944785276073594E-2</v>
      </c>
    </row>
    <row r="175" spans="1:30" ht="20.399999999999999" x14ac:dyDescent="0.3">
      <c r="A175" s="13">
        <v>74</v>
      </c>
      <c r="B175" s="20">
        <v>47131501</v>
      </c>
      <c r="C175" s="29" t="s">
        <v>97</v>
      </c>
      <c r="D175" s="50"/>
      <c r="E175" s="20" t="s">
        <v>47</v>
      </c>
      <c r="F175" s="20">
        <v>128</v>
      </c>
      <c r="G175" s="20">
        <v>128</v>
      </c>
      <c r="H175" s="20"/>
      <c r="I175" s="20"/>
      <c r="J175" s="18">
        <v>32000</v>
      </c>
      <c r="K175" s="18">
        <f t="shared" si="408"/>
        <v>6080</v>
      </c>
      <c r="L175" s="18">
        <f t="shared" si="394"/>
        <v>38080</v>
      </c>
      <c r="M175" s="18">
        <v>34506.411570965298</v>
      </c>
      <c r="N175" s="18">
        <f t="shared" si="409"/>
        <v>6556.2181984834069</v>
      </c>
      <c r="O175" s="18">
        <f t="shared" si="410"/>
        <v>41062.629769448708</v>
      </c>
      <c r="P175" s="18">
        <v>33392.1</v>
      </c>
      <c r="Q175" s="18">
        <f t="shared" si="411"/>
        <v>6344.4989999999998</v>
      </c>
      <c r="R175" s="18">
        <f t="shared" si="412"/>
        <v>39736.599000000002</v>
      </c>
      <c r="S175" s="34">
        <f t="shared" si="399"/>
        <v>38080</v>
      </c>
      <c r="T175" s="34">
        <f t="shared" si="400"/>
        <v>39626.409589816241</v>
      </c>
      <c r="U175" s="34">
        <f t="shared" si="401"/>
        <v>39736.599000000002</v>
      </c>
      <c r="V175" s="34">
        <f t="shared" si="402"/>
        <v>39607.563845174678</v>
      </c>
      <c r="W175" s="34">
        <f t="shared" si="403"/>
        <v>1494.3648700996343</v>
      </c>
      <c r="X175" s="35">
        <f t="shared" si="404"/>
        <v>3.7711336595170043E-2</v>
      </c>
      <c r="Y175" s="34" t="s">
        <v>17</v>
      </c>
      <c r="Z175" s="34">
        <f t="shared" si="405"/>
        <v>38080</v>
      </c>
      <c r="AA175" s="34">
        <f t="shared" si="407"/>
        <v>4874240</v>
      </c>
      <c r="AB175" s="52"/>
      <c r="AC175" s="24">
        <f t="shared" si="406"/>
        <v>1</v>
      </c>
      <c r="AD175" s="30">
        <f t="shared" si="323"/>
        <v>0</v>
      </c>
    </row>
    <row r="176" spans="1:30" ht="15.6" x14ac:dyDescent="0.3">
      <c r="A176" s="13">
        <v>75</v>
      </c>
      <c r="B176" s="20">
        <v>11101502</v>
      </c>
      <c r="C176" s="29" t="s">
        <v>186</v>
      </c>
      <c r="D176" s="50"/>
      <c r="E176" s="20" t="s">
        <v>30</v>
      </c>
      <c r="F176" s="20">
        <v>160</v>
      </c>
      <c r="G176" s="20">
        <v>153</v>
      </c>
      <c r="H176" s="20"/>
      <c r="I176" s="20"/>
      <c r="J176" s="18">
        <v>84000</v>
      </c>
      <c r="K176" s="18">
        <f t="shared" si="408"/>
        <v>15960</v>
      </c>
      <c r="L176" s="18">
        <f t="shared" si="394"/>
        <v>99960</v>
      </c>
      <c r="M176" s="18">
        <v>93782.103148072376</v>
      </c>
      <c r="N176" s="18">
        <f t="shared" si="409"/>
        <v>17818.599598133751</v>
      </c>
      <c r="O176" s="18">
        <f t="shared" si="410"/>
        <v>111600.70274620612</v>
      </c>
      <c r="P176" s="18">
        <v>92650.95</v>
      </c>
      <c r="Q176" s="18">
        <f t="shared" si="411"/>
        <v>17603.680499999999</v>
      </c>
      <c r="R176" s="18">
        <f t="shared" si="412"/>
        <v>110254.6305</v>
      </c>
      <c r="S176" s="34">
        <f t="shared" si="399"/>
        <v>99960</v>
      </c>
      <c r="T176" s="34">
        <f t="shared" si="400"/>
        <v>107271.77774873539</v>
      </c>
      <c r="U176" s="34">
        <f t="shared" si="401"/>
        <v>110254.6305</v>
      </c>
      <c r="V176" s="34">
        <f t="shared" si="402"/>
        <v>107142.88549725385</v>
      </c>
      <c r="W176" s="34">
        <f t="shared" si="403"/>
        <v>6367.8526999435144</v>
      </c>
      <c r="X176" s="35">
        <f t="shared" si="404"/>
        <v>5.9361864169521363E-2</v>
      </c>
      <c r="Y176" s="34" t="s">
        <v>17</v>
      </c>
      <c r="Z176" s="34">
        <f t="shared" si="405"/>
        <v>99960</v>
      </c>
      <c r="AA176" s="34">
        <f t="shared" si="407"/>
        <v>15293880</v>
      </c>
      <c r="AB176" s="52"/>
      <c r="AC176" s="24">
        <f t="shared" si="406"/>
        <v>0.95625000000000004</v>
      </c>
      <c r="AD176" s="30">
        <f t="shared" si="323"/>
        <v>4.3749999999999956E-2</v>
      </c>
    </row>
    <row r="177" spans="1:30" ht="15.6" x14ac:dyDescent="0.3">
      <c r="A177" s="47" t="s">
        <v>187</v>
      </c>
      <c r="B177" s="47"/>
      <c r="C177" s="47"/>
      <c r="D177" s="47"/>
      <c r="E177" s="47"/>
      <c r="F177" s="47"/>
      <c r="G177" s="47"/>
      <c r="H177" s="47"/>
      <c r="I177" s="47"/>
      <c r="J177" s="47"/>
      <c r="K177" s="47"/>
      <c r="L177" s="47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22"/>
      <c r="AC177" s="22"/>
      <c r="AD177" s="22"/>
    </row>
    <row r="178" spans="1:30" ht="20.399999999999999" x14ac:dyDescent="0.3">
      <c r="A178" s="13">
        <v>76</v>
      </c>
      <c r="B178" s="20">
        <v>47131604</v>
      </c>
      <c r="C178" s="29" t="s">
        <v>102</v>
      </c>
      <c r="D178" s="50">
        <v>81802298</v>
      </c>
      <c r="E178" s="20" t="s">
        <v>30</v>
      </c>
      <c r="F178" s="20">
        <v>128</v>
      </c>
      <c r="G178" s="20">
        <v>128</v>
      </c>
      <c r="H178" s="19">
        <v>7636</v>
      </c>
      <c r="I178" s="10">
        <f t="shared" ref="I178:I180" si="413">H178+(H178*5.84%)</f>
        <v>8081.9423999999999</v>
      </c>
      <c r="J178" s="18">
        <v>6400</v>
      </c>
      <c r="K178" s="11">
        <f t="shared" ref="K178:K180" si="414">J178*19%</f>
        <v>1216</v>
      </c>
      <c r="L178" s="18">
        <f t="shared" ref="L178:L180" si="415">K178+J178</f>
        <v>7616</v>
      </c>
      <c r="M178" s="18">
        <v>7111.7121679521724</v>
      </c>
      <c r="N178" s="32">
        <f t="shared" ref="N178:N180" si="416">M178*19%</f>
        <v>1351.2253119109128</v>
      </c>
      <c r="O178" s="32">
        <f t="shared" ref="O178:O180" si="417">M178+N178</f>
        <v>8462.9374798630852</v>
      </c>
      <c r="P178" s="18">
        <v>6976.2000000000007</v>
      </c>
      <c r="Q178" s="33">
        <f t="shared" ref="Q178:Q180" si="418">P178*19%</f>
        <v>1325.4780000000001</v>
      </c>
      <c r="R178" s="1">
        <f t="shared" ref="R178:R180" si="419">P178+Q178</f>
        <v>8301.6779999999999</v>
      </c>
      <c r="S178" s="34">
        <f t="shared" ref="S178:S180" si="420">MIN(I178,L178,O178,R178)</f>
        <v>7616</v>
      </c>
      <c r="T178" s="34">
        <f t="shared" ref="T178:T180" si="421">AVERAGE(I178,L178,O178,R178)</f>
        <v>8115.6394699657712</v>
      </c>
      <c r="U178" s="34">
        <f t="shared" ref="U178:U180" si="422">MEDIAN(I178,L178,O178,R178)</f>
        <v>8191.8101999999999</v>
      </c>
      <c r="V178" s="34">
        <f t="shared" ref="V178:V180" si="423">GEOMEAN(I178,L178,O178,R178)</f>
        <v>8109.2824202207385</v>
      </c>
      <c r="W178" s="34">
        <f t="shared" ref="W178:W180" si="424">STDEVA(I178,L178,O178,R178)</f>
        <v>367.87739570310032</v>
      </c>
      <c r="X178" s="35">
        <f t="shared" ref="X178:X180" si="425">W178/T178</f>
        <v>4.5329440405101173E-2</v>
      </c>
      <c r="Y178" s="34" t="s">
        <v>17</v>
      </c>
      <c r="Z178" s="34">
        <f t="shared" ref="Z178:Z180" si="426">ROUND(S178,2)</f>
        <v>7616</v>
      </c>
      <c r="AA178" s="34">
        <f t="shared" ref="AA178:AA180" si="427">Z178*G178</f>
        <v>974848</v>
      </c>
      <c r="AB178" s="51">
        <f>D178-SUM(AA178:AA180)</f>
        <v>76238810</v>
      </c>
      <c r="AC178" s="24">
        <f t="shared" ref="AC178:AC180" si="428">G178/F178</f>
        <v>1</v>
      </c>
      <c r="AD178" s="30">
        <f t="shared" si="323"/>
        <v>0</v>
      </c>
    </row>
    <row r="179" spans="1:30" ht="81.599999999999994" x14ac:dyDescent="0.3">
      <c r="A179" s="13">
        <v>77</v>
      </c>
      <c r="B179" s="20">
        <v>27112313</v>
      </c>
      <c r="C179" s="29" t="s">
        <v>188</v>
      </c>
      <c r="D179" s="50"/>
      <c r="E179" s="20" t="s">
        <v>30</v>
      </c>
      <c r="F179" s="20">
        <v>64</v>
      </c>
      <c r="G179" s="20">
        <v>64</v>
      </c>
      <c r="H179" s="19">
        <v>67983</v>
      </c>
      <c r="I179" s="10">
        <f t="shared" si="413"/>
        <v>71953.207200000004</v>
      </c>
      <c r="J179" s="18">
        <v>57000</v>
      </c>
      <c r="K179" s="11">
        <f t="shared" si="414"/>
        <v>10830</v>
      </c>
      <c r="L179" s="18">
        <f t="shared" si="415"/>
        <v>67830</v>
      </c>
      <c r="M179" s="18">
        <v>61464.025917050923</v>
      </c>
      <c r="N179" s="32">
        <f t="shared" si="416"/>
        <v>11678.164924239676</v>
      </c>
      <c r="O179" s="32">
        <f t="shared" si="417"/>
        <v>73142.190841290605</v>
      </c>
      <c r="P179" s="18">
        <v>61388.25</v>
      </c>
      <c r="Q179" s="33">
        <f t="shared" si="418"/>
        <v>11663.7675</v>
      </c>
      <c r="R179" s="1">
        <f t="shared" si="419"/>
        <v>73052.017500000002</v>
      </c>
      <c r="S179" s="34">
        <f t="shared" si="420"/>
        <v>67830</v>
      </c>
      <c r="T179" s="34">
        <f t="shared" si="421"/>
        <v>71494.353885322649</v>
      </c>
      <c r="U179" s="34">
        <f t="shared" si="422"/>
        <v>72502.61235000001</v>
      </c>
      <c r="V179" s="34">
        <f t="shared" si="423"/>
        <v>71460.827056967566</v>
      </c>
      <c r="W179" s="34">
        <f t="shared" si="424"/>
        <v>2501.9804376542093</v>
      </c>
      <c r="X179" s="35">
        <f t="shared" si="425"/>
        <v>3.4995496870527706E-2</v>
      </c>
      <c r="Y179" s="34" t="s">
        <v>17</v>
      </c>
      <c r="Z179" s="34">
        <f t="shared" si="426"/>
        <v>67830</v>
      </c>
      <c r="AA179" s="34">
        <f t="shared" si="427"/>
        <v>4341120</v>
      </c>
      <c r="AB179" s="52"/>
      <c r="AC179" s="24">
        <f t="shared" si="428"/>
        <v>1</v>
      </c>
      <c r="AD179" s="30">
        <f t="shared" si="323"/>
        <v>0</v>
      </c>
    </row>
    <row r="180" spans="1:30" ht="30.6" x14ac:dyDescent="0.3">
      <c r="A180" s="13">
        <v>78</v>
      </c>
      <c r="B180" s="20">
        <v>27111907</v>
      </c>
      <c r="C180" s="29" t="s">
        <v>189</v>
      </c>
      <c r="D180" s="50"/>
      <c r="E180" s="20" t="s">
        <v>30</v>
      </c>
      <c r="F180" s="20">
        <v>32</v>
      </c>
      <c r="G180" s="20">
        <v>32</v>
      </c>
      <c r="H180" s="19">
        <v>8246</v>
      </c>
      <c r="I180" s="10">
        <f t="shared" si="413"/>
        <v>8727.5663999999997</v>
      </c>
      <c r="J180" s="18">
        <v>6500</v>
      </c>
      <c r="K180" s="11">
        <f t="shared" si="414"/>
        <v>1235</v>
      </c>
      <c r="L180" s="18">
        <f t="shared" si="415"/>
        <v>7735</v>
      </c>
      <c r="M180" s="18">
        <v>6920.1377771750122</v>
      </c>
      <c r="N180" s="32">
        <f t="shared" si="416"/>
        <v>1314.8261776632523</v>
      </c>
      <c r="O180" s="32">
        <f t="shared" si="417"/>
        <v>8234.9639548382638</v>
      </c>
      <c r="P180" s="18">
        <v>6569.85</v>
      </c>
      <c r="Q180" s="33">
        <f t="shared" si="418"/>
        <v>1248.2715000000001</v>
      </c>
      <c r="R180" s="1">
        <f t="shared" si="419"/>
        <v>7818.1215000000002</v>
      </c>
      <c r="S180" s="34">
        <f t="shared" si="420"/>
        <v>7735</v>
      </c>
      <c r="T180" s="34">
        <f t="shared" si="421"/>
        <v>8128.9129637095666</v>
      </c>
      <c r="U180" s="34">
        <f t="shared" si="422"/>
        <v>8026.5427274191316</v>
      </c>
      <c r="V180" s="34">
        <f t="shared" si="423"/>
        <v>8119.5021177620147</v>
      </c>
      <c r="W180" s="34">
        <f t="shared" si="424"/>
        <v>455.11592164154973</v>
      </c>
      <c r="X180" s="35">
        <f t="shared" si="425"/>
        <v>5.5987304043400792E-2</v>
      </c>
      <c r="Y180" s="34" t="s">
        <v>17</v>
      </c>
      <c r="Z180" s="34">
        <f t="shared" si="426"/>
        <v>7735</v>
      </c>
      <c r="AA180" s="34">
        <f t="shared" si="427"/>
        <v>247520</v>
      </c>
      <c r="AB180" s="52"/>
      <c r="AC180" s="24">
        <f t="shared" si="428"/>
        <v>1</v>
      </c>
      <c r="AD180" s="30">
        <f t="shared" si="323"/>
        <v>0</v>
      </c>
    </row>
    <row r="181" spans="1:30" ht="15.6" x14ac:dyDescent="0.3">
      <c r="A181" s="47" t="s">
        <v>190</v>
      </c>
      <c r="B181" s="47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22"/>
      <c r="AC181" s="22"/>
      <c r="AD181" s="22"/>
    </row>
    <row r="182" spans="1:30" ht="20.399999999999999" x14ac:dyDescent="0.3">
      <c r="A182" s="13">
        <v>79</v>
      </c>
      <c r="B182" s="20">
        <v>27111926</v>
      </c>
      <c r="C182" s="29" t="s">
        <v>191</v>
      </c>
      <c r="D182" s="50">
        <v>16528632</v>
      </c>
      <c r="E182" s="20" t="s">
        <v>30</v>
      </c>
      <c r="F182" s="20">
        <v>32</v>
      </c>
      <c r="G182" s="20">
        <v>32</v>
      </c>
      <c r="H182" s="20"/>
      <c r="I182" s="20"/>
      <c r="J182" s="18">
        <v>6800</v>
      </c>
      <c r="K182" s="18">
        <f t="shared" ref="K182:K184" si="429">J182*0.19</f>
        <v>1292</v>
      </c>
      <c r="L182" s="18">
        <f t="shared" ref="L182:L187" si="430">K182+J182</f>
        <v>8092</v>
      </c>
      <c r="M182" s="18">
        <v>6967.2881222626156</v>
      </c>
      <c r="N182" s="18">
        <f t="shared" ref="N182:N184" si="431">M182*0.19</f>
        <v>1323.784743229897</v>
      </c>
      <c r="O182" s="18">
        <f t="shared" ref="O182:O184" si="432">N182+M182</f>
        <v>8291.0728654925133</v>
      </c>
      <c r="P182" s="18">
        <v>7295.4000000000005</v>
      </c>
      <c r="Q182" s="18">
        <f t="shared" ref="Q182:Q184" si="433">P182*0.19</f>
        <v>1386.1260000000002</v>
      </c>
      <c r="R182" s="18">
        <f t="shared" ref="R182:R184" si="434">Q182+P182</f>
        <v>8681.5260000000017</v>
      </c>
      <c r="S182" s="32">
        <f t="shared" ref="S182:S187" si="435">MIN(I182,L182,O182,R182)</f>
        <v>8092</v>
      </c>
      <c r="T182" s="34">
        <f t="shared" ref="T182:T187" si="436">AVERAGE(I182,L182,O182,R182)</f>
        <v>8354.8662884975056</v>
      </c>
      <c r="U182" s="34">
        <f t="shared" ref="U182:U187" si="437">MEDIAN(I182,L182,O182,R182)</f>
        <v>8291.0728654925133</v>
      </c>
      <c r="V182" s="34">
        <f t="shared" ref="V182:V187" si="438">GEOMEAN(I182,L182,O182,R182)</f>
        <v>8351.3027015777516</v>
      </c>
      <c r="W182" s="34">
        <f t="shared" ref="W182:W187" si="439">STDEVA(I182,L182,O182,R182)</f>
        <v>299.89569317184407</v>
      </c>
      <c r="X182" s="35">
        <f t="shared" ref="X182:X187" si="440">W182/T182</f>
        <v>3.5894732819928311E-2</v>
      </c>
      <c r="Y182" s="34" t="s">
        <v>17</v>
      </c>
      <c r="Z182" s="34">
        <f t="shared" ref="Z182:Z187" si="441">ROUND(S182,2)</f>
        <v>8092</v>
      </c>
      <c r="AA182" s="34">
        <f t="shared" ref="AA182:AA187" si="442">Z182*G182</f>
        <v>258944</v>
      </c>
      <c r="AB182" s="51">
        <f>D182-SUM(AA182:AA187)</f>
        <v>10499616</v>
      </c>
      <c r="AC182" s="24">
        <f t="shared" ref="AC182:AC187" si="443">G182/F182</f>
        <v>1</v>
      </c>
      <c r="AD182" s="30">
        <f t="shared" si="323"/>
        <v>0</v>
      </c>
    </row>
    <row r="183" spans="1:30" ht="20.399999999999999" x14ac:dyDescent="0.3">
      <c r="A183" s="13">
        <v>80</v>
      </c>
      <c r="B183" s="20">
        <v>23271411</v>
      </c>
      <c r="C183" s="29" t="s">
        <v>192</v>
      </c>
      <c r="D183" s="50"/>
      <c r="E183" s="20" t="s">
        <v>30</v>
      </c>
      <c r="F183" s="20">
        <v>32</v>
      </c>
      <c r="G183" s="20">
        <v>32</v>
      </c>
      <c r="H183" s="20"/>
      <c r="I183" s="20"/>
      <c r="J183" s="18">
        <v>16000</v>
      </c>
      <c r="K183" s="18">
        <f t="shared" si="429"/>
        <v>3040</v>
      </c>
      <c r="L183" s="18">
        <f t="shared" si="430"/>
        <v>19040</v>
      </c>
      <c r="M183" s="18">
        <v>17363.335033084131</v>
      </c>
      <c r="N183" s="18">
        <f t="shared" si="431"/>
        <v>3299.0336562859848</v>
      </c>
      <c r="O183" s="18">
        <f t="shared" si="432"/>
        <v>20662.368689370116</v>
      </c>
      <c r="P183" s="18">
        <v>18189.150000000001</v>
      </c>
      <c r="Q183" s="18">
        <f t="shared" si="433"/>
        <v>3455.9385000000002</v>
      </c>
      <c r="R183" s="18">
        <f t="shared" si="434"/>
        <v>21645.088500000002</v>
      </c>
      <c r="S183" s="32">
        <f t="shared" si="435"/>
        <v>19040</v>
      </c>
      <c r="T183" s="34">
        <f t="shared" si="436"/>
        <v>20449.152396456706</v>
      </c>
      <c r="U183" s="34">
        <f t="shared" si="437"/>
        <v>20662.368689370116</v>
      </c>
      <c r="V183" s="34">
        <f t="shared" si="438"/>
        <v>20420.614439208741</v>
      </c>
      <c r="W183" s="34">
        <f t="shared" si="439"/>
        <v>1315.5673353655704</v>
      </c>
      <c r="X183" s="35">
        <f t="shared" si="440"/>
        <v>6.4333587517961047E-2</v>
      </c>
      <c r="Y183" s="34" t="s">
        <v>17</v>
      </c>
      <c r="Z183" s="34">
        <f t="shared" si="441"/>
        <v>19040</v>
      </c>
      <c r="AA183" s="34">
        <f t="shared" si="442"/>
        <v>609280</v>
      </c>
      <c r="AB183" s="52"/>
      <c r="AC183" s="24">
        <f t="shared" si="443"/>
        <v>1</v>
      </c>
      <c r="AD183" s="30">
        <f t="shared" si="323"/>
        <v>0</v>
      </c>
    </row>
    <row r="184" spans="1:30" ht="40.799999999999997" x14ac:dyDescent="0.3">
      <c r="A184" s="13">
        <v>81</v>
      </c>
      <c r="B184" s="20">
        <v>23271800</v>
      </c>
      <c r="C184" s="29" t="s">
        <v>193</v>
      </c>
      <c r="D184" s="50"/>
      <c r="E184" s="20" t="s">
        <v>30</v>
      </c>
      <c r="F184" s="20">
        <v>32</v>
      </c>
      <c r="G184" s="20">
        <v>32</v>
      </c>
      <c r="H184" s="20"/>
      <c r="I184" s="20"/>
      <c r="J184" s="18">
        <v>67000</v>
      </c>
      <c r="K184" s="18">
        <f t="shared" si="429"/>
        <v>12730</v>
      </c>
      <c r="L184" s="18">
        <f t="shared" si="430"/>
        <v>79730</v>
      </c>
      <c r="M184" s="18">
        <v>75473.834774459436</v>
      </c>
      <c r="N184" s="18">
        <f t="shared" si="431"/>
        <v>14340.028607147293</v>
      </c>
      <c r="O184" s="18">
        <f t="shared" si="432"/>
        <v>89813.86338160673</v>
      </c>
      <c r="P184" s="18">
        <v>71402.100000000006</v>
      </c>
      <c r="Q184" s="18">
        <f t="shared" si="433"/>
        <v>13566.399000000001</v>
      </c>
      <c r="R184" s="18">
        <f t="shared" si="434"/>
        <v>84968.499000000011</v>
      </c>
      <c r="S184" s="32">
        <f t="shared" si="435"/>
        <v>79730</v>
      </c>
      <c r="T184" s="34">
        <f t="shared" si="436"/>
        <v>84837.454127202247</v>
      </c>
      <c r="U184" s="34">
        <f t="shared" si="437"/>
        <v>84968.499000000011</v>
      </c>
      <c r="V184" s="34">
        <f t="shared" si="438"/>
        <v>84737.249462046195</v>
      </c>
      <c r="W184" s="34">
        <f t="shared" si="439"/>
        <v>5043.2087745543722</v>
      </c>
      <c r="X184" s="35">
        <f t="shared" si="440"/>
        <v>5.9445545914104933E-2</v>
      </c>
      <c r="Y184" s="34" t="s">
        <v>17</v>
      </c>
      <c r="Z184" s="34">
        <f t="shared" si="441"/>
        <v>79730</v>
      </c>
      <c r="AA184" s="34">
        <f t="shared" si="442"/>
        <v>2551360</v>
      </c>
      <c r="AB184" s="52"/>
      <c r="AC184" s="24">
        <f t="shared" si="443"/>
        <v>1</v>
      </c>
      <c r="AD184" s="30">
        <f t="shared" si="323"/>
        <v>0</v>
      </c>
    </row>
    <row r="185" spans="1:30" ht="30.6" x14ac:dyDescent="0.3">
      <c r="A185" s="13">
        <v>82</v>
      </c>
      <c r="B185" s="20">
        <v>23271411</v>
      </c>
      <c r="C185" s="29" t="s">
        <v>111</v>
      </c>
      <c r="D185" s="50"/>
      <c r="E185" s="20" t="s">
        <v>47</v>
      </c>
      <c r="F185" s="20">
        <v>44</v>
      </c>
      <c r="G185" s="20">
        <v>44</v>
      </c>
      <c r="H185" s="19">
        <v>42580</v>
      </c>
      <c r="I185" s="10">
        <f t="shared" ref="I185" si="444">H185+(H185*5.84%)</f>
        <v>45066.671999999999</v>
      </c>
      <c r="J185" s="18">
        <v>35000</v>
      </c>
      <c r="K185" s="11">
        <f t="shared" ref="K185" si="445">J185*19%</f>
        <v>6650</v>
      </c>
      <c r="L185" s="18">
        <f t="shared" si="430"/>
        <v>41650</v>
      </c>
      <c r="M185" s="18">
        <v>43217.13036593837</v>
      </c>
      <c r="N185" s="32">
        <f t="shared" ref="N185" si="446">M185*19%</f>
        <v>8211.2547695282901</v>
      </c>
      <c r="O185" s="32">
        <f t="shared" ref="O185" si="447">M185+N185</f>
        <v>51428.385135466662</v>
      </c>
      <c r="P185" s="18">
        <v>40066.950000000004</v>
      </c>
      <c r="Q185" s="33">
        <f t="shared" ref="Q185" si="448">P185*19%</f>
        <v>7612.7205000000013</v>
      </c>
      <c r="R185" s="1">
        <f t="shared" ref="R185" si="449">P185+Q185</f>
        <v>47679.670500000007</v>
      </c>
      <c r="S185" s="32">
        <f t="shared" si="435"/>
        <v>41650</v>
      </c>
      <c r="T185" s="34">
        <f t="shared" si="436"/>
        <v>46456.181908866667</v>
      </c>
      <c r="U185" s="34">
        <f t="shared" si="437"/>
        <v>46373.171249999999</v>
      </c>
      <c r="V185" s="34">
        <f t="shared" si="438"/>
        <v>46318.198197919191</v>
      </c>
      <c r="W185" s="34">
        <f t="shared" si="439"/>
        <v>4133.1929379597377</v>
      </c>
      <c r="X185" s="35">
        <f t="shared" si="440"/>
        <v>8.8969707972726728E-2</v>
      </c>
      <c r="Y185" s="34" t="s">
        <v>17</v>
      </c>
      <c r="Z185" s="34">
        <f t="shared" si="441"/>
        <v>41650</v>
      </c>
      <c r="AA185" s="34">
        <f t="shared" si="442"/>
        <v>1832600</v>
      </c>
      <c r="AB185" s="52"/>
      <c r="AC185" s="24">
        <f t="shared" si="443"/>
        <v>1</v>
      </c>
      <c r="AD185" s="30">
        <f t="shared" si="323"/>
        <v>0</v>
      </c>
    </row>
    <row r="186" spans="1:30" ht="20.399999999999999" x14ac:dyDescent="0.3">
      <c r="A186" s="13">
        <v>83</v>
      </c>
      <c r="B186" s="20">
        <v>27111926</v>
      </c>
      <c r="C186" s="29" t="s">
        <v>194</v>
      </c>
      <c r="D186" s="50"/>
      <c r="E186" s="20" t="s">
        <v>30</v>
      </c>
      <c r="F186" s="20">
        <v>32</v>
      </c>
      <c r="G186" s="20">
        <v>32</v>
      </c>
      <c r="H186" s="20"/>
      <c r="I186" s="20"/>
      <c r="J186" s="18">
        <v>6800</v>
      </c>
      <c r="K186" s="18">
        <f t="shared" ref="K186:K187" si="450">J186*0.19</f>
        <v>1292</v>
      </c>
      <c r="L186" s="18">
        <f t="shared" si="430"/>
        <v>8092</v>
      </c>
      <c r="M186" s="18">
        <v>7275.1167686886374</v>
      </c>
      <c r="N186" s="18">
        <f t="shared" ref="N186:N187" si="451">M186*0.19</f>
        <v>1382.2721860508411</v>
      </c>
      <c r="O186" s="18">
        <f t="shared" ref="O186:O187" si="452">N186+M186</f>
        <v>8657.3889547394792</v>
      </c>
      <c r="P186" s="18">
        <v>7070.7000000000007</v>
      </c>
      <c r="Q186" s="18">
        <f t="shared" ref="Q186" si="453">P186*0.19</f>
        <v>1343.4330000000002</v>
      </c>
      <c r="R186" s="18">
        <f t="shared" ref="R186" si="454">Q186+P186</f>
        <v>8414.1330000000016</v>
      </c>
      <c r="S186" s="32">
        <f t="shared" si="435"/>
        <v>8092</v>
      </c>
      <c r="T186" s="34">
        <f t="shared" si="436"/>
        <v>8387.840651579827</v>
      </c>
      <c r="U186" s="34">
        <f t="shared" si="437"/>
        <v>8414.1330000000016</v>
      </c>
      <c r="V186" s="34">
        <f t="shared" si="438"/>
        <v>8384.633014029705</v>
      </c>
      <c r="W186" s="34">
        <f t="shared" si="439"/>
        <v>283.61000198236331</v>
      </c>
      <c r="X186" s="35">
        <f t="shared" si="440"/>
        <v>3.3812039804183229E-2</v>
      </c>
      <c r="Y186" s="34" t="s">
        <v>17</v>
      </c>
      <c r="Z186" s="34">
        <f t="shared" si="441"/>
        <v>8092</v>
      </c>
      <c r="AA186" s="34">
        <f t="shared" si="442"/>
        <v>258944</v>
      </c>
      <c r="AB186" s="52"/>
      <c r="AC186" s="24">
        <f t="shared" si="443"/>
        <v>1</v>
      </c>
      <c r="AD186" s="30">
        <f t="shared" si="323"/>
        <v>0</v>
      </c>
    </row>
    <row r="187" spans="1:30" ht="20.399999999999999" x14ac:dyDescent="0.3">
      <c r="A187" s="13">
        <v>84</v>
      </c>
      <c r="B187" s="20">
        <v>27111926</v>
      </c>
      <c r="C187" s="29" t="s">
        <v>195</v>
      </c>
      <c r="D187" s="50"/>
      <c r="E187" s="20" t="s">
        <v>30</v>
      </c>
      <c r="F187" s="20">
        <v>64</v>
      </c>
      <c r="G187" s="20">
        <v>64</v>
      </c>
      <c r="H187" s="20"/>
      <c r="I187" s="20"/>
      <c r="J187" s="18">
        <v>6800</v>
      </c>
      <c r="K187" s="18">
        <f t="shared" si="450"/>
        <v>1292</v>
      </c>
      <c r="L187" s="18">
        <f t="shared" si="430"/>
        <v>8092</v>
      </c>
      <c r="M187" s="18">
        <v>7004.8932205384363</v>
      </c>
      <c r="N187" s="18">
        <f t="shared" si="451"/>
        <v>1330.9297119023029</v>
      </c>
      <c r="O187" s="18">
        <f t="shared" si="452"/>
        <v>8335.8229324407384</v>
      </c>
      <c r="P187" s="18">
        <v>6907.9500000000007</v>
      </c>
      <c r="Q187" s="18">
        <f>P187*0.19</f>
        <v>1312.5105000000001</v>
      </c>
      <c r="R187" s="18">
        <f>Q187+P187</f>
        <v>8220.460500000001</v>
      </c>
      <c r="S187" s="32">
        <f t="shared" si="435"/>
        <v>8092</v>
      </c>
      <c r="T187" s="34">
        <f t="shared" si="436"/>
        <v>8216.0944774802465</v>
      </c>
      <c r="U187" s="34">
        <f t="shared" si="437"/>
        <v>8220.460500000001</v>
      </c>
      <c r="V187" s="34">
        <f t="shared" si="438"/>
        <v>8215.4905534086556</v>
      </c>
      <c r="W187" s="34">
        <f t="shared" si="439"/>
        <v>121.97008735949352</v>
      </c>
      <c r="X187" s="35">
        <f t="shared" si="440"/>
        <v>1.4845263487877992E-2</v>
      </c>
      <c r="Y187" s="34" t="s">
        <v>17</v>
      </c>
      <c r="Z187" s="34">
        <f t="shared" si="441"/>
        <v>8092</v>
      </c>
      <c r="AA187" s="34">
        <f t="shared" si="442"/>
        <v>517888</v>
      </c>
      <c r="AB187" s="52"/>
      <c r="AC187" s="24">
        <f t="shared" si="443"/>
        <v>1</v>
      </c>
      <c r="AD187" s="30">
        <f t="shared" si="323"/>
        <v>0</v>
      </c>
    </row>
    <row r="188" spans="1:30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34">
        <f>SUM(AA145:AA187)</f>
        <v>385217308.92000002</v>
      </c>
      <c r="AB188" s="3"/>
      <c r="AC188" s="3"/>
      <c r="AD188" s="3"/>
    </row>
    <row r="189" spans="1:30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3"/>
      <c r="AC189" s="3"/>
      <c r="AD189" s="3"/>
    </row>
    <row r="190" spans="1:30" x14ac:dyDescent="0.3">
      <c r="A190" s="1" t="s">
        <v>196</v>
      </c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3"/>
      <c r="AC190" s="3"/>
      <c r="AD190" s="3"/>
    </row>
    <row r="191" spans="1:30" ht="15.6" x14ac:dyDescent="0.3">
      <c r="A191" s="13"/>
      <c r="B191" s="13"/>
      <c r="C191" s="13"/>
      <c r="D191" s="13"/>
      <c r="E191" s="13"/>
      <c r="F191" s="13"/>
      <c r="G191" s="13"/>
      <c r="H191" s="2" t="s">
        <v>0</v>
      </c>
      <c r="I191" s="1"/>
      <c r="J191" s="56" t="s">
        <v>1</v>
      </c>
      <c r="K191" s="56"/>
      <c r="L191" s="56"/>
      <c r="M191" s="57" t="s">
        <v>2</v>
      </c>
      <c r="N191" s="57"/>
      <c r="O191" s="57"/>
      <c r="P191" s="57" t="s">
        <v>3</v>
      </c>
      <c r="Q191" s="57"/>
      <c r="R191" s="57"/>
      <c r="S191" s="36"/>
      <c r="T191" s="36"/>
      <c r="U191" s="36"/>
      <c r="V191" s="36"/>
      <c r="W191" s="36"/>
      <c r="X191" s="36"/>
      <c r="Y191" s="36"/>
      <c r="Z191" s="36"/>
      <c r="AA191" s="36"/>
      <c r="AB191" s="22"/>
      <c r="AC191" s="22"/>
      <c r="AD191" s="22"/>
    </row>
    <row r="192" spans="1:30" ht="15.6" x14ac:dyDescent="0.3">
      <c r="A192" s="47" t="s">
        <v>197</v>
      </c>
      <c r="B192" s="47"/>
      <c r="C192" s="47"/>
      <c r="D192" s="47"/>
      <c r="E192" s="47"/>
      <c r="F192" s="47"/>
      <c r="G192" s="47"/>
      <c r="H192" s="47"/>
      <c r="I192" s="47"/>
      <c r="J192" s="47"/>
      <c r="K192" s="47"/>
      <c r="L192" s="47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22"/>
      <c r="AC192" s="22"/>
      <c r="AD192" s="22"/>
    </row>
    <row r="193" spans="1:30" ht="30.6" x14ac:dyDescent="0.3">
      <c r="A193" s="4" t="s">
        <v>6</v>
      </c>
      <c r="B193" s="5" t="s">
        <v>7</v>
      </c>
      <c r="C193" s="5" t="s">
        <v>8</v>
      </c>
      <c r="D193" s="5" t="s">
        <v>9</v>
      </c>
      <c r="E193" s="5" t="s">
        <v>10</v>
      </c>
      <c r="F193" s="5" t="s">
        <v>11</v>
      </c>
      <c r="G193" s="5" t="s">
        <v>12</v>
      </c>
      <c r="H193" s="5" t="s">
        <v>13</v>
      </c>
      <c r="I193" s="5" t="s">
        <v>14</v>
      </c>
      <c r="J193" s="5" t="s">
        <v>13</v>
      </c>
      <c r="K193" s="5" t="s">
        <v>15</v>
      </c>
      <c r="L193" s="5" t="s">
        <v>16</v>
      </c>
      <c r="M193" s="5" t="s">
        <v>13</v>
      </c>
      <c r="N193" s="5" t="s">
        <v>15</v>
      </c>
      <c r="O193" s="5" t="s">
        <v>16</v>
      </c>
      <c r="P193" s="5" t="s">
        <v>13</v>
      </c>
      <c r="Q193" s="5" t="s">
        <v>15</v>
      </c>
      <c r="R193" s="5" t="s">
        <v>16</v>
      </c>
      <c r="S193" s="5" t="s">
        <v>17</v>
      </c>
      <c r="T193" s="5" t="s">
        <v>18</v>
      </c>
      <c r="U193" s="5" t="s">
        <v>19</v>
      </c>
      <c r="V193" s="5" t="s">
        <v>20</v>
      </c>
      <c r="W193" s="5" t="s">
        <v>21</v>
      </c>
      <c r="X193" s="5" t="s">
        <v>22</v>
      </c>
      <c r="Y193" s="5" t="s">
        <v>23</v>
      </c>
      <c r="Z193" s="5" t="s">
        <v>24</v>
      </c>
      <c r="AA193" s="5" t="s">
        <v>25</v>
      </c>
      <c r="AB193" s="5" t="s">
        <v>26</v>
      </c>
      <c r="AC193" s="5" t="s">
        <v>27</v>
      </c>
      <c r="AD193" s="5" t="s">
        <v>28</v>
      </c>
    </row>
    <row r="194" spans="1:30" ht="30.6" x14ac:dyDescent="0.3">
      <c r="A194" s="6">
        <v>1</v>
      </c>
      <c r="B194" s="6">
        <v>53102102</v>
      </c>
      <c r="C194" s="7" t="s">
        <v>29</v>
      </c>
      <c r="D194" s="23">
        <v>43342707</v>
      </c>
      <c r="E194" s="9" t="s">
        <v>30</v>
      </c>
      <c r="F194" s="6">
        <v>239</v>
      </c>
      <c r="G194" s="6">
        <v>239</v>
      </c>
      <c r="H194" s="10">
        <v>167610</v>
      </c>
      <c r="I194" s="10">
        <f>H194+(H194*5.84%)</f>
        <v>177398.424</v>
      </c>
      <c r="J194" s="11">
        <v>75000</v>
      </c>
      <c r="K194" s="11">
        <f>J194*19%</f>
        <v>14250</v>
      </c>
      <c r="L194" s="11">
        <f>J194+K194</f>
        <v>89250</v>
      </c>
      <c r="M194" s="18">
        <v>82356.713384140734</v>
      </c>
      <c r="N194" s="32">
        <f>M194*19%</f>
        <v>15647.775542986739</v>
      </c>
      <c r="O194" s="32">
        <f>M194+N194</f>
        <v>98004.488927127473</v>
      </c>
      <c r="P194" s="33">
        <v>82557.3</v>
      </c>
      <c r="Q194" s="33">
        <f>P194*19%</f>
        <v>15685.887000000001</v>
      </c>
      <c r="R194" s="33">
        <f>P194+Q194</f>
        <v>98243.187000000005</v>
      </c>
      <c r="S194" s="34">
        <f>MIN(I194,L194,O194,R194)</f>
        <v>89250</v>
      </c>
      <c r="T194" s="34">
        <f>AVERAGE(I194,L194,O194,R194)</f>
        <v>115724.02498178187</v>
      </c>
      <c r="U194" s="34">
        <f>MEDIAN(I194,L194,O194,R194)</f>
        <v>98123.837963563739</v>
      </c>
      <c r="V194" s="34">
        <f>GEOMEAN(I194,L194,O194,R194)</f>
        <v>111115.99977053649</v>
      </c>
      <c r="W194" s="34">
        <f>STDEVA(I194,L194,O194,R194)</f>
        <v>41328.630703713934</v>
      </c>
      <c r="X194" s="35">
        <f>W194/T194</f>
        <v>0.357130947616281</v>
      </c>
      <c r="Y194" s="34" t="s">
        <v>18</v>
      </c>
      <c r="Z194" s="34">
        <f>ROUND(T194,2)</f>
        <v>115724.02</v>
      </c>
      <c r="AA194" s="34">
        <f>Z194*G194</f>
        <v>27658040.780000001</v>
      </c>
      <c r="AB194" s="12">
        <f>D194-AA194</f>
        <v>15684666.219999999</v>
      </c>
      <c r="AC194" s="24">
        <f>G194/F194</f>
        <v>1</v>
      </c>
      <c r="AD194" s="30">
        <f>100%-AC194</f>
        <v>0</v>
      </c>
    </row>
    <row r="195" spans="1:30" ht="15.6" x14ac:dyDescent="0.3">
      <c r="A195" s="55" t="s">
        <v>198</v>
      </c>
      <c r="B195" s="55"/>
      <c r="C195" s="55"/>
      <c r="D195" s="55"/>
      <c r="E195" s="55"/>
      <c r="F195" s="55"/>
      <c r="G195" s="55"/>
      <c r="H195" s="55"/>
      <c r="I195" s="55"/>
      <c r="J195" s="55"/>
      <c r="K195" s="55"/>
      <c r="L195" s="55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22"/>
      <c r="AC195" s="22"/>
      <c r="AD195" s="22"/>
    </row>
    <row r="196" spans="1:30" ht="30.6" x14ac:dyDescent="0.3">
      <c r="A196" s="13">
        <v>2</v>
      </c>
      <c r="B196" s="6">
        <v>46181604</v>
      </c>
      <c r="C196" s="14" t="s">
        <v>32</v>
      </c>
      <c r="D196" s="43">
        <v>4318817</v>
      </c>
      <c r="E196" s="13" t="s">
        <v>33</v>
      </c>
      <c r="F196" s="13">
        <v>48</v>
      </c>
      <c r="G196" s="13">
        <v>29</v>
      </c>
      <c r="H196" s="16">
        <v>86514</v>
      </c>
      <c r="I196" s="10">
        <f>H196+(H196*5.84%)</f>
        <v>91566.417600000001</v>
      </c>
      <c r="J196" s="11">
        <v>125000</v>
      </c>
      <c r="K196" s="11">
        <f>J196*19%</f>
        <v>23750</v>
      </c>
      <c r="L196" s="11">
        <f>J196+K196</f>
        <v>148750</v>
      </c>
      <c r="M196" s="18">
        <v>149440.9458860415</v>
      </c>
      <c r="N196" s="32">
        <f>M196*19%</f>
        <v>28393.779718347887</v>
      </c>
      <c r="O196" s="32">
        <f>M196+N196</f>
        <v>177834.72560438939</v>
      </c>
      <c r="P196" s="18">
        <v>140595</v>
      </c>
      <c r="Q196" s="1">
        <f>P196*19%</f>
        <v>26713.05</v>
      </c>
      <c r="R196" s="1">
        <f>P196+Q196</f>
        <v>167308.04999999999</v>
      </c>
      <c r="S196" s="34">
        <f>MIN(I196,L196,O196,R196)</f>
        <v>91566.417600000001</v>
      </c>
      <c r="T196" s="34">
        <f>AVERAGE(I196,L196,O196,R196)</f>
        <v>146364.79830109735</v>
      </c>
      <c r="U196" s="34">
        <f>MEDIAN(I196,L196,O196,R196)</f>
        <v>158029.02499999999</v>
      </c>
      <c r="V196" s="34">
        <f>GEOMEAN(I196,L196,O196,R196)</f>
        <v>141883.42092007876</v>
      </c>
      <c r="W196" s="34">
        <f>STDEVA(I196,L196,O196,R196)</f>
        <v>38460.056469038544</v>
      </c>
      <c r="X196" s="35">
        <f>W196/T196</f>
        <v>0.26276848610770226</v>
      </c>
      <c r="Y196" s="34" t="s">
        <v>18</v>
      </c>
      <c r="Z196" s="34">
        <f>ROUND(T196,2)</f>
        <v>146364.79999999999</v>
      </c>
      <c r="AA196" s="34">
        <f>Z196*G196</f>
        <v>4244579.1999999993</v>
      </c>
      <c r="AB196" s="12">
        <f>D196-AA196</f>
        <v>74237.800000000745</v>
      </c>
      <c r="AC196" s="24">
        <f>G196/F196</f>
        <v>0.60416666666666663</v>
      </c>
      <c r="AD196" s="30">
        <f>100%-AC196</f>
        <v>0.39583333333333337</v>
      </c>
    </row>
    <row r="197" spans="1:30" ht="15.6" x14ac:dyDescent="0.3">
      <c r="A197" s="47" t="s">
        <v>199</v>
      </c>
      <c r="B197" s="47"/>
      <c r="C197" s="47"/>
      <c r="D197" s="47"/>
      <c r="E197" s="47"/>
      <c r="F197" s="47"/>
      <c r="G197" s="47"/>
      <c r="H197" s="47"/>
      <c r="I197" s="47"/>
      <c r="J197" s="47"/>
      <c r="K197" s="47"/>
      <c r="L197" s="47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22"/>
      <c r="AC197" s="22"/>
      <c r="AD197" s="22"/>
    </row>
    <row r="198" spans="1:30" ht="30.6" x14ac:dyDescent="0.3">
      <c r="A198" s="13">
        <v>3</v>
      </c>
      <c r="B198" s="20">
        <v>15121900</v>
      </c>
      <c r="C198" s="29" t="s">
        <v>200</v>
      </c>
      <c r="D198" s="50">
        <v>129322050</v>
      </c>
      <c r="E198" s="20" t="s">
        <v>201</v>
      </c>
      <c r="F198" s="20">
        <v>3</v>
      </c>
      <c r="G198" s="20">
        <v>3</v>
      </c>
      <c r="H198" s="20"/>
      <c r="I198" s="20"/>
      <c r="J198" s="18">
        <v>1985200</v>
      </c>
      <c r="K198" s="18">
        <v>0</v>
      </c>
      <c r="L198" s="18">
        <f t="shared" ref="L198:L205" si="455">K198+J198</f>
        <v>1985200</v>
      </c>
      <c r="M198" s="18">
        <v>2268674.5912974393</v>
      </c>
      <c r="N198" s="18">
        <v>0</v>
      </c>
      <c r="O198" s="18">
        <f t="shared" ref="O198" si="456">N198+M198</f>
        <v>2268674.5912974393</v>
      </c>
      <c r="P198" s="18">
        <v>2142834.75</v>
      </c>
      <c r="Q198" s="18">
        <v>0</v>
      </c>
      <c r="R198" s="18">
        <f t="shared" ref="R198" si="457">Q198+P198</f>
        <v>2142834.75</v>
      </c>
      <c r="S198" s="34">
        <f t="shared" ref="S198:S205" si="458">MIN(I198,L198,O198,R198)</f>
        <v>1985200</v>
      </c>
      <c r="T198" s="34">
        <f t="shared" ref="T198:T205" si="459">AVERAGE(I198,L198,O198,R198)</f>
        <v>2132236.4470991464</v>
      </c>
      <c r="U198" s="34">
        <f t="shared" ref="U198:U205" si="460">MEDIAN(I198,L198,O198,R198)</f>
        <v>2142834.75</v>
      </c>
      <c r="V198" s="34">
        <f t="shared" ref="V198:V205" si="461">GEOMEAN(I198,L198,O198,R198)</f>
        <v>2129062.3731425852</v>
      </c>
      <c r="W198" s="34">
        <f t="shared" ref="W198:W205" si="462">STDEVA(I198,L198,O198,R198)</f>
        <v>142034.16489033983</v>
      </c>
      <c r="X198" s="35">
        <f t="shared" ref="X198:X205" si="463">W198/T198</f>
        <v>6.6612764772675054E-2</v>
      </c>
      <c r="Y198" s="34" t="s">
        <v>17</v>
      </c>
      <c r="Z198" s="34">
        <f>ROUND(S198,2)</f>
        <v>1985200</v>
      </c>
      <c r="AA198" s="34">
        <f t="shared" ref="AA198:AA205" si="464">Z198*G198</f>
        <v>5955600</v>
      </c>
      <c r="AB198" s="51">
        <f>D198-SUM(AA198:AA205)</f>
        <v>50819756.159999996</v>
      </c>
      <c r="AC198" s="24">
        <f>G198/F198</f>
        <v>1</v>
      </c>
      <c r="AD198" s="30">
        <f>100%-AC198</f>
        <v>0</v>
      </c>
    </row>
    <row r="199" spans="1:30" ht="20.399999999999999" x14ac:dyDescent="0.3">
      <c r="A199" s="13">
        <v>4</v>
      </c>
      <c r="B199" s="20">
        <v>31211800</v>
      </c>
      <c r="C199" s="29" t="s">
        <v>36</v>
      </c>
      <c r="D199" s="50"/>
      <c r="E199" s="20" t="s">
        <v>37</v>
      </c>
      <c r="F199" s="20">
        <v>38</v>
      </c>
      <c r="G199" s="20">
        <v>38</v>
      </c>
      <c r="H199" s="19">
        <v>52766</v>
      </c>
      <c r="I199" s="10">
        <f>H199+(H199*5.84%)</f>
        <v>55847.534399999997</v>
      </c>
      <c r="J199" s="18">
        <v>43000</v>
      </c>
      <c r="K199" s="11">
        <f t="shared" ref="K199" si="465">J199*19%</f>
        <v>8170</v>
      </c>
      <c r="L199" s="18">
        <f t="shared" si="455"/>
        <v>51170</v>
      </c>
      <c r="M199" s="18">
        <v>52109.4796461113</v>
      </c>
      <c r="N199" s="32">
        <f t="shared" ref="N199" si="466">M199*19%</f>
        <v>9900.8011327611475</v>
      </c>
      <c r="O199" s="32">
        <f t="shared" ref="O199" si="467">M199+N199</f>
        <v>62010.280778872446</v>
      </c>
      <c r="P199" s="18">
        <v>48716.85</v>
      </c>
      <c r="Q199" s="33">
        <f>P199*19%</f>
        <v>9256.2014999999992</v>
      </c>
      <c r="R199" s="33">
        <f t="shared" ref="R199" si="468">P199+Q199</f>
        <v>57973.051500000001</v>
      </c>
      <c r="S199" s="34">
        <f t="shared" si="458"/>
        <v>51170</v>
      </c>
      <c r="T199" s="34">
        <f t="shared" si="459"/>
        <v>56750.216669718109</v>
      </c>
      <c r="U199" s="34">
        <f t="shared" si="460"/>
        <v>56910.292950000003</v>
      </c>
      <c r="V199" s="34">
        <f t="shared" si="461"/>
        <v>56614.453569475911</v>
      </c>
      <c r="W199" s="34">
        <f t="shared" si="462"/>
        <v>4513.5814610139869</v>
      </c>
      <c r="X199" s="35">
        <f t="shared" si="463"/>
        <v>7.9534171424977693E-2</v>
      </c>
      <c r="Y199" s="34" t="s">
        <v>17</v>
      </c>
      <c r="Z199" s="34">
        <f>ROUND(S199,2)</f>
        <v>51170</v>
      </c>
      <c r="AA199" s="34">
        <f t="shared" si="464"/>
        <v>1944460</v>
      </c>
      <c r="AB199" s="52"/>
      <c r="AC199" s="24">
        <f t="shared" ref="AC199:AC205" si="469">G199/F199</f>
        <v>1</v>
      </c>
      <c r="AD199" s="30">
        <f t="shared" ref="AD199:AD261" si="470">100%-AC199</f>
        <v>0</v>
      </c>
    </row>
    <row r="200" spans="1:30" ht="40.799999999999997" x14ac:dyDescent="0.3">
      <c r="A200" s="13">
        <v>5</v>
      </c>
      <c r="B200" s="20">
        <v>15121500</v>
      </c>
      <c r="C200" s="29" t="s">
        <v>165</v>
      </c>
      <c r="D200" s="50"/>
      <c r="E200" s="20" t="s">
        <v>53</v>
      </c>
      <c r="F200" s="20">
        <v>144</v>
      </c>
      <c r="G200" s="20">
        <v>144</v>
      </c>
      <c r="H200" s="6"/>
      <c r="I200" s="6"/>
      <c r="J200" s="18">
        <v>150000</v>
      </c>
      <c r="K200" s="18">
        <v>0</v>
      </c>
      <c r="L200" s="18">
        <f t="shared" si="455"/>
        <v>150000</v>
      </c>
      <c r="M200" s="18">
        <v>70907.737902352586</v>
      </c>
      <c r="N200" s="18">
        <v>0</v>
      </c>
      <c r="O200" s="18">
        <f t="shared" ref="O200" si="471">N200+M200</f>
        <v>70907.737902352586</v>
      </c>
      <c r="P200" s="18">
        <v>70982.100000000006</v>
      </c>
      <c r="Q200" s="18">
        <v>0</v>
      </c>
      <c r="R200" s="18">
        <f t="shared" ref="R200" si="472">Q200+P200</f>
        <v>70982.100000000006</v>
      </c>
      <c r="S200" s="34">
        <f t="shared" si="458"/>
        <v>70907.737902352586</v>
      </c>
      <c r="T200" s="34">
        <f t="shared" si="459"/>
        <v>97296.612634117526</v>
      </c>
      <c r="U200" s="34">
        <f t="shared" si="460"/>
        <v>70982.100000000006</v>
      </c>
      <c r="V200" s="34">
        <f t="shared" si="461"/>
        <v>91056.561117102116</v>
      </c>
      <c r="W200" s="34">
        <f t="shared" si="462"/>
        <v>45642.487468466148</v>
      </c>
      <c r="X200" s="35">
        <f t="shared" si="463"/>
        <v>0.46910664444305011</v>
      </c>
      <c r="Y200" s="34" t="s">
        <v>18</v>
      </c>
      <c r="Z200" s="34">
        <f>ROUND(T200,2)</f>
        <v>97296.61</v>
      </c>
      <c r="AA200" s="34">
        <f t="shared" si="464"/>
        <v>14010711.84</v>
      </c>
      <c r="AB200" s="52"/>
      <c r="AC200" s="24">
        <f t="shared" si="469"/>
        <v>1</v>
      </c>
      <c r="AD200" s="30">
        <f t="shared" si="470"/>
        <v>0</v>
      </c>
    </row>
    <row r="201" spans="1:30" ht="20.399999999999999" x14ac:dyDescent="0.3">
      <c r="A201" s="13">
        <v>6</v>
      </c>
      <c r="B201" s="20">
        <v>31211800</v>
      </c>
      <c r="C201" s="29" t="s">
        <v>44</v>
      </c>
      <c r="D201" s="50"/>
      <c r="E201" s="20" t="s">
        <v>37</v>
      </c>
      <c r="F201" s="20">
        <v>10</v>
      </c>
      <c r="G201" s="20">
        <v>10</v>
      </c>
      <c r="H201" s="19">
        <v>1326306</v>
      </c>
      <c r="I201" s="10">
        <f>H201+(H201*5.84%)</f>
        <v>1403762.2704</v>
      </c>
      <c r="J201" s="18">
        <v>1295800</v>
      </c>
      <c r="K201" s="11"/>
      <c r="L201" s="18">
        <f t="shared" si="455"/>
        <v>1295800</v>
      </c>
      <c r="M201" s="18">
        <v>1437544.289396402</v>
      </c>
      <c r="N201" s="32"/>
      <c r="O201" s="32">
        <f t="shared" ref="O201:O202" si="473">M201+N201</f>
        <v>1437544.289396402</v>
      </c>
      <c r="P201" s="18">
        <v>1396904.25</v>
      </c>
      <c r="Q201" s="33"/>
      <c r="R201" s="33">
        <f t="shared" ref="R201:R202" si="474">P201+Q201</f>
        <v>1396904.25</v>
      </c>
      <c r="S201" s="34">
        <f t="shared" si="458"/>
        <v>1295800</v>
      </c>
      <c r="T201" s="34">
        <f t="shared" si="459"/>
        <v>1383502.7024491006</v>
      </c>
      <c r="U201" s="34">
        <f t="shared" si="460"/>
        <v>1400333.2601999999</v>
      </c>
      <c r="V201" s="34">
        <f t="shared" si="461"/>
        <v>1382467.2548362648</v>
      </c>
      <c r="W201" s="34">
        <f t="shared" si="462"/>
        <v>61107.306456141392</v>
      </c>
      <c r="X201" s="35">
        <f t="shared" si="463"/>
        <v>4.4168548675740334E-2</v>
      </c>
      <c r="Y201" s="34" t="s">
        <v>17</v>
      </c>
      <c r="Z201" s="34">
        <f t="shared" ref="Z201" si="475">ROUND(S201,2)</f>
        <v>1295800</v>
      </c>
      <c r="AA201" s="34">
        <f t="shared" si="464"/>
        <v>12958000</v>
      </c>
      <c r="AB201" s="52"/>
      <c r="AC201" s="24">
        <f t="shared" si="469"/>
        <v>1</v>
      </c>
      <c r="AD201" s="30">
        <f t="shared" si="470"/>
        <v>0</v>
      </c>
    </row>
    <row r="202" spans="1:30" ht="15.6" x14ac:dyDescent="0.3">
      <c r="A202" s="13">
        <v>7</v>
      </c>
      <c r="B202" s="20">
        <v>15121800</v>
      </c>
      <c r="C202" s="29" t="s">
        <v>38</v>
      </c>
      <c r="D202" s="50"/>
      <c r="E202" s="20" t="s">
        <v>37</v>
      </c>
      <c r="F202" s="20">
        <v>702</v>
      </c>
      <c r="G202" s="20">
        <v>702</v>
      </c>
      <c r="H202" s="19">
        <v>36561</v>
      </c>
      <c r="I202" s="10">
        <f>H202+(H202*5.84%)</f>
        <v>38696.162400000001</v>
      </c>
      <c r="J202" s="18">
        <v>30000</v>
      </c>
      <c r="K202" s="11">
        <f t="shared" ref="K202" si="476">J202*19%</f>
        <v>5700</v>
      </c>
      <c r="L202" s="18">
        <f t="shared" si="455"/>
        <v>35700</v>
      </c>
      <c r="M202" s="18">
        <v>32648.082050794019</v>
      </c>
      <c r="N202" s="32">
        <f t="shared" ref="N202" si="477">M202*19%</f>
        <v>6203.1355896508639</v>
      </c>
      <c r="O202" s="32">
        <f t="shared" si="473"/>
        <v>38851.217640444884</v>
      </c>
      <c r="P202" s="18">
        <v>34119.75</v>
      </c>
      <c r="Q202" s="33">
        <f>P202*19%</f>
        <v>6482.7525000000005</v>
      </c>
      <c r="R202" s="33">
        <f t="shared" si="474"/>
        <v>40602.502500000002</v>
      </c>
      <c r="S202" s="34">
        <f t="shared" si="458"/>
        <v>35700</v>
      </c>
      <c r="T202" s="34">
        <f t="shared" si="459"/>
        <v>38462.470635111225</v>
      </c>
      <c r="U202" s="34">
        <f t="shared" si="460"/>
        <v>38773.690020222442</v>
      </c>
      <c r="V202" s="34">
        <f t="shared" si="461"/>
        <v>38421.417847202538</v>
      </c>
      <c r="W202" s="34">
        <f t="shared" si="462"/>
        <v>2034.4300158131002</v>
      </c>
      <c r="X202" s="35">
        <f t="shared" si="463"/>
        <v>5.2893898447488985E-2</v>
      </c>
      <c r="Y202" s="34" t="s">
        <v>17</v>
      </c>
      <c r="Z202" s="34">
        <f>ROUND(S202,2)</f>
        <v>35700</v>
      </c>
      <c r="AA202" s="34">
        <f t="shared" si="464"/>
        <v>25061400</v>
      </c>
      <c r="AB202" s="52"/>
      <c r="AC202" s="24">
        <f t="shared" si="469"/>
        <v>1</v>
      </c>
      <c r="AD202" s="30">
        <f t="shared" si="470"/>
        <v>0</v>
      </c>
    </row>
    <row r="203" spans="1:30" ht="40.799999999999997" x14ac:dyDescent="0.3">
      <c r="A203" s="13">
        <v>8</v>
      </c>
      <c r="B203" s="20">
        <v>15121902</v>
      </c>
      <c r="C203" s="29" t="s">
        <v>202</v>
      </c>
      <c r="D203" s="50"/>
      <c r="E203" s="20" t="s">
        <v>43</v>
      </c>
      <c r="F203" s="20">
        <v>50</v>
      </c>
      <c r="G203" s="20">
        <v>50</v>
      </c>
      <c r="H203" s="20"/>
      <c r="I203" s="20"/>
      <c r="J203" s="18">
        <v>36500</v>
      </c>
      <c r="K203" s="18">
        <v>0</v>
      </c>
      <c r="L203" s="18">
        <f t="shared" si="455"/>
        <v>36500</v>
      </c>
      <c r="M203" s="18">
        <v>38682.807157616458</v>
      </c>
      <c r="N203" s="18">
        <v>0</v>
      </c>
      <c r="O203" s="18">
        <f t="shared" ref="O203:O204" si="478">N203+M203</f>
        <v>38682.807157616458</v>
      </c>
      <c r="P203" s="18">
        <v>36703.800000000003</v>
      </c>
      <c r="Q203" s="18">
        <v>0</v>
      </c>
      <c r="R203" s="18">
        <f t="shared" ref="R203:R204" si="479">Q203+P203</f>
        <v>36703.800000000003</v>
      </c>
      <c r="S203" s="34">
        <f t="shared" si="458"/>
        <v>36500</v>
      </c>
      <c r="T203" s="34">
        <f t="shared" si="459"/>
        <v>37295.535719205487</v>
      </c>
      <c r="U203" s="34">
        <f t="shared" si="460"/>
        <v>36703.800000000003</v>
      </c>
      <c r="V203" s="34">
        <f t="shared" si="461"/>
        <v>37282.694508143068</v>
      </c>
      <c r="W203" s="34">
        <f t="shared" si="462"/>
        <v>1205.7259816696057</v>
      </c>
      <c r="X203" s="35">
        <f t="shared" si="463"/>
        <v>3.2328962660501809E-2</v>
      </c>
      <c r="Y203" s="34" t="s">
        <v>17</v>
      </c>
      <c r="Z203" s="34">
        <f>ROUND(S203,2)</f>
        <v>36500</v>
      </c>
      <c r="AA203" s="34">
        <f t="shared" si="464"/>
        <v>1825000</v>
      </c>
      <c r="AB203" s="52"/>
      <c r="AC203" s="24">
        <f t="shared" si="469"/>
        <v>1</v>
      </c>
      <c r="AD203" s="30">
        <f t="shared" si="470"/>
        <v>0</v>
      </c>
    </row>
    <row r="204" spans="1:30" ht="51" x14ac:dyDescent="0.3">
      <c r="A204" s="13">
        <v>9</v>
      </c>
      <c r="B204" s="20">
        <v>15121504</v>
      </c>
      <c r="C204" s="29" t="s">
        <v>119</v>
      </c>
      <c r="D204" s="50"/>
      <c r="E204" s="39" t="s">
        <v>40</v>
      </c>
      <c r="F204" s="20">
        <v>1050</v>
      </c>
      <c r="G204" s="20">
        <v>1050</v>
      </c>
      <c r="H204" s="20"/>
      <c r="I204" s="20"/>
      <c r="J204" s="18">
        <v>4200</v>
      </c>
      <c r="K204" s="18">
        <f t="shared" ref="K204" si="480">J204*0.19</f>
        <v>798</v>
      </c>
      <c r="L204" s="18">
        <f t="shared" si="455"/>
        <v>4998</v>
      </c>
      <c r="M204" s="18">
        <v>4458.8996819128779</v>
      </c>
      <c r="N204" s="18">
        <f>M204*0.19</f>
        <v>847.19093956344682</v>
      </c>
      <c r="O204" s="18">
        <f t="shared" si="478"/>
        <v>5306.0906214763245</v>
      </c>
      <c r="P204" s="18">
        <v>4527.6000000000004</v>
      </c>
      <c r="Q204" s="18">
        <f>P204*0.19</f>
        <v>860.24400000000003</v>
      </c>
      <c r="R204" s="18">
        <f t="shared" si="479"/>
        <v>5387.8440000000001</v>
      </c>
      <c r="S204" s="34">
        <f t="shared" si="458"/>
        <v>4998</v>
      </c>
      <c r="T204" s="34">
        <f t="shared" si="459"/>
        <v>5230.6448738254412</v>
      </c>
      <c r="U204" s="34">
        <f t="shared" si="460"/>
        <v>5306.0906214763245</v>
      </c>
      <c r="V204" s="34">
        <f t="shared" si="461"/>
        <v>5227.9165001889241</v>
      </c>
      <c r="W204" s="34">
        <f t="shared" si="462"/>
        <v>205.58120466849724</v>
      </c>
      <c r="X204" s="35">
        <f t="shared" si="463"/>
        <v>3.9303223527416623E-2</v>
      </c>
      <c r="Y204" s="34" t="s">
        <v>17</v>
      </c>
      <c r="Z204" s="34">
        <f>ROUND(S204,2)</f>
        <v>4998</v>
      </c>
      <c r="AA204" s="34">
        <f t="shared" si="464"/>
        <v>5247900</v>
      </c>
      <c r="AB204" s="52"/>
      <c r="AC204" s="24">
        <f t="shared" si="469"/>
        <v>1</v>
      </c>
      <c r="AD204" s="30">
        <f t="shared" si="470"/>
        <v>0</v>
      </c>
    </row>
    <row r="205" spans="1:30" ht="15.6" x14ac:dyDescent="0.3">
      <c r="A205" s="13">
        <v>10</v>
      </c>
      <c r="B205" s="20">
        <v>12190000</v>
      </c>
      <c r="C205" s="29" t="s">
        <v>51</v>
      </c>
      <c r="D205" s="50"/>
      <c r="E205" s="20" t="s">
        <v>37</v>
      </c>
      <c r="F205" s="20">
        <v>1050</v>
      </c>
      <c r="G205" s="20">
        <v>1050</v>
      </c>
      <c r="H205" s="19">
        <v>7820</v>
      </c>
      <c r="I205" s="10">
        <f>H205+(H205*5.84%)</f>
        <v>8276.6880000000001</v>
      </c>
      <c r="J205" s="18">
        <v>15000</v>
      </c>
      <c r="K205" s="11">
        <f t="shared" ref="K205" si="481">J205*19%</f>
        <v>2850</v>
      </c>
      <c r="L205" s="18">
        <f t="shared" si="455"/>
        <v>17850</v>
      </c>
      <c r="M205" s="18">
        <v>7696.0417356577191</v>
      </c>
      <c r="N205" s="32">
        <f t="shared" ref="N205" si="482">M205*19%</f>
        <v>1462.2479297749667</v>
      </c>
      <c r="O205" s="32">
        <f t="shared" ref="O205" si="483">M205+N205</f>
        <v>9158.2896654326851</v>
      </c>
      <c r="P205" s="18">
        <v>7161</v>
      </c>
      <c r="Q205" s="33">
        <f>P205*19%</f>
        <v>1360.59</v>
      </c>
      <c r="R205" s="33">
        <f t="shared" ref="R205" si="484">P205+Q205</f>
        <v>8521.59</v>
      </c>
      <c r="S205" s="34">
        <f t="shared" si="458"/>
        <v>8276.6880000000001</v>
      </c>
      <c r="T205" s="34">
        <f t="shared" si="459"/>
        <v>10951.64191635817</v>
      </c>
      <c r="U205" s="34">
        <f t="shared" si="460"/>
        <v>8839.9398327163435</v>
      </c>
      <c r="V205" s="34">
        <f t="shared" si="461"/>
        <v>10362.330837217551</v>
      </c>
      <c r="W205" s="34">
        <f t="shared" si="462"/>
        <v>4613.8916082081978</v>
      </c>
      <c r="X205" s="35">
        <f t="shared" si="463"/>
        <v>0.42129679215648508</v>
      </c>
      <c r="Y205" s="34" t="s">
        <v>18</v>
      </c>
      <c r="Z205" s="34">
        <f>ROUND(T205,2)</f>
        <v>10951.64</v>
      </c>
      <c r="AA205" s="34">
        <f t="shared" si="464"/>
        <v>11499222</v>
      </c>
      <c r="AB205" s="52"/>
      <c r="AC205" s="24">
        <f t="shared" si="469"/>
        <v>1</v>
      </c>
      <c r="AD205" s="30">
        <f t="shared" si="470"/>
        <v>0</v>
      </c>
    </row>
    <row r="206" spans="1:30" ht="15.6" x14ac:dyDescent="0.3">
      <c r="A206" s="47" t="s">
        <v>203</v>
      </c>
      <c r="B206" s="47"/>
      <c r="C206" s="47"/>
      <c r="D206" s="47"/>
      <c r="E206" s="47"/>
      <c r="F206" s="47"/>
      <c r="G206" s="47"/>
      <c r="H206" s="47"/>
      <c r="I206" s="47"/>
      <c r="J206" s="47"/>
      <c r="K206" s="47"/>
      <c r="L206" s="47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  <c r="Z206" s="36"/>
      <c r="AA206" s="36"/>
      <c r="AB206" s="22"/>
      <c r="AC206" s="22"/>
      <c r="AD206" s="22"/>
    </row>
    <row r="207" spans="1:30" ht="61.2" x14ac:dyDescent="0.3">
      <c r="A207" s="13">
        <v>11</v>
      </c>
      <c r="B207" s="20">
        <v>31201612</v>
      </c>
      <c r="C207" s="29" t="s">
        <v>204</v>
      </c>
      <c r="D207" s="50">
        <v>152740012</v>
      </c>
      <c r="E207" s="39" t="s">
        <v>30</v>
      </c>
      <c r="F207" s="20">
        <v>111</v>
      </c>
      <c r="G207" s="20">
        <v>111</v>
      </c>
      <c r="H207" s="6"/>
      <c r="I207" s="6"/>
      <c r="J207" s="18">
        <v>92500</v>
      </c>
      <c r="K207" s="18">
        <f t="shared" ref="K207" si="485">J207*0.19</f>
        <v>17575</v>
      </c>
      <c r="L207" s="18">
        <f t="shared" ref="L207:L210" si="486">K207+J207</f>
        <v>110075</v>
      </c>
      <c r="M207" s="18">
        <v>102931.55057147861</v>
      </c>
      <c r="N207" s="18">
        <f t="shared" ref="N207" si="487">M207*0.19</f>
        <v>19556.994608580935</v>
      </c>
      <c r="O207" s="18">
        <f t="shared" ref="O207" si="488">N207+M207</f>
        <v>122488.54518005955</v>
      </c>
      <c r="P207" s="18">
        <v>103479.6</v>
      </c>
      <c r="Q207" s="18">
        <f t="shared" ref="Q207" si="489">P207*0.19</f>
        <v>19661.124</v>
      </c>
      <c r="R207" s="18">
        <f t="shared" ref="R207" si="490">Q207+P207</f>
        <v>123140.724</v>
      </c>
      <c r="S207" s="34">
        <f t="shared" ref="S207:S210" si="491">MIN(I207,L207,O207,R207)</f>
        <v>110075</v>
      </c>
      <c r="T207" s="34">
        <f t="shared" ref="T207:T210" si="492">AVERAGE(I207,L207,O207,R207)</f>
        <v>118568.08972668652</v>
      </c>
      <c r="U207" s="34">
        <f t="shared" ref="U207:U210" si="493">MEDIAN(I207,L207,O207,R207)</f>
        <v>122488.54518005955</v>
      </c>
      <c r="V207" s="34">
        <f t="shared" ref="V207:V210" si="494">GEOMEAN(I207,L207,O207,R207)</f>
        <v>118411.88401455763</v>
      </c>
      <c r="W207" s="34">
        <f t="shared" ref="W207:W210" si="495">STDEVA(I207,L207,O207,R207)</f>
        <v>7362.4563925673456</v>
      </c>
      <c r="X207" s="35">
        <f t="shared" ref="X207:X210" si="496">W207/T207</f>
        <v>6.2094754242382408E-2</v>
      </c>
      <c r="Y207" s="34" t="s">
        <v>17</v>
      </c>
      <c r="Z207" s="34">
        <f t="shared" ref="Z207:Z210" si="497">ROUND(S207,2)</f>
        <v>110075</v>
      </c>
      <c r="AA207" s="34">
        <f t="shared" ref="AA207:AA210" si="498">Z207*G207</f>
        <v>12218325</v>
      </c>
      <c r="AB207" s="54">
        <f>D207-SUM(AA207:AA210)</f>
        <v>35047</v>
      </c>
      <c r="AC207" s="24">
        <f t="shared" ref="AC207:AC210" si="499">G207/F207</f>
        <v>1</v>
      </c>
      <c r="AD207" s="30">
        <f t="shared" si="470"/>
        <v>0</v>
      </c>
    </row>
    <row r="208" spans="1:30" ht="30.6" x14ac:dyDescent="0.3">
      <c r="A208" s="13">
        <v>12</v>
      </c>
      <c r="B208" s="20">
        <v>12352310</v>
      </c>
      <c r="C208" s="29" t="s">
        <v>60</v>
      </c>
      <c r="D208" s="50"/>
      <c r="E208" s="39" t="s">
        <v>30</v>
      </c>
      <c r="F208" s="20">
        <v>18</v>
      </c>
      <c r="G208" s="20">
        <v>18</v>
      </c>
      <c r="H208" s="10">
        <v>103888</v>
      </c>
      <c r="I208" s="10">
        <f t="shared" ref="I208" si="500">H208+(H208*5.84%)</f>
        <v>109955.0592</v>
      </c>
      <c r="J208" s="18">
        <v>85000</v>
      </c>
      <c r="K208" s="11">
        <f t="shared" ref="K208" si="501">J208*19%</f>
        <v>16150</v>
      </c>
      <c r="L208" s="18">
        <f t="shared" si="486"/>
        <v>101150</v>
      </c>
      <c r="M208" s="18">
        <v>94082.215396368832</v>
      </c>
      <c r="N208" s="32">
        <f t="shared" ref="N208" si="502">M208*19%</f>
        <v>17875.620925310079</v>
      </c>
      <c r="O208" s="32">
        <f t="shared" ref="O208" si="503">M208+N208</f>
        <v>111957.83632167891</v>
      </c>
      <c r="P208" s="18">
        <v>90851.25</v>
      </c>
      <c r="Q208" s="33">
        <f t="shared" ref="Q208" si="504">P208*19%</f>
        <v>17261.737499999999</v>
      </c>
      <c r="R208" s="1">
        <f t="shared" ref="R208" si="505">P208+Q208</f>
        <v>108112.9875</v>
      </c>
      <c r="S208" s="34">
        <f t="shared" si="491"/>
        <v>101150</v>
      </c>
      <c r="T208" s="34">
        <f t="shared" si="492"/>
        <v>107793.97075541974</v>
      </c>
      <c r="U208" s="34">
        <f t="shared" si="493"/>
        <v>109034.02335</v>
      </c>
      <c r="V208" s="34">
        <f t="shared" si="494"/>
        <v>107715.54105631729</v>
      </c>
      <c r="W208" s="34">
        <f t="shared" si="495"/>
        <v>4699.3687094251472</v>
      </c>
      <c r="X208" s="35">
        <f t="shared" si="496"/>
        <v>4.3595840068716175E-2</v>
      </c>
      <c r="Y208" s="34" t="s">
        <v>17</v>
      </c>
      <c r="Z208" s="34">
        <f t="shared" si="497"/>
        <v>101150</v>
      </c>
      <c r="AA208" s="34">
        <f t="shared" si="498"/>
        <v>1820700</v>
      </c>
      <c r="AB208" s="52"/>
      <c r="AC208" s="24">
        <f t="shared" si="499"/>
        <v>1</v>
      </c>
      <c r="AD208" s="30">
        <f t="shared" si="470"/>
        <v>0</v>
      </c>
    </row>
    <row r="209" spans="1:30" ht="40.799999999999997" x14ac:dyDescent="0.3">
      <c r="A209" s="13">
        <v>13</v>
      </c>
      <c r="B209" s="20">
        <v>12142000</v>
      </c>
      <c r="C209" s="29" t="s">
        <v>168</v>
      </c>
      <c r="D209" s="50"/>
      <c r="E209" s="39" t="s">
        <v>30</v>
      </c>
      <c r="F209" s="20">
        <v>30</v>
      </c>
      <c r="G209" s="20">
        <v>30</v>
      </c>
      <c r="H209" s="6"/>
      <c r="I209" s="6"/>
      <c r="J209" s="18">
        <v>725000</v>
      </c>
      <c r="K209" s="18">
        <f t="shared" ref="K209" si="506">J209*0.19</f>
        <v>137750</v>
      </c>
      <c r="L209" s="18">
        <f t="shared" si="486"/>
        <v>862750</v>
      </c>
      <c r="M209" s="18">
        <v>764832.48765612359</v>
      </c>
      <c r="N209" s="18">
        <f t="shared" ref="N209" si="507">M209*0.19</f>
        <v>145318.17265466347</v>
      </c>
      <c r="O209" s="18">
        <f t="shared" ref="O209" si="508">N209+M209</f>
        <v>910150.66031078703</v>
      </c>
      <c r="P209" s="18">
        <v>781467.75</v>
      </c>
      <c r="Q209" s="18">
        <f>P209*0.19</f>
        <v>148478.8725</v>
      </c>
      <c r="R209" s="18">
        <f>Q209+P209</f>
        <v>929946.62250000006</v>
      </c>
      <c r="S209" s="34">
        <f t="shared" si="491"/>
        <v>862750</v>
      </c>
      <c r="T209" s="34">
        <f t="shared" si="492"/>
        <v>900949.0942702624</v>
      </c>
      <c r="U209" s="34">
        <f t="shared" si="493"/>
        <v>910150.66031078703</v>
      </c>
      <c r="V209" s="34">
        <f t="shared" si="494"/>
        <v>900503.54319148348</v>
      </c>
      <c r="W209" s="34">
        <f t="shared" si="495"/>
        <v>34530.394322255881</v>
      </c>
      <c r="X209" s="35">
        <f t="shared" si="496"/>
        <v>3.832668742535815E-2</v>
      </c>
      <c r="Y209" s="34" t="s">
        <v>17</v>
      </c>
      <c r="Z209" s="34">
        <f t="shared" si="497"/>
        <v>862750</v>
      </c>
      <c r="AA209" s="34">
        <f t="shared" si="498"/>
        <v>25882500</v>
      </c>
      <c r="AB209" s="52"/>
      <c r="AC209" s="24">
        <f t="shared" si="499"/>
        <v>1</v>
      </c>
      <c r="AD209" s="30">
        <f t="shared" si="470"/>
        <v>0</v>
      </c>
    </row>
    <row r="210" spans="1:30" ht="15.6" x14ac:dyDescent="0.3">
      <c r="A210" s="13">
        <v>14</v>
      </c>
      <c r="B210" s="20">
        <v>12352310</v>
      </c>
      <c r="C210" s="31" t="s">
        <v>205</v>
      </c>
      <c r="D210" s="50"/>
      <c r="E210" s="39" t="s">
        <v>30</v>
      </c>
      <c r="F210" s="20">
        <v>1136</v>
      </c>
      <c r="G210" s="20">
        <v>1077</v>
      </c>
      <c r="H210" s="20"/>
      <c r="I210" s="20"/>
      <c r="J210" s="18">
        <v>88000</v>
      </c>
      <c r="K210" s="11">
        <f t="shared" ref="K210" si="509">J210*19%</f>
        <v>16720</v>
      </c>
      <c r="L210" s="18">
        <f t="shared" si="486"/>
        <v>104720</v>
      </c>
      <c r="M210" s="18">
        <v>100230.13717898696</v>
      </c>
      <c r="N210" s="32">
        <f t="shared" ref="N210" si="510">M210*19%</f>
        <v>19043.726064007522</v>
      </c>
      <c r="O210" s="32">
        <f t="shared" ref="O210" si="511">M210+N210</f>
        <v>119273.86324299448</v>
      </c>
      <c r="P210" s="18">
        <v>94421.25</v>
      </c>
      <c r="Q210" s="33">
        <f t="shared" ref="Q210" si="512">P210*19%</f>
        <v>17940.037499999999</v>
      </c>
      <c r="R210" s="1">
        <f t="shared" ref="R210" si="513">P210+Q210</f>
        <v>112361.28750000001</v>
      </c>
      <c r="S210" s="34">
        <f t="shared" si="491"/>
        <v>104720</v>
      </c>
      <c r="T210" s="34">
        <f t="shared" si="492"/>
        <v>112118.38358099817</v>
      </c>
      <c r="U210" s="34">
        <f t="shared" si="493"/>
        <v>112361.28750000001</v>
      </c>
      <c r="V210" s="34">
        <f t="shared" si="494"/>
        <v>111960.25412469723</v>
      </c>
      <c r="W210" s="34">
        <f t="shared" si="495"/>
        <v>7279.9715356137431</v>
      </c>
      <c r="X210" s="35">
        <f t="shared" si="496"/>
        <v>6.4931113909205099E-2</v>
      </c>
      <c r="Y210" s="34" t="s">
        <v>17</v>
      </c>
      <c r="Z210" s="34">
        <f t="shared" si="497"/>
        <v>104720</v>
      </c>
      <c r="AA210" s="34">
        <f t="shared" si="498"/>
        <v>112783440</v>
      </c>
      <c r="AB210" s="52"/>
      <c r="AC210" s="24">
        <f t="shared" si="499"/>
        <v>0.94806338028169013</v>
      </c>
      <c r="AD210" s="30">
        <f t="shared" si="470"/>
        <v>5.1936619718309873E-2</v>
      </c>
    </row>
    <row r="211" spans="1:30" ht="15.6" x14ac:dyDescent="0.3">
      <c r="A211" s="47" t="s">
        <v>206</v>
      </c>
      <c r="B211" s="47"/>
      <c r="C211" s="47"/>
      <c r="D211" s="47"/>
      <c r="E211" s="47"/>
      <c r="F211" s="47"/>
      <c r="G211" s="47"/>
      <c r="H211" s="47"/>
      <c r="I211" s="47"/>
      <c r="J211" s="47"/>
      <c r="K211" s="47"/>
      <c r="L211" s="47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  <c r="Z211" s="36"/>
      <c r="AA211" s="36"/>
      <c r="AB211" s="22"/>
      <c r="AC211" s="22"/>
      <c r="AD211" s="22"/>
    </row>
    <row r="212" spans="1:30" ht="20.399999999999999" x14ac:dyDescent="0.3">
      <c r="A212" s="13">
        <v>15</v>
      </c>
      <c r="B212" s="20">
        <v>47131821</v>
      </c>
      <c r="C212" s="29" t="s">
        <v>68</v>
      </c>
      <c r="D212" s="50">
        <v>501474406</v>
      </c>
      <c r="E212" s="20" t="s">
        <v>37</v>
      </c>
      <c r="F212" s="20">
        <v>1186</v>
      </c>
      <c r="G212" s="20">
        <v>600</v>
      </c>
      <c r="H212" s="19">
        <v>34992</v>
      </c>
      <c r="I212" s="10">
        <f t="shared" ref="I212" si="514">H212+(H212*5.84%)</f>
        <v>37035.532800000001</v>
      </c>
      <c r="J212" s="18">
        <v>29500</v>
      </c>
      <c r="K212" s="11">
        <f t="shared" ref="K212" si="515">J212*19%</f>
        <v>5605</v>
      </c>
      <c r="L212" s="18">
        <f t="shared" ref="L212:L230" si="516">K212+J212</f>
        <v>35105</v>
      </c>
      <c r="M212" s="18">
        <v>33443.315262576121</v>
      </c>
      <c r="N212" s="32">
        <f t="shared" ref="N212" si="517">M212*19%</f>
        <v>6354.229899889463</v>
      </c>
      <c r="O212" s="32">
        <f t="shared" ref="O212" si="518">M212+N212</f>
        <v>39797.545162465583</v>
      </c>
      <c r="P212" s="18">
        <v>32915.4</v>
      </c>
      <c r="Q212" s="33">
        <f t="shared" ref="Q212" si="519">P212*19%</f>
        <v>6253.9260000000004</v>
      </c>
      <c r="R212" s="1">
        <f t="shared" ref="R212" si="520">P212+Q212</f>
        <v>39169.326000000001</v>
      </c>
      <c r="S212" s="34">
        <f t="shared" ref="S212:S230" si="521">MIN(I212,L212,O212,R212)</f>
        <v>35105</v>
      </c>
      <c r="T212" s="34">
        <f t="shared" ref="T212:T230" si="522">AVERAGE(I212,L212,O212,R212)</f>
        <v>37776.850990616396</v>
      </c>
      <c r="U212" s="34">
        <f t="shared" ref="U212:U230" si="523">MEDIAN(I212,L212,O212,R212)</f>
        <v>38102.429400000001</v>
      </c>
      <c r="V212" s="34">
        <f t="shared" ref="V212:V223" si="524">GEOMEAN(I212,L212,O212,R212)</f>
        <v>37730.928205769742</v>
      </c>
      <c r="W212" s="34">
        <f t="shared" ref="W212:W230" si="525">STDEVA(I212,L212,O212,R212)</f>
        <v>2137.797305928053</v>
      </c>
      <c r="X212" s="35">
        <f t="shared" ref="X212:X230" si="526">W212/T212</f>
        <v>5.6590140519099184E-2</v>
      </c>
      <c r="Y212" s="34" t="s">
        <v>17</v>
      </c>
      <c r="Z212" s="34">
        <f t="shared" ref="Z212:Z224" si="527">ROUND(S212,2)</f>
        <v>35105</v>
      </c>
      <c r="AA212" s="34">
        <f t="shared" ref="AA212:AA230" si="528">Z212*G212</f>
        <v>21063000</v>
      </c>
      <c r="AB212" s="51">
        <f>D212-SUM(AA212:AA230)</f>
        <v>302705.39999997616</v>
      </c>
      <c r="AC212" s="24">
        <f t="shared" ref="AC212:AC229" si="529">G212/F212</f>
        <v>0.50590219224283306</v>
      </c>
      <c r="AD212" s="30">
        <f t="shared" si="470"/>
        <v>0.49409780775716694</v>
      </c>
    </row>
    <row r="213" spans="1:30" ht="91.8" x14ac:dyDescent="0.3">
      <c r="A213" s="13">
        <v>16</v>
      </c>
      <c r="B213" s="20">
        <v>31201612</v>
      </c>
      <c r="C213" s="29" t="s">
        <v>172</v>
      </c>
      <c r="D213" s="50"/>
      <c r="E213" s="20" t="s">
        <v>30</v>
      </c>
      <c r="F213" s="20">
        <v>18</v>
      </c>
      <c r="G213" s="20">
        <v>18</v>
      </c>
      <c r="H213" s="20"/>
      <c r="I213" s="20"/>
      <c r="J213" s="18">
        <v>200000</v>
      </c>
      <c r="K213" s="18">
        <f t="shared" ref="K213:K216" si="530">J213*0.19</f>
        <v>38000</v>
      </c>
      <c r="L213" s="18">
        <f t="shared" si="516"/>
        <v>238000</v>
      </c>
      <c r="M213" s="18">
        <v>205797.52671706208</v>
      </c>
      <c r="N213" s="18">
        <f t="shared" ref="N213:N216" si="531">M213*0.19</f>
        <v>39101.530076241797</v>
      </c>
      <c r="O213" s="18">
        <f t="shared" ref="O213:O216" si="532">N213+M213</f>
        <v>244899.05679330387</v>
      </c>
      <c r="P213" s="18">
        <v>209770.05000000002</v>
      </c>
      <c r="Q213" s="18">
        <f t="shared" ref="Q213:Q216" si="533">P213*0.19</f>
        <v>39856.309500000003</v>
      </c>
      <c r="R213" s="18">
        <f t="shared" ref="R213:R216" si="534">Q213+P213</f>
        <v>249626.35950000002</v>
      </c>
      <c r="S213" s="34">
        <f t="shared" si="521"/>
        <v>238000</v>
      </c>
      <c r="T213" s="34">
        <f t="shared" si="522"/>
        <v>244175.13876443464</v>
      </c>
      <c r="U213" s="34">
        <f t="shared" si="523"/>
        <v>244899.05679330387</v>
      </c>
      <c r="V213" s="34">
        <f t="shared" si="524"/>
        <v>244128.32472250823</v>
      </c>
      <c r="W213" s="34">
        <f t="shared" si="525"/>
        <v>5846.8882142727534</v>
      </c>
      <c r="X213" s="35">
        <f t="shared" si="526"/>
        <v>2.3945468993522213E-2</v>
      </c>
      <c r="Y213" s="34" t="s">
        <v>17</v>
      </c>
      <c r="Z213" s="34">
        <f t="shared" si="527"/>
        <v>238000</v>
      </c>
      <c r="AA213" s="34">
        <f t="shared" si="528"/>
        <v>4284000</v>
      </c>
      <c r="AB213" s="52"/>
      <c r="AC213" s="24">
        <f t="shared" si="529"/>
        <v>1</v>
      </c>
      <c r="AD213" s="30">
        <f t="shared" si="470"/>
        <v>0</v>
      </c>
    </row>
    <row r="214" spans="1:30" ht="91.8" x14ac:dyDescent="0.3">
      <c r="A214" s="13">
        <v>17</v>
      </c>
      <c r="B214" s="20">
        <v>31201612</v>
      </c>
      <c r="C214" s="29" t="s">
        <v>174</v>
      </c>
      <c r="D214" s="50"/>
      <c r="E214" s="20" t="s">
        <v>30</v>
      </c>
      <c r="F214" s="20">
        <v>22</v>
      </c>
      <c r="G214" s="20">
        <v>22</v>
      </c>
      <c r="H214" s="20"/>
      <c r="I214" s="20"/>
      <c r="J214" s="18">
        <v>200000</v>
      </c>
      <c r="K214" s="18">
        <f t="shared" si="530"/>
        <v>38000</v>
      </c>
      <c r="L214" s="18">
        <f t="shared" si="516"/>
        <v>238000</v>
      </c>
      <c r="M214" s="18">
        <v>221684.2027963677</v>
      </c>
      <c r="N214" s="18">
        <f t="shared" si="531"/>
        <v>42119.998531309866</v>
      </c>
      <c r="O214" s="18">
        <f t="shared" si="532"/>
        <v>263804.20132767758</v>
      </c>
      <c r="P214" s="18">
        <v>229386.15000000002</v>
      </c>
      <c r="Q214" s="18">
        <f t="shared" si="533"/>
        <v>43583.368500000004</v>
      </c>
      <c r="R214" s="18">
        <f t="shared" si="534"/>
        <v>272969.51850000001</v>
      </c>
      <c r="S214" s="34">
        <f t="shared" si="521"/>
        <v>238000</v>
      </c>
      <c r="T214" s="34">
        <f t="shared" si="522"/>
        <v>258257.90660922587</v>
      </c>
      <c r="U214" s="34">
        <f t="shared" si="523"/>
        <v>263804.20132767758</v>
      </c>
      <c r="V214" s="34">
        <f t="shared" si="524"/>
        <v>257824.55263205679</v>
      </c>
      <c r="W214" s="34">
        <f t="shared" si="525"/>
        <v>18132.507958316321</v>
      </c>
      <c r="X214" s="35">
        <f t="shared" si="526"/>
        <v>7.0210853159872105E-2</v>
      </c>
      <c r="Y214" s="34" t="s">
        <v>17</v>
      </c>
      <c r="Z214" s="34">
        <f t="shared" si="527"/>
        <v>238000</v>
      </c>
      <c r="AA214" s="34">
        <f t="shared" si="528"/>
        <v>5236000</v>
      </c>
      <c r="AB214" s="52"/>
      <c r="AC214" s="24">
        <f t="shared" si="529"/>
        <v>1</v>
      </c>
      <c r="AD214" s="30">
        <f t="shared" si="470"/>
        <v>0</v>
      </c>
    </row>
    <row r="215" spans="1:30" ht="91.8" x14ac:dyDescent="0.3">
      <c r="A215" s="13">
        <v>18</v>
      </c>
      <c r="B215" s="20">
        <v>31201612</v>
      </c>
      <c r="C215" s="29" t="s">
        <v>173</v>
      </c>
      <c r="D215" s="50"/>
      <c r="E215" s="20" t="s">
        <v>30</v>
      </c>
      <c r="F215" s="20">
        <v>35</v>
      </c>
      <c r="G215" s="20">
        <v>35</v>
      </c>
      <c r="H215" s="20"/>
      <c r="I215" s="20"/>
      <c r="J215" s="18">
        <v>200000</v>
      </c>
      <c r="K215" s="18">
        <f t="shared" si="530"/>
        <v>38000</v>
      </c>
      <c r="L215" s="18">
        <f t="shared" si="516"/>
        <v>238000</v>
      </c>
      <c r="M215" s="18">
        <v>200457.57409676633</v>
      </c>
      <c r="N215" s="18">
        <f t="shared" si="531"/>
        <v>38086.9390783856</v>
      </c>
      <c r="O215" s="18">
        <f t="shared" si="532"/>
        <v>238544.51317515192</v>
      </c>
      <c r="P215" s="18">
        <v>203563.5</v>
      </c>
      <c r="Q215" s="18">
        <f t="shared" si="533"/>
        <v>38677.065000000002</v>
      </c>
      <c r="R215" s="18">
        <f t="shared" si="534"/>
        <v>242240.565</v>
      </c>
      <c r="S215" s="34">
        <f t="shared" si="521"/>
        <v>238000</v>
      </c>
      <c r="T215" s="34">
        <f t="shared" si="522"/>
        <v>239595.02605838398</v>
      </c>
      <c r="U215" s="34">
        <f t="shared" si="523"/>
        <v>238544.51317515192</v>
      </c>
      <c r="V215" s="34">
        <f t="shared" si="524"/>
        <v>239587.64562854471</v>
      </c>
      <c r="W215" s="34">
        <f t="shared" si="525"/>
        <v>2307.2236276927397</v>
      </c>
      <c r="X215" s="35">
        <f t="shared" si="526"/>
        <v>9.6296808228836968E-3</v>
      </c>
      <c r="Y215" s="34" t="s">
        <v>17</v>
      </c>
      <c r="Z215" s="34">
        <f t="shared" si="527"/>
        <v>238000</v>
      </c>
      <c r="AA215" s="34">
        <f t="shared" si="528"/>
        <v>8330000</v>
      </c>
      <c r="AB215" s="52"/>
      <c r="AC215" s="24">
        <f t="shared" si="529"/>
        <v>1</v>
      </c>
      <c r="AD215" s="30">
        <f t="shared" si="470"/>
        <v>0</v>
      </c>
    </row>
    <row r="216" spans="1:30" ht="40.799999999999997" x14ac:dyDescent="0.3">
      <c r="A216" s="13">
        <v>19</v>
      </c>
      <c r="B216" s="20">
        <v>12352500</v>
      </c>
      <c r="C216" s="29" t="s">
        <v>207</v>
      </c>
      <c r="D216" s="50"/>
      <c r="E216" s="20" t="s">
        <v>30</v>
      </c>
      <c r="F216" s="20">
        <v>18</v>
      </c>
      <c r="G216" s="20">
        <v>18</v>
      </c>
      <c r="H216" s="20"/>
      <c r="I216" s="20"/>
      <c r="J216" s="18">
        <v>200000</v>
      </c>
      <c r="K216" s="18">
        <f t="shared" si="530"/>
        <v>38000</v>
      </c>
      <c r="L216" s="18">
        <f t="shared" si="516"/>
        <v>238000</v>
      </c>
      <c r="M216" s="18">
        <v>232712.3182952647</v>
      </c>
      <c r="N216" s="18">
        <f t="shared" si="531"/>
        <v>44215.340476100297</v>
      </c>
      <c r="O216" s="18">
        <f t="shared" si="532"/>
        <v>276927.65877136501</v>
      </c>
      <c r="P216" s="18">
        <v>217506.45</v>
      </c>
      <c r="Q216" s="18">
        <f t="shared" si="533"/>
        <v>41326.2255</v>
      </c>
      <c r="R216" s="18">
        <f t="shared" si="534"/>
        <v>258832.67550000001</v>
      </c>
      <c r="S216" s="34">
        <f t="shared" si="521"/>
        <v>238000</v>
      </c>
      <c r="T216" s="34">
        <f t="shared" si="522"/>
        <v>257920.11142378836</v>
      </c>
      <c r="U216" s="34">
        <f t="shared" si="523"/>
        <v>258832.67550000001</v>
      </c>
      <c r="V216" s="34">
        <f t="shared" si="524"/>
        <v>257427.02095180989</v>
      </c>
      <c r="W216" s="34">
        <f t="shared" si="525"/>
        <v>19479.867408425856</v>
      </c>
      <c r="X216" s="35">
        <f t="shared" si="526"/>
        <v>7.5526748576882005E-2</v>
      </c>
      <c r="Y216" s="34" t="s">
        <v>17</v>
      </c>
      <c r="Z216" s="34">
        <f t="shared" si="527"/>
        <v>238000</v>
      </c>
      <c r="AA216" s="34">
        <f t="shared" si="528"/>
        <v>4284000</v>
      </c>
      <c r="AB216" s="52"/>
      <c r="AC216" s="24">
        <f t="shared" si="529"/>
        <v>1</v>
      </c>
      <c r="AD216" s="30">
        <f t="shared" si="470"/>
        <v>0</v>
      </c>
    </row>
    <row r="217" spans="1:30" ht="30.6" x14ac:dyDescent="0.3">
      <c r="A217" s="13">
        <v>20</v>
      </c>
      <c r="B217" s="20">
        <v>53131608</v>
      </c>
      <c r="C217" s="29" t="s">
        <v>71</v>
      </c>
      <c r="D217" s="50"/>
      <c r="E217" s="20" t="s">
        <v>72</v>
      </c>
      <c r="F217" s="20">
        <v>1086</v>
      </c>
      <c r="G217" s="20">
        <v>600</v>
      </c>
      <c r="H217" s="10">
        <v>7231</v>
      </c>
      <c r="I217" s="10">
        <f t="shared" ref="I217" si="535">H217+(H217*5.84%)</f>
        <v>7653.2903999999999</v>
      </c>
      <c r="J217" s="18">
        <v>6500</v>
      </c>
      <c r="K217" s="11">
        <f t="shared" ref="K217:K219" si="536">J217*19%</f>
        <v>1235</v>
      </c>
      <c r="L217" s="18">
        <f t="shared" si="516"/>
        <v>7735</v>
      </c>
      <c r="M217" s="18">
        <v>6984.1313271415029</v>
      </c>
      <c r="N217" s="32">
        <f t="shared" ref="N217:N219" si="537">M217*19%</f>
        <v>1326.9849521568856</v>
      </c>
      <c r="O217" s="32">
        <f t="shared" ref="O217:O219" si="538">M217+N217</f>
        <v>8311.1162792983887</v>
      </c>
      <c r="P217" s="18">
        <v>7308</v>
      </c>
      <c r="Q217" s="33">
        <f t="shared" ref="Q217:Q219" si="539">P217*19%</f>
        <v>1388.52</v>
      </c>
      <c r="R217" s="1">
        <f t="shared" ref="R217:R219" si="540">P217+Q217</f>
        <v>8696.52</v>
      </c>
      <c r="S217" s="34">
        <f t="shared" si="521"/>
        <v>7653.2903999999999</v>
      </c>
      <c r="T217" s="34">
        <f t="shared" si="522"/>
        <v>8098.9816698245968</v>
      </c>
      <c r="U217" s="34">
        <f t="shared" si="523"/>
        <v>8023.0581396491943</v>
      </c>
      <c r="V217" s="34">
        <f t="shared" si="524"/>
        <v>8087.7616204047172</v>
      </c>
      <c r="W217" s="34">
        <f t="shared" si="525"/>
        <v>494.36036536504128</v>
      </c>
      <c r="X217" s="35">
        <f t="shared" si="526"/>
        <v>6.1039817784369406E-2</v>
      </c>
      <c r="Y217" s="34" t="s">
        <v>17</v>
      </c>
      <c r="Z217" s="34">
        <f t="shared" si="527"/>
        <v>7653.29</v>
      </c>
      <c r="AA217" s="34">
        <f t="shared" si="528"/>
        <v>4591974</v>
      </c>
      <c r="AB217" s="52"/>
      <c r="AC217" s="24">
        <f t="shared" si="529"/>
        <v>0.5524861878453039</v>
      </c>
      <c r="AD217" s="30">
        <f t="shared" si="470"/>
        <v>0.4475138121546961</v>
      </c>
    </row>
    <row r="218" spans="1:30" ht="30.6" x14ac:dyDescent="0.3">
      <c r="A218" s="13">
        <v>21</v>
      </c>
      <c r="B218" s="20">
        <v>12161803</v>
      </c>
      <c r="C218" s="29" t="s">
        <v>73</v>
      </c>
      <c r="D218" s="50"/>
      <c r="E218" s="20" t="s">
        <v>30</v>
      </c>
      <c r="F218" s="20">
        <v>36</v>
      </c>
      <c r="G218" s="20">
        <v>36</v>
      </c>
      <c r="H218" s="1"/>
      <c r="I218" s="6"/>
      <c r="J218" s="18">
        <v>59000</v>
      </c>
      <c r="K218" s="11">
        <f t="shared" si="536"/>
        <v>11210</v>
      </c>
      <c r="L218" s="18">
        <f t="shared" si="516"/>
        <v>70210</v>
      </c>
      <c r="M218" s="18">
        <v>66979.956344728111</v>
      </c>
      <c r="N218" s="32">
        <f t="shared" si="537"/>
        <v>12726.191705498341</v>
      </c>
      <c r="O218" s="32">
        <f t="shared" si="538"/>
        <v>79706.148050226446</v>
      </c>
      <c r="P218" s="18">
        <v>65799.3</v>
      </c>
      <c r="Q218" s="33">
        <f t="shared" si="539"/>
        <v>12501.867</v>
      </c>
      <c r="R218" s="1">
        <f t="shared" si="540"/>
        <v>78301.167000000001</v>
      </c>
      <c r="S218" s="34">
        <f t="shared" si="521"/>
        <v>70210</v>
      </c>
      <c r="T218" s="34">
        <f t="shared" si="522"/>
        <v>76072.438350075492</v>
      </c>
      <c r="U218" s="34">
        <f t="shared" si="523"/>
        <v>78301.167000000001</v>
      </c>
      <c r="V218" s="34">
        <f t="shared" si="524"/>
        <v>75954.412664384945</v>
      </c>
      <c r="W218" s="34">
        <f t="shared" si="525"/>
        <v>5125.3907650247174</v>
      </c>
      <c r="X218" s="35">
        <f t="shared" si="526"/>
        <v>6.737513449270989E-2</v>
      </c>
      <c r="Y218" s="34" t="s">
        <v>17</v>
      </c>
      <c r="Z218" s="34">
        <f t="shared" si="527"/>
        <v>70210</v>
      </c>
      <c r="AA218" s="34">
        <f t="shared" si="528"/>
        <v>2527560</v>
      </c>
      <c r="AB218" s="52"/>
      <c r="AC218" s="24">
        <f t="shared" si="529"/>
        <v>1</v>
      </c>
      <c r="AD218" s="30">
        <f t="shared" si="470"/>
        <v>0</v>
      </c>
    </row>
    <row r="219" spans="1:30" ht="71.400000000000006" x14ac:dyDescent="0.3">
      <c r="A219" s="13">
        <v>22</v>
      </c>
      <c r="B219" s="20">
        <v>12163001</v>
      </c>
      <c r="C219" s="29" t="s">
        <v>208</v>
      </c>
      <c r="D219" s="50"/>
      <c r="E219" s="20" t="s">
        <v>30</v>
      </c>
      <c r="F219" s="20">
        <v>898</v>
      </c>
      <c r="G219" s="20">
        <v>400</v>
      </c>
      <c r="H219" s="10"/>
      <c r="I219" s="10"/>
      <c r="J219" s="18">
        <v>50000</v>
      </c>
      <c r="K219" s="11">
        <f t="shared" si="536"/>
        <v>9500</v>
      </c>
      <c r="L219" s="18">
        <f t="shared" si="516"/>
        <v>59500</v>
      </c>
      <c r="M219" s="18">
        <v>56595.499029106017</v>
      </c>
      <c r="N219" s="32">
        <f t="shared" si="537"/>
        <v>10753.144815530144</v>
      </c>
      <c r="O219" s="32">
        <f t="shared" si="538"/>
        <v>67348.643844636157</v>
      </c>
      <c r="P219" s="18">
        <v>53114.25</v>
      </c>
      <c r="Q219" s="33">
        <f t="shared" si="539"/>
        <v>10091.7075</v>
      </c>
      <c r="R219" s="1">
        <f t="shared" si="540"/>
        <v>63205.957500000004</v>
      </c>
      <c r="S219" s="34">
        <f t="shared" si="521"/>
        <v>59500</v>
      </c>
      <c r="T219" s="34">
        <f t="shared" si="522"/>
        <v>63351.53378154539</v>
      </c>
      <c r="U219" s="34">
        <f t="shared" si="523"/>
        <v>63205.957500000004</v>
      </c>
      <c r="V219" s="34">
        <f t="shared" si="524"/>
        <v>63270.501748748167</v>
      </c>
      <c r="W219" s="34">
        <f t="shared" si="525"/>
        <v>3926.3465066519148</v>
      </c>
      <c r="X219" s="35">
        <f t="shared" si="526"/>
        <v>6.1977134132081245E-2</v>
      </c>
      <c r="Y219" s="34" t="s">
        <v>17</v>
      </c>
      <c r="Z219" s="34">
        <f t="shared" si="527"/>
        <v>59500</v>
      </c>
      <c r="AA219" s="34">
        <f t="shared" si="528"/>
        <v>23800000</v>
      </c>
      <c r="AB219" s="52"/>
      <c r="AC219" s="24">
        <f t="shared" si="529"/>
        <v>0.44543429844097998</v>
      </c>
      <c r="AD219" s="30">
        <f t="shared" si="470"/>
        <v>0.55456570155901996</v>
      </c>
    </row>
    <row r="220" spans="1:30" ht="71.400000000000006" x14ac:dyDescent="0.3">
      <c r="A220" s="13">
        <v>23</v>
      </c>
      <c r="B220" s="20">
        <v>12161803</v>
      </c>
      <c r="C220" s="29" t="s">
        <v>209</v>
      </c>
      <c r="D220" s="50"/>
      <c r="E220" s="20" t="s">
        <v>37</v>
      </c>
      <c r="F220" s="20">
        <v>36</v>
      </c>
      <c r="G220" s="20">
        <v>36</v>
      </c>
      <c r="H220" s="20"/>
      <c r="I220" s="20"/>
      <c r="J220" s="18">
        <v>212000</v>
      </c>
      <c r="K220" s="18">
        <f t="shared" ref="K220:K223" si="541">J220*0.19</f>
        <v>40280</v>
      </c>
      <c r="L220" s="18">
        <f t="shared" si="516"/>
        <v>252280</v>
      </c>
      <c r="M220" s="18">
        <v>233471.47319066522</v>
      </c>
      <c r="N220" s="18">
        <f t="shared" ref="N220:N223" si="542">M220*0.19</f>
        <v>44359.57990622639</v>
      </c>
      <c r="O220" s="18">
        <f t="shared" ref="O220:O223" si="543">N220+M220</f>
        <v>277831.05309689161</v>
      </c>
      <c r="P220" s="18">
        <v>225948.45</v>
      </c>
      <c r="Q220" s="18">
        <f t="shared" ref="Q220:Q222" si="544">P220*0.19</f>
        <v>42930.205500000004</v>
      </c>
      <c r="R220" s="18">
        <f t="shared" ref="R220:R223" si="545">Q220+P220</f>
        <v>268878.65549999999</v>
      </c>
      <c r="S220" s="34">
        <f t="shared" si="521"/>
        <v>252280</v>
      </c>
      <c r="T220" s="34">
        <f t="shared" si="522"/>
        <v>266329.90286563052</v>
      </c>
      <c r="U220" s="34">
        <f t="shared" si="523"/>
        <v>268878.65549999999</v>
      </c>
      <c r="V220" s="34">
        <f t="shared" si="524"/>
        <v>266117.42454622599</v>
      </c>
      <c r="W220" s="34">
        <f t="shared" si="525"/>
        <v>12964.805574456084</v>
      </c>
      <c r="X220" s="35">
        <f t="shared" si="526"/>
        <v>4.8679496500237611E-2</v>
      </c>
      <c r="Y220" s="34" t="s">
        <v>17</v>
      </c>
      <c r="Z220" s="34">
        <f t="shared" si="527"/>
        <v>252280</v>
      </c>
      <c r="AA220" s="34">
        <f t="shared" si="528"/>
        <v>9082080</v>
      </c>
      <c r="AB220" s="52"/>
      <c r="AC220" s="24">
        <f t="shared" si="529"/>
        <v>1</v>
      </c>
      <c r="AD220" s="30">
        <f t="shared" si="470"/>
        <v>0</v>
      </c>
    </row>
    <row r="221" spans="1:30" ht="30.6" x14ac:dyDescent="0.3">
      <c r="A221" s="13">
        <v>24</v>
      </c>
      <c r="B221" s="20">
        <v>47131828</v>
      </c>
      <c r="C221" s="29" t="s">
        <v>210</v>
      </c>
      <c r="D221" s="50"/>
      <c r="E221" s="20" t="s">
        <v>30</v>
      </c>
      <c r="F221" s="20">
        <v>2</v>
      </c>
      <c r="G221" s="20">
        <v>2</v>
      </c>
      <c r="H221" s="20"/>
      <c r="I221" s="20"/>
      <c r="J221" s="18">
        <v>250000</v>
      </c>
      <c r="K221" s="18">
        <f t="shared" si="541"/>
        <v>47500</v>
      </c>
      <c r="L221" s="18">
        <f t="shared" si="516"/>
        <v>297500</v>
      </c>
      <c r="M221" s="18">
        <v>255506.00369263176</v>
      </c>
      <c r="N221" s="18">
        <f t="shared" si="542"/>
        <v>48546.140701600038</v>
      </c>
      <c r="O221" s="18">
        <f t="shared" si="543"/>
        <v>304052.14439423179</v>
      </c>
      <c r="P221" s="18">
        <v>262621.8</v>
      </c>
      <c r="Q221" s="18">
        <f t="shared" si="544"/>
        <v>49898.142</v>
      </c>
      <c r="R221" s="18">
        <f t="shared" si="545"/>
        <v>312519.94199999998</v>
      </c>
      <c r="S221" s="34">
        <f t="shared" si="521"/>
        <v>297500</v>
      </c>
      <c r="T221" s="34">
        <f t="shared" si="522"/>
        <v>304690.69546474394</v>
      </c>
      <c r="U221" s="34">
        <f t="shared" si="523"/>
        <v>304052.14439423179</v>
      </c>
      <c r="V221" s="34">
        <f t="shared" si="524"/>
        <v>304628.7758502377</v>
      </c>
      <c r="W221" s="34">
        <f t="shared" si="525"/>
        <v>7530.3037802654417</v>
      </c>
      <c r="X221" s="35">
        <f t="shared" si="526"/>
        <v>2.4714583977628487E-2</v>
      </c>
      <c r="Y221" s="34" t="s">
        <v>17</v>
      </c>
      <c r="Z221" s="34">
        <f t="shared" si="527"/>
        <v>297500</v>
      </c>
      <c r="AA221" s="34">
        <f t="shared" si="528"/>
        <v>595000</v>
      </c>
      <c r="AB221" s="52"/>
      <c r="AC221" s="24">
        <f t="shared" si="529"/>
        <v>1</v>
      </c>
      <c r="AD221" s="30">
        <f t="shared" si="470"/>
        <v>0</v>
      </c>
    </row>
    <row r="222" spans="1:30" ht="40.799999999999997" x14ac:dyDescent="0.3">
      <c r="A222" s="13">
        <v>25</v>
      </c>
      <c r="B222" s="20">
        <v>31201625</v>
      </c>
      <c r="C222" s="29" t="s">
        <v>211</v>
      </c>
      <c r="D222" s="50"/>
      <c r="E222" s="20" t="s">
        <v>57</v>
      </c>
      <c r="F222" s="20">
        <v>93</v>
      </c>
      <c r="G222" s="20">
        <v>80</v>
      </c>
      <c r="H222" s="20"/>
      <c r="I222" s="20"/>
      <c r="J222" s="18">
        <v>1220000</v>
      </c>
      <c r="K222" s="18">
        <f t="shared" si="541"/>
        <v>231800</v>
      </c>
      <c r="L222" s="18">
        <f t="shared" si="516"/>
        <v>1451800</v>
      </c>
      <c r="M222" s="18">
        <v>1450115.279006822</v>
      </c>
      <c r="N222" s="18">
        <f t="shared" si="542"/>
        <v>275521.90301129618</v>
      </c>
      <c r="O222" s="18">
        <f t="shared" si="543"/>
        <v>1725637.1820181182</v>
      </c>
      <c r="P222" s="18">
        <v>1331897.7</v>
      </c>
      <c r="Q222" s="18">
        <f t="shared" si="544"/>
        <v>253060.56299999999</v>
      </c>
      <c r="R222" s="18">
        <f t="shared" si="545"/>
        <v>1584958.263</v>
      </c>
      <c r="S222" s="34">
        <f t="shared" si="521"/>
        <v>1451800</v>
      </c>
      <c r="T222" s="34">
        <f t="shared" si="522"/>
        <v>1587465.1483393728</v>
      </c>
      <c r="U222" s="34">
        <f t="shared" si="523"/>
        <v>1584958.263</v>
      </c>
      <c r="V222" s="34">
        <f t="shared" si="524"/>
        <v>1583524.1973994644</v>
      </c>
      <c r="W222" s="34">
        <f t="shared" si="525"/>
        <v>136935.80218293742</v>
      </c>
      <c r="X222" s="35">
        <f t="shared" si="526"/>
        <v>8.626066677821824E-2</v>
      </c>
      <c r="Y222" s="34" t="s">
        <v>17</v>
      </c>
      <c r="Z222" s="34">
        <f t="shared" si="527"/>
        <v>1451800</v>
      </c>
      <c r="AA222" s="34">
        <f t="shared" si="528"/>
        <v>116144000</v>
      </c>
      <c r="AB222" s="52"/>
      <c r="AC222" s="24">
        <f t="shared" si="529"/>
        <v>0.86021505376344087</v>
      </c>
      <c r="AD222" s="30">
        <f t="shared" si="470"/>
        <v>0.13978494623655913</v>
      </c>
    </row>
    <row r="223" spans="1:30" ht="40.799999999999997" x14ac:dyDescent="0.3">
      <c r="A223" s="13">
        <v>26</v>
      </c>
      <c r="B223" s="20">
        <v>31201625</v>
      </c>
      <c r="C223" s="29" t="s">
        <v>212</v>
      </c>
      <c r="D223" s="50"/>
      <c r="E223" s="20" t="s">
        <v>57</v>
      </c>
      <c r="F223" s="20">
        <v>16</v>
      </c>
      <c r="G223" s="20">
        <v>16</v>
      </c>
      <c r="H223" s="20"/>
      <c r="I223" s="20"/>
      <c r="J223" s="18">
        <v>600000</v>
      </c>
      <c r="K223" s="18">
        <f t="shared" si="541"/>
        <v>114000</v>
      </c>
      <c r="L223" s="18">
        <f t="shared" si="516"/>
        <v>714000</v>
      </c>
      <c r="M223" s="18">
        <v>698483.85711158754</v>
      </c>
      <c r="N223" s="18">
        <f t="shared" si="542"/>
        <v>132711.93285120162</v>
      </c>
      <c r="O223" s="18">
        <f t="shared" si="543"/>
        <v>831195.78996278916</v>
      </c>
      <c r="P223" s="18">
        <v>662618.25</v>
      </c>
      <c r="Q223" s="18">
        <v>0</v>
      </c>
      <c r="R223" s="18">
        <f t="shared" si="545"/>
        <v>662618.25</v>
      </c>
      <c r="S223" s="34">
        <f t="shared" si="521"/>
        <v>662618.25</v>
      </c>
      <c r="T223" s="34">
        <f t="shared" si="522"/>
        <v>735938.01332092972</v>
      </c>
      <c r="U223" s="34">
        <f t="shared" si="523"/>
        <v>714000</v>
      </c>
      <c r="V223" s="34">
        <f t="shared" si="524"/>
        <v>732636.09818299871</v>
      </c>
      <c r="W223" s="34">
        <f t="shared" si="525"/>
        <v>86403.437815450437</v>
      </c>
      <c r="X223" s="35">
        <f t="shared" si="526"/>
        <v>0.11740586333562771</v>
      </c>
      <c r="Y223" s="34" t="s">
        <v>17</v>
      </c>
      <c r="Z223" s="34">
        <f t="shared" si="527"/>
        <v>662618.25</v>
      </c>
      <c r="AA223" s="34">
        <f t="shared" si="528"/>
        <v>10601892</v>
      </c>
      <c r="AB223" s="52"/>
      <c r="AC223" s="24">
        <f t="shared" si="529"/>
        <v>1</v>
      </c>
      <c r="AD223" s="30">
        <f t="shared" si="470"/>
        <v>0</v>
      </c>
    </row>
    <row r="224" spans="1:30" ht="30.6" x14ac:dyDescent="0.3">
      <c r="A224" s="13">
        <v>27</v>
      </c>
      <c r="B224" s="20">
        <v>15121800</v>
      </c>
      <c r="C224" s="29" t="s">
        <v>75</v>
      </c>
      <c r="D224" s="50"/>
      <c r="E224" s="20" t="s">
        <v>37</v>
      </c>
      <c r="F224" s="20">
        <v>100</v>
      </c>
      <c r="G224" s="20">
        <v>77</v>
      </c>
      <c r="H224" s="10">
        <v>1256000</v>
      </c>
      <c r="I224" s="10">
        <f t="shared" ref="I224:I225" si="546">H224+(H224*5.84%)</f>
        <v>1329350.3999999999</v>
      </c>
      <c r="J224" s="18">
        <v>1256000</v>
      </c>
      <c r="K224" s="11">
        <f t="shared" ref="K224:K225" si="547">J224*19%</f>
        <v>238640</v>
      </c>
      <c r="L224" s="18">
        <f t="shared" si="516"/>
        <v>1494640</v>
      </c>
      <c r="M224" s="18">
        <v>1514206.8311942657</v>
      </c>
      <c r="N224" s="32">
        <f t="shared" ref="N224:N225" si="548">M224*19%</f>
        <v>287699.29792691051</v>
      </c>
      <c r="O224" s="32">
        <f t="shared" ref="O224:O225" si="549">M224+N224</f>
        <v>1801906.1291211762</v>
      </c>
      <c r="P224" s="18">
        <v>1414036.05</v>
      </c>
      <c r="Q224" s="33">
        <f t="shared" ref="Q224:Q225" si="550">P224*19%</f>
        <v>268666.84950000001</v>
      </c>
      <c r="R224" s="1">
        <f t="shared" ref="R224:R225" si="551">P224+Q224</f>
        <v>1682702.8995000001</v>
      </c>
      <c r="S224" s="34">
        <f t="shared" si="521"/>
        <v>1329350.3999999999</v>
      </c>
      <c r="T224" s="34">
        <f t="shared" si="522"/>
        <v>1577149.8571552942</v>
      </c>
      <c r="U224" s="34">
        <f t="shared" si="523"/>
        <v>1588671.4497500001</v>
      </c>
      <c r="V224" s="34">
        <f>GEOMEAN(I224,L224,O224,R224)</f>
        <v>1566675.021481989</v>
      </c>
      <c r="W224" s="34">
        <f t="shared" si="525"/>
        <v>208061.9090803414</v>
      </c>
      <c r="X224" s="35">
        <f t="shared" si="526"/>
        <v>0.13192272638924923</v>
      </c>
      <c r="Y224" s="34" t="s">
        <v>17</v>
      </c>
      <c r="Z224" s="34">
        <f t="shared" si="527"/>
        <v>1329350.3999999999</v>
      </c>
      <c r="AA224" s="34">
        <f t="shared" si="528"/>
        <v>102359980.8</v>
      </c>
      <c r="AB224" s="52"/>
      <c r="AC224" s="24">
        <f t="shared" si="529"/>
        <v>0.77</v>
      </c>
      <c r="AD224" s="30">
        <f t="shared" si="470"/>
        <v>0.22999999999999998</v>
      </c>
    </row>
    <row r="225" spans="1:30" ht="30.6" x14ac:dyDescent="0.3">
      <c r="A225" s="13">
        <v>28</v>
      </c>
      <c r="B225" s="20">
        <v>53131608</v>
      </c>
      <c r="C225" s="29" t="s">
        <v>70</v>
      </c>
      <c r="D225" s="50"/>
      <c r="E225" s="20" t="s">
        <v>37</v>
      </c>
      <c r="F225" s="20">
        <v>50</v>
      </c>
      <c r="G225" s="20">
        <v>50</v>
      </c>
      <c r="H225" s="19">
        <v>64910</v>
      </c>
      <c r="I225" s="10">
        <f t="shared" si="546"/>
        <v>68700.744000000006</v>
      </c>
      <c r="J225" s="18">
        <v>29500</v>
      </c>
      <c r="K225" s="11">
        <f t="shared" si="547"/>
        <v>5605</v>
      </c>
      <c r="L225" s="18">
        <f t="shared" si="516"/>
        <v>35105</v>
      </c>
      <c r="M225" s="18">
        <v>34435.075512560965</v>
      </c>
      <c r="N225" s="32">
        <f t="shared" si="548"/>
        <v>6542.6643473865834</v>
      </c>
      <c r="O225" s="32">
        <f t="shared" si="549"/>
        <v>40977.739859947549</v>
      </c>
      <c r="P225" s="18">
        <v>31742.550000000003</v>
      </c>
      <c r="Q225" s="33">
        <f t="shared" si="550"/>
        <v>6031.0845000000008</v>
      </c>
      <c r="R225" s="1">
        <f t="shared" si="551"/>
        <v>37773.6345</v>
      </c>
      <c r="S225" s="34">
        <f t="shared" si="521"/>
        <v>35105</v>
      </c>
      <c r="T225" s="34">
        <f t="shared" si="522"/>
        <v>45639.279589986894</v>
      </c>
      <c r="U225" s="34">
        <f t="shared" si="523"/>
        <v>39375.687179973771</v>
      </c>
      <c r="V225" s="34">
        <f t="shared" ref="V225" si="552">GEOMEAN(I225,L225,O225,R225)</f>
        <v>43955.861684673131</v>
      </c>
      <c r="W225" s="34">
        <f t="shared" si="525"/>
        <v>15560.639581442703</v>
      </c>
      <c r="X225" s="35">
        <f t="shared" si="526"/>
        <v>0.34094840499753759</v>
      </c>
      <c r="Y225" s="34" t="s">
        <v>18</v>
      </c>
      <c r="Z225" s="34">
        <f>ROUND(T225,2)</f>
        <v>45639.28</v>
      </c>
      <c r="AA225" s="34">
        <f t="shared" si="528"/>
        <v>2281964</v>
      </c>
      <c r="AB225" s="52"/>
      <c r="AC225" s="24">
        <f t="shared" si="529"/>
        <v>1</v>
      </c>
      <c r="AD225" s="30">
        <f t="shared" si="470"/>
        <v>0</v>
      </c>
    </row>
    <row r="226" spans="1:30" ht="40.799999999999997" x14ac:dyDescent="0.3">
      <c r="A226" s="13">
        <v>29</v>
      </c>
      <c r="B226" s="20">
        <v>23153401</v>
      </c>
      <c r="C226" s="29" t="s">
        <v>213</v>
      </c>
      <c r="D226" s="50"/>
      <c r="E226" s="20" t="s">
        <v>37</v>
      </c>
      <c r="F226" s="20">
        <v>10</v>
      </c>
      <c r="G226" s="20">
        <v>10</v>
      </c>
      <c r="H226" s="20"/>
      <c r="I226" s="20"/>
      <c r="J226" s="18">
        <v>172000</v>
      </c>
      <c r="K226" s="18">
        <f t="shared" ref="K226:K230" si="553">J226*0.19</f>
        <v>32680</v>
      </c>
      <c r="L226" s="18">
        <f t="shared" si="516"/>
        <v>204680</v>
      </c>
      <c r="M226" s="18">
        <v>169432.75677988969</v>
      </c>
      <c r="N226" s="18">
        <f>M226*0.19</f>
        <v>32192.223788179042</v>
      </c>
      <c r="O226" s="18">
        <f t="shared" ref="O226:O230" si="554">N226+M226</f>
        <v>201624.98056806874</v>
      </c>
      <c r="P226" s="18">
        <v>176866.2</v>
      </c>
      <c r="Q226" s="18">
        <f>P226*0.19</f>
        <v>33604.578000000001</v>
      </c>
      <c r="R226" s="18">
        <f t="shared" ref="R226:R230" si="555">Q226+P226</f>
        <v>210470.77800000002</v>
      </c>
      <c r="S226" s="34">
        <f t="shared" si="521"/>
        <v>201624.98056806874</v>
      </c>
      <c r="T226" s="34">
        <f t="shared" si="522"/>
        <v>205591.91952268957</v>
      </c>
      <c r="U226" s="34">
        <f t="shared" si="523"/>
        <v>204680</v>
      </c>
      <c r="V226" s="34">
        <f>GEOMEAN(I226,L226,O226,R226)</f>
        <v>205559.32571405577</v>
      </c>
      <c r="W226" s="34">
        <f t="shared" si="525"/>
        <v>4492.8533209517645</v>
      </c>
      <c r="X226" s="35">
        <f t="shared" si="526"/>
        <v>2.1853258296252853E-2</v>
      </c>
      <c r="Y226" s="34" t="s">
        <v>17</v>
      </c>
      <c r="Z226" s="34">
        <f t="shared" ref="Z226:Z230" si="556">ROUND(S226,2)</f>
        <v>201624.98</v>
      </c>
      <c r="AA226" s="34">
        <f t="shared" si="528"/>
        <v>2016249.8</v>
      </c>
      <c r="AB226" s="52"/>
      <c r="AC226" s="24">
        <f t="shared" si="529"/>
        <v>1</v>
      </c>
      <c r="AD226" s="30">
        <f t="shared" si="470"/>
        <v>0</v>
      </c>
    </row>
    <row r="227" spans="1:30" ht="20.399999999999999" x14ac:dyDescent="0.3">
      <c r="A227" s="13">
        <v>30</v>
      </c>
      <c r="B227" s="20">
        <v>31211501</v>
      </c>
      <c r="C227" s="29" t="s">
        <v>214</v>
      </c>
      <c r="D227" s="50"/>
      <c r="E227" s="20" t="s">
        <v>37</v>
      </c>
      <c r="F227" s="20">
        <v>70</v>
      </c>
      <c r="G227" s="20">
        <v>70</v>
      </c>
      <c r="H227" s="20"/>
      <c r="I227" s="20"/>
      <c r="J227" s="18">
        <v>1300000</v>
      </c>
      <c r="K227" s="18">
        <f t="shared" si="553"/>
        <v>247000</v>
      </c>
      <c r="L227" s="18">
        <f t="shared" si="516"/>
        <v>1547000</v>
      </c>
      <c r="M227" s="18">
        <v>1628330.0885473564</v>
      </c>
      <c r="N227" s="18">
        <f t="shared" ref="N227:N230" si="557">M227*0.19</f>
        <v>309382.71682399773</v>
      </c>
      <c r="O227" s="18">
        <f t="shared" si="554"/>
        <v>1937712.8053713541</v>
      </c>
      <c r="P227" s="18">
        <v>1485418.2</v>
      </c>
      <c r="Q227" s="18">
        <f t="shared" ref="Q227:Q230" si="558">P227*0.19</f>
        <v>282229.45799999998</v>
      </c>
      <c r="R227" s="18">
        <f t="shared" si="555"/>
        <v>1767647.6579999998</v>
      </c>
      <c r="S227" s="34">
        <f t="shared" si="521"/>
        <v>1547000</v>
      </c>
      <c r="T227" s="34">
        <f t="shared" si="522"/>
        <v>1750786.8211237846</v>
      </c>
      <c r="U227" s="34">
        <f t="shared" si="523"/>
        <v>1767647.6579999998</v>
      </c>
      <c r="V227" s="34">
        <f t="shared" ref="V227:V230" si="559">GEOMEAN(I227,L227,O227,R227)</f>
        <v>1743378.9921231915</v>
      </c>
      <c r="W227" s="34">
        <f t="shared" si="525"/>
        <v>195901.35256146945</v>
      </c>
      <c r="X227" s="35">
        <f t="shared" si="526"/>
        <v>0.11189332144716822</v>
      </c>
      <c r="Y227" s="34" t="s">
        <v>17</v>
      </c>
      <c r="Z227" s="34">
        <f t="shared" si="556"/>
        <v>1547000</v>
      </c>
      <c r="AA227" s="34">
        <f t="shared" si="528"/>
        <v>108290000</v>
      </c>
      <c r="AB227" s="52"/>
      <c r="AC227" s="24">
        <f t="shared" si="529"/>
        <v>1</v>
      </c>
      <c r="AD227" s="30">
        <f t="shared" si="470"/>
        <v>0</v>
      </c>
    </row>
    <row r="228" spans="1:30" ht="61.2" x14ac:dyDescent="0.3">
      <c r="A228" s="13">
        <v>31</v>
      </c>
      <c r="B228" s="20">
        <v>31211501</v>
      </c>
      <c r="C228" s="29" t="s">
        <v>215</v>
      </c>
      <c r="D228" s="50"/>
      <c r="E228" s="20" t="s">
        <v>37</v>
      </c>
      <c r="F228" s="20">
        <v>22</v>
      </c>
      <c r="G228" s="20">
        <v>22</v>
      </c>
      <c r="H228" s="20"/>
      <c r="I228" s="20"/>
      <c r="J228" s="18">
        <v>1300000</v>
      </c>
      <c r="K228" s="18">
        <f t="shared" si="553"/>
        <v>247000</v>
      </c>
      <c r="L228" s="18">
        <f t="shared" si="516"/>
        <v>1547000</v>
      </c>
      <c r="M228" s="18">
        <v>1385693.1652421572</v>
      </c>
      <c r="N228" s="18">
        <f t="shared" si="557"/>
        <v>263281.70139600988</v>
      </c>
      <c r="O228" s="18">
        <f t="shared" si="554"/>
        <v>1648974.8666381671</v>
      </c>
      <c r="P228" s="18">
        <v>1306012.05</v>
      </c>
      <c r="Q228" s="18">
        <f t="shared" si="558"/>
        <v>248142.28950000001</v>
      </c>
      <c r="R228" s="18">
        <f t="shared" si="555"/>
        <v>1554154.3395</v>
      </c>
      <c r="S228" s="34">
        <f t="shared" si="521"/>
        <v>1547000</v>
      </c>
      <c r="T228" s="34">
        <f t="shared" si="522"/>
        <v>1583376.4020460555</v>
      </c>
      <c r="U228" s="34">
        <f t="shared" si="523"/>
        <v>1554154.3395</v>
      </c>
      <c r="V228" s="34">
        <f t="shared" si="559"/>
        <v>1582703.2656328431</v>
      </c>
      <c r="W228" s="34">
        <f t="shared" si="525"/>
        <v>56922.447778114583</v>
      </c>
      <c r="X228" s="35">
        <f t="shared" si="526"/>
        <v>3.5950041761743323E-2</v>
      </c>
      <c r="Y228" s="34" t="s">
        <v>17</v>
      </c>
      <c r="Z228" s="34">
        <f t="shared" si="556"/>
        <v>1547000</v>
      </c>
      <c r="AA228" s="34">
        <f t="shared" si="528"/>
        <v>34034000</v>
      </c>
      <c r="AB228" s="52"/>
      <c r="AC228" s="24">
        <f t="shared" si="529"/>
        <v>1</v>
      </c>
      <c r="AD228" s="30">
        <f t="shared" si="470"/>
        <v>0</v>
      </c>
    </row>
    <row r="229" spans="1:30" ht="40.799999999999997" x14ac:dyDescent="0.3">
      <c r="A229" s="13">
        <v>32</v>
      </c>
      <c r="B229" s="20">
        <v>31211501</v>
      </c>
      <c r="C229" s="29" t="s">
        <v>216</v>
      </c>
      <c r="D229" s="50"/>
      <c r="E229" s="20" t="s">
        <v>37</v>
      </c>
      <c r="F229" s="20">
        <v>10</v>
      </c>
      <c r="G229" s="20">
        <v>10</v>
      </c>
      <c r="H229" s="20"/>
      <c r="I229" s="20"/>
      <c r="J229" s="18">
        <v>1300000</v>
      </c>
      <c r="K229" s="18">
        <f t="shared" si="553"/>
        <v>247000</v>
      </c>
      <c r="L229" s="18">
        <f t="shared" si="516"/>
        <v>1547000</v>
      </c>
      <c r="M229" s="18">
        <v>1393343.6576535976</v>
      </c>
      <c r="N229" s="18">
        <f t="shared" si="557"/>
        <v>264735.29495418357</v>
      </c>
      <c r="O229" s="18">
        <f t="shared" si="554"/>
        <v>1658078.9526077812</v>
      </c>
      <c r="P229" s="18">
        <v>1408290.45</v>
      </c>
      <c r="Q229" s="18">
        <f t="shared" si="558"/>
        <v>267575.18550000002</v>
      </c>
      <c r="R229" s="18">
        <f t="shared" si="555"/>
        <v>1675865.6354999999</v>
      </c>
      <c r="S229" s="34">
        <f t="shared" si="521"/>
        <v>1547000</v>
      </c>
      <c r="T229" s="34">
        <f t="shared" si="522"/>
        <v>1626981.5293692604</v>
      </c>
      <c r="U229" s="34">
        <f t="shared" si="523"/>
        <v>1658078.9526077812</v>
      </c>
      <c r="V229" s="34">
        <f t="shared" si="559"/>
        <v>1625966.4191511835</v>
      </c>
      <c r="W229" s="34">
        <f t="shared" si="525"/>
        <v>69834.628246031905</v>
      </c>
      <c r="X229" s="35">
        <f t="shared" si="526"/>
        <v>4.2922815646902285E-2</v>
      </c>
      <c r="Y229" s="34" t="s">
        <v>17</v>
      </c>
      <c r="Z229" s="34">
        <f t="shared" si="556"/>
        <v>1547000</v>
      </c>
      <c r="AA229" s="34">
        <f t="shared" si="528"/>
        <v>15470000</v>
      </c>
      <c r="AB229" s="52"/>
      <c r="AC229" s="24">
        <f t="shared" si="529"/>
        <v>1</v>
      </c>
      <c r="AD229" s="30">
        <f t="shared" si="470"/>
        <v>0</v>
      </c>
    </row>
    <row r="230" spans="1:30" ht="51" x14ac:dyDescent="0.3">
      <c r="A230" s="13">
        <v>33</v>
      </c>
      <c r="B230" s="20">
        <v>31211501</v>
      </c>
      <c r="C230" s="29" t="s">
        <v>217</v>
      </c>
      <c r="D230" s="50"/>
      <c r="E230" s="20" t="s">
        <v>30</v>
      </c>
      <c r="F230" s="20">
        <v>10</v>
      </c>
      <c r="G230" s="20">
        <v>10</v>
      </c>
      <c r="H230" s="20"/>
      <c r="I230" s="20"/>
      <c r="J230" s="18">
        <v>2200000</v>
      </c>
      <c r="K230" s="18">
        <f t="shared" si="553"/>
        <v>418000</v>
      </c>
      <c r="L230" s="18">
        <f t="shared" si="516"/>
        <v>2618000</v>
      </c>
      <c r="M230" s="18">
        <v>2567185.6307675052</v>
      </c>
      <c r="N230" s="18">
        <f t="shared" si="557"/>
        <v>487765.26984582597</v>
      </c>
      <c r="O230" s="18">
        <f t="shared" si="554"/>
        <v>3054950.9006133312</v>
      </c>
      <c r="P230" s="18">
        <v>2485206.15</v>
      </c>
      <c r="Q230" s="18">
        <f t="shared" si="558"/>
        <v>472189.16849999997</v>
      </c>
      <c r="R230" s="18">
        <f t="shared" si="555"/>
        <v>2957395.3185000001</v>
      </c>
      <c r="S230" s="34">
        <f t="shared" si="521"/>
        <v>2618000</v>
      </c>
      <c r="T230" s="34">
        <f t="shared" si="522"/>
        <v>2876782.0730377771</v>
      </c>
      <c r="U230" s="34">
        <f t="shared" si="523"/>
        <v>2957395.3185000001</v>
      </c>
      <c r="V230" s="34">
        <f t="shared" si="559"/>
        <v>2870523.3633537129</v>
      </c>
      <c r="W230" s="34">
        <f t="shared" si="525"/>
        <v>229358.65777132715</v>
      </c>
      <c r="X230" s="35">
        <f t="shared" si="526"/>
        <v>7.9727505229178777E-2</v>
      </c>
      <c r="Y230" s="34" t="s">
        <v>17</v>
      </c>
      <c r="Z230" s="34">
        <f t="shared" si="556"/>
        <v>2618000</v>
      </c>
      <c r="AA230" s="34">
        <f t="shared" si="528"/>
        <v>26180000</v>
      </c>
      <c r="AB230" s="52"/>
      <c r="AC230" s="24">
        <f>G230/F230</f>
        <v>1</v>
      </c>
      <c r="AD230" s="30">
        <f t="shared" si="470"/>
        <v>0</v>
      </c>
    </row>
    <row r="231" spans="1:30" ht="15.6" x14ac:dyDescent="0.3">
      <c r="A231" s="47" t="s">
        <v>218</v>
      </c>
      <c r="B231" s="47"/>
      <c r="C231" s="47"/>
      <c r="D231" s="47"/>
      <c r="E231" s="47"/>
      <c r="F231" s="47"/>
      <c r="G231" s="47"/>
      <c r="H231" s="47"/>
      <c r="I231" s="47"/>
      <c r="J231" s="47"/>
      <c r="K231" s="47"/>
      <c r="L231" s="47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36"/>
      <c r="AA231" s="36"/>
      <c r="AB231" s="22"/>
      <c r="AC231" s="22"/>
      <c r="AD231" s="22"/>
    </row>
    <row r="232" spans="1:30" ht="51" x14ac:dyDescent="0.3">
      <c r="A232" s="13">
        <v>34</v>
      </c>
      <c r="B232" s="20">
        <v>24111503</v>
      </c>
      <c r="C232" s="29" t="s">
        <v>178</v>
      </c>
      <c r="D232" s="53">
        <v>75683771</v>
      </c>
      <c r="E232" s="20" t="s">
        <v>72</v>
      </c>
      <c r="F232" s="20">
        <v>72</v>
      </c>
      <c r="G232" s="20">
        <v>72</v>
      </c>
      <c r="H232" s="20"/>
      <c r="I232" s="20"/>
      <c r="J232" s="18">
        <v>53000</v>
      </c>
      <c r="K232" s="18">
        <f t="shared" ref="K232" si="560">J232*0.19</f>
        <v>10070</v>
      </c>
      <c r="L232" s="18">
        <f t="shared" ref="L232:L251" si="561">K232+J232</f>
        <v>63070</v>
      </c>
      <c r="M232" s="18">
        <v>61874.817184280611</v>
      </c>
      <c r="N232" s="18">
        <f t="shared" ref="N232" si="562">M232*0.19</f>
        <v>11756.215265013316</v>
      </c>
      <c r="O232" s="18">
        <f t="shared" ref="O232" si="563">N232+M232</f>
        <v>73631.032449293925</v>
      </c>
      <c r="P232" s="18">
        <v>56639.100000000006</v>
      </c>
      <c r="Q232" s="18">
        <f t="shared" ref="Q232" si="564">P232*0.19</f>
        <v>10761.429000000002</v>
      </c>
      <c r="R232" s="18">
        <f t="shared" ref="R232" si="565">Q232+P232</f>
        <v>67400.52900000001</v>
      </c>
      <c r="S232" s="34">
        <f t="shared" ref="S232:S251" si="566">MIN(I232,L232,O232,R232)</f>
        <v>63070</v>
      </c>
      <c r="T232" s="34">
        <f t="shared" ref="T232:T251" si="567">AVERAGE(I232,L232,O232,R232)</f>
        <v>68033.853816431321</v>
      </c>
      <c r="U232" s="34">
        <f t="shared" ref="U232:U251" si="568">MEDIAN(I232,L232,O232,R232)</f>
        <v>67400.52900000001</v>
      </c>
      <c r="V232" s="34">
        <f t="shared" ref="V232:V251" si="569">GEOMEAN(I232,L232,O232,R232)</f>
        <v>67896.753483119406</v>
      </c>
      <c r="W232" s="34">
        <f t="shared" ref="W232:W251" si="570">STDEVA(I232,L232,O232,R232)</f>
        <v>5308.9242640190887</v>
      </c>
      <c r="X232" s="35">
        <f t="shared" ref="X232:X251" si="571">W232/T232</f>
        <v>7.8033566617343286E-2</v>
      </c>
      <c r="Y232" s="34" t="s">
        <v>17</v>
      </c>
      <c r="Z232" s="34">
        <f t="shared" ref="Z232:Z251" si="572">ROUND(S232,2)</f>
        <v>63070</v>
      </c>
      <c r="AA232" s="34">
        <f t="shared" ref="AA232:AA251" si="573">Z232*G232</f>
        <v>4541040</v>
      </c>
      <c r="AB232" s="54">
        <f>D232-SUM(AA232:AA251)</f>
        <v>10052398.280000001</v>
      </c>
      <c r="AC232" s="24">
        <f>G232/F232</f>
        <v>1</v>
      </c>
      <c r="AD232" s="30">
        <f t="shared" si="470"/>
        <v>0</v>
      </c>
    </row>
    <row r="233" spans="1:30" ht="61.2" x14ac:dyDescent="0.3">
      <c r="A233" s="13">
        <v>35</v>
      </c>
      <c r="B233" s="20">
        <v>31201500</v>
      </c>
      <c r="C233" s="29" t="s">
        <v>219</v>
      </c>
      <c r="D233" s="53"/>
      <c r="E233" s="20" t="s">
        <v>30</v>
      </c>
      <c r="F233" s="20">
        <v>83</v>
      </c>
      <c r="G233" s="20">
        <v>83</v>
      </c>
      <c r="H233" s="20"/>
      <c r="I233" s="20"/>
      <c r="J233" s="18">
        <v>53000</v>
      </c>
      <c r="K233" s="11">
        <f t="shared" ref="K233" si="574">J233*19%</f>
        <v>10070</v>
      </c>
      <c r="L233" s="18">
        <f t="shared" si="561"/>
        <v>63070</v>
      </c>
      <c r="M233" s="18">
        <v>53984.748052070179</v>
      </c>
      <c r="N233" s="32">
        <f t="shared" ref="N233" si="575">M233*19%</f>
        <v>10257.102129893334</v>
      </c>
      <c r="O233" s="32">
        <f t="shared" ref="O233" si="576">M233+N233</f>
        <v>64241.850181963513</v>
      </c>
      <c r="P233" s="18">
        <v>53560.5</v>
      </c>
      <c r="Q233" s="33">
        <f t="shared" ref="Q233" si="577">P233*19%</f>
        <v>10176.495000000001</v>
      </c>
      <c r="R233" s="1">
        <f t="shared" ref="R233" si="578">P233+Q233</f>
        <v>63736.995000000003</v>
      </c>
      <c r="S233" s="34">
        <f t="shared" si="566"/>
        <v>63070</v>
      </c>
      <c r="T233" s="34">
        <f t="shared" si="567"/>
        <v>63682.948393987841</v>
      </c>
      <c r="U233" s="34">
        <f t="shared" si="568"/>
        <v>63736.995000000003</v>
      </c>
      <c r="V233" s="34">
        <f t="shared" si="569"/>
        <v>63681.138387982166</v>
      </c>
      <c r="W233" s="34">
        <f t="shared" si="570"/>
        <v>587.79162035372303</v>
      </c>
      <c r="X233" s="35">
        <f t="shared" si="571"/>
        <v>9.2299686992698207E-3</v>
      </c>
      <c r="Y233" s="34" t="s">
        <v>17</v>
      </c>
      <c r="Z233" s="34">
        <f t="shared" si="572"/>
        <v>63070</v>
      </c>
      <c r="AA233" s="34">
        <f t="shared" si="573"/>
        <v>5234810</v>
      </c>
      <c r="AB233" s="52"/>
      <c r="AC233" s="24">
        <f t="shared" ref="AC233:AC251" si="579">G233/F233</f>
        <v>1</v>
      </c>
      <c r="AD233" s="30">
        <f t="shared" si="470"/>
        <v>0</v>
      </c>
    </row>
    <row r="234" spans="1:30" ht="51" x14ac:dyDescent="0.3">
      <c r="A234" s="13">
        <v>36</v>
      </c>
      <c r="B234" s="20">
        <v>31181701</v>
      </c>
      <c r="C234" s="29" t="s">
        <v>220</v>
      </c>
      <c r="D234" s="53"/>
      <c r="E234" s="20" t="s">
        <v>30</v>
      </c>
      <c r="F234" s="20">
        <v>108</v>
      </c>
      <c r="G234" s="20">
        <v>108</v>
      </c>
      <c r="H234" s="20"/>
      <c r="I234" s="20"/>
      <c r="J234" s="18">
        <v>125000</v>
      </c>
      <c r="K234" s="18">
        <f t="shared" ref="K234" si="580">J234*0.19</f>
        <v>23750</v>
      </c>
      <c r="L234" s="18">
        <f t="shared" si="561"/>
        <v>148750</v>
      </c>
      <c r="M234" s="18">
        <v>135914.44913810407</v>
      </c>
      <c r="N234" s="18">
        <f t="shared" ref="N234" si="581">M234*0.19</f>
        <v>25823.745336239775</v>
      </c>
      <c r="O234" s="18">
        <f t="shared" ref="O234" si="582">N234+M234</f>
        <v>161738.19447434385</v>
      </c>
      <c r="P234" s="18">
        <v>138560.1</v>
      </c>
      <c r="Q234" s="18">
        <f t="shared" ref="Q234" si="583">P234*0.19</f>
        <v>26326.419000000002</v>
      </c>
      <c r="R234" s="18">
        <f t="shared" ref="R234" si="584">Q234+P234</f>
        <v>164886.519</v>
      </c>
      <c r="S234" s="34">
        <f t="shared" si="566"/>
        <v>148750</v>
      </c>
      <c r="T234" s="34">
        <f t="shared" si="567"/>
        <v>158458.2378247813</v>
      </c>
      <c r="U234" s="34">
        <f t="shared" si="568"/>
        <v>161738.19447434385</v>
      </c>
      <c r="V234" s="34">
        <f t="shared" si="569"/>
        <v>158301.45435522986</v>
      </c>
      <c r="W234" s="34">
        <f t="shared" si="570"/>
        <v>8553.6774592333986</v>
      </c>
      <c r="X234" s="35">
        <f t="shared" si="571"/>
        <v>5.3980642323511234E-2</v>
      </c>
      <c r="Y234" s="34" t="s">
        <v>17</v>
      </c>
      <c r="Z234" s="34">
        <f t="shared" si="572"/>
        <v>148750</v>
      </c>
      <c r="AA234" s="34">
        <f t="shared" si="573"/>
        <v>16065000</v>
      </c>
      <c r="AB234" s="52"/>
      <c r="AC234" s="24">
        <f t="shared" si="579"/>
        <v>1</v>
      </c>
      <c r="AD234" s="30">
        <f t="shared" si="470"/>
        <v>0</v>
      </c>
    </row>
    <row r="235" spans="1:30" ht="30.6" x14ac:dyDescent="0.3">
      <c r="A235" s="13">
        <v>37</v>
      </c>
      <c r="B235" s="20">
        <v>31201500</v>
      </c>
      <c r="C235" s="29" t="s">
        <v>84</v>
      </c>
      <c r="D235" s="53"/>
      <c r="E235" s="20" t="s">
        <v>82</v>
      </c>
      <c r="F235" s="20">
        <v>386</v>
      </c>
      <c r="G235" s="20">
        <v>386</v>
      </c>
      <c r="H235" s="6"/>
      <c r="I235" s="10"/>
      <c r="J235" s="18">
        <v>5000</v>
      </c>
      <c r="K235" s="11">
        <f t="shared" ref="K235" si="585">J235*19%</f>
        <v>950</v>
      </c>
      <c r="L235" s="18">
        <f t="shared" si="561"/>
        <v>5950</v>
      </c>
      <c r="M235" s="18">
        <v>5996.3433037891546</v>
      </c>
      <c r="N235" s="32">
        <f t="shared" ref="N235" si="586">M235*19%</f>
        <v>1139.3052277199395</v>
      </c>
      <c r="O235" s="32">
        <f t="shared" ref="O235" si="587">M235+N235</f>
        <v>7135.648531509094</v>
      </c>
      <c r="P235" s="18">
        <v>5685.75</v>
      </c>
      <c r="Q235" s="33">
        <f t="shared" ref="Q235" si="588">P235*19%</f>
        <v>1080.2925</v>
      </c>
      <c r="R235" s="1">
        <f t="shared" ref="R235" si="589">P235+Q235</f>
        <v>6766.0424999999996</v>
      </c>
      <c r="S235" s="34">
        <f t="shared" si="566"/>
        <v>5950</v>
      </c>
      <c r="T235" s="34">
        <f t="shared" si="567"/>
        <v>6617.2303438363642</v>
      </c>
      <c r="U235" s="34">
        <f t="shared" si="568"/>
        <v>6766.0424999999996</v>
      </c>
      <c r="V235" s="34">
        <f t="shared" si="569"/>
        <v>6598.2441174902551</v>
      </c>
      <c r="W235" s="34">
        <f t="shared" si="570"/>
        <v>606.67075373217915</v>
      </c>
      <c r="X235" s="35">
        <f t="shared" si="571"/>
        <v>9.1680464818224769E-2</v>
      </c>
      <c r="Y235" s="34" t="s">
        <v>17</v>
      </c>
      <c r="Z235" s="34">
        <f t="shared" si="572"/>
        <v>5950</v>
      </c>
      <c r="AA235" s="34">
        <f t="shared" si="573"/>
        <v>2296700</v>
      </c>
      <c r="AB235" s="52"/>
      <c r="AC235" s="24">
        <f t="shared" si="579"/>
        <v>1</v>
      </c>
      <c r="AD235" s="30">
        <f t="shared" si="470"/>
        <v>0</v>
      </c>
    </row>
    <row r="236" spans="1:30" ht="81.599999999999994" x14ac:dyDescent="0.3">
      <c r="A236" s="13">
        <v>38</v>
      </c>
      <c r="B236" s="20">
        <v>24141511</v>
      </c>
      <c r="C236" s="29" t="s">
        <v>137</v>
      </c>
      <c r="D236" s="53"/>
      <c r="E236" s="20" t="s">
        <v>30</v>
      </c>
      <c r="F236" s="20">
        <v>4</v>
      </c>
      <c r="G236" s="20">
        <v>4</v>
      </c>
      <c r="H236" s="20"/>
      <c r="I236" s="20"/>
      <c r="J236" s="18">
        <v>16000</v>
      </c>
      <c r="K236" s="18">
        <f t="shared" ref="K236:K251" si="590">J236*0.19</f>
        <v>3040</v>
      </c>
      <c r="L236" s="18">
        <f t="shared" si="561"/>
        <v>19040</v>
      </c>
      <c r="M236" s="18">
        <v>17454.304188104445</v>
      </c>
      <c r="N236" s="18">
        <f t="shared" ref="N236:N251" si="591">M236*0.19</f>
        <v>3316.3177957398443</v>
      </c>
      <c r="O236" s="18">
        <f t="shared" ref="O236:O251" si="592">N236+M236</f>
        <v>20770.621983844288</v>
      </c>
      <c r="P236" s="18">
        <v>18172.350000000002</v>
      </c>
      <c r="Q236" s="18">
        <f t="shared" ref="Q236:Q251" si="593">P236*0.19</f>
        <v>3452.7465000000007</v>
      </c>
      <c r="R236" s="18">
        <f t="shared" ref="R236:R251" si="594">Q236+P236</f>
        <v>21625.096500000003</v>
      </c>
      <c r="S236" s="34">
        <f t="shared" si="566"/>
        <v>19040</v>
      </c>
      <c r="T236" s="34">
        <f t="shared" si="567"/>
        <v>20478.572827948097</v>
      </c>
      <c r="U236" s="34">
        <f t="shared" si="568"/>
        <v>20770.621983844288</v>
      </c>
      <c r="V236" s="34">
        <f t="shared" si="569"/>
        <v>20449.914661191859</v>
      </c>
      <c r="W236" s="34">
        <f t="shared" si="570"/>
        <v>1317.0613162160769</v>
      </c>
      <c r="X236" s="35">
        <f t="shared" si="571"/>
        <v>6.4314116383082112E-2</v>
      </c>
      <c r="Y236" s="34" t="s">
        <v>17</v>
      </c>
      <c r="Z236" s="34">
        <f t="shared" si="572"/>
        <v>19040</v>
      </c>
      <c r="AA236" s="34">
        <f t="shared" si="573"/>
        <v>76160</v>
      </c>
      <c r="AB236" s="52"/>
      <c r="AC236" s="24">
        <f t="shared" si="579"/>
        <v>1</v>
      </c>
      <c r="AD236" s="30">
        <f t="shared" si="470"/>
        <v>0</v>
      </c>
    </row>
    <row r="237" spans="1:30" ht="81.599999999999994" x14ac:dyDescent="0.3">
      <c r="A237" s="13">
        <v>39</v>
      </c>
      <c r="B237" s="20">
        <v>24141511</v>
      </c>
      <c r="C237" s="29" t="s">
        <v>221</v>
      </c>
      <c r="D237" s="53"/>
      <c r="E237" s="20" t="s">
        <v>30</v>
      </c>
      <c r="F237" s="20">
        <v>104</v>
      </c>
      <c r="G237" s="20">
        <v>104</v>
      </c>
      <c r="H237" s="20"/>
      <c r="I237" s="20"/>
      <c r="J237" s="18">
        <v>16000</v>
      </c>
      <c r="K237" s="18">
        <f t="shared" si="590"/>
        <v>3040</v>
      </c>
      <c r="L237" s="18">
        <f t="shared" si="561"/>
        <v>19040</v>
      </c>
      <c r="M237" s="18">
        <v>17270.900493073619</v>
      </c>
      <c r="N237" s="18">
        <f t="shared" si="591"/>
        <v>3281.4710936839879</v>
      </c>
      <c r="O237" s="18">
        <f t="shared" si="592"/>
        <v>20552.371586757607</v>
      </c>
      <c r="P237" s="18">
        <v>17144.400000000001</v>
      </c>
      <c r="Q237" s="18">
        <f t="shared" si="593"/>
        <v>3257.4360000000001</v>
      </c>
      <c r="R237" s="18">
        <f t="shared" si="594"/>
        <v>20401.836000000003</v>
      </c>
      <c r="S237" s="34">
        <f t="shared" si="566"/>
        <v>19040</v>
      </c>
      <c r="T237" s="34">
        <f t="shared" si="567"/>
        <v>19998.069195585871</v>
      </c>
      <c r="U237" s="34">
        <f t="shared" si="568"/>
        <v>20401.836000000003</v>
      </c>
      <c r="V237" s="34">
        <f t="shared" si="569"/>
        <v>19986.314321027839</v>
      </c>
      <c r="W237" s="34">
        <f t="shared" si="570"/>
        <v>833.11924618750152</v>
      </c>
      <c r="X237" s="35">
        <f t="shared" si="571"/>
        <v>4.1659984173441807E-2</v>
      </c>
      <c r="Y237" s="34" t="s">
        <v>17</v>
      </c>
      <c r="Z237" s="34">
        <f t="shared" si="572"/>
        <v>19040</v>
      </c>
      <c r="AA237" s="34">
        <f t="shared" si="573"/>
        <v>1980160</v>
      </c>
      <c r="AB237" s="52"/>
      <c r="AC237" s="24">
        <f t="shared" si="579"/>
        <v>1</v>
      </c>
      <c r="AD237" s="30">
        <f t="shared" si="470"/>
        <v>0</v>
      </c>
    </row>
    <row r="238" spans="1:30" ht="81.599999999999994" x14ac:dyDescent="0.3">
      <c r="A238" s="13">
        <v>40</v>
      </c>
      <c r="B238" s="20">
        <v>24141511</v>
      </c>
      <c r="C238" s="29" t="s">
        <v>222</v>
      </c>
      <c r="D238" s="53"/>
      <c r="E238" s="20" t="s">
        <v>30</v>
      </c>
      <c r="F238" s="20">
        <v>102</v>
      </c>
      <c r="G238" s="20">
        <v>102</v>
      </c>
      <c r="H238" s="20"/>
      <c r="I238" s="20"/>
      <c r="J238" s="18">
        <v>16000</v>
      </c>
      <c r="K238" s="18">
        <f t="shared" si="590"/>
        <v>3040</v>
      </c>
      <c r="L238" s="18">
        <f t="shared" si="561"/>
        <v>19040</v>
      </c>
      <c r="M238" s="18">
        <v>18506.818823844063</v>
      </c>
      <c r="N238" s="18">
        <f t="shared" si="591"/>
        <v>3516.2955765303723</v>
      </c>
      <c r="O238" s="18">
        <f t="shared" si="592"/>
        <v>22023.114400374434</v>
      </c>
      <c r="P238" s="18">
        <v>18429.600000000002</v>
      </c>
      <c r="Q238" s="18">
        <f t="shared" si="593"/>
        <v>3501.6240000000003</v>
      </c>
      <c r="R238" s="18">
        <f t="shared" si="594"/>
        <v>21931.224000000002</v>
      </c>
      <c r="S238" s="34">
        <f t="shared" si="566"/>
        <v>19040</v>
      </c>
      <c r="T238" s="34">
        <f t="shared" si="567"/>
        <v>20998.112800124811</v>
      </c>
      <c r="U238" s="34">
        <f t="shared" si="568"/>
        <v>21931.224000000002</v>
      </c>
      <c r="V238" s="34">
        <f t="shared" si="569"/>
        <v>20950.908002830976</v>
      </c>
      <c r="W238" s="34">
        <f t="shared" si="570"/>
        <v>1696.3977319395701</v>
      </c>
      <c r="X238" s="35">
        <f t="shared" si="571"/>
        <v>8.078810453525552E-2</v>
      </c>
      <c r="Y238" s="34" t="s">
        <v>17</v>
      </c>
      <c r="Z238" s="34">
        <f t="shared" si="572"/>
        <v>19040</v>
      </c>
      <c r="AA238" s="34">
        <f t="shared" si="573"/>
        <v>1942080</v>
      </c>
      <c r="AB238" s="52"/>
      <c r="AC238" s="24">
        <f t="shared" si="579"/>
        <v>1</v>
      </c>
      <c r="AD238" s="30">
        <f t="shared" si="470"/>
        <v>0</v>
      </c>
    </row>
    <row r="239" spans="1:30" ht="81.599999999999994" x14ac:dyDescent="0.3">
      <c r="A239" s="13">
        <v>41</v>
      </c>
      <c r="B239" s="20">
        <v>24141511</v>
      </c>
      <c r="C239" s="29" t="s">
        <v>223</v>
      </c>
      <c r="D239" s="53"/>
      <c r="E239" s="20" t="s">
        <v>30</v>
      </c>
      <c r="F239" s="20">
        <v>4</v>
      </c>
      <c r="G239" s="20">
        <v>4</v>
      </c>
      <c r="H239" s="20"/>
      <c r="I239" s="20"/>
      <c r="J239" s="18">
        <v>78000</v>
      </c>
      <c r="K239" s="18">
        <f t="shared" si="590"/>
        <v>14820</v>
      </c>
      <c r="L239" s="18">
        <f t="shared" si="561"/>
        <v>92820</v>
      </c>
      <c r="M239" s="18">
        <v>97221.092610447289</v>
      </c>
      <c r="N239" s="18">
        <f t="shared" si="591"/>
        <v>18472.007595984986</v>
      </c>
      <c r="O239" s="18">
        <f t="shared" si="592"/>
        <v>115693.10020643228</v>
      </c>
      <c r="P239" s="18">
        <v>89221.650000000009</v>
      </c>
      <c r="Q239" s="18">
        <f t="shared" si="593"/>
        <v>16952.113500000003</v>
      </c>
      <c r="R239" s="18">
        <f t="shared" si="594"/>
        <v>106173.76350000002</v>
      </c>
      <c r="S239" s="34">
        <f t="shared" si="566"/>
        <v>92820</v>
      </c>
      <c r="T239" s="34">
        <f t="shared" si="567"/>
        <v>104895.62123547743</v>
      </c>
      <c r="U239" s="34">
        <f t="shared" si="568"/>
        <v>106173.76350000002</v>
      </c>
      <c r="V239" s="34">
        <f t="shared" si="569"/>
        <v>104469.31449594772</v>
      </c>
      <c r="W239" s="34">
        <f t="shared" si="570"/>
        <v>11489.991905986804</v>
      </c>
      <c r="X239" s="35">
        <f t="shared" si="571"/>
        <v>0.10953738364534038</v>
      </c>
      <c r="Y239" s="34" t="s">
        <v>17</v>
      </c>
      <c r="Z239" s="34">
        <f t="shared" si="572"/>
        <v>92820</v>
      </c>
      <c r="AA239" s="34">
        <f t="shared" si="573"/>
        <v>371280</v>
      </c>
      <c r="AB239" s="52"/>
      <c r="AC239" s="24">
        <f t="shared" si="579"/>
        <v>1</v>
      </c>
      <c r="AD239" s="30">
        <f t="shared" si="470"/>
        <v>0</v>
      </c>
    </row>
    <row r="240" spans="1:30" ht="81.599999999999994" x14ac:dyDescent="0.3">
      <c r="A240" s="13">
        <v>42</v>
      </c>
      <c r="B240" s="20">
        <v>24141511</v>
      </c>
      <c r="C240" s="29" t="s">
        <v>224</v>
      </c>
      <c r="D240" s="53"/>
      <c r="E240" s="20" t="s">
        <v>30</v>
      </c>
      <c r="F240" s="20">
        <v>1</v>
      </c>
      <c r="G240" s="20">
        <v>1</v>
      </c>
      <c r="H240" s="20"/>
      <c r="I240" s="20"/>
      <c r="J240" s="18">
        <v>18000</v>
      </c>
      <c r="K240" s="18">
        <f t="shared" si="590"/>
        <v>3420</v>
      </c>
      <c r="L240" s="18">
        <f t="shared" si="561"/>
        <v>21420</v>
      </c>
      <c r="M240" s="18">
        <v>18781.557620277123</v>
      </c>
      <c r="N240" s="18">
        <f t="shared" si="591"/>
        <v>3568.4959478526534</v>
      </c>
      <c r="O240" s="18">
        <f t="shared" si="592"/>
        <v>22350.053568129777</v>
      </c>
      <c r="P240" s="18">
        <v>19420.8</v>
      </c>
      <c r="Q240" s="18">
        <f t="shared" si="593"/>
        <v>3689.9519999999998</v>
      </c>
      <c r="R240" s="18">
        <f t="shared" si="594"/>
        <v>23110.752</v>
      </c>
      <c r="S240" s="34">
        <f t="shared" si="566"/>
        <v>21420</v>
      </c>
      <c r="T240" s="34">
        <f t="shared" si="567"/>
        <v>22293.60185604326</v>
      </c>
      <c r="U240" s="34">
        <f t="shared" si="568"/>
        <v>22350.053568129777</v>
      </c>
      <c r="V240" s="34">
        <f t="shared" si="569"/>
        <v>22282.848319607747</v>
      </c>
      <c r="W240" s="34">
        <f t="shared" si="570"/>
        <v>846.78844951033943</v>
      </c>
      <c r="X240" s="35">
        <f t="shared" si="571"/>
        <v>3.7983474136584858E-2</v>
      </c>
      <c r="Y240" s="34" t="s">
        <v>17</v>
      </c>
      <c r="Z240" s="34">
        <f t="shared" si="572"/>
        <v>21420</v>
      </c>
      <c r="AA240" s="34">
        <f t="shared" si="573"/>
        <v>21420</v>
      </c>
      <c r="AB240" s="52"/>
      <c r="AC240" s="24">
        <f t="shared" si="579"/>
        <v>1</v>
      </c>
      <c r="AD240" s="30">
        <f t="shared" si="470"/>
        <v>0</v>
      </c>
    </row>
    <row r="241" spans="1:30" ht="61.2" x14ac:dyDescent="0.3">
      <c r="A241" s="13">
        <v>43</v>
      </c>
      <c r="B241" s="20">
        <v>24141511</v>
      </c>
      <c r="C241" s="29" t="s">
        <v>225</v>
      </c>
      <c r="D241" s="53"/>
      <c r="E241" s="20" t="s">
        <v>30</v>
      </c>
      <c r="F241" s="20">
        <v>1</v>
      </c>
      <c r="G241" s="20">
        <v>1</v>
      </c>
      <c r="H241" s="20"/>
      <c r="I241" s="20"/>
      <c r="J241" s="18">
        <v>58000</v>
      </c>
      <c r="K241" s="18">
        <f t="shared" si="590"/>
        <v>11020</v>
      </c>
      <c r="L241" s="18">
        <f t="shared" si="561"/>
        <v>69020</v>
      </c>
      <c r="M241" s="18">
        <v>63608.957523902965</v>
      </c>
      <c r="N241" s="18">
        <f t="shared" si="591"/>
        <v>12085.701929541563</v>
      </c>
      <c r="O241" s="18">
        <f t="shared" si="592"/>
        <v>75694.659453444532</v>
      </c>
      <c r="P241" s="18">
        <v>66593.100000000006</v>
      </c>
      <c r="Q241" s="18">
        <f t="shared" si="593"/>
        <v>12652.689000000002</v>
      </c>
      <c r="R241" s="18">
        <f t="shared" si="594"/>
        <v>79245.789000000004</v>
      </c>
      <c r="S241" s="34">
        <f t="shared" si="566"/>
        <v>69020</v>
      </c>
      <c r="T241" s="34">
        <f t="shared" si="567"/>
        <v>74653.482817814845</v>
      </c>
      <c r="U241" s="34">
        <f t="shared" si="568"/>
        <v>75694.659453444532</v>
      </c>
      <c r="V241" s="34">
        <f t="shared" si="569"/>
        <v>74531.317101104345</v>
      </c>
      <c r="W241" s="34">
        <f t="shared" si="570"/>
        <v>5191.794175240977</v>
      </c>
      <c r="X241" s="35">
        <f t="shared" si="571"/>
        <v>6.954523726523365E-2</v>
      </c>
      <c r="Y241" s="34" t="s">
        <v>17</v>
      </c>
      <c r="Z241" s="34">
        <f t="shared" si="572"/>
        <v>69020</v>
      </c>
      <c r="AA241" s="34">
        <f t="shared" si="573"/>
        <v>69020</v>
      </c>
      <c r="AB241" s="52"/>
      <c r="AC241" s="24">
        <f t="shared" si="579"/>
        <v>1</v>
      </c>
      <c r="AD241" s="30">
        <f t="shared" si="470"/>
        <v>0</v>
      </c>
    </row>
    <row r="242" spans="1:30" ht="61.2" x14ac:dyDescent="0.3">
      <c r="A242" s="13">
        <v>44</v>
      </c>
      <c r="B242" s="20">
        <v>24141511</v>
      </c>
      <c r="C242" s="29" t="s">
        <v>226</v>
      </c>
      <c r="D242" s="53"/>
      <c r="E242" s="20" t="s">
        <v>30</v>
      </c>
      <c r="F242" s="20">
        <v>2</v>
      </c>
      <c r="G242" s="20">
        <v>2</v>
      </c>
      <c r="H242" s="20"/>
      <c r="I242" s="20"/>
      <c r="J242" s="18">
        <v>16000</v>
      </c>
      <c r="K242" s="18">
        <f t="shared" si="590"/>
        <v>3040</v>
      </c>
      <c r="L242" s="18">
        <f t="shared" si="561"/>
        <v>19040</v>
      </c>
      <c r="M242" s="18">
        <v>15707.024458363152</v>
      </c>
      <c r="N242" s="18">
        <f t="shared" si="591"/>
        <v>2984.3346470889987</v>
      </c>
      <c r="O242" s="18">
        <f t="shared" si="592"/>
        <v>18691.359105452149</v>
      </c>
      <c r="P242" s="18">
        <v>16364.25</v>
      </c>
      <c r="Q242" s="18">
        <f t="shared" si="593"/>
        <v>3109.2075</v>
      </c>
      <c r="R242" s="18">
        <f t="shared" si="594"/>
        <v>19473.4575</v>
      </c>
      <c r="S242" s="34">
        <f t="shared" si="566"/>
        <v>18691.359105452149</v>
      </c>
      <c r="T242" s="34">
        <f t="shared" si="567"/>
        <v>19068.272201817384</v>
      </c>
      <c r="U242" s="34">
        <f t="shared" si="568"/>
        <v>19040</v>
      </c>
      <c r="V242" s="34">
        <f t="shared" si="569"/>
        <v>19065.592111491715</v>
      </c>
      <c r="W242" s="34">
        <f t="shared" si="570"/>
        <v>391.81495981557885</v>
      </c>
      <c r="X242" s="35">
        <f t="shared" si="571"/>
        <v>2.0548005381328425E-2</v>
      </c>
      <c r="Y242" s="34" t="s">
        <v>17</v>
      </c>
      <c r="Z242" s="34">
        <f t="shared" si="572"/>
        <v>18691.36</v>
      </c>
      <c r="AA242" s="34">
        <f t="shared" si="573"/>
        <v>37382.720000000001</v>
      </c>
      <c r="AB242" s="52"/>
      <c r="AC242" s="24">
        <f t="shared" si="579"/>
        <v>1</v>
      </c>
      <c r="AD242" s="30">
        <f t="shared" si="470"/>
        <v>0</v>
      </c>
    </row>
    <row r="243" spans="1:30" ht="81.599999999999994" x14ac:dyDescent="0.3">
      <c r="A243" s="13">
        <v>45</v>
      </c>
      <c r="B243" s="20">
        <v>24141511</v>
      </c>
      <c r="C243" s="29" t="s">
        <v>227</v>
      </c>
      <c r="D243" s="53"/>
      <c r="E243" s="20" t="s">
        <v>30</v>
      </c>
      <c r="F243" s="20">
        <v>2</v>
      </c>
      <c r="G243" s="20">
        <v>2</v>
      </c>
      <c r="H243" s="20"/>
      <c r="I243" s="20"/>
      <c r="J243" s="18">
        <v>16000</v>
      </c>
      <c r="K243" s="18">
        <f t="shared" si="590"/>
        <v>3040</v>
      </c>
      <c r="L243" s="18">
        <f t="shared" si="561"/>
        <v>19040</v>
      </c>
      <c r="M243" s="18">
        <v>18628.843814023388</v>
      </c>
      <c r="N243" s="18">
        <f t="shared" si="591"/>
        <v>3539.4803246644437</v>
      </c>
      <c r="O243" s="18">
        <f t="shared" si="592"/>
        <v>22168.324138687833</v>
      </c>
      <c r="P243" s="18">
        <v>18087.3</v>
      </c>
      <c r="Q243" s="18">
        <f t="shared" si="593"/>
        <v>3436.587</v>
      </c>
      <c r="R243" s="18">
        <f t="shared" si="594"/>
        <v>21523.886999999999</v>
      </c>
      <c r="S243" s="34">
        <f t="shared" si="566"/>
        <v>19040</v>
      </c>
      <c r="T243" s="34">
        <f t="shared" si="567"/>
        <v>20910.737046229278</v>
      </c>
      <c r="U243" s="34">
        <f t="shared" si="568"/>
        <v>21523.886999999999</v>
      </c>
      <c r="V243" s="34">
        <f t="shared" si="569"/>
        <v>20866.046463472525</v>
      </c>
      <c r="W243" s="34">
        <f t="shared" si="570"/>
        <v>1651.8376519897531</v>
      </c>
      <c r="X243" s="35">
        <f t="shared" si="571"/>
        <v>7.8994712062893074E-2</v>
      </c>
      <c r="Y243" s="34" t="s">
        <v>17</v>
      </c>
      <c r="Z243" s="34">
        <f t="shared" si="572"/>
        <v>19040</v>
      </c>
      <c r="AA243" s="34">
        <f t="shared" si="573"/>
        <v>38080</v>
      </c>
      <c r="AB243" s="52"/>
      <c r="AC243" s="24">
        <f t="shared" si="579"/>
        <v>1</v>
      </c>
      <c r="AD243" s="30">
        <f t="shared" si="470"/>
        <v>0</v>
      </c>
    </row>
    <row r="244" spans="1:30" ht="81.599999999999994" x14ac:dyDescent="0.3">
      <c r="A244" s="13">
        <v>46</v>
      </c>
      <c r="B244" s="20">
        <v>24141511</v>
      </c>
      <c r="C244" s="29" t="s">
        <v>228</v>
      </c>
      <c r="D244" s="53"/>
      <c r="E244" s="20" t="s">
        <v>30</v>
      </c>
      <c r="F244" s="20">
        <v>110</v>
      </c>
      <c r="G244" s="20">
        <v>110</v>
      </c>
      <c r="H244" s="20"/>
      <c r="I244" s="20"/>
      <c r="J244" s="18">
        <v>16000</v>
      </c>
      <c r="K244" s="18">
        <f t="shared" si="590"/>
        <v>3040</v>
      </c>
      <c r="L244" s="18">
        <f t="shared" si="561"/>
        <v>19040</v>
      </c>
      <c r="M244" s="18">
        <v>17781.152566225726</v>
      </c>
      <c r="N244" s="18">
        <f t="shared" si="591"/>
        <v>3378.4189875828879</v>
      </c>
      <c r="O244" s="18">
        <f t="shared" si="592"/>
        <v>21159.571553808615</v>
      </c>
      <c r="P244" s="18">
        <v>18478.95</v>
      </c>
      <c r="Q244" s="18">
        <f t="shared" si="593"/>
        <v>3511.0005000000001</v>
      </c>
      <c r="R244" s="18">
        <f t="shared" si="594"/>
        <v>21989.950499999999</v>
      </c>
      <c r="S244" s="34">
        <f t="shared" si="566"/>
        <v>19040</v>
      </c>
      <c r="T244" s="34">
        <f t="shared" si="567"/>
        <v>20729.84068460287</v>
      </c>
      <c r="U244" s="34">
        <f t="shared" si="568"/>
        <v>21159.571553808615</v>
      </c>
      <c r="V244" s="34">
        <f t="shared" si="569"/>
        <v>20691.851606721662</v>
      </c>
      <c r="W244" s="34">
        <f t="shared" si="570"/>
        <v>1521.2013190481412</v>
      </c>
      <c r="X244" s="35">
        <f t="shared" si="571"/>
        <v>7.3382200191148425E-2</v>
      </c>
      <c r="Y244" s="34" t="s">
        <v>17</v>
      </c>
      <c r="Z244" s="34">
        <f t="shared" si="572"/>
        <v>19040</v>
      </c>
      <c r="AA244" s="34">
        <f t="shared" si="573"/>
        <v>2094400</v>
      </c>
      <c r="AB244" s="52"/>
      <c r="AC244" s="24">
        <f t="shared" si="579"/>
        <v>1</v>
      </c>
      <c r="AD244" s="30">
        <f t="shared" si="470"/>
        <v>0</v>
      </c>
    </row>
    <row r="245" spans="1:30" ht="71.400000000000006" x14ac:dyDescent="0.3">
      <c r="A245" s="13">
        <v>47</v>
      </c>
      <c r="B245" s="20">
        <v>24141511</v>
      </c>
      <c r="C245" s="29" t="s">
        <v>229</v>
      </c>
      <c r="D245" s="53"/>
      <c r="E245" s="20" t="s">
        <v>30</v>
      </c>
      <c r="F245" s="20">
        <v>100</v>
      </c>
      <c r="G245" s="20">
        <v>100</v>
      </c>
      <c r="H245" s="20"/>
      <c r="I245" s="20"/>
      <c r="J245" s="18">
        <v>18000</v>
      </c>
      <c r="K245" s="18">
        <f t="shared" si="590"/>
        <v>3420</v>
      </c>
      <c r="L245" s="18">
        <f t="shared" si="561"/>
        <v>21420</v>
      </c>
      <c r="M245" s="18">
        <v>18408.349707555277</v>
      </c>
      <c r="N245" s="18">
        <f t="shared" si="591"/>
        <v>3497.5864444355025</v>
      </c>
      <c r="O245" s="18">
        <f t="shared" si="592"/>
        <v>21905.93615199078</v>
      </c>
      <c r="P245" s="18">
        <v>19160.400000000001</v>
      </c>
      <c r="Q245" s="18">
        <f t="shared" si="593"/>
        <v>3640.4760000000001</v>
      </c>
      <c r="R245" s="18">
        <f t="shared" si="594"/>
        <v>22800.876</v>
      </c>
      <c r="S245" s="34">
        <f t="shared" si="566"/>
        <v>21420</v>
      </c>
      <c r="T245" s="34">
        <f t="shared" si="567"/>
        <v>22042.270717330262</v>
      </c>
      <c r="U245" s="34">
        <f t="shared" si="568"/>
        <v>21905.93615199078</v>
      </c>
      <c r="V245" s="34">
        <f t="shared" si="569"/>
        <v>22034.892643349518</v>
      </c>
      <c r="W245" s="34">
        <f t="shared" si="570"/>
        <v>700.46053930519804</v>
      </c>
      <c r="X245" s="35">
        <f t="shared" si="571"/>
        <v>3.177805718330444E-2</v>
      </c>
      <c r="Y245" s="34" t="s">
        <v>17</v>
      </c>
      <c r="Z245" s="34">
        <f t="shared" si="572"/>
        <v>21420</v>
      </c>
      <c r="AA245" s="34">
        <f t="shared" si="573"/>
        <v>2142000</v>
      </c>
      <c r="AB245" s="52"/>
      <c r="AC245" s="24">
        <f t="shared" si="579"/>
        <v>1</v>
      </c>
      <c r="AD245" s="30">
        <f t="shared" si="470"/>
        <v>0</v>
      </c>
    </row>
    <row r="246" spans="1:30" ht="51" x14ac:dyDescent="0.3">
      <c r="A246" s="13">
        <v>48</v>
      </c>
      <c r="B246" s="20">
        <v>24141511</v>
      </c>
      <c r="C246" s="29" t="s">
        <v>230</v>
      </c>
      <c r="D246" s="53"/>
      <c r="E246" s="20" t="s">
        <v>30</v>
      </c>
      <c r="F246" s="20">
        <v>100</v>
      </c>
      <c r="G246" s="20">
        <v>100</v>
      </c>
      <c r="H246" s="20"/>
      <c r="I246" s="20"/>
      <c r="J246" s="18">
        <v>16000</v>
      </c>
      <c r="K246" s="18">
        <f t="shared" si="590"/>
        <v>3040</v>
      </c>
      <c r="L246" s="18">
        <f t="shared" si="561"/>
        <v>19040</v>
      </c>
      <c r="M246" s="18">
        <v>17013.984307034923</v>
      </c>
      <c r="N246" s="18">
        <f t="shared" si="591"/>
        <v>3232.6570183366357</v>
      </c>
      <c r="O246" s="18">
        <f t="shared" si="592"/>
        <v>20246.641325371558</v>
      </c>
      <c r="P246" s="18">
        <v>17003.7</v>
      </c>
      <c r="Q246" s="18">
        <f t="shared" si="593"/>
        <v>3230.703</v>
      </c>
      <c r="R246" s="18">
        <f t="shared" si="594"/>
        <v>20234.403000000002</v>
      </c>
      <c r="S246" s="34">
        <f t="shared" si="566"/>
        <v>19040</v>
      </c>
      <c r="T246" s="34">
        <f t="shared" si="567"/>
        <v>19840.348108457187</v>
      </c>
      <c r="U246" s="34">
        <f t="shared" si="568"/>
        <v>20234.403000000002</v>
      </c>
      <c r="V246" s="34">
        <f t="shared" si="569"/>
        <v>19832.164203307046</v>
      </c>
      <c r="W246" s="34">
        <f t="shared" si="570"/>
        <v>693.14880450392661</v>
      </c>
      <c r="X246" s="35">
        <f t="shared" si="571"/>
        <v>3.4936322725530385E-2</v>
      </c>
      <c r="Y246" s="34" t="s">
        <v>17</v>
      </c>
      <c r="Z246" s="34">
        <f t="shared" si="572"/>
        <v>19040</v>
      </c>
      <c r="AA246" s="34">
        <f t="shared" si="573"/>
        <v>1904000</v>
      </c>
      <c r="AB246" s="52"/>
      <c r="AC246" s="24">
        <f t="shared" si="579"/>
        <v>1</v>
      </c>
      <c r="AD246" s="30">
        <f t="shared" si="470"/>
        <v>0</v>
      </c>
    </row>
    <row r="247" spans="1:30" ht="51" x14ac:dyDescent="0.3">
      <c r="A247" s="13">
        <v>49</v>
      </c>
      <c r="B247" s="20">
        <v>31201500</v>
      </c>
      <c r="C247" s="29" t="s">
        <v>231</v>
      </c>
      <c r="D247" s="53"/>
      <c r="E247" s="20" t="s">
        <v>82</v>
      </c>
      <c r="F247" s="20">
        <v>739</v>
      </c>
      <c r="G247" s="20">
        <v>739</v>
      </c>
      <c r="H247" s="20"/>
      <c r="I247" s="20"/>
      <c r="J247" s="18">
        <v>4000</v>
      </c>
      <c r="K247" s="18">
        <f t="shared" si="590"/>
        <v>760</v>
      </c>
      <c r="L247" s="18">
        <f t="shared" si="561"/>
        <v>4760</v>
      </c>
      <c r="M247" s="18">
        <v>4542.336082337577</v>
      </c>
      <c r="N247" s="18">
        <f t="shared" si="591"/>
        <v>863.04385564413963</v>
      </c>
      <c r="O247" s="18">
        <f t="shared" si="592"/>
        <v>5405.3799379817165</v>
      </c>
      <c r="P247" s="18">
        <v>4313.4000000000005</v>
      </c>
      <c r="Q247" s="18">
        <f t="shared" si="593"/>
        <v>819.54600000000016</v>
      </c>
      <c r="R247" s="18">
        <f t="shared" si="594"/>
        <v>5132.9460000000008</v>
      </c>
      <c r="S247" s="34">
        <f t="shared" si="566"/>
        <v>4760</v>
      </c>
      <c r="T247" s="34">
        <f t="shared" si="567"/>
        <v>5099.4419793272391</v>
      </c>
      <c r="U247" s="34">
        <f t="shared" si="568"/>
        <v>5132.9460000000008</v>
      </c>
      <c r="V247" s="34">
        <f t="shared" si="569"/>
        <v>5092.5264244830223</v>
      </c>
      <c r="W247" s="34">
        <f t="shared" si="570"/>
        <v>323.99182958564199</v>
      </c>
      <c r="X247" s="35">
        <f t="shared" si="571"/>
        <v>6.3534761430580233E-2</v>
      </c>
      <c r="Y247" s="34" t="s">
        <v>17</v>
      </c>
      <c r="Z247" s="34">
        <f t="shared" si="572"/>
        <v>4760</v>
      </c>
      <c r="AA247" s="34">
        <f t="shared" si="573"/>
        <v>3517640</v>
      </c>
      <c r="AB247" s="52"/>
      <c r="AC247" s="24">
        <f t="shared" si="579"/>
        <v>1</v>
      </c>
      <c r="AD247" s="30">
        <f t="shared" si="470"/>
        <v>0</v>
      </c>
    </row>
    <row r="248" spans="1:30" ht="40.799999999999997" x14ac:dyDescent="0.3">
      <c r="A248" s="13">
        <v>50</v>
      </c>
      <c r="B248" s="20">
        <v>46182005</v>
      </c>
      <c r="C248" s="29" t="s">
        <v>232</v>
      </c>
      <c r="D248" s="53"/>
      <c r="E248" s="20" t="s">
        <v>30</v>
      </c>
      <c r="F248" s="20">
        <v>20</v>
      </c>
      <c r="G248" s="20">
        <v>20</v>
      </c>
      <c r="H248" s="20"/>
      <c r="I248" s="20"/>
      <c r="J248" s="18">
        <v>65000</v>
      </c>
      <c r="K248" s="18">
        <f t="shared" si="590"/>
        <v>12350</v>
      </c>
      <c r="L248" s="18">
        <f t="shared" si="561"/>
        <v>77350</v>
      </c>
      <c r="M248" s="18">
        <v>68775.110097246317</v>
      </c>
      <c r="N248" s="18">
        <f t="shared" si="591"/>
        <v>13067.270918476801</v>
      </c>
      <c r="O248" s="18">
        <f t="shared" si="592"/>
        <v>81842.38101572312</v>
      </c>
      <c r="P248" s="18">
        <v>67959.150000000009</v>
      </c>
      <c r="Q248" s="18">
        <f t="shared" si="593"/>
        <v>12912.238500000001</v>
      </c>
      <c r="R248" s="18">
        <f t="shared" si="594"/>
        <v>80871.388500000015</v>
      </c>
      <c r="S248" s="34">
        <f t="shared" si="566"/>
        <v>77350</v>
      </c>
      <c r="T248" s="34">
        <f t="shared" si="567"/>
        <v>80021.256505241035</v>
      </c>
      <c r="U248" s="34">
        <f t="shared" si="568"/>
        <v>80871.388500000015</v>
      </c>
      <c r="V248" s="34">
        <f t="shared" si="569"/>
        <v>79997.75961148557</v>
      </c>
      <c r="W248" s="34">
        <f t="shared" si="570"/>
        <v>2363.7713730375917</v>
      </c>
      <c r="X248" s="35">
        <f t="shared" si="571"/>
        <v>2.9539293386161403E-2</v>
      </c>
      <c r="Y248" s="34" t="s">
        <v>17</v>
      </c>
      <c r="Z248" s="34">
        <f t="shared" si="572"/>
        <v>77350</v>
      </c>
      <c r="AA248" s="34">
        <f t="shared" si="573"/>
        <v>1547000</v>
      </c>
      <c r="AB248" s="52"/>
      <c r="AC248" s="24">
        <f t="shared" si="579"/>
        <v>1</v>
      </c>
      <c r="AD248" s="30">
        <f t="shared" si="470"/>
        <v>0</v>
      </c>
    </row>
    <row r="249" spans="1:30" ht="30.6" x14ac:dyDescent="0.3">
      <c r="A249" s="13">
        <v>51</v>
      </c>
      <c r="B249" s="20">
        <v>46182005</v>
      </c>
      <c r="C249" s="29" t="s">
        <v>233</v>
      </c>
      <c r="D249" s="53"/>
      <c r="E249" s="20" t="s">
        <v>30</v>
      </c>
      <c r="F249" s="20">
        <v>50</v>
      </c>
      <c r="G249" s="20">
        <v>50</v>
      </c>
      <c r="H249" s="20"/>
      <c r="I249" s="20"/>
      <c r="J249" s="18">
        <v>272000</v>
      </c>
      <c r="K249" s="18">
        <f t="shared" si="590"/>
        <v>51680</v>
      </c>
      <c r="L249" s="18">
        <f t="shared" si="561"/>
        <v>323680</v>
      </c>
      <c r="M249" s="18">
        <v>298210.45110604115</v>
      </c>
      <c r="N249" s="18">
        <f t="shared" si="591"/>
        <v>56659.985710147819</v>
      </c>
      <c r="O249" s="18">
        <f t="shared" si="592"/>
        <v>354870.43681618897</v>
      </c>
      <c r="P249" s="18">
        <v>286059.90000000002</v>
      </c>
      <c r="Q249" s="18">
        <f t="shared" si="593"/>
        <v>54351.381000000008</v>
      </c>
      <c r="R249" s="18">
        <f t="shared" si="594"/>
        <v>340411.28100000002</v>
      </c>
      <c r="S249" s="34">
        <f t="shared" si="566"/>
        <v>323680</v>
      </c>
      <c r="T249" s="34">
        <f t="shared" si="567"/>
        <v>339653.90593872964</v>
      </c>
      <c r="U249" s="34">
        <f t="shared" si="568"/>
        <v>340411.28100000002</v>
      </c>
      <c r="V249" s="34">
        <f t="shared" si="569"/>
        <v>339414.09758131678</v>
      </c>
      <c r="W249" s="34">
        <f t="shared" si="570"/>
        <v>15609.005411420192</v>
      </c>
      <c r="X249" s="35">
        <f t="shared" si="571"/>
        <v>4.5955618759278775E-2</v>
      </c>
      <c r="Y249" s="34" t="s">
        <v>17</v>
      </c>
      <c r="Z249" s="34">
        <f t="shared" si="572"/>
        <v>323680</v>
      </c>
      <c r="AA249" s="34">
        <f t="shared" si="573"/>
        <v>16184000</v>
      </c>
      <c r="AB249" s="52"/>
      <c r="AC249" s="24">
        <f t="shared" si="579"/>
        <v>1</v>
      </c>
      <c r="AD249" s="30">
        <f t="shared" si="470"/>
        <v>0</v>
      </c>
    </row>
    <row r="250" spans="1:30" ht="30.6" x14ac:dyDescent="0.3">
      <c r="A250" s="13">
        <v>52</v>
      </c>
      <c r="B250" s="20">
        <v>46182005</v>
      </c>
      <c r="C250" s="29" t="s">
        <v>234</v>
      </c>
      <c r="D250" s="53"/>
      <c r="E250" s="20" t="s">
        <v>30</v>
      </c>
      <c r="F250" s="20">
        <v>40</v>
      </c>
      <c r="G250" s="20">
        <v>40</v>
      </c>
      <c r="H250" s="20"/>
      <c r="I250" s="20"/>
      <c r="J250" s="18">
        <v>65000</v>
      </c>
      <c r="K250" s="18">
        <f t="shared" si="590"/>
        <v>12350</v>
      </c>
      <c r="L250" s="18">
        <f t="shared" si="561"/>
        <v>77350</v>
      </c>
      <c r="M250" s="18">
        <v>68648.317539637064</v>
      </c>
      <c r="N250" s="18">
        <f t="shared" si="591"/>
        <v>13043.180332531043</v>
      </c>
      <c r="O250" s="18">
        <f t="shared" si="592"/>
        <v>81691.497872168111</v>
      </c>
      <c r="P250" s="18">
        <v>67534.95</v>
      </c>
      <c r="Q250" s="18">
        <f t="shared" si="593"/>
        <v>12831.6405</v>
      </c>
      <c r="R250" s="18">
        <f t="shared" si="594"/>
        <v>80366.590499999991</v>
      </c>
      <c r="S250" s="34">
        <f t="shared" si="566"/>
        <v>77350</v>
      </c>
      <c r="T250" s="34">
        <f t="shared" si="567"/>
        <v>79802.696124056034</v>
      </c>
      <c r="U250" s="34">
        <f t="shared" si="568"/>
        <v>80366.590499999991</v>
      </c>
      <c r="V250" s="34">
        <f t="shared" si="569"/>
        <v>79781.875320215782</v>
      </c>
      <c r="W250" s="34">
        <f t="shared" si="570"/>
        <v>2225.0019312184827</v>
      </c>
      <c r="X250" s="35">
        <f t="shared" si="571"/>
        <v>2.7881287716891679E-2</v>
      </c>
      <c r="Y250" s="34" t="s">
        <v>17</v>
      </c>
      <c r="Z250" s="34">
        <f t="shared" si="572"/>
        <v>77350</v>
      </c>
      <c r="AA250" s="34">
        <f t="shared" si="573"/>
        <v>3094000</v>
      </c>
      <c r="AB250" s="52"/>
      <c r="AC250" s="24">
        <f t="shared" si="579"/>
        <v>1</v>
      </c>
      <c r="AD250" s="30">
        <f t="shared" si="470"/>
        <v>0</v>
      </c>
    </row>
    <row r="251" spans="1:30" ht="30.6" x14ac:dyDescent="0.3">
      <c r="A251" s="13">
        <v>53</v>
      </c>
      <c r="B251" s="20">
        <v>31211918</v>
      </c>
      <c r="C251" s="29" t="s">
        <v>235</v>
      </c>
      <c r="D251" s="53"/>
      <c r="E251" s="20" t="s">
        <v>30</v>
      </c>
      <c r="F251" s="20">
        <v>32</v>
      </c>
      <c r="G251" s="20">
        <v>32</v>
      </c>
      <c r="H251" s="20"/>
      <c r="I251" s="20"/>
      <c r="J251" s="18">
        <v>65000</v>
      </c>
      <c r="K251" s="18">
        <f t="shared" si="590"/>
        <v>12350</v>
      </c>
      <c r="L251" s="18">
        <f t="shared" si="561"/>
        <v>77350</v>
      </c>
      <c r="M251" s="18">
        <v>75034.338175896075</v>
      </c>
      <c r="N251" s="18">
        <f t="shared" si="591"/>
        <v>14256.524253420255</v>
      </c>
      <c r="O251" s="18">
        <f t="shared" si="592"/>
        <v>89290.86242931633</v>
      </c>
      <c r="P251" s="18">
        <v>69932.100000000006</v>
      </c>
      <c r="Q251" s="18">
        <f t="shared" si="593"/>
        <v>13287.099000000002</v>
      </c>
      <c r="R251" s="18">
        <f t="shared" si="594"/>
        <v>83219.199000000008</v>
      </c>
      <c r="S251" s="34">
        <f t="shared" si="566"/>
        <v>77350</v>
      </c>
      <c r="T251" s="34">
        <f t="shared" si="567"/>
        <v>83286.687143105446</v>
      </c>
      <c r="U251" s="34">
        <f t="shared" si="568"/>
        <v>83219.199000000008</v>
      </c>
      <c r="V251" s="34">
        <f t="shared" si="569"/>
        <v>83143.880295071605</v>
      </c>
      <c r="W251" s="34">
        <f t="shared" si="570"/>
        <v>5970.7172832130846</v>
      </c>
      <c r="X251" s="35">
        <f t="shared" si="571"/>
        <v>7.1688735475263124E-2</v>
      </c>
      <c r="Y251" s="34" t="s">
        <v>17</v>
      </c>
      <c r="Z251" s="34">
        <f t="shared" si="572"/>
        <v>77350</v>
      </c>
      <c r="AA251" s="34">
        <f t="shared" si="573"/>
        <v>2475200</v>
      </c>
      <c r="AB251" s="52"/>
      <c r="AC251" s="24">
        <f t="shared" si="579"/>
        <v>1</v>
      </c>
      <c r="AD251" s="30">
        <f t="shared" si="470"/>
        <v>0</v>
      </c>
    </row>
    <row r="252" spans="1:30" ht="15.6" x14ac:dyDescent="0.3">
      <c r="A252" s="47" t="s">
        <v>236</v>
      </c>
      <c r="B252" s="47"/>
      <c r="C252" s="47"/>
      <c r="D252" s="47"/>
      <c r="E252" s="47"/>
      <c r="F252" s="47"/>
      <c r="G252" s="47"/>
      <c r="H252" s="47"/>
      <c r="I252" s="47"/>
      <c r="J252" s="47"/>
      <c r="K252" s="47"/>
      <c r="L252" s="47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6"/>
      <c r="Y252" s="36"/>
      <c r="Z252" s="36"/>
      <c r="AA252" s="36"/>
      <c r="AB252" s="22"/>
      <c r="AC252" s="22"/>
      <c r="AD252" s="22"/>
    </row>
    <row r="253" spans="1:30" ht="20.399999999999999" x14ac:dyDescent="0.3">
      <c r="A253" s="13">
        <v>54</v>
      </c>
      <c r="B253" s="20">
        <v>27112838</v>
      </c>
      <c r="C253" s="29" t="s">
        <v>92</v>
      </c>
      <c r="D253" s="50">
        <v>105578923</v>
      </c>
      <c r="E253" s="20" t="s">
        <v>30</v>
      </c>
      <c r="F253" s="20">
        <v>36</v>
      </c>
      <c r="G253" s="20">
        <v>36</v>
      </c>
      <c r="H253" s="10">
        <v>32738</v>
      </c>
      <c r="I253" s="10">
        <f t="shared" ref="I253" si="595">H253+(H253*5.84%)</f>
        <v>34649.8992</v>
      </c>
      <c r="J253" s="18">
        <v>27000</v>
      </c>
      <c r="K253" s="11">
        <f t="shared" ref="K253:K255" si="596">J253*19%</f>
        <v>5130</v>
      </c>
      <c r="L253" s="18">
        <f t="shared" ref="L253:L261" si="597">K253+J253</f>
        <v>32130</v>
      </c>
      <c r="M253" s="18">
        <v>31835.9981147332</v>
      </c>
      <c r="N253" s="32">
        <f t="shared" ref="N253:N255" si="598">M253*19%</f>
        <v>6048.8396417993081</v>
      </c>
      <c r="O253" s="32">
        <f t="shared" ref="O253:O255" si="599">M253+N253</f>
        <v>37884.837756532506</v>
      </c>
      <c r="P253" s="18">
        <v>30250.5</v>
      </c>
      <c r="Q253" s="33">
        <f t="shared" ref="Q253:Q255" si="600">P253*19%</f>
        <v>5747.5950000000003</v>
      </c>
      <c r="R253" s="1">
        <f t="shared" ref="R253:R255" si="601">P253+Q253</f>
        <v>35998.095000000001</v>
      </c>
      <c r="S253" s="34">
        <f t="shared" ref="S253:S261" si="602">MIN(I253,L253,O253,R253)</f>
        <v>32130</v>
      </c>
      <c r="T253" s="34">
        <f t="shared" ref="T253:T261" si="603">AVERAGE(I253,L253,O253,R253)</f>
        <v>35165.707989133123</v>
      </c>
      <c r="U253" s="34">
        <f t="shared" ref="U253:U261" si="604">MEDIAN(I253,L253,O253,R253)</f>
        <v>35323.997100000001</v>
      </c>
      <c r="V253" s="34">
        <f t="shared" ref="V253:V261" si="605">GEOMEAN(I253,L253,O253,R253)</f>
        <v>35102.61031750359</v>
      </c>
      <c r="W253" s="34">
        <f t="shared" ref="W253:W261" si="606">STDEVA(I253,L253,O253,R253)</f>
        <v>2419.9253797070523</v>
      </c>
      <c r="X253" s="35">
        <f t="shared" ref="X253:X261" si="607">W253/T253</f>
        <v>6.8814919934353541E-2</v>
      </c>
      <c r="Y253" s="34" t="s">
        <v>17</v>
      </c>
      <c r="Z253" s="34">
        <f t="shared" ref="Z253:Z261" si="608">ROUND(S253,2)</f>
        <v>32130</v>
      </c>
      <c r="AA253" s="34">
        <f>Z253*G253</f>
        <v>1156680</v>
      </c>
      <c r="AB253" s="51">
        <f>D253-SUM(AA253:AA261)</f>
        <v>83043</v>
      </c>
      <c r="AC253" s="24">
        <f t="shared" ref="AC253:AC261" si="609">G253/F253</f>
        <v>1</v>
      </c>
      <c r="AD253" s="30">
        <f t="shared" si="470"/>
        <v>0</v>
      </c>
    </row>
    <row r="254" spans="1:30" ht="20.399999999999999" x14ac:dyDescent="0.3">
      <c r="A254" s="13">
        <v>55</v>
      </c>
      <c r="B254" s="20">
        <v>31191506</v>
      </c>
      <c r="C254" s="29" t="s">
        <v>146</v>
      </c>
      <c r="D254" s="50"/>
      <c r="E254" s="20" t="s">
        <v>30</v>
      </c>
      <c r="F254" s="20">
        <v>7</v>
      </c>
      <c r="G254" s="20">
        <v>7</v>
      </c>
      <c r="H254" s="20"/>
      <c r="I254" s="20"/>
      <c r="J254" s="18">
        <v>48000</v>
      </c>
      <c r="K254" s="11">
        <f t="shared" si="596"/>
        <v>9120</v>
      </c>
      <c r="L254" s="18">
        <f t="shared" si="597"/>
        <v>57120</v>
      </c>
      <c r="M254" s="18">
        <v>56386.02813044787</v>
      </c>
      <c r="N254" s="32">
        <f t="shared" si="598"/>
        <v>10713.345344785095</v>
      </c>
      <c r="O254" s="32">
        <f t="shared" si="599"/>
        <v>67099.373475232962</v>
      </c>
      <c r="P254" s="18">
        <v>53698.05</v>
      </c>
      <c r="Q254" s="33">
        <f t="shared" si="600"/>
        <v>10202.629500000001</v>
      </c>
      <c r="R254" s="1">
        <f t="shared" si="601"/>
        <v>63900.679500000006</v>
      </c>
      <c r="S254" s="34">
        <f t="shared" si="602"/>
        <v>57120</v>
      </c>
      <c r="T254" s="34">
        <f t="shared" si="603"/>
        <v>62706.684325077658</v>
      </c>
      <c r="U254" s="34">
        <f t="shared" si="604"/>
        <v>63900.679500000006</v>
      </c>
      <c r="V254" s="34">
        <f t="shared" si="605"/>
        <v>62565.854455294044</v>
      </c>
      <c r="W254" s="34">
        <f t="shared" si="606"/>
        <v>5095.703297666495</v>
      </c>
      <c r="X254" s="35">
        <f t="shared" si="607"/>
        <v>8.126252173133354E-2</v>
      </c>
      <c r="Y254" s="34" t="s">
        <v>17</v>
      </c>
      <c r="Z254" s="34">
        <f t="shared" si="608"/>
        <v>57120</v>
      </c>
      <c r="AA254" s="34">
        <f t="shared" ref="AA254:AA261" si="610">Z254*G254</f>
        <v>399840</v>
      </c>
      <c r="AB254" s="52"/>
      <c r="AC254" s="24">
        <f t="shared" si="609"/>
        <v>1</v>
      </c>
      <c r="AD254" s="30">
        <f t="shared" si="470"/>
        <v>0</v>
      </c>
    </row>
    <row r="255" spans="1:30" ht="30.6" x14ac:dyDescent="0.3">
      <c r="A255" s="13">
        <v>56</v>
      </c>
      <c r="B255" s="20">
        <v>31191506</v>
      </c>
      <c r="C255" s="29" t="s">
        <v>94</v>
      </c>
      <c r="D255" s="50"/>
      <c r="E255" s="20" t="s">
        <v>30</v>
      </c>
      <c r="F255" s="20">
        <v>100</v>
      </c>
      <c r="G255" s="20">
        <v>60</v>
      </c>
      <c r="H255" s="19">
        <v>63323</v>
      </c>
      <c r="I255" s="10">
        <f t="shared" ref="I255" si="611">H255+(H255*5.84%)</f>
        <v>67021.063200000004</v>
      </c>
      <c r="J255" s="18">
        <v>53000</v>
      </c>
      <c r="K255" s="11">
        <f t="shared" si="596"/>
        <v>10070</v>
      </c>
      <c r="L255" s="18">
        <f t="shared" si="597"/>
        <v>63070</v>
      </c>
      <c r="M255" s="18">
        <v>60810.539029279935</v>
      </c>
      <c r="N255" s="32">
        <f t="shared" si="598"/>
        <v>11554.002415563187</v>
      </c>
      <c r="O255" s="32">
        <f t="shared" si="599"/>
        <v>72364.541444843126</v>
      </c>
      <c r="P255" s="18">
        <v>57734.25</v>
      </c>
      <c r="Q255" s="33">
        <f t="shared" si="600"/>
        <v>10969.5075</v>
      </c>
      <c r="R255" s="1">
        <f t="shared" si="601"/>
        <v>68703.757500000007</v>
      </c>
      <c r="S255" s="34">
        <f t="shared" si="602"/>
        <v>63070</v>
      </c>
      <c r="T255" s="34">
        <f t="shared" si="603"/>
        <v>67789.840536210788</v>
      </c>
      <c r="U255" s="34">
        <f t="shared" si="604"/>
        <v>67862.410350000006</v>
      </c>
      <c r="V255" s="34">
        <f t="shared" si="605"/>
        <v>67707.240217246275</v>
      </c>
      <c r="W255" s="34">
        <f t="shared" si="606"/>
        <v>3857.0734112827531</v>
      </c>
      <c r="X255" s="35">
        <f t="shared" si="607"/>
        <v>5.6897514152175199E-2</v>
      </c>
      <c r="Y255" s="34" t="s">
        <v>17</v>
      </c>
      <c r="Z255" s="34">
        <f t="shared" si="608"/>
        <v>63070</v>
      </c>
      <c r="AA255" s="34">
        <f t="shared" si="610"/>
        <v>3784200</v>
      </c>
      <c r="AB255" s="52"/>
      <c r="AC255" s="24">
        <f t="shared" si="609"/>
        <v>0.6</v>
      </c>
      <c r="AD255" s="30">
        <f t="shared" si="470"/>
        <v>0.4</v>
      </c>
    </row>
    <row r="256" spans="1:30" ht="20.399999999999999" x14ac:dyDescent="0.3">
      <c r="A256" s="13">
        <v>57</v>
      </c>
      <c r="B256" s="20">
        <v>11101502</v>
      </c>
      <c r="C256" s="29" t="s">
        <v>237</v>
      </c>
      <c r="D256" s="50"/>
      <c r="E256" s="20" t="s">
        <v>30</v>
      </c>
      <c r="F256" s="20">
        <v>18</v>
      </c>
      <c r="G256" s="20">
        <v>18</v>
      </c>
      <c r="H256" s="20"/>
      <c r="I256" s="20"/>
      <c r="J256" s="18">
        <v>84000</v>
      </c>
      <c r="K256" s="18">
        <f t="shared" ref="K256:K261" si="612">J256*0.19</f>
        <v>15960</v>
      </c>
      <c r="L256" s="18">
        <f t="shared" si="597"/>
        <v>99960</v>
      </c>
      <c r="M256" s="18">
        <v>104156.343513538</v>
      </c>
      <c r="N256" s="18">
        <f t="shared" ref="N256:N261" si="613">M256*0.19</f>
        <v>19789.705267572219</v>
      </c>
      <c r="O256" s="18">
        <f t="shared" ref="O256:O261" si="614">N256+M256</f>
        <v>123946.04878111022</v>
      </c>
      <c r="P256" s="18">
        <v>96850.95</v>
      </c>
      <c r="Q256" s="18">
        <f t="shared" ref="Q256:Q261" si="615">P256*0.19</f>
        <v>18401.680499999999</v>
      </c>
      <c r="R256" s="18">
        <f t="shared" ref="R256:R261" si="616">Q256+P256</f>
        <v>115252.6305</v>
      </c>
      <c r="S256" s="34">
        <f t="shared" si="602"/>
        <v>99960</v>
      </c>
      <c r="T256" s="34">
        <f t="shared" si="603"/>
        <v>113052.89309370339</v>
      </c>
      <c r="U256" s="34">
        <f t="shared" si="604"/>
        <v>115252.6305</v>
      </c>
      <c r="V256" s="34">
        <f t="shared" si="605"/>
        <v>112608.17675383406</v>
      </c>
      <c r="W256" s="34">
        <f t="shared" si="606"/>
        <v>12143.383693392263</v>
      </c>
      <c r="X256" s="35">
        <f t="shared" si="607"/>
        <v>0.10741329444198543</v>
      </c>
      <c r="Y256" s="34" t="s">
        <v>17</v>
      </c>
      <c r="Z256" s="34">
        <f t="shared" si="608"/>
        <v>99960</v>
      </c>
      <c r="AA256" s="34">
        <f t="shared" si="610"/>
        <v>1799280</v>
      </c>
      <c r="AB256" s="52"/>
      <c r="AC256" s="24">
        <f t="shared" si="609"/>
        <v>1</v>
      </c>
      <c r="AD256" s="30">
        <f t="shared" si="470"/>
        <v>0</v>
      </c>
    </row>
    <row r="257" spans="1:30" ht="20.399999999999999" x14ac:dyDescent="0.3">
      <c r="A257" s="13">
        <v>58</v>
      </c>
      <c r="B257" s="20">
        <v>47131501</v>
      </c>
      <c r="C257" s="29" t="s">
        <v>238</v>
      </c>
      <c r="D257" s="50"/>
      <c r="E257" s="20" t="s">
        <v>47</v>
      </c>
      <c r="F257" s="20">
        <v>818</v>
      </c>
      <c r="G257" s="20">
        <v>400</v>
      </c>
      <c r="H257" s="20"/>
      <c r="I257" s="20"/>
      <c r="J257" s="18">
        <v>32000</v>
      </c>
      <c r="K257" s="18">
        <f t="shared" si="612"/>
        <v>6080</v>
      </c>
      <c r="L257" s="18">
        <f t="shared" si="597"/>
        <v>38080</v>
      </c>
      <c r="M257" s="18">
        <v>37093.474018361449</v>
      </c>
      <c r="N257" s="18">
        <f t="shared" si="613"/>
        <v>7047.7600634886749</v>
      </c>
      <c r="O257" s="18">
        <f t="shared" si="614"/>
        <v>44141.234081850125</v>
      </c>
      <c r="P257" s="18">
        <v>34741.35</v>
      </c>
      <c r="Q257" s="18">
        <f t="shared" si="615"/>
        <v>6600.8564999999999</v>
      </c>
      <c r="R257" s="18">
        <f t="shared" si="616"/>
        <v>41342.2065</v>
      </c>
      <c r="S257" s="34">
        <f t="shared" si="602"/>
        <v>38080</v>
      </c>
      <c r="T257" s="34">
        <f t="shared" si="603"/>
        <v>41187.813527283375</v>
      </c>
      <c r="U257" s="34">
        <f t="shared" si="604"/>
        <v>41342.2065</v>
      </c>
      <c r="V257" s="34">
        <f t="shared" si="605"/>
        <v>41112.922932722395</v>
      </c>
      <c r="W257" s="34">
        <f t="shared" si="606"/>
        <v>3033.565153620998</v>
      </c>
      <c r="X257" s="35">
        <f t="shared" si="607"/>
        <v>7.365200756800365E-2</v>
      </c>
      <c r="Y257" s="34" t="s">
        <v>17</v>
      </c>
      <c r="Z257" s="34">
        <f t="shared" si="608"/>
        <v>38080</v>
      </c>
      <c r="AA257" s="34">
        <f t="shared" si="610"/>
        <v>15232000</v>
      </c>
      <c r="AB257" s="52"/>
      <c r="AC257" s="24">
        <f t="shared" si="609"/>
        <v>0.48899755501222492</v>
      </c>
      <c r="AD257" s="30">
        <f t="shared" si="470"/>
        <v>0.51100244498777503</v>
      </c>
    </row>
    <row r="258" spans="1:30" ht="15.6" x14ac:dyDescent="0.3">
      <c r="A258" s="13">
        <v>59</v>
      </c>
      <c r="B258" s="20">
        <v>31191506</v>
      </c>
      <c r="C258" s="29" t="s">
        <v>239</v>
      </c>
      <c r="D258" s="50"/>
      <c r="E258" s="20" t="s">
        <v>30</v>
      </c>
      <c r="F258" s="20">
        <v>50</v>
      </c>
      <c r="G258" s="20">
        <v>50</v>
      </c>
      <c r="H258" s="20"/>
      <c r="I258" s="20"/>
      <c r="J258" s="18">
        <v>48000</v>
      </c>
      <c r="K258" s="18">
        <f t="shared" si="612"/>
        <v>9120</v>
      </c>
      <c r="L258" s="18">
        <f t="shared" si="597"/>
        <v>57120</v>
      </c>
      <c r="M258" s="18">
        <v>52614.002777739341</v>
      </c>
      <c r="N258" s="18">
        <f t="shared" si="613"/>
        <v>9996.6605277704748</v>
      </c>
      <c r="O258" s="18">
        <f t="shared" si="614"/>
        <v>62610.663305509814</v>
      </c>
      <c r="P258" s="18">
        <v>48788.25</v>
      </c>
      <c r="Q258" s="18">
        <f t="shared" si="615"/>
        <v>9269.7674999999999</v>
      </c>
      <c r="R258" s="18">
        <f t="shared" si="616"/>
        <v>58058.017500000002</v>
      </c>
      <c r="S258" s="34">
        <f t="shared" si="602"/>
        <v>57120</v>
      </c>
      <c r="T258" s="34">
        <f t="shared" si="603"/>
        <v>59262.8936018366</v>
      </c>
      <c r="U258" s="34">
        <f t="shared" si="604"/>
        <v>58058.017500000002</v>
      </c>
      <c r="V258" s="34">
        <f t="shared" si="605"/>
        <v>59215.159283758294</v>
      </c>
      <c r="W258" s="34">
        <f t="shared" si="606"/>
        <v>2936.9441089678085</v>
      </c>
      <c r="X258" s="35">
        <f t="shared" si="607"/>
        <v>4.9557892476529197E-2</v>
      </c>
      <c r="Y258" s="34" t="s">
        <v>17</v>
      </c>
      <c r="Z258" s="34">
        <f t="shared" si="608"/>
        <v>57120</v>
      </c>
      <c r="AA258" s="34">
        <f t="shared" si="610"/>
        <v>2856000</v>
      </c>
      <c r="AB258" s="52"/>
      <c r="AC258" s="24">
        <f t="shared" si="609"/>
        <v>1</v>
      </c>
      <c r="AD258" s="30">
        <f t="shared" si="470"/>
        <v>0</v>
      </c>
    </row>
    <row r="259" spans="1:30" ht="15.6" x14ac:dyDescent="0.3">
      <c r="A259" s="13">
        <v>60</v>
      </c>
      <c r="B259" s="20">
        <v>11101502</v>
      </c>
      <c r="C259" s="29" t="s">
        <v>240</v>
      </c>
      <c r="D259" s="50"/>
      <c r="E259" s="20" t="s">
        <v>149</v>
      </c>
      <c r="F259" s="20">
        <v>18</v>
      </c>
      <c r="G259" s="20">
        <v>18</v>
      </c>
      <c r="H259" s="20"/>
      <c r="I259" s="20"/>
      <c r="J259" s="18">
        <v>84000</v>
      </c>
      <c r="K259" s="18">
        <f t="shared" si="612"/>
        <v>15960</v>
      </c>
      <c r="L259" s="18">
        <f t="shared" si="597"/>
        <v>99960</v>
      </c>
      <c r="M259" s="18">
        <v>96095.30493449085</v>
      </c>
      <c r="N259" s="18">
        <f t="shared" si="613"/>
        <v>18258.107937553261</v>
      </c>
      <c r="O259" s="18">
        <f t="shared" si="614"/>
        <v>114353.41287204411</v>
      </c>
      <c r="P259" s="18">
        <v>94328.85</v>
      </c>
      <c r="Q259" s="18">
        <f t="shared" si="615"/>
        <v>17922.481500000002</v>
      </c>
      <c r="R259" s="18">
        <f t="shared" si="616"/>
        <v>112251.3315</v>
      </c>
      <c r="S259" s="34">
        <f t="shared" si="602"/>
        <v>99960</v>
      </c>
      <c r="T259" s="34">
        <f t="shared" si="603"/>
        <v>108854.91479068137</v>
      </c>
      <c r="U259" s="34">
        <f t="shared" si="604"/>
        <v>112251.3315</v>
      </c>
      <c r="V259" s="34">
        <f t="shared" si="605"/>
        <v>108664.81870443038</v>
      </c>
      <c r="W259" s="34">
        <f t="shared" si="606"/>
        <v>7774.5944186037996</v>
      </c>
      <c r="X259" s="35">
        <f t="shared" si="607"/>
        <v>7.1421620544682568E-2</v>
      </c>
      <c r="Y259" s="34" t="s">
        <v>17</v>
      </c>
      <c r="Z259" s="34">
        <f t="shared" si="608"/>
        <v>99960</v>
      </c>
      <c r="AA259" s="34">
        <f t="shared" si="610"/>
        <v>1799280</v>
      </c>
      <c r="AB259" s="52"/>
      <c r="AC259" s="24">
        <f t="shared" si="609"/>
        <v>1</v>
      </c>
      <c r="AD259" s="30">
        <f t="shared" si="470"/>
        <v>0</v>
      </c>
    </row>
    <row r="260" spans="1:30" ht="20.399999999999999" x14ac:dyDescent="0.3">
      <c r="A260" s="13">
        <v>61</v>
      </c>
      <c r="B260" s="20">
        <v>11101502</v>
      </c>
      <c r="C260" s="29" t="s">
        <v>241</v>
      </c>
      <c r="D260" s="50"/>
      <c r="E260" s="20" t="s">
        <v>30</v>
      </c>
      <c r="F260" s="20">
        <v>1050</v>
      </c>
      <c r="G260" s="20">
        <v>395</v>
      </c>
      <c r="H260" s="20"/>
      <c r="I260" s="20"/>
      <c r="J260" s="18">
        <v>84000</v>
      </c>
      <c r="K260" s="18">
        <f t="shared" si="612"/>
        <v>15960</v>
      </c>
      <c r="L260" s="18">
        <f t="shared" si="597"/>
        <v>99960</v>
      </c>
      <c r="M260" s="18">
        <v>97765.011518820087</v>
      </c>
      <c r="N260" s="18">
        <f t="shared" si="613"/>
        <v>18575.352188575816</v>
      </c>
      <c r="O260" s="18">
        <f t="shared" si="614"/>
        <v>116340.36370739591</v>
      </c>
      <c r="P260" s="18">
        <v>94330.95</v>
      </c>
      <c r="Q260" s="18">
        <f t="shared" si="615"/>
        <v>17922.880499999999</v>
      </c>
      <c r="R260" s="18">
        <f t="shared" si="616"/>
        <v>112253.8305</v>
      </c>
      <c r="S260" s="34">
        <f t="shared" si="602"/>
        <v>99960</v>
      </c>
      <c r="T260" s="34">
        <f t="shared" si="603"/>
        <v>109518.06473579863</v>
      </c>
      <c r="U260" s="34">
        <f t="shared" si="604"/>
        <v>112253.8305</v>
      </c>
      <c r="V260" s="34">
        <f t="shared" si="605"/>
        <v>109291.3888073431</v>
      </c>
      <c r="W260" s="34">
        <f t="shared" si="606"/>
        <v>8525.9832004335713</v>
      </c>
      <c r="X260" s="35">
        <f t="shared" si="607"/>
        <v>7.7850016990362758E-2</v>
      </c>
      <c r="Y260" s="34" t="s">
        <v>17</v>
      </c>
      <c r="Z260" s="34">
        <f t="shared" si="608"/>
        <v>99960</v>
      </c>
      <c r="AA260" s="34">
        <f t="shared" si="610"/>
        <v>39484200</v>
      </c>
      <c r="AB260" s="52"/>
      <c r="AC260" s="24">
        <f t="shared" si="609"/>
        <v>0.37619047619047619</v>
      </c>
      <c r="AD260" s="30">
        <f t="shared" si="470"/>
        <v>0.62380952380952381</v>
      </c>
    </row>
    <row r="261" spans="1:30" ht="20.399999999999999" x14ac:dyDescent="0.3">
      <c r="A261" s="13">
        <v>62</v>
      </c>
      <c r="B261" s="20">
        <v>11101502</v>
      </c>
      <c r="C261" s="29" t="s">
        <v>242</v>
      </c>
      <c r="D261" s="50"/>
      <c r="E261" s="20" t="s">
        <v>30</v>
      </c>
      <c r="F261" s="20">
        <v>1050</v>
      </c>
      <c r="G261" s="20">
        <v>390</v>
      </c>
      <c r="H261" s="20"/>
      <c r="I261" s="20"/>
      <c r="J261" s="18">
        <v>84000</v>
      </c>
      <c r="K261" s="18">
        <f t="shared" si="612"/>
        <v>15960</v>
      </c>
      <c r="L261" s="18">
        <f t="shared" si="597"/>
        <v>99960</v>
      </c>
      <c r="M261" s="18">
        <v>93531.092853341324</v>
      </c>
      <c r="N261" s="18">
        <f t="shared" si="613"/>
        <v>17770.907642134851</v>
      </c>
      <c r="O261" s="18">
        <f t="shared" si="614"/>
        <v>111302.00049547618</v>
      </c>
      <c r="P261" s="18">
        <v>94588.2</v>
      </c>
      <c r="Q261" s="18">
        <f t="shared" si="615"/>
        <v>17971.757999999998</v>
      </c>
      <c r="R261" s="18">
        <f t="shared" si="616"/>
        <v>112559.958</v>
      </c>
      <c r="S261" s="34">
        <f t="shared" si="602"/>
        <v>99960</v>
      </c>
      <c r="T261" s="34">
        <f t="shared" si="603"/>
        <v>107940.65283182538</v>
      </c>
      <c r="U261" s="34">
        <f t="shared" si="604"/>
        <v>111302.00049547618</v>
      </c>
      <c r="V261" s="34">
        <f t="shared" si="605"/>
        <v>107788.15710430841</v>
      </c>
      <c r="W261" s="34">
        <f t="shared" si="606"/>
        <v>6940.0092930333276</v>
      </c>
      <c r="X261" s="35">
        <f t="shared" si="607"/>
        <v>6.4294675925724298E-2</v>
      </c>
      <c r="Y261" s="34" t="s">
        <v>17</v>
      </c>
      <c r="Z261" s="34">
        <f t="shared" si="608"/>
        <v>99960</v>
      </c>
      <c r="AA261" s="34">
        <f t="shared" si="610"/>
        <v>38984400</v>
      </c>
      <c r="AB261" s="52"/>
      <c r="AC261" s="24">
        <f t="shared" si="609"/>
        <v>0.37142857142857144</v>
      </c>
      <c r="AD261" s="30">
        <f t="shared" si="470"/>
        <v>0.62857142857142856</v>
      </c>
    </row>
    <row r="262" spans="1:30" ht="15.6" x14ac:dyDescent="0.3">
      <c r="A262" s="47" t="s">
        <v>243</v>
      </c>
      <c r="B262" s="47"/>
      <c r="C262" s="47"/>
      <c r="D262" s="47"/>
      <c r="E262" s="47"/>
      <c r="F262" s="47"/>
      <c r="G262" s="47"/>
      <c r="H262" s="47"/>
      <c r="I262" s="47"/>
      <c r="J262" s="47"/>
      <c r="K262" s="47"/>
      <c r="L262" s="47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6"/>
      <c r="Y262" s="36"/>
      <c r="Z262" s="36"/>
      <c r="AA262" s="36"/>
      <c r="AB262" s="22"/>
      <c r="AC262" s="22"/>
      <c r="AD262" s="22"/>
    </row>
    <row r="263" spans="1:30" ht="30.6" x14ac:dyDescent="0.3">
      <c r="A263" s="13">
        <v>63</v>
      </c>
      <c r="B263" s="20">
        <v>27111907</v>
      </c>
      <c r="C263" s="29" t="s">
        <v>244</v>
      </c>
      <c r="D263" s="50">
        <v>292025700</v>
      </c>
      <c r="E263" s="20" t="s">
        <v>30</v>
      </c>
      <c r="F263" s="20">
        <v>736</v>
      </c>
      <c r="G263" s="20">
        <v>736</v>
      </c>
      <c r="H263" s="19">
        <v>8246</v>
      </c>
      <c r="I263" s="10">
        <f t="shared" ref="I263:I264" si="617">H263+(H263*5.84%)</f>
        <v>8727.5663999999997</v>
      </c>
      <c r="J263" s="18">
        <v>6500</v>
      </c>
      <c r="K263" s="11">
        <f t="shared" ref="K263:K264" si="618">J263*19%</f>
        <v>1235</v>
      </c>
      <c r="L263" s="18">
        <f t="shared" ref="L263:L268" si="619">K263+J263</f>
        <v>7735</v>
      </c>
      <c r="M263" s="18">
        <v>6920.1377771750122</v>
      </c>
      <c r="N263" s="32">
        <f t="shared" ref="N263:N264" si="620">M263*19%</f>
        <v>1314.8261776632523</v>
      </c>
      <c r="O263" s="32">
        <f t="shared" ref="O263:O264" si="621">M263+N263</f>
        <v>8234.9639548382638</v>
      </c>
      <c r="P263" s="18">
        <v>6569.85</v>
      </c>
      <c r="Q263" s="33">
        <f t="shared" ref="Q263:Q264" si="622">P263*19%</f>
        <v>1248.2715000000001</v>
      </c>
      <c r="R263" s="1">
        <f t="shared" ref="R263:R264" si="623">P263+Q263</f>
        <v>7818.1215000000002</v>
      </c>
      <c r="S263" s="34">
        <f t="shared" ref="S263:S268" si="624">MIN(I263,L263,O263,R263)</f>
        <v>7735</v>
      </c>
      <c r="T263" s="34">
        <f t="shared" ref="T263:T268" si="625">AVERAGE(I263,L263,O263,R263)</f>
        <v>8128.9129637095666</v>
      </c>
      <c r="U263" s="34">
        <f t="shared" ref="U263:U268" si="626">MEDIAN(I263,L263,O263,R263)</f>
        <v>8026.5427274191316</v>
      </c>
      <c r="V263" s="34">
        <f t="shared" ref="V263:V268" si="627">GEOMEAN(I263,L263,O263,R263)</f>
        <v>8119.5021177620147</v>
      </c>
      <c r="W263" s="34">
        <f t="shared" ref="W263:W268" si="628">STDEVA(I263,L263,O263,R263)</f>
        <v>455.11592164154973</v>
      </c>
      <c r="X263" s="35">
        <f t="shared" ref="X263:X268" si="629">W263/T263</f>
        <v>5.5987304043400792E-2</v>
      </c>
      <c r="Y263" s="34" t="s">
        <v>17</v>
      </c>
      <c r="Z263" s="34">
        <f t="shared" ref="Z263:Z268" si="630">ROUND(S263,2)</f>
        <v>7735</v>
      </c>
      <c r="AA263" s="34">
        <f t="shared" ref="AA263:AA268" si="631">Z263*G263</f>
        <v>5692960</v>
      </c>
      <c r="AB263" s="51">
        <f>D263-SUM(AA263:AA268)</f>
        <v>15460569.199999988</v>
      </c>
      <c r="AC263" s="24">
        <f t="shared" ref="AC263:AC268" si="632">G263/F263</f>
        <v>1</v>
      </c>
      <c r="AD263" s="30">
        <f t="shared" ref="AD263:AD289" si="633">100%-AC263</f>
        <v>0</v>
      </c>
    </row>
    <row r="264" spans="1:30" ht="20.399999999999999" x14ac:dyDescent="0.3">
      <c r="A264" s="13">
        <v>64</v>
      </c>
      <c r="B264" s="20">
        <v>47131604</v>
      </c>
      <c r="C264" s="29" t="s">
        <v>102</v>
      </c>
      <c r="D264" s="50"/>
      <c r="E264" s="20" t="s">
        <v>30</v>
      </c>
      <c r="F264" s="20">
        <v>700</v>
      </c>
      <c r="G264" s="20">
        <v>700</v>
      </c>
      <c r="H264" s="19">
        <v>7636</v>
      </c>
      <c r="I264" s="10">
        <f t="shared" si="617"/>
        <v>8081.9423999999999</v>
      </c>
      <c r="J264" s="18">
        <v>6400</v>
      </c>
      <c r="K264" s="11">
        <f t="shared" si="618"/>
        <v>1216</v>
      </c>
      <c r="L264" s="18">
        <f t="shared" si="619"/>
        <v>7616</v>
      </c>
      <c r="M264" s="18">
        <v>7111.7121679521724</v>
      </c>
      <c r="N264" s="32">
        <f t="shared" si="620"/>
        <v>1351.2253119109128</v>
      </c>
      <c r="O264" s="32">
        <f t="shared" si="621"/>
        <v>8462.9374798630852</v>
      </c>
      <c r="P264" s="18">
        <v>6976.2000000000007</v>
      </c>
      <c r="Q264" s="33">
        <f t="shared" si="622"/>
        <v>1325.4780000000001</v>
      </c>
      <c r="R264" s="1">
        <f t="shared" si="623"/>
        <v>8301.6779999999999</v>
      </c>
      <c r="S264" s="34">
        <f t="shared" si="624"/>
        <v>7616</v>
      </c>
      <c r="T264" s="34">
        <f t="shared" si="625"/>
        <v>8115.6394699657712</v>
      </c>
      <c r="U264" s="34">
        <f t="shared" si="626"/>
        <v>8191.8101999999999</v>
      </c>
      <c r="V264" s="34">
        <f t="shared" si="627"/>
        <v>8109.2824202207385</v>
      </c>
      <c r="W264" s="34">
        <f t="shared" si="628"/>
        <v>367.87739570310032</v>
      </c>
      <c r="X264" s="35">
        <f t="shared" si="629"/>
        <v>4.5329440405101173E-2</v>
      </c>
      <c r="Y264" s="34" t="s">
        <v>17</v>
      </c>
      <c r="Z264" s="34">
        <f t="shared" si="630"/>
        <v>7616</v>
      </c>
      <c r="AA264" s="34">
        <f t="shared" si="631"/>
        <v>5331200</v>
      </c>
      <c r="AB264" s="52"/>
      <c r="AC264" s="24">
        <f t="shared" si="632"/>
        <v>1</v>
      </c>
      <c r="AD264" s="30">
        <f t="shared" si="633"/>
        <v>0</v>
      </c>
    </row>
    <row r="265" spans="1:30" ht="40.799999999999997" x14ac:dyDescent="0.3">
      <c r="A265" s="13">
        <v>65</v>
      </c>
      <c r="B265" s="20">
        <v>46181504</v>
      </c>
      <c r="C265" s="29" t="s">
        <v>245</v>
      </c>
      <c r="D265" s="50"/>
      <c r="E265" s="20" t="s">
        <v>104</v>
      </c>
      <c r="F265" s="20">
        <v>1165</v>
      </c>
      <c r="G265" s="20">
        <v>1165</v>
      </c>
      <c r="H265" s="20"/>
      <c r="I265" s="20"/>
      <c r="J265" s="18">
        <v>109000</v>
      </c>
      <c r="K265" s="18">
        <f t="shared" ref="K265" si="634">J265*0.19</f>
        <v>20710</v>
      </c>
      <c r="L265" s="18">
        <f t="shared" si="619"/>
        <v>129710</v>
      </c>
      <c r="M265" s="18">
        <v>132871.01568357169</v>
      </c>
      <c r="N265" s="18">
        <f t="shared" ref="N265" si="635">M265*0.19</f>
        <v>25245.492979878622</v>
      </c>
      <c r="O265" s="18">
        <f t="shared" ref="O265" si="636">N265+M265</f>
        <v>158116.50866345031</v>
      </c>
      <c r="P265" s="18">
        <v>125100.15000000001</v>
      </c>
      <c r="Q265" s="18">
        <f t="shared" ref="Q265" si="637">P265*0.19</f>
        <v>23769.0285</v>
      </c>
      <c r="R265" s="18">
        <f t="shared" ref="R265" si="638">Q265+P265</f>
        <v>148869.17850000001</v>
      </c>
      <c r="S265" s="34">
        <f t="shared" si="624"/>
        <v>129710</v>
      </c>
      <c r="T265" s="34">
        <f t="shared" si="625"/>
        <v>145565.22905448344</v>
      </c>
      <c r="U265" s="34">
        <f t="shared" si="626"/>
        <v>148869.17850000001</v>
      </c>
      <c r="V265" s="34">
        <f t="shared" si="627"/>
        <v>145072.52023713375</v>
      </c>
      <c r="W265" s="34">
        <f t="shared" si="628"/>
        <v>14488.598795796863</v>
      </c>
      <c r="X265" s="35">
        <f t="shared" si="629"/>
        <v>9.9533376822935796E-2</v>
      </c>
      <c r="Y265" s="34" t="s">
        <v>17</v>
      </c>
      <c r="Z265" s="34">
        <f t="shared" si="630"/>
        <v>129710</v>
      </c>
      <c r="AA265" s="34">
        <f t="shared" si="631"/>
        <v>151112150</v>
      </c>
      <c r="AB265" s="52"/>
      <c r="AC265" s="24">
        <f t="shared" si="632"/>
        <v>1</v>
      </c>
      <c r="AD265" s="30">
        <f t="shared" si="633"/>
        <v>0</v>
      </c>
    </row>
    <row r="266" spans="1:30" ht="30.6" x14ac:dyDescent="0.3">
      <c r="A266" s="13">
        <v>66</v>
      </c>
      <c r="B266" s="20">
        <v>46181504</v>
      </c>
      <c r="C266" s="29" t="s">
        <v>103</v>
      </c>
      <c r="D266" s="50"/>
      <c r="E266" s="20" t="s">
        <v>104</v>
      </c>
      <c r="F266" s="20">
        <v>832</v>
      </c>
      <c r="G266" s="20">
        <v>832</v>
      </c>
      <c r="H266" s="19">
        <v>130800</v>
      </c>
      <c r="I266" s="10">
        <f t="shared" ref="I266:I268" si="639">H266+(H266*5.84%)</f>
        <v>138438.72</v>
      </c>
      <c r="J266" s="18">
        <v>109000</v>
      </c>
      <c r="K266" s="11">
        <f t="shared" ref="K266:K268" si="640">J266*19%</f>
        <v>20710</v>
      </c>
      <c r="L266" s="18">
        <f t="shared" si="619"/>
        <v>129710</v>
      </c>
      <c r="M266" s="18">
        <v>133896.00180083723</v>
      </c>
      <c r="N266" s="32">
        <f t="shared" ref="N266:N268" si="641">M266*19%</f>
        <v>25440.240342159075</v>
      </c>
      <c r="O266" s="32">
        <f t="shared" ref="O266:O268" si="642">M266+N266</f>
        <v>159336.24214299631</v>
      </c>
      <c r="P266" s="18">
        <v>125178.90000000001</v>
      </c>
      <c r="Q266" s="33">
        <f t="shared" ref="Q266:Q268" si="643">P266*19%</f>
        <v>23783.991000000002</v>
      </c>
      <c r="R266" s="1">
        <f t="shared" ref="R266:R268" si="644">P266+Q266</f>
        <v>148962.891</v>
      </c>
      <c r="S266" s="34">
        <f t="shared" si="624"/>
        <v>129710</v>
      </c>
      <c r="T266" s="34">
        <f t="shared" si="625"/>
        <v>144111.96328574908</v>
      </c>
      <c r="U266" s="34">
        <f t="shared" si="626"/>
        <v>143700.80550000002</v>
      </c>
      <c r="V266" s="34">
        <f t="shared" si="627"/>
        <v>143683.17769787429</v>
      </c>
      <c r="W266" s="34">
        <f t="shared" si="628"/>
        <v>12844.095949442741</v>
      </c>
      <c r="X266" s="35">
        <f t="shared" si="629"/>
        <v>8.9125813406449275E-2</v>
      </c>
      <c r="Y266" s="34" t="s">
        <v>17</v>
      </c>
      <c r="Z266" s="34">
        <f t="shared" si="630"/>
        <v>129710</v>
      </c>
      <c r="AA266" s="34">
        <f t="shared" si="631"/>
        <v>107918720</v>
      </c>
      <c r="AB266" s="52"/>
      <c r="AC266" s="24">
        <f t="shared" si="632"/>
        <v>1</v>
      </c>
      <c r="AD266" s="30">
        <f t="shared" si="633"/>
        <v>0</v>
      </c>
    </row>
    <row r="267" spans="1:30" ht="20.399999999999999" x14ac:dyDescent="0.3">
      <c r="A267" s="13">
        <v>67</v>
      </c>
      <c r="B267" s="20">
        <v>46181504</v>
      </c>
      <c r="C267" s="29" t="s">
        <v>105</v>
      </c>
      <c r="D267" s="50"/>
      <c r="E267" s="20" t="s">
        <v>104</v>
      </c>
      <c r="F267" s="20">
        <v>915</v>
      </c>
      <c r="G267" s="20">
        <v>915</v>
      </c>
      <c r="H267" s="19">
        <v>2800</v>
      </c>
      <c r="I267" s="10">
        <f t="shared" si="639"/>
        <v>2963.52</v>
      </c>
      <c r="J267" s="18">
        <v>2500</v>
      </c>
      <c r="K267" s="11">
        <f t="shared" si="640"/>
        <v>475</v>
      </c>
      <c r="L267" s="18">
        <f t="shared" si="619"/>
        <v>2975</v>
      </c>
      <c r="M267" s="18">
        <v>3013.3046858181192</v>
      </c>
      <c r="N267" s="32">
        <f t="shared" si="641"/>
        <v>572.52789030544261</v>
      </c>
      <c r="O267" s="32">
        <f t="shared" si="642"/>
        <v>3585.8325761235619</v>
      </c>
      <c r="P267" s="18">
        <v>2838.15</v>
      </c>
      <c r="Q267" s="33">
        <f t="shared" si="643"/>
        <v>539.24850000000004</v>
      </c>
      <c r="R267" s="1">
        <f t="shared" si="644"/>
        <v>3377.3985000000002</v>
      </c>
      <c r="S267" s="34">
        <f t="shared" si="624"/>
        <v>2963.52</v>
      </c>
      <c r="T267" s="34">
        <f t="shared" si="625"/>
        <v>3225.4377690308902</v>
      </c>
      <c r="U267" s="34">
        <f t="shared" si="626"/>
        <v>3176.1992500000001</v>
      </c>
      <c r="V267" s="34">
        <f t="shared" si="627"/>
        <v>3214.5248450320737</v>
      </c>
      <c r="W267" s="34">
        <f t="shared" si="628"/>
        <v>307.84004213623592</v>
      </c>
      <c r="X267" s="35">
        <f t="shared" si="629"/>
        <v>9.5441321203580079E-2</v>
      </c>
      <c r="Y267" s="34" t="s">
        <v>17</v>
      </c>
      <c r="Z267" s="34">
        <f t="shared" si="630"/>
        <v>2963.52</v>
      </c>
      <c r="AA267" s="34">
        <f t="shared" si="631"/>
        <v>2711620.8</v>
      </c>
      <c r="AB267" s="52"/>
      <c r="AC267" s="24">
        <f t="shared" si="632"/>
        <v>1</v>
      </c>
      <c r="AD267" s="30">
        <f t="shared" si="633"/>
        <v>0</v>
      </c>
    </row>
    <row r="268" spans="1:30" ht="81.599999999999994" x14ac:dyDescent="0.3">
      <c r="A268" s="13">
        <v>68</v>
      </c>
      <c r="B268" s="20">
        <v>27112313</v>
      </c>
      <c r="C268" s="29" t="s">
        <v>106</v>
      </c>
      <c r="D268" s="50"/>
      <c r="E268" s="20" t="s">
        <v>30</v>
      </c>
      <c r="F268" s="20">
        <v>56</v>
      </c>
      <c r="G268" s="20">
        <v>56</v>
      </c>
      <c r="H268" s="19">
        <v>67983</v>
      </c>
      <c r="I268" s="10">
        <f t="shared" si="639"/>
        <v>71953.207200000004</v>
      </c>
      <c r="J268" s="18">
        <v>57000</v>
      </c>
      <c r="K268" s="11">
        <f t="shared" si="640"/>
        <v>10830</v>
      </c>
      <c r="L268" s="18">
        <f t="shared" si="619"/>
        <v>67830</v>
      </c>
      <c r="M268" s="18">
        <v>61464.025917050923</v>
      </c>
      <c r="N268" s="32">
        <f t="shared" si="641"/>
        <v>11678.164924239676</v>
      </c>
      <c r="O268" s="32">
        <f t="shared" si="642"/>
        <v>73142.190841290605</v>
      </c>
      <c r="P268" s="18">
        <v>61388.25</v>
      </c>
      <c r="Q268" s="33">
        <f t="shared" si="643"/>
        <v>11663.7675</v>
      </c>
      <c r="R268" s="1">
        <f t="shared" si="644"/>
        <v>73052.017500000002</v>
      </c>
      <c r="S268" s="34">
        <f t="shared" si="624"/>
        <v>67830</v>
      </c>
      <c r="T268" s="34">
        <f t="shared" si="625"/>
        <v>71494.353885322649</v>
      </c>
      <c r="U268" s="34">
        <f t="shared" si="626"/>
        <v>72502.61235000001</v>
      </c>
      <c r="V268" s="34">
        <f t="shared" si="627"/>
        <v>71460.827056967566</v>
      </c>
      <c r="W268" s="34">
        <f t="shared" si="628"/>
        <v>2501.9804376542093</v>
      </c>
      <c r="X268" s="35">
        <f t="shared" si="629"/>
        <v>3.4995496870527706E-2</v>
      </c>
      <c r="Y268" s="34" t="s">
        <v>17</v>
      </c>
      <c r="Z268" s="34">
        <f t="shared" si="630"/>
        <v>67830</v>
      </c>
      <c r="AA268" s="34">
        <f t="shared" si="631"/>
        <v>3798480</v>
      </c>
      <c r="AB268" s="52"/>
      <c r="AC268" s="24">
        <f t="shared" si="632"/>
        <v>1</v>
      </c>
      <c r="AD268" s="30">
        <f t="shared" si="633"/>
        <v>0</v>
      </c>
    </row>
    <row r="269" spans="1:30" ht="15.6" x14ac:dyDescent="0.3">
      <c r="A269" s="47" t="s">
        <v>246</v>
      </c>
      <c r="B269" s="47"/>
      <c r="C269" s="47"/>
      <c r="D269" s="47"/>
      <c r="E269" s="47"/>
      <c r="F269" s="47"/>
      <c r="G269" s="47"/>
      <c r="H269" s="47"/>
      <c r="I269" s="47"/>
      <c r="J269" s="47"/>
      <c r="K269" s="47"/>
      <c r="L269" s="47"/>
      <c r="M269" s="36"/>
      <c r="N269" s="36"/>
      <c r="O269" s="36"/>
      <c r="P269" s="36"/>
      <c r="Q269" s="36"/>
      <c r="R269" s="36"/>
      <c r="S269" s="36"/>
      <c r="T269" s="36"/>
      <c r="U269" s="36"/>
      <c r="V269" s="36"/>
      <c r="W269" s="36"/>
      <c r="X269" s="36"/>
      <c r="Y269" s="36"/>
      <c r="Z269" s="36"/>
      <c r="AA269" s="36"/>
      <c r="AB269" s="22"/>
      <c r="AC269" s="22"/>
      <c r="AD269" s="22"/>
    </row>
    <row r="270" spans="1:30" ht="15.6" x14ac:dyDescent="0.3">
      <c r="A270" s="13">
        <v>69</v>
      </c>
      <c r="B270" s="20">
        <v>27111926</v>
      </c>
      <c r="C270" s="29" t="s">
        <v>247</v>
      </c>
      <c r="D270" s="50">
        <v>10091621</v>
      </c>
      <c r="E270" s="20" t="s">
        <v>110</v>
      </c>
      <c r="F270" s="20">
        <v>72</v>
      </c>
      <c r="G270" s="20">
        <v>72</v>
      </c>
      <c r="H270" s="20"/>
      <c r="I270" s="20"/>
      <c r="J270" s="18">
        <v>6800</v>
      </c>
      <c r="K270" s="11">
        <f t="shared" ref="K270" si="645">J270*19%</f>
        <v>1292</v>
      </c>
      <c r="L270" s="18">
        <f t="shared" ref="L270:L285" si="646">K270+J270</f>
        <v>8092</v>
      </c>
      <c r="M270" s="18">
        <v>7187.8306505452665</v>
      </c>
      <c r="N270" s="32">
        <f t="shared" ref="N270" si="647">M270*19%</f>
        <v>1365.6878236036007</v>
      </c>
      <c r="O270" s="32">
        <f t="shared" ref="O270" si="648">M270+N270</f>
        <v>8553.5184741488665</v>
      </c>
      <c r="P270" s="18">
        <v>7499.1</v>
      </c>
      <c r="Q270" s="33">
        <f t="shared" ref="Q270" si="649">P270*19%</f>
        <v>1424.8290000000002</v>
      </c>
      <c r="R270" s="1">
        <f t="shared" ref="R270" si="650">P270+Q270</f>
        <v>8923.9290000000001</v>
      </c>
      <c r="S270" s="34">
        <f t="shared" ref="S270:S285" si="651">MIN(I270,L270,O270,R270)</f>
        <v>8092</v>
      </c>
      <c r="T270" s="34">
        <f t="shared" ref="T270:T285" si="652">AVERAGE(I270,L270,O270,R270)</f>
        <v>8523.1491580496222</v>
      </c>
      <c r="U270" s="34">
        <f t="shared" ref="U270:U285" si="653">MEDIAN(I270,L270,O270,R270)</f>
        <v>8553.5184741488665</v>
      </c>
      <c r="V270" s="34">
        <f t="shared" ref="V270:V285" si="654">GEOMEAN(I270,L270,O270,R270)</f>
        <v>8516.3256422256836</v>
      </c>
      <c r="W270" s="34">
        <f t="shared" ref="W270:W285" si="655">STDEVA(I270,L270,O270,R270)</f>
        <v>416.79513766417898</v>
      </c>
      <c r="X270" s="35">
        <f t="shared" ref="X270:X285" si="656">W270/T270</f>
        <v>4.8901542133700668E-2</v>
      </c>
      <c r="Y270" s="34" t="s">
        <v>17</v>
      </c>
      <c r="Z270" s="34">
        <f>ROUND(S270,2)</f>
        <v>8092</v>
      </c>
      <c r="AA270" s="34">
        <f t="shared" ref="AA270:AA285" si="657">Z270*G270</f>
        <v>582624</v>
      </c>
      <c r="AB270" s="51">
        <f>D270-SUM(AA270:AA285)</f>
        <v>1894889.7000000002</v>
      </c>
      <c r="AC270" s="24">
        <f t="shared" ref="AC270:AC285" si="658">G270/F270</f>
        <v>1</v>
      </c>
      <c r="AD270" s="30">
        <f t="shared" si="633"/>
        <v>0</v>
      </c>
    </row>
    <row r="271" spans="1:30" ht="30.6" x14ac:dyDescent="0.3">
      <c r="A271" s="13">
        <v>70</v>
      </c>
      <c r="B271" s="20">
        <v>23271700</v>
      </c>
      <c r="C271" s="29" t="s">
        <v>248</v>
      </c>
      <c r="D271" s="50"/>
      <c r="E271" s="20" t="s">
        <v>30</v>
      </c>
      <c r="F271" s="20">
        <v>36</v>
      </c>
      <c r="G271" s="20">
        <v>36</v>
      </c>
      <c r="H271" s="20"/>
      <c r="I271" s="20"/>
      <c r="J271" s="18">
        <v>16000</v>
      </c>
      <c r="K271" s="18">
        <f t="shared" ref="K271" si="659">J271*0.19</f>
        <v>3040</v>
      </c>
      <c r="L271" s="18">
        <f t="shared" si="646"/>
        <v>19040</v>
      </c>
      <c r="M271" s="18">
        <v>17363.335033084131</v>
      </c>
      <c r="N271" s="18">
        <f t="shared" ref="N271" si="660">M271*0.19</f>
        <v>3299.0336562859848</v>
      </c>
      <c r="O271" s="18">
        <f t="shared" ref="O271" si="661">N271+M271</f>
        <v>20662.368689370116</v>
      </c>
      <c r="P271" s="18">
        <v>18189.150000000001</v>
      </c>
      <c r="Q271" s="18">
        <f t="shared" ref="Q271" si="662">P271*0.19</f>
        <v>3455.9385000000002</v>
      </c>
      <c r="R271" s="18">
        <f t="shared" ref="R271" si="663">Q271+P271</f>
        <v>21645.088500000002</v>
      </c>
      <c r="S271" s="32">
        <f t="shared" si="651"/>
        <v>19040</v>
      </c>
      <c r="T271" s="34">
        <f t="shared" si="652"/>
        <v>20449.152396456706</v>
      </c>
      <c r="U271" s="34">
        <f t="shared" si="653"/>
        <v>20662.368689370116</v>
      </c>
      <c r="V271" s="34">
        <f t="shared" si="654"/>
        <v>20420.614439208741</v>
      </c>
      <c r="W271" s="34">
        <f t="shared" si="655"/>
        <v>1315.5673353655704</v>
      </c>
      <c r="X271" s="35">
        <f t="shared" si="656"/>
        <v>6.4333587517961047E-2</v>
      </c>
      <c r="Y271" s="34" t="s">
        <v>17</v>
      </c>
      <c r="Z271" s="34">
        <f t="shared" ref="Z271:Z285" si="664">ROUND(S271,2)</f>
        <v>19040</v>
      </c>
      <c r="AA271" s="34">
        <f t="shared" si="657"/>
        <v>685440</v>
      </c>
      <c r="AB271" s="52"/>
      <c r="AC271" s="24">
        <f t="shared" si="658"/>
        <v>1</v>
      </c>
      <c r="AD271" s="30">
        <f t="shared" si="633"/>
        <v>0</v>
      </c>
    </row>
    <row r="272" spans="1:30" ht="30.6" x14ac:dyDescent="0.3">
      <c r="A272" s="13">
        <v>71</v>
      </c>
      <c r="B272" s="20">
        <v>23271411</v>
      </c>
      <c r="C272" s="29" t="s">
        <v>111</v>
      </c>
      <c r="D272" s="50"/>
      <c r="E272" s="20" t="s">
        <v>47</v>
      </c>
      <c r="F272" s="20">
        <v>20</v>
      </c>
      <c r="G272" s="20">
        <v>20</v>
      </c>
      <c r="H272" s="19">
        <v>42580</v>
      </c>
      <c r="I272" s="10">
        <f t="shared" ref="I272" si="665">H272+(H272*5.84%)</f>
        <v>45066.671999999999</v>
      </c>
      <c r="J272" s="18">
        <v>35000</v>
      </c>
      <c r="K272" s="11">
        <f t="shared" ref="K272" si="666">J272*19%</f>
        <v>6650</v>
      </c>
      <c r="L272" s="18">
        <f t="shared" si="646"/>
        <v>41650</v>
      </c>
      <c r="M272" s="18">
        <v>43217.13036593837</v>
      </c>
      <c r="N272" s="32">
        <f t="shared" ref="N272" si="667">M272*19%</f>
        <v>8211.2547695282901</v>
      </c>
      <c r="O272" s="32">
        <f t="shared" ref="O272" si="668">M272+N272</f>
        <v>51428.385135466662</v>
      </c>
      <c r="P272" s="18">
        <v>40066.950000000004</v>
      </c>
      <c r="Q272" s="33">
        <f t="shared" ref="Q272" si="669">P272*19%</f>
        <v>7612.7205000000013</v>
      </c>
      <c r="R272" s="1">
        <f t="shared" ref="R272" si="670">P272+Q272</f>
        <v>47679.670500000007</v>
      </c>
      <c r="S272" s="32">
        <f t="shared" si="651"/>
        <v>41650</v>
      </c>
      <c r="T272" s="34">
        <f t="shared" si="652"/>
        <v>46456.181908866667</v>
      </c>
      <c r="U272" s="34">
        <f t="shared" si="653"/>
        <v>46373.171249999999</v>
      </c>
      <c r="V272" s="34">
        <f t="shared" si="654"/>
        <v>46318.198197919191</v>
      </c>
      <c r="W272" s="34">
        <f t="shared" si="655"/>
        <v>4133.1929379597377</v>
      </c>
      <c r="X272" s="35">
        <f t="shared" si="656"/>
        <v>8.8969707972726728E-2</v>
      </c>
      <c r="Y272" s="34" t="s">
        <v>17</v>
      </c>
      <c r="Z272" s="34">
        <f t="shared" si="664"/>
        <v>41650</v>
      </c>
      <c r="AA272" s="34">
        <f t="shared" si="657"/>
        <v>833000</v>
      </c>
      <c r="AB272" s="52"/>
      <c r="AC272" s="24">
        <f t="shared" si="658"/>
        <v>1</v>
      </c>
      <c r="AD272" s="30">
        <f t="shared" si="633"/>
        <v>0</v>
      </c>
    </row>
    <row r="273" spans="1:30" ht="30.6" x14ac:dyDescent="0.3">
      <c r="A273" s="13">
        <v>72</v>
      </c>
      <c r="B273" s="20">
        <v>27111702</v>
      </c>
      <c r="C273" s="29" t="s">
        <v>249</v>
      </c>
      <c r="D273" s="50"/>
      <c r="E273" s="20" t="s">
        <v>110</v>
      </c>
      <c r="F273" s="20">
        <v>7</v>
      </c>
      <c r="G273" s="20">
        <v>7</v>
      </c>
      <c r="H273" s="20"/>
      <c r="I273" s="20"/>
      <c r="J273" s="18">
        <v>150000</v>
      </c>
      <c r="K273" s="18">
        <f t="shared" ref="K273:K285" si="671">J273*0.19</f>
        <v>28500</v>
      </c>
      <c r="L273" s="18">
        <f t="shared" si="646"/>
        <v>178500</v>
      </c>
      <c r="M273" s="18">
        <v>189518.37646498822</v>
      </c>
      <c r="N273" s="18">
        <f t="shared" ref="N273:N285" si="672">M273*0.19</f>
        <v>36008.49152834776</v>
      </c>
      <c r="O273" s="18">
        <f t="shared" ref="O273:O285" si="673">N273+M273</f>
        <v>225526.867993336</v>
      </c>
      <c r="P273" s="18">
        <v>172333.35</v>
      </c>
      <c r="Q273" s="18">
        <f t="shared" ref="Q273:Q285" si="674">P273*0.19</f>
        <v>32743.336500000001</v>
      </c>
      <c r="R273" s="18">
        <f t="shared" ref="R273:R285" si="675">Q273+P273</f>
        <v>205076.68650000001</v>
      </c>
      <c r="S273" s="32">
        <f t="shared" si="651"/>
        <v>178500</v>
      </c>
      <c r="T273" s="34">
        <f t="shared" si="652"/>
        <v>203034.51816444533</v>
      </c>
      <c r="U273" s="34">
        <f t="shared" si="653"/>
        <v>205076.68650000001</v>
      </c>
      <c r="V273" s="34">
        <f t="shared" si="654"/>
        <v>202108.35485470862</v>
      </c>
      <c r="W273" s="34">
        <f t="shared" si="655"/>
        <v>23579.851928049062</v>
      </c>
      <c r="X273" s="35">
        <f t="shared" si="656"/>
        <v>0.11613715806171859</v>
      </c>
      <c r="Y273" s="34" t="s">
        <v>17</v>
      </c>
      <c r="Z273" s="34">
        <f t="shared" si="664"/>
        <v>178500</v>
      </c>
      <c r="AA273" s="34">
        <f t="shared" si="657"/>
        <v>1249500</v>
      </c>
      <c r="AB273" s="52"/>
      <c r="AC273" s="24">
        <f t="shared" si="658"/>
        <v>1</v>
      </c>
      <c r="AD273" s="30">
        <f t="shared" si="633"/>
        <v>0</v>
      </c>
    </row>
    <row r="274" spans="1:30" ht="20.399999999999999" x14ac:dyDescent="0.3">
      <c r="A274" s="13">
        <v>73</v>
      </c>
      <c r="B274" s="20">
        <v>27111930</v>
      </c>
      <c r="C274" s="29" t="s">
        <v>250</v>
      </c>
      <c r="D274" s="50"/>
      <c r="E274" s="20" t="s">
        <v>30</v>
      </c>
      <c r="F274" s="20">
        <v>36</v>
      </c>
      <c r="G274" s="20">
        <v>36</v>
      </c>
      <c r="H274" s="20"/>
      <c r="I274" s="20"/>
      <c r="J274" s="18">
        <v>6800</v>
      </c>
      <c r="K274" s="18">
        <f t="shared" si="671"/>
        <v>1292</v>
      </c>
      <c r="L274" s="18">
        <f t="shared" si="646"/>
        <v>8092</v>
      </c>
      <c r="M274" s="18">
        <v>6967.2881222626156</v>
      </c>
      <c r="N274" s="18">
        <f t="shared" si="672"/>
        <v>1323.784743229897</v>
      </c>
      <c r="O274" s="18">
        <f t="shared" si="673"/>
        <v>8291.0728654925133</v>
      </c>
      <c r="P274" s="18">
        <v>7295.4000000000005</v>
      </c>
      <c r="Q274" s="18">
        <f t="shared" si="674"/>
        <v>1386.1260000000002</v>
      </c>
      <c r="R274" s="18">
        <f t="shared" si="675"/>
        <v>8681.5260000000017</v>
      </c>
      <c r="S274" s="32">
        <f t="shared" si="651"/>
        <v>8092</v>
      </c>
      <c r="T274" s="34">
        <f t="shared" si="652"/>
        <v>8354.8662884975056</v>
      </c>
      <c r="U274" s="34">
        <f t="shared" si="653"/>
        <v>8291.0728654925133</v>
      </c>
      <c r="V274" s="34">
        <f t="shared" si="654"/>
        <v>8351.3027015777516</v>
      </c>
      <c r="W274" s="34">
        <f t="shared" si="655"/>
        <v>299.89569317184407</v>
      </c>
      <c r="X274" s="35">
        <f t="shared" si="656"/>
        <v>3.5894732819928311E-2</v>
      </c>
      <c r="Y274" s="34" t="s">
        <v>17</v>
      </c>
      <c r="Z274" s="34">
        <f t="shared" si="664"/>
        <v>8092</v>
      </c>
      <c r="AA274" s="34">
        <f t="shared" si="657"/>
        <v>291312</v>
      </c>
      <c r="AB274" s="52"/>
      <c r="AC274" s="24">
        <f t="shared" si="658"/>
        <v>1</v>
      </c>
      <c r="AD274" s="30">
        <f t="shared" si="633"/>
        <v>0</v>
      </c>
    </row>
    <row r="275" spans="1:30" ht="20.399999999999999" x14ac:dyDescent="0.3">
      <c r="A275" s="13">
        <v>74</v>
      </c>
      <c r="B275" s="20">
        <v>27111933</v>
      </c>
      <c r="C275" s="29" t="s">
        <v>194</v>
      </c>
      <c r="D275" s="50"/>
      <c r="E275" s="20" t="s">
        <v>30</v>
      </c>
      <c r="F275" s="20">
        <v>36</v>
      </c>
      <c r="G275" s="20">
        <v>36</v>
      </c>
      <c r="H275" s="20"/>
      <c r="I275" s="20"/>
      <c r="J275" s="18">
        <v>6800</v>
      </c>
      <c r="K275" s="18">
        <f t="shared" si="671"/>
        <v>1292</v>
      </c>
      <c r="L275" s="18">
        <f t="shared" si="646"/>
        <v>8092</v>
      </c>
      <c r="M275" s="18">
        <v>7275.1167686886374</v>
      </c>
      <c r="N275" s="18">
        <f t="shared" si="672"/>
        <v>1382.2721860508411</v>
      </c>
      <c r="O275" s="18">
        <f t="shared" si="673"/>
        <v>8657.3889547394792</v>
      </c>
      <c r="P275" s="18">
        <v>7070.7000000000007</v>
      </c>
      <c r="Q275" s="18">
        <f t="shared" si="674"/>
        <v>1343.4330000000002</v>
      </c>
      <c r="R275" s="18">
        <f t="shared" si="675"/>
        <v>8414.1330000000016</v>
      </c>
      <c r="S275" s="32">
        <f t="shared" si="651"/>
        <v>8092</v>
      </c>
      <c r="T275" s="34">
        <f t="shared" si="652"/>
        <v>8387.840651579827</v>
      </c>
      <c r="U275" s="34">
        <f t="shared" si="653"/>
        <v>8414.1330000000016</v>
      </c>
      <c r="V275" s="34">
        <f t="shared" si="654"/>
        <v>8384.633014029705</v>
      </c>
      <c r="W275" s="34">
        <f t="shared" si="655"/>
        <v>283.61000198236331</v>
      </c>
      <c r="X275" s="35">
        <f t="shared" si="656"/>
        <v>3.3812039804183229E-2</v>
      </c>
      <c r="Y275" s="34" t="s">
        <v>17</v>
      </c>
      <c r="Z275" s="34">
        <f t="shared" si="664"/>
        <v>8092</v>
      </c>
      <c r="AA275" s="34">
        <f t="shared" si="657"/>
        <v>291312</v>
      </c>
      <c r="AB275" s="52"/>
      <c r="AC275" s="24">
        <f t="shared" si="658"/>
        <v>1</v>
      </c>
      <c r="AD275" s="30">
        <f t="shared" si="633"/>
        <v>0</v>
      </c>
    </row>
    <row r="276" spans="1:30" ht="61.2" x14ac:dyDescent="0.3">
      <c r="A276" s="13">
        <v>75</v>
      </c>
      <c r="B276" s="20">
        <v>27111909</v>
      </c>
      <c r="C276" s="29" t="s">
        <v>251</v>
      </c>
      <c r="D276" s="50"/>
      <c r="E276" s="20" t="s">
        <v>30</v>
      </c>
      <c r="F276" s="20">
        <v>20</v>
      </c>
      <c r="G276" s="20">
        <v>20</v>
      </c>
      <c r="H276" s="20"/>
      <c r="I276" s="20"/>
      <c r="J276" s="18">
        <v>3500</v>
      </c>
      <c r="K276" s="18">
        <f t="shared" si="671"/>
        <v>665</v>
      </c>
      <c r="L276" s="18">
        <f t="shared" si="646"/>
        <v>4165</v>
      </c>
      <c r="M276" s="18">
        <v>3161.6715688373033</v>
      </c>
      <c r="N276" s="18">
        <f t="shared" si="672"/>
        <v>600.71759807908768</v>
      </c>
      <c r="O276" s="18">
        <f t="shared" si="673"/>
        <v>3762.3891669163909</v>
      </c>
      <c r="P276" s="18">
        <v>3040.8</v>
      </c>
      <c r="Q276" s="18">
        <f t="shared" si="674"/>
        <v>577.75200000000007</v>
      </c>
      <c r="R276" s="18">
        <f t="shared" si="675"/>
        <v>3618.5520000000001</v>
      </c>
      <c r="S276" s="32">
        <f t="shared" si="651"/>
        <v>3618.5520000000001</v>
      </c>
      <c r="T276" s="34">
        <f t="shared" si="652"/>
        <v>3848.6470556387972</v>
      </c>
      <c r="U276" s="34">
        <f t="shared" si="653"/>
        <v>3762.3891669163909</v>
      </c>
      <c r="V276" s="34">
        <f t="shared" si="654"/>
        <v>3841.8273709584109</v>
      </c>
      <c r="W276" s="34">
        <f t="shared" si="655"/>
        <v>283.25195798288001</v>
      </c>
      <c r="X276" s="35">
        <f t="shared" si="656"/>
        <v>7.3597800444672359E-2</v>
      </c>
      <c r="Y276" s="34" t="s">
        <v>17</v>
      </c>
      <c r="Z276" s="34">
        <f t="shared" si="664"/>
        <v>3618.55</v>
      </c>
      <c r="AA276" s="34">
        <f t="shared" si="657"/>
        <v>72371</v>
      </c>
      <c r="AB276" s="52"/>
      <c r="AC276" s="24">
        <f t="shared" si="658"/>
        <v>1</v>
      </c>
      <c r="AD276" s="30">
        <f t="shared" si="633"/>
        <v>0</v>
      </c>
    </row>
    <row r="277" spans="1:30" ht="40.799999999999997" x14ac:dyDescent="0.3">
      <c r="A277" s="13">
        <v>76</v>
      </c>
      <c r="B277" s="20">
        <v>23271424</v>
      </c>
      <c r="C277" s="29" t="s">
        <v>252</v>
      </c>
      <c r="D277" s="50"/>
      <c r="E277" s="20" t="s">
        <v>30</v>
      </c>
      <c r="F277" s="20">
        <v>10</v>
      </c>
      <c r="G277" s="20">
        <v>10</v>
      </c>
      <c r="H277" s="20"/>
      <c r="I277" s="20"/>
      <c r="J277" s="18">
        <v>67000</v>
      </c>
      <c r="K277" s="18">
        <f t="shared" si="671"/>
        <v>12730</v>
      </c>
      <c r="L277" s="18">
        <f t="shared" si="646"/>
        <v>79730</v>
      </c>
      <c r="M277" s="18">
        <v>80034.752770035047</v>
      </c>
      <c r="N277" s="18">
        <f t="shared" si="672"/>
        <v>15206.603026306659</v>
      </c>
      <c r="O277" s="18">
        <f t="shared" si="673"/>
        <v>95241.355796341712</v>
      </c>
      <c r="P277" s="18">
        <v>72872.100000000006</v>
      </c>
      <c r="Q277" s="18">
        <f t="shared" si="674"/>
        <v>13845.699000000001</v>
      </c>
      <c r="R277" s="18">
        <f t="shared" si="675"/>
        <v>86717.798999999999</v>
      </c>
      <c r="S277" s="32">
        <f t="shared" si="651"/>
        <v>79730</v>
      </c>
      <c r="T277" s="34">
        <f t="shared" si="652"/>
        <v>87229.718265447242</v>
      </c>
      <c r="U277" s="34">
        <f t="shared" si="653"/>
        <v>86717.798999999999</v>
      </c>
      <c r="V277" s="34">
        <f t="shared" si="654"/>
        <v>86999.854550014206</v>
      </c>
      <c r="W277" s="34">
        <f t="shared" si="655"/>
        <v>7768.3386680118374</v>
      </c>
      <c r="X277" s="35">
        <f t="shared" si="656"/>
        <v>8.9056101779122349E-2</v>
      </c>
      <c r="Y277" s="34" t="s">
        <v>17</v>
      </c>
      <c r="Z277" s="34">
        <f t="shared" si="664"/>
        <v>79730</v>
      </c>
      <c r="AA277" s="34">
        <f t="shared" si="657"/>
        <v>797300</v>
      </c>
      <c r="AB277" s="52"/>
      <c r="AC277" s="24">
        <f t="shared" si="658"/>
        <v>1</v>
      </c>
      <c r="AD277" s="30">
        <f t="shared" si="633"/>
        <v>0</v>
      </c>
    </row>
    <row r="278" spans="1:30" ht="20.399999999999999" x14ac:dyDescent="0.3">
      <c r="A278" s="13">
        <v>77</v>
      </c>
      <c r="B278" s="20">
        <v>23271424</v>
      </c>
      <c r="C278" s="29" t="s">
        <v>253</v>
      </c>
      <c r="D278" s="50"/>
      <c r="E278" s="20" t="s">
        <v>30</v>
      </c>
      <c r="F278" s="20">
        <v>5</v>
      </c>
      <c r="G278" s="20">
        <v>5</v>
      </c>
      <c r="H278" s="20"/>
      <c r="I278" s="20"/>
      <c r="J278" s="18">
        <v>16000</v>
      </c>
      <c r="K278" s="18">
        <f t="shared" si="671"/>
        <v>3040</v>
      </c>
      <c r="L278" s="18">
        <f t="shared" si="646"/>
        <v>19040</v>
      </c>
      <c r="M278" s="18">
        <v>16569.194912996176</v>
      </c>
      <c r="N278" s="18">
        <f t="shared" si="672"/>
        <v>3148.1470334692735</v>
      </c>
      <c r="O278" s="18">
        <f t="shared" si="673"/>
        <v>19717.341946465451</v>
      </c>
      <c r="P278" s="18">
        <v>17316.600000000002</v>
      </c>
      <c r="Q278" s="18">
        <f t="shared" si="674"/>
        <v>3290.1540000000005</v>
      </c>
      <c r="R278" s="18">
        <f t="shared" si="675"/>
        <v>20606.754000000001</v>
      </c>
      <c r="S278" s="32">
        <f t="shared" si="651"/>
        <v>19040</v>
      </c>
      <c r="T278" s="34">
        <f t="shared" si="652"/>
        <v>19788.031982155149</v>
      </c>
      <c r="U278" s="34">
        <f t="shared" si="653"/>
        <v>19717.341946465451</v>
      </c>
      <c r="V278" s="34">
        <f t="shared" si="654"/>
        <v>19777.662717526004</v>
      </c>
      <c r="W278" s="34">
        <f t="shared" si="655"/>
        <v>785.76544527508895</v>
      </c>
      <c r="X278" s="35">
        <f t="shared" si="656"/>
        <v>3.9709125494829016E-2</v>
      </c>
      <c r="Y278" s="34" t="s">
        <v>17</v>
      </c>
      <c r="Z278" s="34">
        <f t="shared" si="664"/>
        <v>19040</v>
      </c>
      <c r="AA278" s="34">
        <f t="shared" si="657"/>
        <v>95200</v>
      </c>
      <c r="AB278" s="52"/>
      <c r="AC278" s="24">
        <f t="shared" si="658"/>
        <v>1</v>
      </c>
      <c r="AD278" s="30">
        <f t="shared" si="633"/>
        <v>0</v>
      </c>
    </row>
    <row r="279" spans="1:30" ht="40.799999999999997" x14ac:dyDescent="0.3">
      <c r="A279" s="13">
        <v>78</v>
      </c>
      <c r="B279" s="20">
        <v>23271424</v>
      </c>
      <c r="C279" s="29" t="s">
        <v>254</v>
      </c>
      <c r="D279" s="50"/>
      <c r="E279" s="20" t="s">
        <v>82</v>
      </c>
      <c r="F279" s="20">
        <v>10</v>
      </c>
      <c r="G279" s="20">
        <v>10</v>
      </c>
      <c r="H279" s="20"/>
      <c r="I279" s="20"/>
      <c r="J279" s="18">
        <v>67000</v>
      </c>
      <c r="K279" s="18">
        <f t="shared" si="671"/>
        <v>12730</v>
      </c>
      <c r="L279" s="18">
        <f t="shared" si="646"/>
        <v>79730</v>
      </c>
      <c r="M279" s="18">
        <v>65449.349577132409</v>
      </c>
      <c r="N279" s="18">
        <f t="shared" si="672"/>
        <v>12435.376419655158</v>
      </c>
      <c r="O279" s="18">
        <f t="shared" si="673"/>
        <v>77884.725996787573</v>
      </c>
      <c r="P279" s="18">
        <v>67989.600000000006</v>
      </c>
      <c r="Q279" s="18">
        <f t="shared" si="674"/>
        <v>12918.024000000001</v>
      </c>
      <c r="R279" s="18">
        <f t="shared" si="675"/>
        <v>80907.624000000011</v>
      </c>
      <c r="S279" s="32">
        <f t="shared" si="651"/>
        <v>77884.725996787573</v>
      </c>
      <c r="T279" s="34">
        <f t="shared" si="652"/>
        <v>79507.449998929194</v>
      </c>
      <c r="U279" s="34">
        <f t="shared" si="653"/>
        <v>79730</v>
      </c>
      <c r="V279" s="34">
        <f t="shared" si="654"/>
        <v>79497.688774715803</v>
      </c>
      <c r="W279" s="34">
        <f t="shared" si="655"/>
        <v>1523.687783533391</v>
      </c>
      <c r="X279" s="35">
        <f t="shared" si="656"/>
        <v>1.9164088189898079E-2</v>
      </c>
      <c r="Y279" s="34" t="s">
        <v>17</v>
      </c>
      <c r="Z279" s="34">
        <f t="shared" si="664"/>
        <v>77884.73</v>
      </c>
      <c r="AA279" s="34">
        <f t="shared" si="657"/>
        <v>778847.29999999993</v>
      </c>
      <c r="AB279" s="52"/>
      <c r="AC279" s="24">
        <f t="shared" si="658"/>
        <v>1</v>
      </c>
      <c r="AD279" s="30">
        <f t="shared" si="633"/>
        <v>0</v>
      </c>
    </row>
    <row r="280" spans="1:30" ht="40.799999999999997" x14ac:dyDescent="0.3">
      <c r="A280" s="13">
        <v>79</v>
      </c>
      <c r="B280" s="20">
        <v>27112132</v>
      </c>
      <c r="C280" s="29" t="s">
        <v>255</v>
      </c>
      <c r="D280" s="50"/>
      <c r="E280" s="20" t="s">
        <v>30</v>
      </c>
      <c r="F280" s="20">
        <v>30</v>
      </c>
      <c r="G280" s="20">
        <v>30</v>
      </c>
      <c r="H280" s="20"/>
      <c r="I280" s="20"/>
      <c r="J280" s="18">
        <v>2000</v>
      </c>
      <c r="K280" s="18">
        <f t="shared" si="671"/>
        <v>380</v>
      </c>
      <c r="L280" s="18">
        <f t="shared" si="646"/>
        <v>2380</v>
      </c>
      <c r="M280" s="18">
        <v>2251.1964408010203</v>
      </c>
      <c r="N280" s="18">
        <f t="shared" si="672"/>
        <v>427.72732375219385</v>
      </c>
      <c r="O280" s="18">
        <f t="shared" si="673"/>
        <v>2678.9237645532144</v>
      </c>
      <c r="P280" s="18">
        <v>2220.75</v>
      </c>
      <c r="Q280" s="18">
        <f t="shared" si="674"/>
        <v>421.9425</v>
      </c>
      <c r="R280" s="18">
        <f t="shared" si="675"/>
        <v>2642.6925000000001</v>
      </c>
      <c r="S280" s="32">
        <f t="shared" si="651"/>
        <v>2380</v>
      </c>
      <c r="T280" s="34">
        <f t="shared" si="652"/>
        <v>2567.2054215177382</v>
      </c>
      <c r="U280" s="34">
        <f t="shared" si="653"/>
        <v>2642.6925000000001</v>
      </c>
      <c r="V280" s="34">
        <f t="shared" si="654"/>
        <v>2563.6652384750682</v>
      </c>
      <c r="W280" s="34">
        <f t="shared" si="655"/>
        <v>163.13362166336762</v>
      </c>
      <c r="X280" s="35">
        <f t="shared" si="656"/>
        <v>6.3545215468936891E-2</v>
      </c>
      <c r="Y280" s="34" t="s">
        <v>17</v>
      </c>
      <c r="Z280" s="34">
        <f t="shared" si="664"/>
        <v>2380</v>
      </c>
      <c r="AA280" s="34">
        <f t="shared" si="657"/>
        <v>71400</v>
      </c>
      <c r="AB280" s="52"/>
      <c r="AC280" s="24">
        <f t="shared" si="658"/>
        <v>1</v>
      </c>
      <c r="AD280" s="30">
        <f t="shared" si="633"/>
        <v>0</v>
      </c>
    </row>
    <row r="281" spans="1:30" ht="30.6" x14ac:dyDescent="0.3">
      <c r="A281" s="13">
        <v>80</v>
      </c>
      <c r="B281" s="20">
        <v>27112132</v>
      </c>
      <c r="C281" s="29" t="s">
        <v>256</v>
      </c>
      <c r="D281" s="50"/>
      <c r="E281" s="20" t="s">
        <v>30</v>
      </c>
      <c r="F281" s="20">
        <v>250</v>
      </c>
      <c r="G281" s="20">
        <v>250</v>
      </c>
      <c r="H281" s="20"/>
      <c r="I281" s="20"/>
      <c r="J281" s="18">
        <v>2000</v>
      </c>
      <c r="K281" s="18">
        <f t="shared" si="671"/>
        <v>380</v>
      </c>
      <c r="L281" s="18">
        <f t="shared" si="646"/>
        <v>2380</v>
      </c>
      <c r="M281" s="18">
        <v>2236.3137752090006</v>
      </c>
      <c r="N281" s="18">
        <f t="shared" si="672"/>
        <v>424.89961728971014</v>
      </c>
      <c r="O281" s="18">
        <f t="shared" si="673"/>
        <v>2661.2133924987106</v>
      </c>
      <c r="P281" s="18">
        <v>2170.35</v>
      </c>
      <c r="Q281" s="18">
        <f t="shared" si="674"/>
        <v>412.36649999999997</v>
      </c>
      <c r="R281" s="18">
        <f t="shared" si="675"/>
        <v>2582.7165</v>
      </c>
      <c r="S281" s="32">
        <f t="shared" si="651"/>
        <v>2380</v>
      </c>
      <c r="T281" s="34">
        <f t="shared" si="652"/>
        <v>2541.309964166237</v>
      </c>
      <c r="U281" s="34">
        <f t="shared" si="653"/>
        <v>2582.7165</v>
      </c>
      <c r="V281" s="34">
        <f t="shared" si="654"/>
        <v>2538.5036849201852</v>
      </c>
      <c r="W281" s="34">
        <f t="shared" si="655"/>
        <v>145.10726700435441</v>
      </c>
      <c r="X281" s="35">
        <f t="shared" si="656"/>
        <v>5.7099397181154865E-2</v>
      </c>
      <c r="Y281" s="34" t="s">
        <v>17</v>
      </c>
      <c r="Z281" s="34">
        <f t="shared" si="664"/>
        <v>2380</v>
      </c>
      <c r="AA281" s="34">
        <f t="shared" si="657"/>
        <v>595000</v>
      </c>
      <c r="AB281" s="52"/>
      <c r="AC281" s="24">
        <f t="shared" si="658"/>
        <v>1</v>
      </c>
      <c r="AD281" s="30">
        <f t="shared" si="633"/>
        <v>0</v>
      </c>
    </row>
    <row r="282" spans="1:30" ht="51" x14ac:dyDescent="0.3">
      <c r="A282" s="13">
        <v>81</v>
      </c>
      <c r="B282" s="20">
        <v>27112132</v>
      </c>
      <c r="C282" s="29" t="s">
        <v>257</v>
      </c>
      <c r="D282" s="50"/>
      <c r="E282" s="20" t="s">
        <v>30</v>
      </c>
      <c r="F282" s="20">
        <v>250</v>
      </c>
      <c r="G282" s="20">
        <v>250</v>
      </c>
      <c r="H282" s="20"/>
      <c r="I282" s="20"/>
      <c r="J282" s="18">
        <v>3500</v>
      </c>
      <c r="K282" s="18">
        <f t="shared" si="671"/>
        <v>665</v>
      </c>
      <c r="L282" s="18">
        <f t="shared" si="646"/>
        <v>4165</v>
      </c>
      <c r="M282" s="18">
        <v>3912.6480370054064</v>
      </c>
      <c r="N282" s="18">
        <f t="shared" si="672"/>
        <v>743.40312703102722</v>
      </c>
      <c r="O282" s="18">
        <f t="shared" si="673"/>
        <v>4656.0511640364339</v>
      </c>
      <c r="P282" s="18">
        <v>3804.15</v>
      </c>
      <c r="Q282" s="18">
        <f t="shared" si="674"/>
        <v>722.7885</v>
      </c>
      <c r="R282" s="18">
        <f t="shared" si="675"/>
        <v>4526.9385000000002</v>
      </c>
      <c r="S282" s="32">
        <f t="shared" si="651"/>
        <v>4165</v>
      </c>
      <c r="T282" s="34">
        <f t="shared" si="652"/>
        <v>4449.3298880121447</v>
      </c>
      <c r="U282" s="34">
        <f t="shared" si="653"/>
        <v>4526.9385000000002</v>
      </c>
      <c r="V282" s="34">
        <f t="shared" si="654"/>
        <v>4444.3929302239758</v>
      </c>
      <c r="W282" s="34">
        <f t="shared" si="655"/>
        <v>254.55870426366351</v>
      </c>
      <c r="X282" s="35">
        <f t="shared" si="656"/>
        <v>5.7212818709964058E-2</v>
      </c>
      <c r="Y282" s="34" t="s">
        <v>17</v>
      </c>
      <c r="Z282" s="34">
        <f t="shared" si="664"/>
        <v>4165</v>
      </c>
      <c r="AA282" s="34">
        <f t="shared" si="657"/>
        <v>1041250</v>
      </c>
      <c r="AB282" s="52"/>
      <c r="AC282" s="24">
        <f t="shared" si="658"/>
        <v>1</v>
      </c>
      <c r="AD282" s="30">
        <f t="shared" si="633"/>
        <v>0</v>
      </c>
    </row>
    <row r="283" spans="1:30" ht="40.799999999999997" x14ac:dyDescent="0.3">
      <c r="A283" s="13">
        <v>82</v>
      </c>
      <c r="B283" s="20">
        <v>20111614</v>
      </c>
      <c r="C283" s="29" t="s">
        <v>156</v>
      </c>
      <c r="D283" s="50"/>
      <c r="E283" s="20" t="s">
        <v>30</v>
      </c>
      <c r="F283" s="20">
        <v>15</v>
      </c>
      <c r="G283" s="20">
        <v>15</v>
      </c>
      <c r="H283" s="20"/>
      <c r="I283" s="20"/>
      <c r="J283" s="18">
        <v>7500</v>
      </c>
      <c r="K283" s="18">
        <f t="shared" si="671"/>
        <v>1425</v>
      </c>
      <c r="L283" s="18">
        <f t="shared" si="646"/>
        <v>8925</v>
      </c>
      <c r="M283" s="18">
        <v>8273.2924482395028</v>
      </c>
      <c r="N283" s="18">
        <f t="shared" si="672"/>
        <v>1571.9255651655055</v>
      </c>
      <c r="O283" s="18">
        <f t="shared" si="673"/>
        <v>9845.2180134050086</v>
      </c>
      <c r="P283" s="18">
        <v>7952.7000000000007</v>
      </c>
      <c r="Q283" s="18">
        <f t="shared" si="674"/>
        <v>1511.0130000000001</v>
      </c>
      <c r="R283" s="18">
        <f t="shared" si="675"/>
        <v>9463.7130000000016</v>
      </c>
      <c r="S283" s="32">
        <f t="shared" si="651"/>
        <v>8925</v>
      </c>
      <c r="T283" s="34">
        <f t="shared" si="652"/>
        <v>9411.3103378016694</v>
      </c>
      <c r="U283" s="34">
        <f t="shared" si="653"/>
        <v>9463.7130000000016</v>
      </c>
      <c r="V283" s="34">
        <f t="shared" si="654"/>
        <v>9403.6915313903737</v>
      </c>
      <c r="W283" s="34">
        <f t="shared" si="655"/>
        <v>462.34167809410116</v>
      </c>
      <c r="X283" s="35">
        <f t="shared" si="656"/>
        <v>4.9126174942616625E-2</v>
      </c>
      <c r="Y283" s="34" t="s">
        <v>17</v>
      </c>
      <c r="Z283" s="34">
        <f t="shared" si="664"/>
        <v>8925</v>
      </c>
      <c r="AA283" s="34">
        <f t="shared" si="657"/>
        <v>133875</v>
      </c>
      <c r="AB283" s="52"/>
      <c r="AC283" s="24">
        <f t="shared" si="658"/>
        <v>1</v>
      </c>
      <c r="AD283" s="30">
        <f t="shared" si="633"/>
        <v>0</v>
      </c>
    </row>
    <row r="284" spans="1:30" ht="40.799999999999997" x14ac:dyDescent="0.3">
      <c r="A284" s="13">
        <v>83</v>
      </c>
      <c r="B284" s="20">
        <v>20111614</v>
      </c>
      <c r="C284" s="29" t="s">
        <v>155</v>
      </c>
      <c r="D284" s="50"/>
      <c r="E284" s="20" t="s">
        <v>30</v>
      </c>
      <c r="F284" s="20">
        <v>15</v>
      </c>
      <c r="G284" s="20">
        <v>15</v>
      </c>
      <c r="H284" s="20"/>
      <c r="I284" s="20"/>
      <c r="J284" s="18">
        <v>8000</v>
      </c>
      <c r="K284" s="18">
        <f t="shared" si="671"/>
        <v>1520</v>
      </c>
      <c r="L284" s="18">
        <f t="shared" si="646"/>
        <v>9520</v>
      </c>
      <c r="M284" s="18">
        <v>8440.3150929234016</v>
      </c>
      <c r="N284" s="18">
        <f t="shared" si="672"/>
        <v>1603.6598676554463</v>
      </c>
      <c r="O284" s="18">
        <f t="shared" si="673"/>
        <v>10043.974960578847</v>
      </c>
      <c r="P284" s="18">
        <v>8512.35</v>
      </c>
      <c r="Q284" s="18">
        <f t="shared" si="674"/>
        <v>1617.3465000000001</v>
      </c>
      <c r="R284" s="18">
        <f t="shared" si="675"/>
        <v>10129.6965</v>
      </c>
      <c r="S284" s="32">
        <f t="shared" si="651"/>
        <v>9520</v>
      </c>
      <c r="T284" s="34">
        <f t="shared" si="652"/>
        <v>9897.8904868596146</v>
      </c>
      <c r="U284" s="34">
        <f t="shared" si="653"/>
        <v>10043.974960578847</v>
      </c>
      <c r="V284" s="34">
        <f t="shared" si="654"/>
        <v>9894.1768271625042</v>
      </c>
      <c r="W284" s="34">
        <f t="shared" si="655"/>
        <v>330.05751108622138</v>
      </c>
      <c r="X284" s="35">
        <f t="shared" si="656"/>
        <v>3.3346248023697969E-2</v>
      </c>
      <c r="Y284" s="34" t="s">
        <v>17</v>
      </c>
      <c r="Z284" s="34">
        <f t="shared" si="664"/>
        <v>9520</v>
      </c>
      <c r="AA284" s="34">
        <f t="shared" si="657"/>
        <v>142800</v>
      </c>
      <c r="AB284" s="52"/>
      <c r="AC284" s="24">
        <f t="shared" si="658"/>
        <v>1</v>
      </c>
      <c r="AD284" s="30">
        <f t="shared" si="633"/>
        <v>0</v>
      </c>
    </row>
    <row r="285" spans="1:30" ht="20.399999999999999" x14ac:dyDescent="0.3">
      <c r="A285" s="13">
        <v>84</v>
      </c>
      <c r="B285" s="20">
        <v>20111614</v>
      </c>
      <c r="C285" s="29" t="s">
        <v>157</v>
      </c>
      <c r="D285" s="50"/>
      <c r="E285" s="20" t="s">
        <v>30</v>
      </c>
      <c r="F285" s="20">
        <v>60</v>
      </c>
      <c r="G285" s="20">
        <v>60</v>
      </c>
      <c r="H285" s="20"/>
      <c r="I285" s="20"/>
      <c r="J285" s="18">
        <v>7500</v>
      </c>
      <c r="K285" s="18">
        <f t="shared" si="671"/>
        <v>1425</v>
      </c>
      <c r="L285" s="18">
        <f t="shared" si="646"/>
        <v>8925</v>
      </c>
      <c r="M285" s="18">
        <v>7892.4908006746473</v>
      </c>
      <c r="N285" s="18">
        <f t="shared" si="672"/>
        <v>1499.573252128183</v>
      </c>
      <c r="O285" s="18">
        <f t="shared" si="673"/>
        <v>9392.0640528028307</v>
      </c>
      <c r="P285" s="18">
        <v>7952.7000000000007</v>
      </c>
      <c r="Q285" s="18">
        <f t="shared" si="674"/>
        <v>1511.0130000000001</v>
      </c>
      <c r="R285" s="18">
        <f t="shared" si="675"/>
        <v>9463.7130000000016</v>
      </c>
      <c r="S285" s="32">
        <f t="shared" si="651"/>
        <v>8925</v>
      </c>
      <c r="T285" s="34">
        <f t="shared" si="652"/>
        <v>9260.2590176009453</v>
      </c>
      <c r="U285" s="34">
        <f t="shared" si="653"/>
        <v>9392.0640528028307</v>
      </c>
      <c r="V285" s="34">
        <f t="shared" si="654"/>
        <v>9257.1423897314344</v>
      </c>
      <c r="W285" s="34">
        <f t="shared" si="655"/>
        <v>292.54461124874331</v>
      </c>
      <c r="X285" s="35">
        <f t="shared" si="656"/>
        <v>3.1591406967419022E-2</v>
      </c>
      <c r="Y285" s="34" t="s">
        <v>17</v>
      </c>
      <c r="Z285" s="34">
        <f t="shared" si="664"/>
        <v>8925</v>
      </c>
      <c r="AA285" s="34">
        <f t="shared" si="657"/>
        <v>535500</v>
      </c>
      <c r="AB285" s="52"/>
      <c r="AC285" s="24">
        <f t="shared" si="658"/>
        <v>1</v>
      </c>
      <c r="AD285" s="30">
        <f t="shared" si="633"/>
        <v>0</v>
      </c>
    </row>
    <row r="286" spans="1:30" ht="15.6" x14ac:dyDescent="0.3">
      <c r="A286" s="47" t="s">
        <v>258</v>
      </c>
      <c r="B286" s="47"/>
      <c r="C286" s="47"/>
      <c r="D286" s="47"/>
      <c r="E286" s="47"/>
      <c r="F286" s="47"/>
      <c r="G286" s="47"/>
      <c r="H286" s="47"/>
      <c r="I286" s="47"/>
      <c r="J286" s="47"/>
      <c r="K286" s="47"/>
      <c r="L286" s="47"/>
      <c r="M286" s="36"/>
      <c r="N286" s="36"/>
      <c r="O286" s="36"/>
      <c r="P286" s="36"/>
      <c r="Q286" s="36"/>
      <c r="R286" s="36"/>
      <c r="S286" s="36"/>
      <c r="T286" s="36"/>
      <c r="U286" s="36"/>
      <c r="V286" s="36"/>
      <c r="W286" s="36"/>
      <c r="X286" s="36"/>
      <c r="Y286" s="36"/>
      <c r="Z286" s="36"/>
      <c r="AA286" s="36"/>
      <c r="AB286" s="22"/>
      <c r="AC286" s="22"/>
      <c r="AD286" s="22"/>
    </row>
    <row r="287" spans="1:30" ht="15.6" x14ac:dyDescent="0.3">
      <c r="A287" s="13">
        <v>85</v>
      </c>
      <c r="B287" s="6">
        <v>27131502</v>
      </c>
      <c r="C287" s="31" t="s">
        <v>259</v>
      </c>
      <c r="D287" s="44">
        <v>1538160</v>
      </c>
      <c r="E287" s="6" t="s">
        <v>30</v>
      </c>
      <c r="F287" s="6">
        <v>10</v>
      </c>
      <c r="G287" s="6">
        <v>10</v>
      </c>
      <c r="H287" s="6"/>
      <c r="I287" s="6"/>
      <c r="J287" s="18">
        <v>120000</v>
      </c>
      <c r="K287" s="18">
        <f t="shared" ref="K287" si="676">J287*0.19</f>
        <v>22800</v>
      </c>
      <c r="L287" s="18">
        <f t="shared" ref="L287" si="677">K287+J287</f>
        <v>142800</v>
      </c>
      <c r="M287" s="18">
        <v>140371.35327693776</v>
      </c>
      <c r="N287" s="18">
        <f t="shared" ref="N287" si="678">M287*0.19</f>
        <v>26670.557122618175</v>
      </c>
      <c r="O287" s="18">
        <f t="shared" ref="O287" si="679">N287+M287</f>
        <v>167041.91039955593</v>
      </c>
      <c r="P287" s="18">
        <v>130203.15000000001</v>
      </c>
      <c r="Q287" s="18">
        <f t="shared" ref="Q287" si="680">P287*0.19</f>
        <v>24738.598500000004</v>
      </c>
      <c r="R287" s="18">
        <f t="shared" ref="R287" si="681">Q287+P287</f>
        <v>154941.74850000002</v>
      </c>
      <c r="S287" s="32">
        <f t="shared" ref="S287" si="682">MIN(I287,L287,O287,R287)</f>
        <v>142800</v>
      </c>
      <c r="T287" s="34">
        <f t="shared" ref="T287" si="683">AVERAGE(I287,L287,O287,R287)</f>
        <v>154927.88629985196</v>
      </c>
      <c r="U287" s="34">
        <f t="shared" ref="U287" si="684">MEDIAN(I287,L287,O287,R287)</f>
        <v>154941.74850000002</v>
      </c>
      <c r="V287" s="34">
        <f t="shared" ref="V287" si="685">GEOMEAN(I287,L287,O287,R287)</f>
        <v>154611.11165625782</v>
      </c>
      <c r="W287" s="34">
        <f t="shared" ref="W287" si="686">STDEVA(I287,L287,O287,R287)</f>
        <v>12120.961144870862</v>
      </c>
      <c r="X287" s="35">
        <f t="shared" ref="X287" si="687">W287/T287</f>
        <v>7.8236148664751023E-2</v>
      </c>
      <c r="Y287" s="34" t="s">
        <v>17</v>
      </c>
      <c r="Z287" s="34">
        <f t="shared" ref="Z287" si="688">ROUND(S287,2)</f>
        <v>142800</v>
      </c>
      <c r="AA287" s="34">
        <f t="shared" ref="AA287" si="689">Z287*G287</f>
        <v>1428000</v>
      </c>
      <c r="AB287" s="27">
        <f>D287-AA287</f>
        <v>110160</v>
      </c>
      <c r="AC287" s="24">
        <f t="shared" ref="AC287" si="690">G287/F287</f>
        <v>1</v>
      </c>
      <c r="AD287" s="30">
        <f t="shared" si="633"/>
        <v>0</v>
      </c>
    </row>
    <row r="288" spans="1:30" ht="15.6" x14ac:dyDescent="0.3">
      <c r="A288" s="47" t="s">
        <v>260</v>
      </c>
      <c r="B288" s="47"/>
      <c r="C288" s="47"/>
      <c r="D288" s="47"/>
      <c r="E288" s="47"/>
      <c r="F288" s="47"/>
      <c r="G288" s="47"/>
      <c r="H288" s="47"/>
      <c r="I288" s="47"/>
      <c r="J288" s="47"/>
      <c r="K288" s="47"/>
      <c r="L288" s="47"/>
      <c r="M288" s="36"/>
      <c r="N288" s="36"/>
      <c r="O288" s="36"/>
      <c r="P288" s="36"/>
      <c r="Q288" s="36"/>
      <c r="R288" s="36"/>
      <c r="S288" s="36"/>
      <c r="T288" s="36"/>
      <c r="U288" s="36"/>
      <c r="V288" s="36"/>
      <c r="W288" s="36"/>
      <c r="X288" s="36"/>
      <c r="Y288" s="36"/>
      <c r="Z288" s="36"/>
      <c r="AA288" s="36"/>
      <c r="AB288" s="22"/>
      <c r="AC288" s="22"/>
      <c r="AD288" s="22"/>
    </row>
    <row r="289" spans="1:30" ht="40.799999999999997" x14ac:dyDescent="0.3">
      <c r="A289" s="13">
        <v>86</v>
      </c>
      <c r="B289" s="6">
        <v>46181804</v>
      </c>
      <c r="C289" s="14" t="s">
        <v>115</v>
      </c>
      <c r="D289" s="43">
        <v>40796967</v>
      </c>
      <c r="E289" s="6" t="s">
        <v>30</v>
      </c>
      <c r="F289" s="6">
        <v>96</v>
      </c>
      <c r="G289" s="6">
        <v>96</v>
      </c>
      <c r="H289" s="19">
        <v>408622</v>
      </c>
      <c r="I289" s="10">
        <f t="shared" ref="I289" si="691">H289+(H289*5.84%)</f>
        <v>432485.52480000001</v>
      </c>
      <c r="J289" s="18">
        <v>200000</v>
      </c>
      <c r="K289" s="11">
        <f t="shared" ref="K289" si="692">J289*19%</f>
        <v>38000</v>
      </c>
      <c r="L289" s="18">
        <f t="shared" ref="L289" si="693">K289+J289</f>
        <v>238000</v>
      </c>
      <c r="M289" s="18">
        <v>225116.32826180497</v>
      </c>
      <c r="N289" s="32">
        <f t="shared" ref="N289" si="694">M289*19%</f>
        <v>42772.102369742948</v>
      </c>
      <c r="O289" s="32">
        <f t="shared" ref="O289" si="695">M289+N289</f>
        <v>267888.43063154793</v>
      </c>
      <c r="P289" s="18">
        <v>223129.2</v>
      </c>
      <c r="Q289" s="33">
        <f t="shared" ref="Q289" si="696">P289*19%</f>
        <v>42394.548000000003</v>
      </c>
      <c r="R289" s="1">
        <f t="shared" ref="R289" si="697">P289+Q289</f>
        <v>265523.74800000002</v>
      </c>
      <c r="S289" s="34">
        <f t="shared" ref="S289" si="698">MIN(I289,L289,O289,R289)</f>
        <v>238000</v>
      </c>
      <c r="T289" s="34">
        <f t="shared" ref="T289" si="699">AVERAGE(I289,L289,O289,R289)</f>
        <v>300974.42585788702</v>
      </c>
      <c r="U289" s="34">
        <f t="shared" ref="U289" si="700">MEDIAN(I289,L289,O289,R289)</f>
        <v>266706.08931577398</v>
      </c>
      <c r="V289" s="34">
        <f t="shared" ref="V289" si="701">GEOMEAN(I289,L289,O289,R289)</f>
        <v>292517.23880195362</v>
      </c>
      <c r="W289" s="34">
        <f t="shared" ref="W289" si="702">STDEVA(I289,L289,O289,R289)</f>
        <v>88717.493761177611</v>
      </c>
      <c r="X289" s="35">
        <f t="shared" ref="X289" si="703">W289/T289</f>
        <v>0.29476754879854111</v>
      </c>
      <c r="Y289" s="34" t="s">
        <v>18</v>
      </c>
      <c r="Z289" s="34">
        <f>ROUND(T289,2)</f>
        <v>300974.43</v>
      </c>
      <c r="AA289" s="34">
        <f t="shared" ref="AA289" si="704">Z289*G289</f>
        <v>28893545.280000001</v>
      </c>
      <c r="AB289" s="12">
        <f>D289-AA289</f>
        <v>11903421.719999999</v>
      </c>
      <c r="AC289" s="24">
        <f t="shared" ref="AC289" si="705">G289/F289</f>
        <v>1</v>
      </c>
      <c r="AD289" s="30">
        <f t="shared" si="633"/>
        <v>0</v>
      </c>
    </row>
    <row r="290" spans="1:30" ht="15.6" x14ac:dyDescent="0.3">
      <c r="A290" s="48" t="s">
        <v>261</v>
      </c>
      <c r="B290" s="48"/>
      <c r="C290" s="48"/>
      <c r="D290" s="48"/>
      <c r="E290" s="48"/>
      <c r="F290" s="48"/>
      <c r="G290" s="48"/>
      <c r="H290" s="48"/>
      <c r="I290" s="48"/>
      <c r="J290" s="48"/>
      <c r="K290" s="48"/>
      <c r="L290" s="48"/>
      <c r="M290" s="36"/>
      <c r="N290" s="36"/>
      <c r="O290" s="36"/>
      <c r="P290" s="36"/>
      <c r="Q290" s="36"/>
      <c r="R290" s="36"/>
      <c r="S290" s="36"/>
      <c r="T290" s="36"/>
      <c r="U290" s="36"/>
      <c r="V290" s="36"/>
      <c r="W290" s="36"/>
      <c r="X290" s="36"/>
      <c r="Y290" s="36"/>
      <c r="Z290" s="36"/>
      <c r="AA290" s="42">
        <f>SUM(AA194:AA289)</f>
        <v>1250492239.5199997</v>
      </c>
      <c r="AB290" s="22"/>
      <c r="AC290" s="22"/>
      <c r="AD290" s="22"/>
    </row>
    <row r="291" spans="1:30" x14ac:dyDescent="0.3">
      <c r="A291" s="49" t="s">
        <v>264</v>
      </c>
      <c r="B291" s="49"/>
      <c r="C291" s="49"/>
      <c r="D291" s="49"/>
      <c r="E291" s="49"/>
      <c r="F291" s="49"/>
      <c r="G291" s="49"/>
      <c r="H291" s="49"/>
      <c r="I291" s="49"/>
      <c r="J291" s="49"/>
      <c r="K291" s="49"/>
      <c r="L291" s="49"/>
      <c r="M291" s="49"/>
      <c r="N291" s="49"/>
      <c r="O291" s="49"/>
      <c r="P291" s="49"/>
      <c r="Q291" s="49"/>
      <c r="R291" s="49"/>
      <c r="S291" s="49"/>
      <c r="T291" s="49"/>
      <c r="U291" s="49"/>
      <c r="V291" s="49"/>
      <c r="W291" s="49"/>
      <c r="X291" s="49"/>
      <c r="Y291" s="49"/>
      <c r="Z291" s="49"/>
      <c r="AA291" s="12">
        <f>AA290+AA188+AA143+AA80</f>
        <v>2785798332.71</v>
      </c>
      <c r="AB291" s="3"/>
      <c r="AC291" s="3"/>
      <c r="AD291" s="3"/>
    </row>
  </sheetData>
  <mergeCells count="108">
    <mergeCell ref="A11:L11"/>
    <mergeCell ref="D12:D28"/>
    <mergeCell ref="AB12:AB28"/>
    <mergeCell ref="A29:L29"/>
    <mergeCell ref="D30:D35"/>
    <mergeCell ref="AB30:AB36"/>
    <mergeCell ref="A36:L36"/>
    <mergeCell ref="J4:L4"/>
    <mergeCell ref="M4:O4"/>
    <mergeCell ref="P4:R4"/>
    <mergeCell ref="A5:L5"/>
    <mergeCell ref="A6:L6"/>
    <mergeCell ref="A9:L9"/>
    <mergeCell ref="D58:D66"/>
    <mergeCell ref="AB58:AB66"/>
    <mergeCell ref="A67:L67"/>
    <mergeCell ref="D68:D72"/>
    <mergeCell ref="AB68:AB72"/>
    <mergeCell ref="A73:L73"/>
    <mergeCell ref="D37:D46"/>
    <mergeCell ref="AB37:AB46"/>
    <mergeCell ref="A47:L47"/>
    <mergeCell ref="D48:D56"/>
    <mergeCell ref="AB48:AB56"/>
    <mergeCell ref="A57:L57"/>
    <mergeCell ref="A83:L83"/>
    <mergeCell ref="A84:L84"/>
    <mergeCell ref="A87:L87"/>
    <mergeCell ref="A89:L89"/>
    <mergeCell ref="D90:D93"/>
    <mergeCell ref="AB90:AB93"/>
    <mergeCell ref="D74:D77"/>
    <mergeCell ref="AB74:AB77"/>
    <mergeCell ref="A78:L78"/>
    <mergeCell ref="H82:I82"/>
    <mergeCell ref="J82:L82"/>
    <mergeCell ref="M82:O82"/>
    <mergeCell ref="P82:R82"/>
    <mergeCell ref="A110:L110"/>
    <mergeCell ref="D111:D120"/>
    <mergeCell ref="AB111:AB120"/>
    <mergeCell ref="A121:L121"/>
    <mergeCell ref="D122:D125"/>
    <mergeCell ref="AB122:AB125"/>
    <mergeCell ref="A94:L94"/>
    <mergeCell ref="D95:D98"/>
    <mergeCell ref="AB95:AB98"/>
    <mergeCell ref="A99:L99"/>
    <mergeCell ref="D100:D109"/>
    <mergeCell ref="AB100:AB109"/>
    <mergeCell ref="A139:L139"/>
    <mergeCell ref="A141:L141"/>
    <mergeCell ref="A143:L143"/>
    <mergeCell ref="A144:L144"/>
    <mergeCell ref="A146:L146"/>
    <mergeCell ref="D147:D149"/>
    <mergeCell ref="A126:L126"/>
    <mergeCell ref="D127:D131"/>
    <mergeCell ref="AB128:AB131"/>
    <mergeCell ref="A132:L132"/>
    <mergeCell ref="D133:D138"/>
    <mergeCell ref="AB133:AB138"/>
    <mergeCell ref="A170:L170"/>
    <mergeCell ref="D171:D176"/>
    <mergeCell ref="AB171:AB176"/>
    <mergeCell ref="A177:L177"/>
    <mergeCell ref="D178:D180"/>
    <mergeCell ref="AB178:AB180"/>
    <mergeCell ref="AB147:AB149"/>
    <mergeCell ref="A150:L150"/>
    <mergeCell ref="D151:D157"/>
    <mergeCell ref="AB151:AB157"/>
    <mergeCell ref="A158:L158"/>
    <mergeCell ref="D159:D169"/>
    <mergeCell ref="AB159:AB169"/>
    <mergeCell ref="A192:L192"/>
    <mergeCell ref="A195:L195"/>
    <mergeCell ref="A197:L197"/>
    <mergeCell ref="D198:D205"/>
    <mergeCell ref="AB198:AB205"/>
    <mergeCell ref="A206:L206"/>
    <mergeCell ref="A181:L181"/>
    <mergeCell ref="D182:D187"/>
    <mergeCell ref="AB182:AB187"/>
    <mergeCell ref="J191:L191"/>
    <mergeCell ref="M191:O191"/>
    <mergeCell ref="P191:R191"/>
    <mergeCell ref="D232:D251"/>
    <mergeCell ref="AB232:AB251"/>
    <mergeCell ref="A252:L252"/>
    <mergeCell ref="D253:D261"/>
    <mergeCell ref="AB253:AB261"/>
    <mergeCell ref="A262:L262"/>
    <mergeCell ref="D207:D210"/>
    <mergeCell ref="AB207:AB210"/>
    <mergeCell ref="A211:L211"/>
    <mergeCell ref="D212:D230"/>
    <mergeCell ref="AB212:AB230"/>
    <mergeCell ref="A231:L231"/>
    <mergeCell ref="A288:L288"/>
    <mergeCell ref="A290:L290"/>
    <mergeCell ref="A291:Z291"/>
    <mergeCell ref="D263:D268"/>
    <mergeCell ref="AB263:AB268"/>
    <mergeCell ref="A269:L269"/>
    <mergeCell ref="D270:D285"/>
    <mergeCell ref="AB270:AB285"/>
    <mergeCell ref="A286:L28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DANIEL ALBERTO PARDO CAMARGO</dc:creator>
  <cp:lastModifiedBy>DANIEL ALBERTO PARDO CAMARGO</cp:lastModifiedBy>
  <dcterms:created xsi:type="dcterms:W3CDTF">2026-06-13T23:39:53Z</dcterms:created>
  <dcterms:modified xsi:type="dcterms:W3CDTF">2026-07-09T22:59:54Z</dcterms:modified>
</cp:coreProperties>
</file>