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cel\Documents\VALLEDUPAR\PROYECTOS\AYUDAS HUMANITARIAS\PROYECTO AYUDAS HUMANITARIAS RIESGOS\PROYECTO AYUDAS HUMANITARIAS RIESGOS\"/>
    </mc:Choice>
  </mc:AlternateContent>
  <xr:revisionPtr revIDLastSave="0" documentId="13_ncr:1_{DD6C104F-AFA3-4EE3-810C-6C8BCFEBB7CA}" xr6:coauthVersionLast="36" xr6:coauthVersionMax="36" xr10:uidLastSave="{00000000-0000-0000-0000-000000000000}"/>
  <bookViews>
    <workbookView xWindow="0" yWindow="0" windowWidth="19200" windowHeight="6230" firstSheet="3" activeTab="4" xr2:uid="{00000000-000D-0000-FFFF-FFFF00000000}"/>
  </bookViews>
  <sheets>
    <sheet name="ESTUDIO DE MERCADO ULTIMO" sheetId="6" state="hidden" r:id="rId1"/>
    <sheet name="PRESUPUESTO2" sheetId="4" state="hidden" r:id="rId2"/>
    <sheet name="ESTUDIO DE MERCADO 27 AGOS" sheetId="7" state="hidden" r:id="rId3"/>
    <sheet name="ESTUDIO DE MERCADO" sheetId="12" r:id="rId4"/>
    <sheet name=" PRESUPUESTO FINAL " sheetId="10" r:id="rId5"/>
    <sheet name="Cronograma de Actividades " sheetId="11" r:id="rId6"/>
  </sheets>
  <externalReferences>
    <externalReference r:id="rId7"/>
  </externalReferences>
  <definedNames>
    <definedName name="_xlnm._FilterDatabase" localSheetId="4" hidden="1">' PRESUPUESTO FINAL '!$A$8:$G$112</definedName>
    <definedName name="_xlnm._FilterDatabase" localSheetId="2" hidden="1">'ESTUDIO DE MERCADO 27 AGOS'!$B$8:$P$110</definedName>
    <definedName name="_xlnm._FilterDatabase" localSheetId="0" hidden="1">'ESTUDIO DE MERCADO ULTIMO'!$B$8:$Z$110</definedName>
    <definedName name="_xlnm.Print_Area" localSheetId="4">' PRESUPUESTO FINAL '!$A$1:$H$120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2" i="10" l="1"/>
  <c r="F111" i="10"/>
  <c r="F107" i="10"/>
  <c r="F103" i="10"/>
  <c r="F91" i="10"/>
  <c r="F78" i="10"/>
  <c r="F63" i="10"/>
  <c r="F58" i="10"/>
  <c r="L100" i="12" l="1"/>
  <c r="G60" i="10" l="1"/>
  <c r="G61" i="10"/>
  <c r="G62" i="10"/>
  <c r="G29" i="10"/>
  <c r="G30" i="10"/>
  <c r="G31" i="10"/>
  <c r="G32" i="10"/>
  <c r="G33" i="10"/>
  <c r="G34" i="10"/>
  <c r="G35" i="10"/>
  <c r="G36" i="10"/>
  <c r="G37" i="10"/>
  <c r="T133" i="12"/>
  <c r="S133" i="12"/>
  <c r="R133" i="12"/>
  <c r="T129" i="12"/>
  <c r="S129" i="12"/>
  <c r="R129" i="12"/>
  <c r="T128" i="12"/>
  <c r="S128" i="12"/>
  <c r="R128" i="12"/>
  <c r="P100" i="12"/>
  <c r="Q100" i="12" s="1"/>
  <c r="O99" i="12"/>
  <c r="N99" i="12"/>
  <c r="K99" i="12"/>
  <c r="M99" i="12" s="1"/>
  <c r="I99" i="12"/>
  <c r="G99" i="12"/>
  <c r="K98" i="12"/>
  <c r="I98" i="12"/>
  <c r="G98" i="12"/>
  <c r="K97" i="12"/>
  <c r="I97" i="12"/>
  <c r="G97" i="12"/>
  <c r="O96" i="12"/>
  <c r="N96" i="12"/>
  <c r="K96" i="12"/>
  <c r="M96" i="12" s="1"/>
  <c r="I96" i="12"/>
  <c r="G96" i="12"/>
  <c r="Q95" i="12"/>
  <c r="O95" i="12"/>
  <c r="N95" i="12"/>
  <c r="M95" i="12"/>
  <c r="K95" i="12"/>
  <c r="I95" i="12"/>
  <c r="G95" i="12"/>
  <c r="Q94" i="12"/>
  <c r="K94" i="12"/>
  <c r="O94" i="12" s="1"/>
  <c r="I94" i="12"/>
  <c r="G94" i="12"/>
  <c r="Q93" i="12"/>
  <c r="K93" i="12"/>
  <c r="O93" i="12" s="1"/>
  <c r="I93" i="12"/>
  <c r="G93" i="12"/>
  <c r="Q92" i="12"/>
  <c r="N92" i="12"/>
  <c r="K92" i="12"/>
  <c r="I92" i="12"/>
  <c r="G92" i="12"/>
  <c r="Q91" i="12"/>
  <c r="K91" i="12"/>
  <c r="I91" i="12"/>
  <c r="G91" i="12"/>
  <c r="Q90" i="12"/>
  <c r="K90" i="12"/>
  <c r="I90" i="12"/>
  <c r="G90" i="12"/>
  <c r="Q89" i="12"/>
  <c r="O89" i="12"/>
  <c r="K89" i="12"/>
  <c r="N89" i="12" s="1"/>
  <c r="I89" i="12"/>
  <c r="G89" i="12"/>
  <c r="Q88" i="12"/>
  <c r="K88" i="12"/>
  <c r="I88" i="12"/>
  <c r="G88" i="12"/>
  <c r="O88" i="12" s="1"/>
  <c r="Q87" i="12"/>
  <c r="O87" i="12"/>
  <c r="N87" i="12"/>
  <c r="M87" i="12"/>
  <c r="K87" i="12"/>
  <c r="I87" i="12"/>
  <c r="G87" i="12"/>
  <c r="Q86" i="12"/>
  <c r="K86" i="12"/>
  <c r="O86" i="12" s="1"/>
  <c r="I86" i="12"/>
  <c r="G86" i="12"/>
  <c r="Q85" i="12"/>
  <c r="O85" i="12"/>
  <c r="K85" i="12"/>
  <c r="N85" i="12" s="1"/>
  <c r="I85" i="12"/>
  <c r="G85" i="12"/>
  <c r="Q84" i="12"/>
  <c r="N84" i="12"/>
  <c r="M84" i="12"/>
  <c r="K84" i="12"/>
  <c r="I84" i="12"/>
  <c r="G84" i="12"/>
  <c r="Q83" i="12"/>
  <c r="K83" i="12"/>
  <c r="I83" i="12"/>
  <c r="G83" i="12"/>
  <c r="Q82" i="12"/>
  <c r="K82" i="12"/>
  <c r="I82" i="12"/>
  <c r="G82" i="12"/>
  <c r="Q81" i="12"/>
  <c r="K81" i="12"/>
  <c r="I81" i="12"/>
  <c r="O81" i="12" s="1"/>
  <c r="G81" i="12"/>
  <c r="Q80" i="12"/>
  <c r="K80" i="12"/>
  <c r="I80" i="12"/>
  <c r="G80" i="12"/>
  <c r="O80" i="12" s="1"/>
  <c r="Q79" i="12"/>
  <c r="O79" i="12"/>
  <c r="N79" i="12"/>
  <c r="M79" i="12"/>
  <c r="K79" i="12"/>
  <c r="I79" i="12"/>
  <c r="G79" i="12"/>
  <c r="Q78" i="12"/>
  <c r="O78" i="12"/>
  <c r="K78" i="12"/>
  <c r="N78" i="12" s="1"/>
  <c r="I78" i="12"/>
  <c r="G78" i="12"/>
  <c r="Q77" i="12"/>
  <c r="O77" i="12"/>
  <c r="N77" i="12"/>
  <c r="K77" i="12"/>
  <c r="M77" i="12" s="1"/>
  <c r="I77" i="12"/>
  <c r="G77" i="12"/>
  <c r="Q76" i="12"/>
  <c r="K76" i="12"/>
  <c r="O76" i="12" s="1"/>
  <c r="I76" i="12"/>
  <c r="G76" i="12"/>
  <c r="Q75" i="12"/>
  <c r="K75" i="12"/>
  <c r="I75" i="12"/>
  <c r="G75" i="12"/>
  <c r="Q74" i="12"/>
  <c r="K74" i="12"/>
  <c r="I74" i="12"/>
  <c r="G74" i="12"/>
  <c r="Q73" i="12"/>
  <c r="K73" i="12"/>
  <c r="I73" i="12"/>
  <c r="O73" i="12" s="1"/>
  <c r="G73" i="12"/>
  <c r="Q72" i="12"/>
  <c r="K72" i="12"/>
  <c r="I72" i="12"/>
  <c r="G72" i="12"/>
  <c r="O72" i="12" s="1"/>
  <c r="Q71" i="12"/>
  <c r="O71" i="12"/>
  <c r="N71" i="12"/>
  <c r="M71" i="12"/>
  <c r="K71" i="12"/>
  <c r="I71" i="12"/>
  <c r="G71" i="12"/>
  <c r="Q70" i="12"/>
  <c r="O70" i="12"/>
  <c r="N70" i="12"/>
  <c r="K70" i="12"/>
  <c r="M70" i="12" s="1"/>
  <c r="I70" i="12"/>
  <c r="G70" i="12"/>
  <c r="Q69" i="12"/>
  <c r="O69" i="12"/>
  <c r="N69" i="12"/>
  <c r="M69" i="12"/>
  <c r="K69" i="12"/>
  <c r="I69" i="12"/>
  <c r="G69" i="12"/>
  <c r="Q68" i="12"/>
  <c r="K68" i="12"/>
  <c r="I68" i="12"/>
  <c r="G68" i="12"/>
  <c r="Q67" i="12"/>
  <c r="K67" i="12"/>
  <c r="I67" i="12"/>
  <c r="G67" i="12"/>
  <c r="Q66" i="12"/>
  <c r="P66" i="12"/>
  <c r="K66" i="12"/>
  <c r="I66" i="12"/>
  <c r="G66" i="12"/>
  <c r="Q65" i="12"/>
  <c r="K65" i="12"/>
  <c r="I65" i="12"/>
  <c r="G65" i="12"/>
  <c r="Q64" i="12"/>
  <c r="K64" i="12"/>
  <c r="I64" i="12"/>
  <c r="O64" i="12" s="1"/>
  <c r="G64" i="12"/>
  <c r="Q63" i="12"/>
  <c r="O63" i="12"/>
  <c r="N63" i="12"/>
  <c r="K63" i="12"/>
  <c r="I63" i="12"/>
  <c r="G63" i="12"/>
  <c r="Q62" i="12"/>
  <c r="O62" i="12"/>
  <c r="N62" i="12"/>
  <c r="M62" i="12"/>
  <c r="K62" i="12"/>
  <c r="I62" i="12"/>
  <c r="G62" i="12"/>
  <c r="Q61" i="12"/>
  <c r="K61" i="12"/>
  <c r="O61" i="12" s="1"/>
  <c r="I61" i="12"/>
  <c r="G61" i="12"/>
  <c r="Q60" i="12"/>
  <c r="K60" i="12"/>
  <c r="O60" i="12" s="1"/>
  <c r="I60" i="12"/>
  <c r="G60" i="12"/>
  <c r="Q59" i="12"/>
  <c r="K59" i="12"/>
  <c r="I59" i="12"/>
  <c r="G59" i="12"/>
  <c r="Q58" i="12"/>
  <c r="M58" i="12"/>
  <c r="K58" i="12"/>
  <c r="I58" i="12"/>
  <c r="G58" i="12"/>
  <c r="Q57" i="12"/>
  <c r="K57" i="12"/>
  <c r="I57" i="12"/>
  <c r="G57" i="12"/>
  <c r="Q56" i="12"/>
  <c r="K56" i="12"/>
  <c r="I56" i="12"/>
  <c r="O56" i="12" s="1"/>
  <c r="G56" i="12"/>
  <c r="Q55" i="12"/>
  <c r="O55" i="12"/>
  <c r="N55" i="12"/>
  <c r="K55" i="12"/>
  <c r="M55" i="12" s="1"/>
  <c r="I55" i="12"/>
  <c r="G55" i="12"/>
  <c r="Q54" i="12"/>
  <c r="O54" i="12"/>
  <c r="N54" i="12"/>
  <c r="M54" i="12"/>
  <c r="K54" i="12"/>
  <c r="I54" i="12"/>
  <c r="G54" i="12"/>
  <c r="Q53" i="12"/>
  <c r="K53" i="12"/>
  <c r="O53" i="12" s="1"/>
  <c r="I53" i="12"/>
  <c r="G53" i="12"/>
  <c r="Q52" i="12"/>
  <c r="K52" i="12"/>
  <c r="O52" i="12" s="1"/>
  <c r="I52" i="12"/>
  <c r="G52" i="12"/>
  <c r="Q51" i="12"/>
  <c r="K51" i="12"/>
  <c r="I51" i="12"/>
  <c r="G51" i="12"/>
  <c r="Q50" i="12"/>
  <c r="K50" i="12"/>
  <c r="I50" i="12"/>
  <c r="G50" i="12"/>
  <c r="Q49" i="12"/>
  <c r="K49" i="12"/>
  <c r="I49" i="12"/>
  <c r="G49" i="12"/>
  <c r="Q48" i="12"/>
  <c r="O48" i="12"/>
  <c r="K48" i="12"/>
  <c r="I48" i="12"/>
  <c r="G48" i="12"/>
  <c r="Q47" i="12"/>
  <c r="O47" i="12"/>
  <c r="N47" i="12"/>
  <c r="K47" i="12"/>
  <c r="M47" i="12" s="1"/>
  <c r="I47" i="12"/>
  <c r="G47" i="12"/>
  <c r="Q46" i="12"/>
  <c r="O46" i="12"/>
  <c r="N46" i="12"/>
  <c r="M46" i="12"/>
  <c r="K46" i="12"/>
  <c r="I46" i="12"/>
  <c r="G46" i="12"/>
  <c r="Q45" i="12"/>
  <c r="K45" i="12"/>
  <c r="O45" i="12" s="1"/>
  <c r="I45" i="12"/>
  <c r="G45" i="12"/>
  <c r="Q44" i="12"/>
  <c r="K44" i="12"/>
  <c r="O44" i="12" s="1"/>
  <c r="I44" i="12"/>
  <c r="G44" i="12"/>
  <c r="Q43" i="12"/>
  <c r="N43" i="12"/>
  <c r="K43" i="12"/>
  <c r="I43" i="12"/>
  <c r="G43" i="12"/>
  <c r="Q42" i="12"/>
  <c r="K42" i="12"/>
  <c r="I42" i="12"/>
  <c r="G42" i="12"/>
  <c r="Q41" i="12"/>
  <c r="K41" i="12"/>
  <c r="I41" i="12"/>
  <c r="G41" i="12"/>
  <c r="Q40" i="12"/>
  <c r="K40" i="12"/>
  <c r="I40" i="12"/>
  <c r="G40" i="12"/>
  <c r="Q39" i="12"/>
  <c r="K39" i="12"/>
  <c r="I39" i="12"/>
  <c r="O39" i="12" s="1"/>
  <c r="G39" i="12"/>
  <c r="Q38" i="12"/>
  <c r="K38" i="12"/>
  <c r="I38" i="12"/>
  <c r="G38" i="12"/>
  <c r="O38" i="12" s="1"/>
  <c r="Q37" i="12"/>
  <c r="K37" i="12"/>
  <c r="O37" i="12" s="1"/>
  <c r="I37" i="12"/>
  <c r="G37" i="12"/>
  <c r="Q36" i="12"/>
  <c r="O36" i="12"/>
  <c r="K36" i="12"/>
  <c r="N36" i="12" s="1"/>
  <c r="I36" i="12"/>
  <c r="G36" i="12"/>
  <c r="Q35" i="12"/>
  <c r="O35" i="12"/>
  <c r="N35" i="12"/>
  <c r="K35" i="12"/>
  <c r="M35" i="12" s="1"/>
  <c r="I35" i="12"/>
  <c r="G35" i="12"/>
  <c r="Q34" i="12"/>
  <c r="K34" i="12"/>
  <c r="O34" i="12" s="1"/>
  <c r="I34" i="12"/>
  <c r="G34" i="12"/>
  <c r="Q33" i="12"/>
  <c r="K33" i="12"/>
  <c r="I33" i="12"/>
  <c r="G33" i="12"/>
  <c r="Q32" i="12"/>
  <c r="K32" i="12"/>
  <c r="I32" i="12"/>
  <c r="G32" i="12"/>
  <c r="Q31" i="12"/>
  <c r="O31" i="12"/>
  <c r="N31" i="12"/>
  <c r="K31" i="12"/>
  <c r="M31" i="12" s="1"/>
  <c r="I31" i="12"/>
  <c r="G31" i="12"/>
  <c r="Q30" i="12"/>
  <c r="O30" i="12"/>
  <c r="N30" i="12"/>
  <c r="M30" i="12"/>
  <c r="K30" i="12"/>
  <c r="I30" i="12"/>
  <c r="G30" i="12"/>
  <c r="Q29" i="12"/>
  <c r="K29" i="12"/>
  <c r="O29" i="12" s="1"/>
  <c r="I29" i="12"/>
  <c r="G29" i="12"/>
  <c r="Q28" i="12"/>
  <c r="K28" i="12"/>
  <c r="O28" i="12" s="1"/>
  <c r="I28" i="12"/>
  <c r="G28" i="12"/>
  <c r="Q27" i="12"/>
  <c r="K27" i="12"/>
  <c r="O27" i="12" s="1"/>
  <c r="I27" i="12"/>
  <c r="G27" i="12"/>
  <c r="Q26" i="12"/>
  <c r="N26" i="12"/>
  <c r="K26" i="12"/>
  <c r="I26" i="12"/>
  <c r="G26" i="12"/>
  <c r="Q25" i="12"/>
  <c r="K25" i="12"/>
  <c r="I25" i="12"/>
  <c r="G25" i="12"/>
  <c r="Q24" i="12"/>
  <c r="K24" i="12"/>
  <c r="I24" i="12"/>
  <c r="G24" i="12"/>
  <c r="Q23" i="12"/>
  <c r="O23" i="12"/>
  <c r="K23" i="12"/>
  <c r="I23" i="12"/>
  <c r="N23" i="12" s="1"/>
  <c r="G23" i="12"/>
  <c r="Q22" i="12"/>
  <c r="O22" i="12"/>
  <c r="N22" i="12"/>
  <c r="M22" i="12"/>
  <c r="K22" i="12"/>
  <c r="I22" i="12"/>
  <c r="G22" i="12"/>
  <c r="Q21" i="12"/>
  <c r="K21" i="12"/>
  <c r="O21" i="12" s="1"/>
  <c r="I21" i="12"/>
  <c r="G21" i="12"/>
  <c r="Q20" i="12"/>
  <c r="K20" i="12"/>
  <c r="O20" i="12" s="1"/>
  <c r="I20" i="12"/>
  <c r="G20" i="12"/>
  <c r="Q19" i="12"/>
  <c r="K19" i="12"/>
  <c r="O19" i="12" s="1"/>
  <c r="I19" i="12"/>
  <c r="G19" i="12"/>
  <c r="K18" i="12"/>
  <c r="I18" i="12"/>
  <c r="G18" i="12"/>
  <c r="Q17" i="12"/>
  <c r="K17" i="12"/>
  <c r="I17" i="12"/>
  <c r="G17" i="12"/>
  <c r="Q16" i="12"/>
  <c r="K16" i="12"/>
  <c r="I16" i="12"/>
  <c r="O16" i="12" s="1"/>
  <c r="G16" i="12"/>
  <c r="Q15" i="12"/>
  <c r="K15" i="12"/>
  <c r="I15" i="12"/>
  <c r="G15" i="12"/>
  <c r="O15" i="12" s="1"/>
  <c r="Q14" i="12"/>
  <c r="O14" i="12"/>
  <c r="K14" i="12"/>
  <c r="N14" i="12" s="1"/>
  <c r="I14" i="12"/>
  <c r="G14" i="12"/>
  <c r="Q13" i="12"/>
  <c r="O13" i="12"/>
  <c r="N13" i="12"/>
  <c r="K13" i="12"/>
  <c r="M13" i="12" s="1"/>
  <c r="I13" i="12"/>
  <c r="G13" i="12"/>
  <c r="Q12" i="12"/>
  <c r="O12" i="12"/>
  <c r="N12" i="12"/>
  <c r="K12" i="12"/>
  <c r="M12" i="12" s="1"/>
  <c r="I12" i="12"/>
  <c r="G12" i="12"/>
  <c r="T11" i="12"/>
  <c r="S11" i="12"/>
  <c r="P11" i="12"/>
  <c r="Q11" i="12" s="1"/>
  <c r="K11" i="12"/>
  <c r="I11" i="12"/>
  <c r="O11" i="12" s="1"/>
  <c r="G11" i="12"/>
  <c r="P10" i="12"/>
  <c r="Q10" i="12" s="1"/>
  <c r="O10" i="12"/>
  <c r="K10" i="12"/>
  <c r="I10" i="12"/>
  <c r="G10" i="12"/>
  <c r="X7" i="12"/>
  <c r="V7" i="12"/>
  <c r="G63" i="10" l="1"/>
  <c r="O50" i="12"/>
  <c r="N50" i="12"/>
  <c r="N40" i="12"/>
  <c r="M40" i="12"/>
  <c r="N17" i="12"/>
  <c r="M17" i="12"/>
  <c r="M21" i="12"/>
  <c r="O25" i="12"/>
  <c r="N25" i="12"/>
  <c r="M34" i="12"/>
  <c r="O40" i="12"/>
  <c r="O42" i="12"/>
  <c r="N42" i="12"/>
  <c r="M50" i="12"/>
  <c r="O68" i="12"/>
  <c r="M76" i="12"/>
  <c r="N81" i="12"/>
  <c r="O91" i="12"/>
  <c r="N91" i="12"/>
  <c r="O98" i="12"/>
  <c r="O17" i="12"/>
  <c r="M20" i="12"/>
  <c r="N21" i="12"/>
  <c r="M25" i="12"/>
  <c r="N34" i="12"/>
  <c r="M39" i="12"/>
  <c r="M42" i="12"/>
  <c r="M61" i="12"/>
  <c r="O65" i="12"/>
  <c r="N65" i="12"/>
  <c r="M65" i="12"/>
  <c r="M68" i="12"/>
  <c r="N73" i="12"/>
  <c r="N76" i="12"/>
  <c r="O83" i="12"/>
  <c r="N83" i="12"/>
  <c r="M88" i="12"/>
  <c r="M91" i="12"/>
  <c r="M98" i="12"/>
  <c r="G100" i="12"/>
  <c r="M16" i="12"/>
  <c r="M19" i="12"/>
  <c r="N20" i="12"/>
  <c r="M29" i="12"/>
  <c r="O33" i="12"/>
  <c r="N33" i="12"/>
  <c r="N39" i="12"/>
  <c r="M53" i="12"/>
  <c r="O57" i="12"/>
  <c r="N57" i="12"/>
  <c r="M57" i="12"/>
  <c r="M60" i="12"/>
  <c r="N61" i="12"/>
  <c r="N68" i="12"/>
  <c r="O75" i="12"/>
  <c r="N75" i="12"/>
  <c r="M80" i="12"/>
  <c r="M83" i="12"/>
  <c r="N88" i="12"/>
  <c r="N98" i="12"/>
  <c r="N16" i="12"/>
  <c r="N19" i="12"/>
  <c r="N24" i="12"/>
  <c r="M24" i="12"/>
  <c r="M28" i="12"/>
  <c r="N29" i="12"/>
  <c r="M33" i="12"/>
  <c r="M38" i="12"/>
  <c r="M45" i="12"/>
  <c r="O49" i="12"/>
  <c r="N49" i="12"/>
  <c r="M49" i="12"/>
  <c r="M52" i="12"/>
  <c r="N53" i="12"/>
  <c r="O59" i="12"/>
  <c r="N60" i="12"/>
  <c r="O67" i="12"/>
  <c r="N67" i="12"/>
  <c r="M72" i="12"/>
  <c r="M75" i="12"/>
  <c r="N80" i="12"/>
  <c r="M94" i="12"/>
  <c r="I100" i="12"/>
  <c r="M11" i="12"/>
  <c r="M15" i="12"/>
  <c r="O24" i="12"/>
  <c r="M27" i="12"/>
  <c r="N28" i="12"/>
  <c r="M37" i="12"/>
  <c r="N38" i="12"/>
  <c r="O41" i="12"/>
  <c r="N41" i="12"/>
  <c r="M41" i="12"/>
  <c r="M44" i="12"/>
  <c r="N45" i="12"/>
  <c r="O51" i="12"/>
  <c r="N52" i="12"/>
  <c r="M59" i="12"/>
  <c r="N64" i="12"/>
  <c r="M67" i="12"/>
  <c r="N72" i="12"/>
  <c r="M86" i="12"/>
  <c r="O90" i="12"/>
  <c r="N90" i="12"/>
  <c r="M90" i="12"/>
  <c r="M93" i="12"/>
  <c r="N94" i="12"/>
  <c r="M10" i="12"/>
  <c r="N11" i="12"/>
  <c r="M14" i="12"/>
  <c r="N15" i="12"/>
  <c r="O18" i="12"/>
  <c r="N18" i="12"/>
  <c r="M23" i="12"/>
  <c r="O26" i="12"/>
  <c r="N27" i="12"/>
  <c r="N32" i="12"/>
  <c r="M32" i="12"/>
  <c r="M36" i="12"/>
  <c r="N37" i="12"/>
  <c r="O43" i="12"/>
  <c r="N44" i="12"/>
  <c r="M51" i="12"/>
  <c r="N56" i="12"/>
  <c r="N59" i="12"/>
  <c r="O66" i="12"/>
  <c r="N66" i="12"/>
  <c r="M78" i="12"/>
  <c r="O82" i="12"/>
  <c r="N82" i="12"/>
  <c r="M82" i="12"/>
  <c r="M85" i="12"/>
  <c r="N86" i="12"/>
  <c r="O92" i="12"/>
  <c r="N93" i="12"/>
  <c r="O97" i="12"/>
  <c r="N97" i="12"/>
  <c r="M97" i="12"/>
  <c r="N10" i="12"/>
  <c r="M18" i="12"/>
  <c r="M26" i="12"/>
  <c r="O32" i="12"/>
  <c r="M43" i="12"/>
  <c r="N48" i="12"/>
  <c r="N51" i="12"/>
  <c r="O58" i="12"/>
  <c r="N58" i="12"/>
  <c r="M63" i="12"/>
  <c r="M66" i="12"/>
  <c r="O74" i="12"/>
  <c r="N74" i="12"/>
  <c r="M74" i="12"/>
  <c r="O84" i="12"/>
  <c r="M92" i="12"/>
  <c r="M48" i="12"/>
  <c r="M56" i="12"/>
  <c r="M64" i="12"/>
  <c r="M73" i="12"/>
  <c r="M81" i="12"/>
  <c r="M89" i="12"/>
  <c r="K100" i="12"/>
  <c r="G105" i="10"/>
  <c r="G100" i="10"/>
  <c r="G98" i="10"/>
  <c r="G94" i="10"/>
  <c r="G80" i="10"/>
  <c r="G77" i="10"/>
  <c r="G74" i="10"/>
  <c r="G73" i="10"/>
  <c r="G67" i="10"/>
  <c r="G66" i="10"/>
  <c r="G56" i="10"/>
  <c r="G55" i="10"/>
  <c r="G53" i="10"/>
  <c r="G52" i="10"/>
  <c r="G49" i="10"/>
  <c r="G48" i="10"/>
  <c r="G44" i="10"/>
  <c r="G43" i="10"/>
  <c r="G40" i="10"/>
  <c r="G39" i="10"/>
  <c r="G28" i="10"/>
  <c r="G25" i="10"/>
  <c r="G24" i="10"/>
  <c r="G22" i="10"/>
  <c r="G21" i="10"/>
  <c r="G18" i="10"/>
  <c r="G17" i="10"/>
  <c r="G13" i="10"/>
  <c r="G12" i="10"/>
  <c r="G9" i="10"/>
  <c r="G84" i="10"/>
  <c r="G89" i="10"/>
  <c r="G86" i="10"/>
  <c r="G85" i="10"/>
  <c r="G82" i="10"/>
  <c r="M100" i="12" l="1"/>
  <c r="O100" i="12"/>
  <c r="N100" i="12"/>
  <c r="G14" i="10"/>
  <c r="G45" i="10"/>
  <c r="G71" i="10"/>
  <c r="G81" i="10"/>
  <c r="G91" i="10" s="1"/>
  <c r="G96" i="10"/>
  <c r="G102" i="10"/>
  <c r="G15" i="10"/>
  <c r="G54" i="10"/>
  <c r="G72" i="10"/>
  <c r="G90" i="10"/>
  <c r="G99" i="10"/>
  <c r="G38" i="10"/>
  <c r="G93" i="10"/>
  <c r="G83" i="10"/>
  <c r="G106" i="10"/>
  <c r="G107" i="10" s="1"/>
  <c r="G46" i="10"/>
  <c r="G95" i="10"/>
  <c r="G23" i="10"/>
  <c r="G97" i="10"/>
  <c r="G11" i="10"/>
  <c r="G19" i="10"/>
  <c r="G27" i="10"/>
  <c r="G42" i="10"/>
  <c r="G50" i="10"/>
  <c r="G68" i="10"/>
  <c r="G76" i="10"/>
  <c r="G16" i="10"/>
  <c r="G47" i="10"/>
  <c r="G65" i="10"/>
  <c r="G101" i="10"/>
  <c r="G10" i="10"/>
  <c r="G58" i="10" s="1"/>
  <c r="G26" i="10"/>
  <c r="G41" i="10"/>
  <c r="G57" i="10"/>
  <c r="G75" i="10"/>
  <c r="G20" i="10"/>
  <c r="G51" i="10"/>
  <c r="G69" i="10"/>
  <c r="G87" i="10"/>
  <c r="G109" i="10"/>
  <c r="G111" i="10" s="1"/>
  <c r="G70" i="10"/>
  <c r="G88" i="10"/>
  <c r="G110" i="10"/>
  <c r="G78" i="10" l="1"/>
  <c r="T134" i="12"/>
  <c r="T12" i="12"/>
  <c r="X8" i="12"/>
  <c r="R134" i="12"/>
  <c r="V8" i="12"/>
  <c r="S134" i="12"/>
  <c r="S12" i="12"/>
  <c r="N10" i="7" l="1"/>
  <c r="N9" i="7"/>
  <c r="O9" i="7" s="1"/>
  <c r="N108" i="7"/>
  <c r="N107" i="7"/>
  <c r="N105" i="7"/>
  <c r="O105" i="7" s="1"/>
  <c r="N104" i="7"/>
  <c r="O104" i="7" s="1"/>
  <c r="N102" i="7"/>
  <c r="O102" i="7" s="1"/>
  <c r="N101" i="7"/>
  <c r="O101" i="7" s="1"/>
  <c r="N100" i="7"/>
  <c r="O100" i="7" s="1"/>
  <c r="N99" i="7"/>
  <c r="O99" i="7" s="1"/>
  <c r="N98" i="7"/>
  <c r="O98" i="7" s="1"/>
  <c r="P98" i="7"/>
  <c r="N97" i="7"/>
  <c r="O97" i="7" s="1"/>
  <c r="N96" i="7"/>
  <c r="O96" i="7" s="1"/>
  <c r="N95" i="7"/>
  <c r="O95" i="7" s="1"/>
  <c r="N94" i="7"/>
  <c r="O94" i="7" s="1"/>
  <c r="N93" i="7"/>
  <c r="O93" i="7" s="1"/>
  <c r="N91" i="7"/>
  <c r="O91" i="7" s="1"/>
  <c r="N90" i="7"/>
  <c r="O90" i="7" s="1"/>
  <c r="L89" i="7"/>
  <c r="N88" i="7"/>
  <c r="L87" i="7"/>
  <c r="N87" i="7" s="1"/>
  <c r="N86" i="7"/>
  <c r="L85" i="7"/>
  <c r="N85" i="7" s="1"/>
  <c r="N84" i="7"/>
  <c r="N83" i="7"/>
  <c r="O83" i="7" s="1"/>
  <c r="L82" i="7"/>
  <c r="N82" i="7" s="1"/>
  <c r="L81" i="7"/>
  <c r="N80" i="7"/>
  <c r="L79" i="7"/>
  <c r="N79" i="7" s="1"/>
  <c r="L78" i="7"/>
  <c r="N78" i="7" s="1"/>
  <c r="L77" i="7"/>
  <c r="L76" i="7"/>
  <c r="N76" i="7" s="1"/>
  <c r="L75" i="7"/>
  <c r="N75" i="7" s="1"/>
  <c r="L74" i="7"/>
  <c r="N74" i="7" s="1"/>
  <c r="L73" i="7"/>
  <c r="L72" i="7"/>
  <c r="N72" i="7" s="1"/>
  <c r="L71" i="7"/>
  <c r="N71" i="7" s="1"/>
  <c r="L70" i="7"/>
  <c r="N70" i="7" s="1"/>
  <c r="L69" i="7"/>
  <c r="L68" i="7"/>
  <c r="N68" i="7" s="1"/>
  <c r="L67" i="7"/>
  <c r="N67" i="7" s="1"/>
  <c r="N65" i="7"/>
  <c r="N64" i="7"/>
  <c r="N63" i="7"/>
  <c r="O63" i="7" s="1"/>
  <c r="N62" i="7"/>
  <c r="O62" i="7" s="1"/>
  <c r="N60" i="7"/>
  <c r="O60" i="7" s="1"/>
  <c r="N59" i="7"/>
  <c r="N58" i="7"/>
  <c r="O58" i="7" s="1"/>
  <c r="N57" i="7"/>
  <c r="N56" i="7"/>
  <c r="O56" i="7" s="1"/>
  <c r="N55" i="7"/>
  <c r="L54" i="7"/>
  <c r="N54" i="7" s="1"/>
  <c r="L53" i="7"/>
  <c r="N53" i="7" s="1"/>
  <c r="L52" i="7"/>
  <c r="N52" i="7" s="1"/>
  <c r="O52" i="7" s="1"/>
  <c r="L51" i="7"/>
  <c r="N51" i="7" s="1"/>
  <c r="L50" i="7"/>
  <c r="N50" i="7" s="1"/>
  <c r="N49" i="7"/>
  <c r="N48" i="7"/>
  <c r="O48" i="7" s="1"/>
  <c r="N47" i="7"/>
  <c r="O47" i="7" s="1"/>
  <c r="N46" i="7"/>
  <c r="O46" i="7" s="1"/>
  <c r="N45" i="7"/>
  <c r="N44" i="7"/>
  <c r="O44" i="7" s="1"/>
  <c r="N43" i="7"/>
  <c r="L42" i="7"/>
  <c r="N42" i="7" s="1"/>
  <c r="N41" i="7"/>
  <c r="O41" i="7" s="1"/>
  <c r="L40" i="7"/>
  <c r="N40" i="7" s="1"/>
  <c r="L39" i="7"/>
  <c r="L38" i="7"/>
  <c r="N38" i="7" s="1"/>
  <c r="N37" i="7"/>
  <c r="N36" i="7"/>
  <c r="O36" i="7" s="1"/>
  <c r="N35" i="7"/>
  <c r="O35" i="7" s="1"/>
  <c r="N34" i="7"/>
  <c r="N33" i="7"/>
  <c r="N32" i="7"/>
  <c r="O32" i="7" s="1"/>
  <c r="N31" i="7"/>
  <c r="O31" i="7" s="1"/>
  <c r="N30" i="7"/>
  <c r="N29" i="7"/>
  <c r="O29" i="7" s="1"/>
  <c r="L28" i="7"/>
  <c r="N28" i="7" s="1"/>
  <c r="N27" i="7"/>
  <c r="N26" i="7"/>
  <c r="O26" i="7" s="1"/>
  <c r="N25" i="7"/>
  <c r="N24" i="7"/>
  <c r="O24" i="7" s="1"/>
  <c r="L23" i="7"/>
  <c r="N23" i="7" s="1"/>
  <c r="N22" i="7"/>
  <c r="O22" i="7" s="1"/>
  <c r="L21" i="7"/>
  <c r="N21" i="7" s="1"/>
  <c r="L20" i="7"/>
  <c r="N20" i="7" s="1"/>
  <c r="N19" i="7"/>
  <c r="O19" i="7" s="1"/>
  <c r="L18" i="7"/>
  <c r="N18" i="7" s="1"/>
  <c r="N17" i="7"/>
  <c r="O17" i="7" s="1"/>
  <c r="N16" i="7"/>
  <c r="N15" i="7"/>
  <c r="O15" i="7" s="1"/>
  <c r="N14" i="7"/>
  <c r="N13" i="7"/>
  <c r="O13" i="7" s="1"/>
  <c r="N12" i="7"/>
  <c r="N11" i="7"/>
  <c r="O11" i="7" s="1"/>
  <c r="P9" i="7"/>
  <c r="G7" i="7"/>
  <c r="N107" i="6"/>
  <c r="Q72" i="6"/>
  <c r="Q20" i="6"/>
  <c r="U20" i="6" s="1"/>
  <c r="U108" i="6"/>
  <c r="U107" i="6"/>
  <c r="U105" i="6"/>
  <c r="U104" i="6"/>
  <c r="U102" i="6"/>
  <c r="U101" i="6"/>
  <c r="U100" i="6"/>
  <c r="U99" i="6"/>
  <c r="U98" i="6"/>
  <c r="U97" i="6"/>
  <c r="U96" i="6"/>
  <c r="U95" i="6"/>
  <c r="U94" i="6"/>
  <c r="U93" i="6"/>
  <c r="U91" i="6"/>
  <c r="U90" i="6"/>
  <c r="U88" i="6"/>
  <c r="U86" i="6"/>
  <c r="U84" i="6"/>
  <c r="U83" i="6"/>
  <c r="U80" i="6"/>
  <c r="U65" i="6"/>
  <c r="U64" i="6"/>
  <c r="U63" i="6"/>
  <c r="U62" i="6"/>
  <c r="U60" i="6"/>
  <c r="U59" i="6"/>
  <c r="U58" i="6"/>
  <c r="U57" i="6"/>
  <c r="U56" i="6"/>
  <c r="U55" i="6"/>
  <c r="U49" i="6"/>
  <c r="U48" i="6"/>
  <c r="U47" i="6"/>
  <c r="U46" i="6"/>
  <c r="U45" i="6"/>
  <c r="U44" i="6"/>
  <c r="U43" i="6"/>
  <c r="U41" i="6"/>
  <c r="U37" i="6"/>
  <c r="U36" i="6"/>
  <c r="U35" i="6"/>
  <c r="U34" i="6"/>
  <c r="U33" i="6"/>
  <c r="U32" i="6"/>
  <c r="U31" i="6"/>
  <c r="U30" i="6"/>
  <c r="U29" i="6"/>
  <c r="U27" i="6"/>
  <c r="U26" i="6"/>
  <c r="U25" i="6"/>
  <c r="U24" i="6"/>
  <c r="U22" i="6"/>
  <c r="U19" i="6"/>
  <c r="U9" i="6"/>
  <c r="P29" i="7" l="1"/>
  <c r="P13" i="7"/>
  <c r="O37" i="7"/>
  <c r="P37" i="7" s="1"/>
  <c r="P46" i="7"/>
  <c r="P96" i="7"/>
  <c r="P22" i="7"/>
  <c r="P32" i="7"/>
  <c r="P94" i="7"/>
  <c r="P31" i="7"/>
  <c r="P19" i="7"/>
  <c r="P47" i="7"/>
  <c r="P62" i="7"/>
  <c r="P35" i="7"/>
  <c r="P105" i="7"/>
  <c r="O12" i="7"/>
  <c r="O64" i="7"/>
  <c r="P64" i="7" s="1"/>
  <c r="P15" i="7"/>
  <c r="P48" i="7"/>
  <c r="O16" i="7"/>
  <c r="P16" i="7" s="1"/>
  <c r="O10" i="7"/>
  <c r="P10" i="7" s="1"/>
  <c r="N39" i="7"/>
  <c r="O39" i="7" s="1"/>
  <c r="O86" i="7"/>
  <c r="P86" i="7" s="1"/>
  <c r="O33" i="7"/>
  <c r="P33" i="7" s="1"/>
  <c r="N81" i="7"/>
  <c r="O81" i="7" s="1"/>
  <c r="P52" i="7"/>
  <c r="P11" i="7"/>
  <c r="O25" i="7"/>
  <c r="P25" i="7" s="1"/>
  <c r="P36" i="7"/>
  <c r="N69" i="7"/>
  <c r="O69" i="7" s="1"/>
  <c r="O84" i="7"/>
  <c r="P84" i="7" s="1"/>
  <c r="P44" i="7"/>
  <c r="O27" i="7"/>
  <c r="P27" i="7" s="1"/>
  <c r="N77" i="7"/>
  <c r="O77" i="7" s="1"/>
  <c r="O14" i="7"/>
  <c r="P14" i="7" s="1"/>
  <c r="O107" i="7"/>
  <c r="P102" i="7"/>
  <c r="P100" i="7"/>
  <c r="P104" i="7"/>
  <c r="P99" i="7"/>
  <c r="P60" i="7"/>
  <c r="O79" i="7"/>
  <c r="O21" i="7"/>
  <c r="O38" i="7"/>
  <c r="O28" i="7"/>
  <c r="P58" i="7"/>
  <c r="O67" i="7"/>
  <c r="O78" i="7"/>
  <c r="O87" i="7"/>
  <c r="P26" i="7"/>
  <c r="O42" i="7"/>
  <c r="O71" i="7"/>
  <c r="O85" i="7"/>
  <c r="P101" i="7"/>
  <c r="O23" i="7"/>
  <c r="P91" i="7"/>
  <c r="O53" i="7"/>
  <c r="O75" i="7"/>
  <c r="P95" i="7"/>
  <c r="O51" i="7"/>
  <c r="O18" i="7"/>
  <c r="P24" i="7"/>
  <c r="P41" i="7"/>
  <c r="P56" i="7"/>
  <c r="P63" i="7"/>
  <c r="P83" i="7"/>
  <c r="P93" i="7"/>
  <c r="P97" i="7"/>
  <c r="O40" i="7"/>
  <c r="O82" i="7"/>
  <c r="O68" i="7"/>
  <c r="P17" i="7"/>
  <c r="O54" i="7"/>
  <c r="O70" i="7"/>
  <c r="O76" i="7"/>
  <c r="P90" i="7"/>
  <c r="P85" i="7"/>
  <c r="O20" i="7"/>
  <c r="O55" i="7"/>
  <c r="O108" i="7"/>
  <c r="P38" i="7"/>
  <c r="O50" i="7"/>
  <c r="O59" i="7"/>
  <c r="O88" i="7"/>
  <c r="O57" i="7"/>
  <c r="O72" i="7"/>
  <c r="O65" i="7"/>
  <c r="O74" i="7"/>
  <c r="O30" i="7"/>
  <c r="O34" i="7"/>
  <c r="O43" i="7"/>
  <c r="O45" i="7"/>
  <c r="O49" i="7"/>
  <c r="P53" i="7"/>
  <c r="N73" i="7"/>
  <c r="N89" i="7"/>
  <c r="R10" i="6"/>
  <c r="R12" i="6"/>
  <c r="R13" i="6"/>
  <c r="R14" i="6"/>
  <c r="R15" i="6"/>
  <c r="R16" i="6"/>
  <c r="R9" i="6"/>
  <c r="R11" i="6"/>
  <c r="R17" i="6"/>
  <c r="R108" i="6"/>
  <c r="R84" i="6"/>
  <c r="R64" i="6"/>
  <c r="R59" i="6"/>
  <c r="R58" i="6"/>
  <c r="R57" i="6"/>
  <c r="R47" i="6"/>
  <c r="R43" i="6"/>
  <c r="R20" i="6"/>
  <c r="R107" i="6"/>
  <c r="R105" i="6"/>
  <c r="R104" i="6"/>
  <c r="R102" i="6"/>
  <c r="R101" i="6"/>
  <c r="R100" i="6"/>
  <c r="R99" i="6"/>
  <c r="R98" i="6"/>
  <c r="R97" i="6"/>
  <c r="R96" i="6"/>
  <c r="R95" i="6"/>
  <c r="R94" i="6"/>
  <c r="R93" i="6"/>
  <c r="R91" i="6"/>
  <c r="R90" i="6"/>
  <c r="Q89" i="6"/>
  <c r="U89" i="6" s="1"/>
  <c r="R88" i="6"/>
  <c r="Q87" i="6"/>
  <c r="R86" i="6"/>
  <c r="Q85" i="6"/>
  <c r="U85" i="6" s="1"/>
  <c r="R83" i="6"/>
  <c r="Q82" i="6"/>
  <c r="Q81" i="6"/>
  <c r="Q79" i="6"/>
  <c r="Q78" i="6"/>
  <c r="Q77" i="6"/>
  <c r="Q76" i="6"/>
  <c r="Q75" i="6"/>
  <c r="Q74" i="6"/>
  <c r="Q73" i="6"/>
  <c r="U72" i="6"/>
  <c r="Q71" i="6"/>
  <c r="Q70" i="6"/>
  <c r="Q69" i="6"/>
  <c r="Q68" i="6"/>
  <c r="Q67" i="6"/>
  <c r="R65" i="6"/>
  <c r="R63" i="6"/>
  <c r="R62" i="6"/>
  <c r="R60" i="6"/>
  <c r="R56" i="6"/>
  <c r="R55" i="6"/>
  <c r="Q54" i="6"/>
  <c r="Q53" i="6"/>
  <c r="Q52" i="6"/>
  <c r="Q51" i="6"/>
  <c r="Q50" i="6"/>
  <c r="R49" i="6"/>
  <c r="R48" i="6"/>
  <c r="R46" i="6"/>
  <c r="R45" i="6"/>
  <c r="R44" i="6"/>
  <c r="Q42" i="6"/>
  <c r="R41" i="6"/>
  <c r="Q40" i="6"/>
  <c r="Q39" i="6"/>
  <c r="U39" i="6" s="1"/>
  <c r="Q38" i="6"/>
  <c r="R37" i="6"/>
  <c r="R36" i="6"/>
  <c r="R35" i="6"/>
  <c r="R34" i="6"/>
  <c r="R33" i="6"/>
  <c r="R32" i="6"/>
  <c r="R31" i="6"/>
  <c r="R30" i="6"/>
  <c r="R29" i="6"/>
  <c r="Q28" i="6"/>
  <c r="R27" i="6"/>
  <c r="R26" i="6"/>
  <c r="R25" i="6"/>
  <c r="R24" i="6"/>
  <c r="Q23" i="6"/>
  <c r="U23" i="6" s="1"/>
  <c r="R22" i="6"/>
  <c r="Q21" i="6"/>
  <c r="R19" i="6"/>
  <c r="Q18" i="6"/>
  <c r="U18" i="6" s="1"/>
  <c r="W60" i="6"/>
  <c r="X60" i="6" s="1"/>
  <c r="T60" i="6"/>
  <c r="N60" i="6"/>
  <c r="L60" i="6"/>
  <c r="J60" i="6"/>
  <c r="H60" i="6"/>
  <c r="W59" i="6"/>
  <c r="T59" i="6"/>
  <c r="N59" i="6"/>
  <c r="L59" i="6"/>
  <c r="J59" i="6"/>
  <c r="H59" i="6"/>
  <c r="T58" i="6"/>
  <c r="N58" i="6"/>
  <c r="L58" i="6"/>
  <c r="J58" i="6"/>
  <c r="H58" i="6"/>
  <c r="W57" i="6"/>
  <c r="X57" i="6" s="1"/>
  <c r="T57" i="6"/>
  <c r="N57" i="6"/>
  <c r="L57" i="6"/>
  <c r="J57" i="6"/>
  <c r="H57" i="6"/>
  <c r="V56" i="6"/>
  <c r="T56" i="6"/>
  <c r="N56" i="6"/>
  <c r="L56" i="6"/>
  <c r="J56" i="6"/>
  <c r="H56" i="6"/>
  <c r="R18" i="6" l="1"/>
  <c r="P71" i="7"/>
  <c r="P12" i="7"/>
  <c r="P40" i="7"/>
  <c r="P57" i="7"/>
  <c r="P42" i="7"/>
  <c r="P34" i="7"/>
  <c r="P75" i="7"/>
  <c r="P30" i="7"/>
  <c r="P65" i="7"/>
  <c r="P67" i="7"/>
  <c r="P76" i="7"/>
  <c r="P108" i="7"/>
  <c r="P70" i="7"/>
  <c r="P74" i="7"/>
  <c r="P87" i="7"/>
  <c r="P82" i="7"/>
  <c r="P69" i="7"/>
  <c r="P28" i="7"/>
  <c r="P81" i="7"/>
  <c r="P20" i="7"/>
  <c r="P107" i="7"/>
  <c r="P39" i="7"/>
  <c r="P78" i="7"/>
  <c r="P55" i="7"/>
  <c r="P77" i="7"/>
  <c r="P88" i="7"/>
  <c r="P21" i="7"/>
  <c r="P68" i="7"/>
  <c r="P79" i="7"/>
  <c r="O89" i="7"/>
  <c r="P51" i="7"/>
  <c r="P45" i="7"/>
  <c r="P59" i="7"/>
  <c r="P49" i="7"/>
  <c r="O73" i="7"/>
  <c r="P72" i="7"/>
  <c r="P23" i="7"/>
  <c r="P18" i="7"/>
  <c r="P54" i="7"/>
  <c r="P43" i="7"/>
  <c r="P50" i="7"/>
  <c r="R71" i="6"/>
  <c r="U71" i="6"/>
  <c r="R79" i="6"/>
  <c r="U79" i="6"/>
  <c r="R50" i="6"/>
  <c r="U50" i="6"/>
  <c r="R81" i="6"/>
  <c r="U81" i="6"/>
  <c r="R82" i="6"/>
  <c r="U82" i="6"/>
  <c r="R72" i="6"/>
  <c r="R39" i="6"/>
  <c r="R28" i="6"/>
  <c r="U28" i="6"/>
  <c r="R54" i="6"/>
  <c r="U54" i="6"/>
  <c r="R68" i="6"/>
  <c r="U68" i="6"/>
  <c r="R76" i="6"/>
  <c r="U76" i="6"/>
  <c r="R89" i="6"/>
  <c r="R42" i="6"/>
  <c r="U42" i="6"/>
  <c r="R74" i="6"/>
  <c r="U74" i="6"/>
  <c r="R53" i="6"/>
  <c r="U53" i="6"/>
  <c r="R75" i="6"/>
  <c r="U75" i="6"/>
  <c r="R69" i="6"/>
  <c r="U69" i="6"/>
  <c r="R77" i="6"/>
  <c r="U77" i="6"/>
  <c r="R87" i="6"/>
  <c r="U87" i="6"/>
  <c r="R40" i="6"/>
  <c r="U40" i="6"/>
  <c r="R51" i="6"/>
  <c r="U51" i="6"/>
  <c r="R73" i="6"/>
  <c r="U73" i="6"/>
  <c r="R23" i="6"/>
  <c r="R52" i="6"/>
  <c r="U52" i="6"/>
  <c r="R67" i="6"/>
  <c r="U67" i="6"/>
  <c r="R85" i="6"/>
  <c r="R21" i="6"/>
  <c r="U21" i="6"/>
  <c r="R38" i="6"/>
  <c r="U38" i="6"/>
  <c r="R70" i="6"/>
  <c r="U70" i="6"/>
  <c r="R78" i="6"/>
  <c r="U78" i="6"/>
  <c r="Y60" i="6"/>
  <c r="Z60" i="6" s="1"/>
  <c r="Y57" i="6"/>
  <c r="Z57" i="6" s="1"/>
  <c r="W56" i="6"/>
  <c r="X59" i="6"/>
  <c r="Y59" i="6"/>
  <c r="Z59" i="6" s="1"/>
  <c r="V60" i="6"/>
  <c r="V59" i="6"/>
  <c r="V58" i="6"/>
  <c r="W58" i="6"/>
  <c r="X58" i="6" s="1"/>
  <c r="V57" i="6"/>
  <c r="P89" i="7" l="1"/>
  <c r="P73" i="7"/>
  <c r="Y58" i="6"/>
  <c r="Z58" i="6" s="1"/>
  <c r="Y56" i="6"/>
  <c r="Z56" i="6" s="1"/>
  <c r="X56" i="6"/>
  <c r="V108" i="6"/>
  <c r="L108" i="6"/>
  <c r="J108" i="6"/>
  <c r="H108" i="6"/>
  <c r="W107" i="6"/>
  <c r="L107" i="6"/>
  <c r="J107" i="6"/>
  <c r="H107" i="6"/>
  <c r="W105" i="6"/>
  <c r="X105" i="6" s="1"/>
  <c r="T105" i="6"/>
  <c r="N105" i="6"/>
  <c r="L105" i="6"/>
  <c r="J105" i="6"/>
  <c r="H105" i="6"/>
  <c r="W104" i="6"/>
  <c r="T104" i="6"/>
  <c r="N104" i="6"/>
  <c r="L104" i="6"/>
  <c r="J104" i="6"/>
  <c r="H104" i="6"/>
  <c r="L102" i="6"/>
  <c r="J102" i="6"/>
  <c r="H102" i="6"/>
  <c r="V101" i="6"/>
  <c r="L101" i="6"/>
  <c r="J101" i="6"/>
  <c r="H101" i="6"/>
  <c r="V100" i="6"/>
  <c r="L100" i="6"/>
  <c r="J100" i="6"/>
  <c r="H100" i="6"/>
  <c r="L99" i="6"/>
  <c r="J99" i="6"/>
  <c r="H99" i="6"/>
  <c r="L98" i="6"/>
  <c r="J98" i="6"/>
  <c r="H98" i="6"/>
  <c r="L97" i="6"/>
  <c r="J97" i="6"/>
  <c r="H97" i="6"/>
  <c r="V96" i="6"/>
  <c r="L96" i="6"/>
  <c r="J96" i="6"/>
  <c r="H96" i="6"/>
  <c r="W95" i="6"/>
  <c r="L95" i="6"/>
  <c r="J95" i="6"/>
  <c r="H95" i="6"/>
  <c r="L94" i="6"/>
  <c r="J94" i="6"/>
  <c r="H94" i="6"/>
  <c r="T93" i="6"/>
  <c r="N93" i="6"/>
  <c r="L93" i="6"/>
  <c r="J93" i="6"/>
  <c r="H93" i="6"/>
  <c r="W91" i="6"/>
  <c r="X91" i="6" s="1"/>
  <c r="T91" i="6"/>
  <c r="N91" i="6"/>
  <c r="L91" i="6"/>
  <c r="J91" i="6"/>
  <c r="H91" i="6"/>
  <c r="V90" i="6"/>
  <c r="T90" i="6"/>
  <c r="N90" i="6"/>
  <c r="L90" i="6"/>
  <c r="J90" i="6"/>
  <c r="H90" i="6"/>
  <c r="W89" i="6"/>
  <c r="X89" i="6" s="1"/>
  <c r="T89" i="6"/>
  <c r="N89" i="6"/>
  <c r="L89" i="6"/>
  <c r="J89" i="6"/>
  <c r="H89" i="6"/>
  <c r="W88" i="6"/>
  <c r="X88" i="6" s="1"/>
  <c r="T88" i="6"/>
  <c r="N88" i="6"/>
  <c r="L88" i="6"/>
  <c r="J88" i="6"/>
  <c r="H88" i="6"/>
  <c r="W87" i="6"/>
  <c r="X87" i="6" s="1"/>
  <c r="T87" i="6"/>
  <c r="N87" i="6"/>
  <c r="L87" i="6"/>
  <c r="J87" i="6"/>
  <c r="H87" i="6"/>
  <c r="W86" i="6"/>
  <c r="X86" i="6" s="1"/>
  <c r="T86" i="6"/>
  <c r="N86" i="6"/>
  <c r="L86" i="6"/>
  <c r="J86" i="6"/>
  <c r="H86" i="6"/>
  <c r="W85" i="6"/>
  <c r="T85" i="6"/>
  <c r="N85" i="6"/>
  <c r="L85" i="6"/>
  <c r="J85" i="6"/>
  <c r="H85" i="6"/>
  <c r="W84" i="6"/>
  <c r="X84" i="6" s="1"/>
  <c r="T84" i="6"/>
  <c r="N84" i="6"/>
  <c r="L84" i="6"/>
  <c r="J84" i="6"/>
  <c r="H84" i="6"/>
  <c r="V83" i="6"/>
  <c r="T83" i="6"/>
  <c r="N83" i="6"/>
  <c r="L83" i="6"/>
  <c r="J83" i="6"/>
  <c r="H83" i="6"/>
  <c r="V82" i="6"/>
  <c r="T82" i="6"/>
  <c r="N82" i="6"/>
  <c r="L82" i="6"/>
  <c r="J82" i="6"/>
  <c r="H82" i="6"/>
  <c r="T81" i="6"/>
  <c r="N81" i="6"/>
  <c r="L81" i="6"/>
  <c r="J81" i="6"/>
  <c r="H81" i="6"/>
  <c r="V79" i="6"/>
  <c r="T79" i="6"/>
  <c r="N79" i="6"/>
  <c r="L79" i="6"/>
  <c r="J79" i="6"/>
  <c r="H79" i="6"/>
  <c r="W78" i="6"/>
  <c r="X78" i="6" s="1"/>
  <c r="T78" i="6"/>
  <c r="N78" i="6"/>
  <c r="L78" i="6"/>
  <c r="J78" i="6"/>
  <c r="H78" i="6"/>
  <c r="W77" i="6"/>
  <c r="X77" i="6" s="1"/>
  <c r="T77" i="6"/>
  <c r="N77" i="6"/>
  <c r="L77" i="6"/>
  <c r="J77" i="6"/>
  <c r="H77" i="6"/>
  <c r="W76" i="6"/>
  <c r="T76" i="6"/>
  <c r="N76" i="6"/>
  <c r="L76" i="6"/>
  <c r="J76" i="6"/>
  <c r="H76" i="6"/>
  <c r="V75" i="6"/>
  <c r="T75" i="6"/>
  <c r="N75" i="6"/>
  <c r="L75" i="6"/>
  <c r="J75" i="6"/>
  <c r="H75" i="6"/>
  <c r="V74" i="6"/>
  <c r="T74" i="6"/>
  <c r="N74" i="6"/>
  <c r="L74" i="6"/>
  <c r="J74" i="6"/>
  <c r="H74" i="6"/>
  <c r="V73" i="6"/>
  <c r="T73" i="6"/>
  <c r="N73" i="6"/>
  <c r="L73" i="6"/>
  <c r="J73" i="6"/>
  <c r="H73" i="6"/>
  <c r="T72" i="6"/>
  <c r="N72" i="6"/>
  <c r="L72" i="6"/>
  <c r="J72" i="6"/>
  <c r="H72" i="6"/>
  <c r="W71" i="6"/>
  <c r="X71" i="6" s="1"/>
  <c r="T71" i="6"/>
  <c r="N71" i="6"/>
  <c r="L71" i="6"/>
  <c r="J71" i="6"/>
  <c r="H71" i="6"/>
  <c r="W70" i="6"/>
  <c r="X70" i="6" s="1"/>
  <c r="T70" i="6"/>
  <c r="N70" i="6"/>
  <c r="L70" i="6"/>
  <c r="J70" i="6"/>
  <c r="H70" i="6"/>
  <c r="W69" i="6"/>
  <c r="X69" i="6" s="1"/>
  <c r="T69" i="6"/>
  <c r="N69" i="6"/>
  <c r="L69" i="6"/>
  <c r="J69" i="6"/>
  <c r="H69" i="6"/>
  <c r="W68" i="6"/>
  <c r="T68" i="6"/>
  <c r="N68" i="6"/>
  <c r="L68" i="6"/>
  <c r="J68" i="6"/>
  <c r="H68" i="6"/>
  <c r="W67" i="6"/>
  <c r="X67" i="6" s="1"/>
  <c r="T67" i="6"/>
  <c r="N67" i="6"/>
  <c r="L67" i="6"/>
  <c r="J67" i="6"/>
  <c r="H67" i="6"/>
  <c r="W55" i="6"/>
  <c r="X55" i="6" s="1"/>
  <c r="T55" i="6"/>
  <c r="N55" i="6"/>
  <c r="L55" i="6"/>
  <c r="J55" i="6"/>
  <c r="H55" i="6"/>
  <c r="W54" i="6"/>
  <c r="T54" i="6"/>
  <c r="N54" i="6"/>
  <c r="L54" i="6"/>
  <c r="J54" i="6"/>
  <c r="H54" i="6"/>
  <c r="W53" i="6"/>
  <c r="X53" i="6" s="1"/>
  <c r="T53" i="6"/>
  <c r="N53" i="6"/>
  <c r="L53" i="6"/>
  <c r="J53" i="6"/>
  <c r="H53" i="6"/>
  <c r="V52" i="6"/>
  <c r="T52" i="6"/>
  <c r="N52" i="6"/>
  <c r="L52" i="6"/>
  <c r="J52" i="6"/>
  <c r="H52" i="6"/>
  <c r="V51" i="6"/>
  <c r="T51" i="6"/>
  <c r="N51" i="6"/>
  <c r="L51" i="6"/>
  <c r="J51" i="6"/>
  <c r="H51" i="6"/>
  <c r="T50" i="6"/>
  <c r="N50" i="6"/>
  <c r="L50" i="6"/>
  <c r="J50" i="6"/>
  <c r="H50" i="6"/>
  <c r="W49" i="6"/>
  <c r="X49" i="6" s="1"/>
  <c r="T49" i="6"/>
  <c r="N49" i="6"/>
  <c r="L49" i="6"/>
  <c r="J49" i="6"/>
  <c r="H49" i="6"/>
  <c r="W48" i="6"/>
  <c r="X48" i="6" s="1"/>
  <c r="T48" i="6"/>
  <c r="N48" i="6"/>
  <c r="L48" i="6"/>
  <c r="J48" i="6"/>
  <c r="H48" i="6"/>
  <c r="W47" i="6"/>
  <c r="X47" i="6" s="1"/>
  <c r="T47" i="6"/>
  <c r="N47" i="6"/>
  <c r="L47" i="6"/>
  <c r="J47" i="6"/>
  <c r="H47" i="6"/>
  <c r="W46" i="6"/>
  <c r="T46" i="6"/>
  <c r="N46" i="6"/>
  <c r="L46" i="6"/>
  <c r="J46" i="6"/>
  <c r="H46" i="6"/>
  <c r="W45" i="6"/>
  <c r="X45" i="6" s="1"/>
  <c r="T45" i="6"/>
  <c r="N45" i="6"/>
  <c r="L45" i="6"/>
  <c r="J45" i="6"/>
  <c r="H45" i="6"/>
  <c r="V44" i="6"/>
  <c r="T44" i="6"/>
  <c r="N44" i="6"/>
  <c r="L44" i="6"/>
  <c r="J44" i="6"/>
  <c r="H44" i="6"/>
  <c r="V43" i="6"/>
  <c r="T43" i="6"/>
  <c r="N43" i="6"/>
  <c r="L43" i="6"/>
  <c r="J43" i="6"/>
  <c r="H43" i="6"/>
  <c r="T42" i="6"/>
  <c r="N42" i="6"/>
  <c r="L42" i="6"/>
  <c r="J42" i="6"/>
  <c r="H42" i="6"/>
  <c r="W41" i="6"/>
  <c r="X41" i="6" s="1"/>
  <c r="T41" i="6"/>
  <c r="N41" i="6"/>
  <c r="L41" i="6"/>
  <c r="J41" i="6"/>
  <c r="H41" i="6"/>
  <c r="W40" i="6"/>
  <c r="X40" i="6" s="1"/>
  <c r="T40" i="6"/>
  <c r="N40" i="6"/>
  <c r="L40" i="6"/>
  <c r="J40" i="6"/>
  <c r="H40" i="6"/>
  <c r="W39" i="6"/>
  <c r="X39" i="6" s="1"/>
  <c r="T39" i="6"/>
  <c r="N39" i="6"/>
  <c r="L39" i="6"/>
  <c r="J39" i="6"/>
  <c r="H39" i="6"/>
  <c r="W38" i="6"/>
  <c r="T38" i="6"/>
  <c r="N38" i="6"/>
  <c r="L38" i="6"/>
  <c r="J38" i="6"/>
  <c r="H38" i="6"/>
  <c r="W37" i="6"/>
  <c r="X37" i="6" s="1"/>
  <c r="T37" i="6"/>
  <c r="N37" i="6"/>
  <c r="L37" i="6"/>
  <c r="J37" i="6"/>
  <c r="H37" i="6"/>
  <c r="V36" i="6"/>
  <c r="T36" i="6"/>
  <c r="N36" i="6"/>
  <c r="L36" i="6"/>
  <c r="J36" i="6"/>
  <c r="H36" i="6"/>
  <c r="V35" i="6"/>
  <c r="T35" i="6"/>
  <c r="N35" i="6"/>
  <c r="L35" i="6"/>
  <c r="J35" i="6"/>
  <c r="H35" i="6"/>
  <c r="T34" i="6"/>
  <c r="N34" i="6"/>
  <c r="L34" i="6"/>
  <c r="J34" i="6"/>
  <c r="H34" i="6"/>
  <c r="W33" i="6"/>
  <c r="X33" i="6" s="1"/>
  <c r="T33" i="6"/>
  <c r="N33" i="6"/>
  <c r="L33" i="6"/>
  <c r="J33" i="6"/>
  <c r="H33" i="6"/>
  <c r="W32" i="6"/>
  <c r="X32" i="6" s="1"/>
  <c r="T32" i="6"/>
  <c r="N32" i="6"/>
  <c r="L32" i="6"/>
  <c r="J32" i="6"/>
  <c r="H32" i="6"/>
  <c r="W31" i="6"/>
  <c r="X31" i="6" s="1"/>
  <c r="T31" i="6"/>
  <c r="N31" i="6"/>
  <c r="L31" i="6"/>
  <c r="J31" i="6"/>
  <c r="H31" i="6"/>
  <c r="W30" i="6"/>
  <c r="T30" i="6"/>
  <c r="N30" i="6"/>
  <c r="L30" i="6"/>
  <c r="J30" i="6"/>
  <c r="H30" i="6"/>
  <c r="W29" i="6"/>
  <c r="X29" i="6" s="1"/>
  <c r="T29" i="6"/>
  <c r="N29" i="6"/>
  <c r="L29" i="6"/>
  <c r="J29" i="6"/>
  <c r="H29" i="6"/>
  <c r="W28" i="6"/>
  <c r="X28" i="6" s="1"/>
  <c r="T28" i="6"/>
  <c r="N28" i="6"/>
  <c r="L28" i="6"/>
  <c r="J28" i="6"/>
  <c r="H28" i="6"/>
  <c r="V27" i="6"/>
  <c r="T27" i="6"/>
  <c r="N27" i="6"/>
  <c r="L27" i="6"/>
  <c r="J27" i="6"/>
  <c r="H27" i="6"/>
  <c r="T26" i="6"/>
  <c r="N26" i="6"/>
  <c r="L26" i="6"/>
  <c r="J26" i="6"/>
  <c r="H26" i="6"/>
  <c r="W25" i="6"/>
  <c r="T25" i="6"/>
  <c r="N25" i="6"/>
  <c r="L25" i="6"/>
  <c r="J25" i="6"/>
  <c r="H25" i="6"/>
  <c r="W24" i="6"/>
  <c r="X24" i="6" s="1"/>
  <c r="T24" i="6"/>
  <c r="N24" i="6"/>
  <c r="L24" i="6"/>
  <c r="J24" i="6"/>
  <c r="H24" i="6"/>
  <c r="W23" i="6"/>
  <c r="X23" i="6" s="1"/>
  <c r="T23" i="6"/>
  <c r="N23" i="6"/>
  <c r="L23" i="6"/>
  <c r="J23" i="6"/>
  <c r="H23" i="6"/>
  <c r="W65" i="6"/>
  <c r="T65" i="6"/>
  <c r="N65" i="6"/>
  <c r="L65" i="6"/>
  <c r="J65" i="6"/>
  <c r="H65" i="6"/>
  <c r="W22" i="6"/>
  <c r="X22" i="6" s="1"/>
  <c r="T22" i="6"/>
  <c r="N22" i="6"/>
  <c r="L22" i="6"/>
  <c r="J22" i="6"/>
  <c r="H22" i="6"/>
  <c r="V21" i="6"/>
  <c r="T21" i="6"/>
  <c r="N21" i="6"/>
  <c r="L21" i="6"/>
  <c r="J21" i="6"/>
  <c r="H21" i="6"/>
  <c r="V64" i="6"/>
  <c r="T64" i="6"/>
  <c r="N64" i="6"/>
  <c r="L64" i="6"/>
  <c r="J64" i="6"/>
  <c r="H64" i="6"/>
  <c r="W20" i="6"/>
  <c r="X20" i="6" s="1"/>
  <c r="T20" i="6"/>
  <c r="N20" i="6"/>
  <c r="L20" i="6"/>
  <c r="J20" i="6"/>
  <c r="H20" i="6"/>
  <c r="V19" i="6"/>
  <c r="T19" i="6"/>
  <c r="N19" i="6"/>
  <c r="L19" i="6"/>
  <c r="J19" i="6"/>
  <c r="H19" i="6"/>
  <c r="V18" i="6"/>
  <c r="T18" i="6"/>
  <c r="N18" i="6"/>
  <c r="L18" i="6"/>
  <c r="J18" i="6"/>
  <c r="H18" i="6"/>
  <c r="W63" i="6"/>
  <c r="X63" i="6" s="1"/>
  <c r="T63" i="6"/>
  <c r="L63" i="6"/>
  <c r="J63" i="6"/>
  <c r="H63" i="6"/>
  <c r="V62" i="6"/>
  <c r="T62" i="6"/>
  <c r="L62" i="6"/>
  <c r="J62" i="6"/>
  <c r="H62" i="6"/>
  <c r="U17" i="6"/>
  <c r="W17" i="6" s="1"/>
  <c r="X17" i="6" s="1"/>
  <c r="T17" i="6"/>
  <c r="N17" i="6"/>
  <c r="L17" i="6"/>
  <c r="J17" i="6"/>
  <c r="H17" i="6"/>
  <c r="U16" i="6"/>
  <c r="W16" i="6" s="1"/>
  <c r="T16" i="6"/>
  <c r="N16" i="6"/>
  <c r="L16" i="6"/>
  <c r="J16" i="6"/>
  <c r="H16" i="6"/>
  <c r="U15" i="6"/>
  <c r="W15" i="6" s="1"/>
  <c r="X15" i="6" s="1"/>
  <c r="T15" i="6"/>
  <c r="N15" i="6"/>
  <c r="L15" i="6"/>
  <c r="J15" i="6"/>
  <c r="H15" i="6"/>
  <c r="U14" i="6"/>
  <c r="V14" i="6" s="1"/>
  <c r="T14" i="6"/>
  <c r="N14" i="6"/>
  <c r="L14" i="6"/>
  <c r="J14" i="6"/>
  <c r="H14" i="6"/>
  <c r="U13" i="6"/>
  <c r="V13" i="6" s="1"/>
  <c r="T13" i="6"/>
  <c r="N13" i="6"/>
  <c r="L13" i="6"/>
  <c r="J13" i="6"/>
  <c r="H13" i="6"/>
  <c r="U12" i="6"/>
  <c r="T12" i="6"/>
  <c r="N12" i="6"/>
  <c r="L12" i="6"/>
  <c r="J12" i="6"/>
  <c r="H12" i="6"/>
  <c r="U11" i="6"/>
  <c r="V11" i="6" s="1"/>
  <c r="T11" i="6"/>
  <c r="N11" i="6"/>
  <c r="L11" i="6"/>
  <c r="J11" i="6"/>
  <c r="H11" i="6"/>
  <c r="U10" i="6"/>
  <c r="V10" i="6" s="1"/>
  <c r="T10" i="6"/>
  <c r="N10" i="6"/>
  <c r="L10" i="6"/>
  <c r="J10" i="6"/>
  <c r="H10" i="6"/>
  <c r="L9" i="6"/>
  <c r="J9" i="6"/>
  <c r="H9" i="6"/>
  <c r="J7" i="6"/>
  <c r="I7" i="6"/>
  <c r="P109" i="7" l="1"/>
  <c r="Y28" i="6"/>
  <c r="Z28" i="6" s="1"/>
  <c r="Y105" i="6"/>
  <c r="Z105" i="6" s="1"/>
  <c r="Y23" i="6"/>
  <c r="Z23" i="6" s="1"/>
  <c r="Y20" i="6"/>
  <c r="Z20" i="6" s="1"/>
  <c r="W74" i="6"/>
  <c r="X74" i="6" s="1"/>
  <c r="W108" i="6"/>
  <c r="Y108" i="6" s="1"/>
  <c r="Z108" i="6" s="1"/>
  <c r="Y33" i="6"/>
  <c r="Z33" i="6" s="1"/>
  <c r="Y47" i="6"/>
  <c r="Z47" i="6" s="1"/>
  <c r="W52" i="6"/>
  <c r="X52" i="6" s="1"/>
  <c r="W10" i="6"/>
  <c r="X10" i="6" s="1"/>
  <c r="V25" i="6"/>
  <c r="V15" i="6"/>
  <c r="W62" i="6"/>
  <c r="Y62" i="6" s="1"/>
  <c r="Z62" i="6" s="1"/>
  <c r="V40" i="6"/>
  <c r="W27" i="6"/>
  <c r="Y27" i="6" s="1"/>
  <c r="Z27" i="6" s="1"/>
  <c r="V70" i="6"/>
  <c r="Y15" i="6"/>
  <c r="Z15" i="6" s="1"/>
  <c r="V32" i="6"/>
  <c r="W43" i="6"/>
  <c r="Y43" i="6" s="1"/>
  <c r="Z43" i="6" s="1"/>
  <c r="V33" i="6"/>
  <c r="W44" i="6"/>
  <c r="X44" i="6" s="1"/>
  <c r="V71" i="6"/>
  <c r="Y77" i="6"/>
  <c r="Z77" i="6" s="1"/>
  <c r="Y86" i="6"/>
  <c r="Z86" i="6" s="1"/>
  <c r="W100" i="6"/>
  <c r="X100" i="6" s="1"/>
  <c r="Y37" i="6"/>
  <c r="Z37" i="6" s="1"/>
  <c r="V45" i="6"/>
  <c r="Y104" i="6"/>
  <c r="Z104" i="6" s="1"/>
  <c r="W64" i="6"/>
  <c r="Y64" i="6" s="1"/>
  <c r="Z64" i="6" s="1"/>
  <c r="V87" i="6"/>
  <c r="W36" i="6"/>
  <c r="X36" i="6" s="1"/>
  <c r="Y69" i="6"/>
  <c r="Z69" i="6" s="1"/>
  <c r="W21" i="6"/>
  <c r="X21" i="6" s="1"/>
  <c r="V37" i="6"/>
  <c r="X25" i="6"/>
  <c r="Y25" i="6"/>
  <c r="Z25" i="6" s="1"/>
  <c r="W18" i="6"/>
  <c r="X18" i="6" s="1"/>
  <c r="Y49" i="6"/>
  <c r="Z49" i="6" s="1"/>
  <c r="H109" i="6"/>
  <c r="N109" i="6"/>
  <c r="V48" i="6"/>
  <c r="Y67" i="6"/>
  <c r="Z67" i="6" s="1"/>
  <c r="V78" i="6"/>
  <c r="J109" i="6"/>
  <c r="W19" i="6"/>
  <c r="X19" i="6" s="1"/>
  <c r="W73" i="6"/>
  <c r="X73" i="6" s="1"/>
  <c r="V84" i="6"/>
  <c r="Y87" i="6"/>
  <c r="Z87" i="6" s="1"/>
  <c r="V91" i="6"/>
  <c r="W102" i="6"/>
  <c r="X102" i="6" s="1"/>
  <c r="Y48" i="6"/>
  <c r="Z48" i="6" s="1"/>
  <c r="Y78" i="6"/>
  <c r="Z78" i="6" s="1"/>
  <c r="W11" i="6"/>
  <c r="X11" i="6" s="1"/>
  <c r="V24" i="6"/>
  <c r="V29" i="6"/>
  <c r="W35" i="6"/>
  <c r="V41" i="6"/>
  <c r="V53" i="6"/>
  <c r="L109" i="6"/>
  <c r="T109" i="6"/>
  <c r="W13" i="6"/>
  <c r="V30" i="6"/>
  <c r="V49" i="6"/>
  <c r="Y70" i="6"/>
  <c r="Z70" i="6" s="1"/>
  <c r="W79" i="6"/>
  <c r="X79" i="6" s="1"/>
  <c r="V93" i="6"/>
  <c r="V104" i="6"/>
  <c r="W75" i="6"/>
  <c r="X75" i="6" s="1"/>
  <c r="W83" i="6"/>
  <c r="X83" i="6" s="1"/>
  <c r="V22" i="6"/>
  <c r="Y32" i="6"/>
  <c r="Z32" i="6" s="1"/>
  <c r="V67" i="6"/>
  <c r="W82" i="6"/>
  <c r="V85" i="6"/>
  <c r="Y88" i="6"/>
  <c r="Z88" i="6" s="1"/>
  <c r="Y89" i="6"/>
  <c r="Z89" i="6" s="1"/>
  <c r="W93" i="6"/>
  <c r="X93" i="6" s="1"/>
  <c r="W96" i="6"/>
  <c r="V97" i="6"/>
  <c r="Y17" i="6"/>
  <c r="Z17" i="6" s="1"/>
  <c r="Y63" i="6"/>
  <c r="Z63" i="6" s="1"/>
  <c r="W14" i="6"/>
  <c r="X14" i="6" s="1"/>
  <c r="Y39" i="6"/>
  <c r="Z39" i="6" s="1"/>
  <c r="Y40" i="6"/>
  <c r="Z40" i="6" s="1"/>
  <c r="Y45" i="6"/>
  <c r="Z45" i="6" s="1"/>
  <c r="W51" i="6"/>
  <c r="Y71" i="6"/>
  <c r="Z71" i="6" s="1"/>
  <c r="W97" i="6"/>
  <c r="X97" i="6" s="1"/>
  <c r="Y24" i="6"/>
  <c r="Z24" i="6" s="1"/>
  <c r="V38" i="6"/>
  <c r="Y41" i="6"/>
  <c r="Z41" i="6" s="1"/>
  <c r="Y53" i="6"/>
  <c r="Z53" i="6" s="1"/>
  <c r="Y84" i="6"/>
  <c r="Z84" i="6" s="1"/>
  <c r="W90" i="6"/>
  <c r="X90" i="6" s="1"/>
  <c r="X30" i="6"/>
  <c r="Y30" i="6"/>
  <c r="Z30" i="6" s="1"/>
  <c r="X54" i="6"/>
  <c r="Y54" i="6"/>
  <c r="Z54" i="6" s="1"/>
  <c r="X68" i="6"/>
  <c r="Y68" i="6"/>
  <c r="Z68" i="6" s="1"/>
  <c r="X16" i="6"/>
  <c r="Y16" i="6"/>
  <c r="Z16" i="6" s="1"/>
  <c r="Y22" i="6"/>
  <c r="Z22" i="6" s="1"/>
  <c r="X38" i="6"/>
  <c r="Y38" i="6"/>
  <c r="Z38" i="6" s="1"/>
  <c r="Y95" i="6"/>
  <c r="Z95" i="6" s="1"/>
  <c r="X95" i="6"/>
  <c r="X85" i="6"/>
  <c r="Y85" i="6"/>
  <c r="Z85" i="6" s="1"/>
  <c r="Y29" i="6"/>
  <c r="Z29" i="6" s="1"/>
  <c r="Y91" i="6"/>
  <c r="Z91" i="6" s="1"/>
  <c r="X46" i="6"/>
  <c r="Y46" i="6"/>
  <c r="Z46" i="6" s="1"/>
  <c r="X76" i="6"/>
  <c r="Y76" i="6"/>
  <c r="Z76" i="6" s="1"/>
  <c r="X65" i="6"/>
  <c r="Y65" i="6"/>
  <c r="Z65" i="6" s="1"/>
  <c r="Y31" i="6"/>
  <c r="Z31" i="6" s="1"/>
  <c r="Y55" i="6"/>
  <c r="Z55" i="6" s="1"/>
  <c r="X107" i="6"/>
  <c r="Y107" i="6"/>
  <c r="Z107" i="6" s="1"/>
  <c r="V42" i="6"/>
  <c r="V72" i="6"/>
  <c r="V81" i="6"/>
  <c r="V89" i="6"/>
  <c r="W101" i="6"/>
  <c r="X101" i="6" s="1"/>
  <c r="X104" i="6"/>
  <c r="V20" i="6"/>
  <c r="V17" i="6"/>
  <c r="V63" i="6"/>
  <c r="V23" i="6"/>
  <c r="W26" i="6"/>
  <c r="X26" i="6" s="1"/>
  <c r="V31" i="6"/>
  <c r="W34" i="6"/>
  <c r="X34" i="6" s="1"/>
  <c r="V39" i="6"/>
  <c r="W42" i="6"/>
  <c r="X42" i="6" s="1"/>
  <c r="V47" i="6"/>
  <c r="W50" i="6"/>
  <c r="X50" i="6" s="1"/>
  <c r="V55" i="6"/>
  <c r="V69" i="6"/>
  <c r="W72" i="6"/>
  <c r="X72" i="6" s="1"/>
  <c r="V77" i="6"/>
  <c r="W81" i="6"/>
  <c r="X81" i="6" s="1"/>
  <c r="V86" i="6"/>
  <c r="V94" i="6"/>
  <c r="V98" i="6"/>
  <c r="V102" i="6"/>
  <c r="R109" i="6"/>
  <c r="V34" i="6"/>
  <c r="V50" i="6"/>
  <c r="V9" i="6"/>
  <c r="W12" i="6"/>
  <c r="X12" i="6" s="1"/>
  <c r="W9" i="6"/>
  <c r="X9" i="6" s="1"/>
  <c r="V28" i="6"/>
  <c r="W94" i="6"/>
  <c r="X94" i="6" s="1"/>
  <c r="W98" i="6"/>
  <c r="X98" i="6" s="1"/>
  <c r="V26" i="6"/>
  <c r="V88" i="6"/>
  <c r="V95" i="6"/>
  <c r="V99" i="6"/>
  <c r="V105" i="6"/>
  <c r="V12" i="6"/>
  <c r="V65" i="6"/>
  <c r="V46" i="6"/>
  <c r="V54" i="6"/>
  <c r="V68" i="6"/>
  <c r="V76" i="6"/>
  <c r="W99" i="6"/>
  <c r="X99" i="6" s="1"/>
  <c r="V16" i="6"/>
  <c r="V107" i="6"/>
  <c r="X27" i="6" l="1"/>
  <c r="X108" i="6"/>
  <c r="Y21" i="6"/>
  <c r="Z21" i="6" s="1"/>
  <c r="Y52" i="6"/>
  <c r="Z52" i="6" s="1"/>
  <c r="Y74" i="6"/>
  <c r="Z74" i="6" s="1"/>
  <c r="Y10" i="6"/>
  <c r="Z10" i="6" s="1"/>
  <c r="X62" i="6"/>
  <c r="Y100" i="6"/>
  <c r="Z100" i="6" s="1"/>
  <c r="X43" i="6"/>
  <c r="Y36" i="6"/>
  <c r="Z36" i="6" s="1"/>
  <c r="Y83" i="6"/>
  <c r="Z83" i="6" s="1"/>
  <c r="Y97" i="6"/>
  <c r="Z97" i="6" s="1"/>
  <c r="X64" i="6"/>
  <c r="Y102" i="6"/>
  <c r="Z102" i="6" s="1"/>
  <c r="Y44" i="6"/>
  <c r="Z44" i="6" s="1"/>
  <c r="Y90" i="6"/>
  <c r="Z90" i="6" s="1"/>
  <c r="X82" i="6"/>
  <c r="Y82" i="6"/>
  <c r="Z82" i="6" s="1"/>
  <c r="Y9" i="6"/>
  <c r="Z9" i="6" s="1"/>
  <c r="Y75" i="6"/>
  <c r="Z75" i="6" s="1"/>
  <c r="Y13" i="6"/>
  <c r="Z13" i="6" s="1"/>
  <c r="X13" i="6"/>
  <c r="Y93" i="6"/>
  <c r="Z93" i="6" s="1"/>
  <c r="Y18" i="6"/>
  <c r="Z18" i="6" s="1"/>
  <c r="Y35" i="6"/>
  <c r="Z35" i="6" s="1"/>
  <c r="X35" i="6"/>
  <c r="Y19" i="6"/>
  <c r="Z19" i="6" s="1"/>
  <c r="Y96" i="6"/>
  <c r="Z96" i="6" s="1"/>
  <c r="X96" i="6"/>
  <c r="Y81" i="6"/>
  <c r="Z81" i="6" s="1"/>
  <c r="Y14" i="6"/>
  <c r="Z14" i="6" s="1"/>
  <c r="Y51" i="6"/>
  <c r="Z51" i="6" s="1"/>
  <c r="X51" i="6"/>
  <c r="Y79" i="6"/>
  <c r="Z79" i="6" s="1"/>
  <c r="Y11" i="6"/>
  <c r="Z11" i="6" s="1"/>
  <c r="Y73" i="6"/>
  <c r="Z73" i="6" s="1"/>
  <c r="Y94" i="6"/>
  <c r="Z94" i="6" s="1"/>
  <c r="Y26" i="6"/>
  <c r="Z26" i="6" s="1"/>
  <c r="Y34" i="6"/>
  <c r="Z34" i="6" s="1"/>
  <c r="Y98" i="6"/>
  <c r="Z98" i="6" s="1"/>
  <c r="V109" i="6"/>
  <c r="Y101" i="6"/>
  <c r="Z101" i="6" s="1"/>
  <c r="Y12" i="6"/>
  <c r="Z12" i="6" s="1"/>
  <c r="Y72" i="6"/>
  <c r="Z72" i="6" s="1"/>
  <c r="Y99" i="6"/>
  <c r="Z99" i="6" s="1"/>
  <c r="Y42" i="6"/>
  <c r="Z42" i="6" s="1"/>
  <c r="Y50" i="6"/>
  <c r="Z50" i="6" s="1"/>
  <c r="X109" i="6" l="1"/>
  <c r="Z109" i="6"/>
  <c r="Y109" i="6"/>
  <c r="F115" i="4" l="1"/>
  <c r="E103" i="4"/>
  <c r="G103" i="4" s="1"/>
  <c r="D103" i="4"/>
  <c r="C103" i="4"/>
  <c r="B103" i="4"/>
  <c r="A103" i="4"/>
  <c r="F102" i="4"/>
  <c r="E102" i="4"/>
  <c r="D102" i="4"/>
  <c r="C102" i="4"/>
  <c r="B102" i="4"/>
  <c r="A102" i="4"/>
  <c r="E101" i="4"/>
  <c r="G101" i="4" s="1"/>
  <c r="D101" i="4"/>
  <c r="C101" i="4"/>
  <c r="B101" i="4"/>
  <c r="A101" i="4"/>
  <c r="E100" i="4"/>
  <c r="G100" i="4" s="1"/>
  <c r="D100" i="4"/>
  <c r="C100" i="4"/>
  <c r="B100" i="4"/>
  <c r="A100" i="4"/>
  <c r="F99" i="4"/>
  <c r="E99" i="4"/>
  <c r="D99" i="4"/>
  <c r="C99" i="4"/>
  <c r="B99" i="4"/>
  <c r="A99" i="4"/>
  <c r="F98" i="4"/>
  <c r="E98" i="4"/>
  <c r="D98" i="4"/>
  <c r="C98" i="4"/>
  <c r="B98" i="4"/>
  <c r="A98" i="4"/>
  <c r="F97" i="4"/>
  <c r="E97" i="4"/>
  <c r="D97" i="4"/>
  <c r="C97" i="4"/>
  <c r="B97" i="4"/>
  <c r="A97" i="4"/>
  <c r="F96" i="4"/>
  <c r="E96" i="4"/>
  <c r="D96" i="4"/>
  <c r="C96" i="4"/>
  <c r="B96" i="4"/>
  <c r="A96" i="4"/>
  <c r="F95" i="4"/>
  <c r="E95" i="4"/>
  <c r="D95" i="4"/>
  <c r="C95" i="4"/>
  <c r="B95" i="4"/>
  <c r="A95" i="4"/>
  <c r="F94" i="4"/>
  <c r="E94" i="4"/>
  <c r="D94" i="4"/>
  <c r="C94" i="4"/>
  <c r="B94" i="4"/>
  <c r="A94" i="4"/>
  <c r="F93" i="4"/>
  <c r="E93" i="4"/>
  <c r="D93" i="4"/>
  <c r="C93" i="4"/>
  <c r="B93" i="4"/>
  <c r="A93" i="4"/>
  <c r="F92" i="4"/>
  <c r="E92" i="4"/>
  <c r="D92" i="4"/>
  <c r="C92" i="4"/>
  <c r="B92" i="4"/>
  <c r="A92" i="4"/>
  <c r="F91" i="4"/>
  <c r="E91" i="4"/>
  <c r="D91" i="4"/>
  <c r="C91" i="4"/>
  <c r="B91" i="4"/>
  <c r="A91" i="4"/>
  <c r="F90" i="4"/>
  <c r="E90" i="4"/>
  <c r="D90" i="4"/>
  <c r="C90" i="4"/>
  <c r="B90" i="4"/>
  <c r="A90" i="4"/>
  <c r="E89" i="4"/>
  <c r="G89" i="4" s="1"/>
  <c r="D89" i="4"/>
  <c r="C89" i="4"/>
  <c r="B89" i="4"/>
  <c r="A89" i="4"/>
  <c r="E88" i="4"/>
  <c r="G88" i="4" s="1"/>
  <c r="D88" i="4"/>
  <c r="C88" i="4"/>
  <c r="B88" i="4"/>
  <c r="A88" i="4"/>
  <c r="F87" i="4"/>
  <c r="E87" i="4"/>
  <c r="D87" i="4"/>
  <c r="C87" i="4"/>
  <c r="B87" i="4"/>
  <c r="A87" i="4"/>
  <c r="E86" i="4"/>
  <c r="G86" i="4" s="1"/>
  <c r="D86" i="4"/>
  <c r="C86" i="4"/>
  <c r="B86" i="4"/>
  <c r="A86" i="4"/>
  <c r="F85" i="4"/>
  <c r="E85" i="4"/>
  <c r="D85" i="4"/>
  <c r="C85" i="4"/>
  <c r="B85" i="4"/>
  <c r="A85" i="4"/>
  <c r="F84" i="4"/>
  <c r="E84" i="4"/>
  <c r="D84" i="4"/>
  <c r="C84" i="4"/>
  <c r="B84" i="4"/>
  <c r="A84" i="4"/>
  <c r="F83" i="4"/>
  <c r="E83" i="4"/>
  <c r="D83" i="4"/>
  <c r="C83" i="4"/>
  <c r="B83" i="4"/>
  <c r="A83" i="4"/>
  <c r="F82" i="4"/>
  <c r="E82" i="4"/>
  <c r="D82" i="4"/>
  <c r="C82" i="4"/>
  <c r="B82" i="4"/>
  <c r="A82" i="4"/>
  <c r="F81" i="4"/>
  <c r="E81" i="4"/>
  <c r="D81" i="4"/>
  <c r="C81" i="4"/>
  <c r="B81" i="4"/>
  <c r="A81" i="4"/>
  <c r="F80" i="4"/>
  <c r="E80" i="4"/>
  <c r="D80" i="4"/>
  <c r="C80" i="4"/>
  <c r="B80" i="4"/>
  <c r="A80" i="4"/>
  <c r="F79" i="4"/>
  <c r="E79" i="4"/>
  <c r="D79" i="4"/>
  <c r="C79" i="4"/>
  <c r="B79" i="4"/>
  <c r="A79" i="4"/>
  <c r="F78" i="4"/>
  <c r="E78" i="4"/>
  <c r="D78" i="4"/>
  <c r="C78" i="4"/>
  <c r="B78" i="4"/>
  <c r="A78" i="4"/>
  <c r="F77" i="4"/>
  <c r="E77" i="4"/>
  <c r="D77" i="4"/>
  <c r="C77" i="4"/>
  <c r="B77" i="4"/>
  <c r="A77" i="4"/>
  <c r="F76" i="4"/>
  <c r="E76" i="4"/>
  <c r="D76" i="4"/>
  <c r="C76" i="4"/>
  <c r="B76" i="4"/>
  <c r="A76" i="4"/>
  <c r="F75" i="4"/>
  <c r="E75" i="4"/>
  <c r="D75" i="4"/>
  <c r="C75" i="4"/>
  <c r="B75" i="4"/>
  <c r="A75" i="4"/>
  <c r="F74" i="4"/>
  <c r="E74" i="4"/>
  <c r="D74" i="4"/>
  <c r="C74" i="4"/>
  <c r="B74" i="4"/>
  <c r="A74" i="4"/>
  <c r="F73" i="4"/>
  <c r="E73" i="4"/>
  <c r="D73" i="4"/>
  <c r="C73" i="4"/>
  <c r="B73" i="4"/>
  <c r="A73" i="4"/>
  <c r="F72" i="4"/>
  <c r="E72" i="4"/>
  <c r="D72" i="4"/>
  <c r="C72" i="4"/>
  <c r="B72" i="4"/>
  <c r="A72" i="4"/>
  <c r="E71" i="4"/>
  <c r="G71" i="4" s="1"/>
  <c r="D71" i="4"/>
  <c r="C71" i="4"/>
  <c r="B71" i="4"/>
  <c r="A71" i="4"/>
  <c r="F70" i="4"/>
  <c r="E70" i="4"/>
  <c r="D70" i="4"/>
  <c r="C70" i="4"/>
  <c r="B70" i="4"/>
  <c r="A70" i="4"/>
  <c r="F69" i="4"/>
  <c r="E69" i="4"/>
  <c r="D69" i="4"/>
  <c r="C69" i="4"/>
  <c r="B69" i="4"/>
  <c r="A69" i="4"/>
  <c r="E68" i="4"/>
  <c r="G68" i="4" s="1"/>
  <c r="D68" i="4"/>
  <c r="C68" i="4"/>
  <c r="B68" i="4"/>
  <c r="A68" i="4"/>
  <c r="E67" i="4"/>
  <c r="G67" i="4" s="1"/>
  <c r="D67" i="4"/>
  <c r="C67" i="4"/>
  <c r="B67" i="4"/>
  <c r="A67" i="4"/>
  <c r="E66" i="4"/>
  <c r="G66" i="4" s="1"/>
  <c r="D66" i="4"/>
  <c r="C66" i="4"/>
  <c r="B66" i="4"/>
  <c r="A66" i="4"/>
  <c r="E65" i="4"/>
  <c r="G65" i="4" s="1"/>
  <c r="D65" i="4"/>
  <c r="C65" i="4"/>
  <c r="B65" i="4"/>
  <c r="A65" i="4"/>
  <c r="F64" i="4"/>
  <c r="E64" i="4"/>
  <c r="D64" i="4"/>
  <c r="C64" i="4"/>
  <c r="B64" i="4"/>
  <c r="A64" i="4"/>
  <c r="F63" i="4"/>
  <c r="E63" i="4"/>
  <c r="D63" i="4"/>
  <c r="C63" i="4"/>
  <c r="B63" i="4"/>
  <c r="A63" i="4"/>
  <c r="E62" i="4"/>
  <c r="G62" i="4" s="1"/>
  <c r="D62" i="4"/>
  <c r="C62" i="4"/>
  <c r="B62" i="4"/>
  <c r="A62" i="4"/>
  <c r="F61" i="4"/>
  <c r="E61" i="4"/>
  <c r="D61" i="4"/>
  <c r="C61" i="4"/>
  <c r="B61" i="4"/>
  <c r="A61" i="4"/>
  <c r="E60" i="4"/>
  <c r="G60" i="4" s="1"/>
  <c r="D60" i="4"/>
  <c r="C60" i="4"/>
  <c r="B60" i="4"/>
  <c r="A60" i="4"/>
  <c r="E59" i="4"/>
  <c r="G59" i="4" s="1"/>
  <c r="D59" i="4"/>
  <c r="C59" i="4"/>
  <c r="B59" i="4"/>
  <c r="A59" i="4"/>
  <c r="E58" i="4"/>
  <c r="G58" i="4" s="1"/>
  <c r="D58" i="4"/>
  <c r="C58" i="4"/>
  <c r="B58" i="4"/>
  <c r="A58" i="4"/>
  <c r="F57" i="4"/>
  <c r="E57" i="4"/>
  <c r="D57" i="4"/>
  <c r="C57" i="4"/>
  <c r="B57" i="4"/>
  <c r="A57" i="4"/>
  <c r="F56" i="4"/>
  <c r="E56" i="4"/>
  <c r="D56" i="4"/>
  <c r="C56" i="4"/>
  <c r="B56" i="4"/>
  <c r="A56" i="4"/>
  <c r="F55" i="4"/>
  <c r="E55" i="4"/>
  <c r="D55" i="4"/>
  <c r="C55" i="4"/>
  <c r="B55" i="4"/>
  <c r="A55" i="4"/>
  <c r="F54" i="4"/>
  <c r="E54" i="4"/>
  <c r="C54" i="4"/>
  <c r="B54" i="4"/>
  <c r="A54" i="4"/>
  <c r="F53" i="4"/>
  <c r="E53" i="4"/>
  <c r="D53" i="4"/>
  <c r="C53" i="4"/>
  <c r="B53" i="4"/>
  <c r="A53" i="4"/>
  <c r="F52" i="4"/>
  <c r="E52" i="4"/>
  <c r="D52" i="4"/>
  <c r="C52" i="4"/>
  <c r="B52" i="4"/>
  <c r="A52" i="4"/>
  <c r="F51" i="4"/>
  <c r="E51" i="4"/>
  <c r="D51" i="4"/>
  <c r="C51" i="4"/>
  <c r="B51" i="4"/>
  <c r="A51" i="4"/>
  <c r="F50" i="4"/>
  <c r="E50" i="4"/>
  <c r="D50" i="4"/>
  <c r="C50" i="4"/>
  <c r="B50" i="4"/>
  <c r="A50" i="4"/>
  <c r="F49" i="4"/>
  <c r="E49" i="4"/>
  <c r="D49" i="4"/>
  <c r="C49" i="4"/>
  <c r="B49" i="4"/>
  <c r="A49" i="4"/>
  <c r="F48" i="4"/>
  <c r="E48" i="4"/>
  <c r="D48" i="4"/>
  <c r="C48" i="4"/>
  <c r="B48" i="4"/>
  <c r="A48" i="4"/>
  <c r="F47" i="4"/>
  <c r="E47" i="4"/>
  <c r="D47" i="4"/>
  <c r="C47" i="4"/>
  <c r="B47" i="4"/>
  <c r="A47" i="4"/>
  <c r="F46" i="4"/>
  <c r="E46" i="4"/>
  <c r="D46" i="4"/>
  <c r="C46" i="4"/>
  <c r="B46" i="4"/>
  <c r="A46" i="4"/>
  <c r="E45" i="4"/>
  <c r="G45" i="4" s="1"/>
  <c r="D45" i="4"/>
  <c r="C45" i="4"/>
  <c r="B45" i="4"/>
  <c r="A45" i="4"/>
  <c r="F44" i="4"/>
  <c r="E44" i="4"/>
  <c r="D44" i="4"/>
  <c r="C44" i="4"/>
  <c r="B44" i="4"/>
  <c r="A44" i="4"/>
  <c r="F43" i="4"/>
  <c r="E43" i="4"/>
  <c r="D43" i="4"/>
  <c r="C43" i="4"/>
  <c r="B43" i="4"/>
  <c r="A43" i="4"/>
  <c r="E42" i="4"/>
  <c r="G42" i="4" s="1"/>
  <c r="D42" i="4"/>
  <c r="C42" i="4"/>
  <c r="B42" i="4"/>
  <c r="A42" i="4"/>
  <c r="F41" i="4"/>
  <c r="E41" i="4"/>
  <c r="D41" i="4"/>
  <c r="C41" i="4"/>
  <c r="B41" i="4"/>
  <c r="A41" i="4"/>
  <c r="F40" i="4"/>
  <c r="E40" i="4"/>
  <c r="D40" i="4"/>
  <c r="C40" i="4"/>
  <c r="B40" i="4"/>
  <c r="A40" i="4"/>
  <c r="F39" i="4"/>
  <c r="E39" i="4"/>
  <c r="D39" i="4"/>
  <c r="C39" i="4"/>
  <c r="B39" i="4"/>
  <c r="A39" i="4"/>
  <c r="F38" i="4"/>
  <c r="E38" i="4"/>
  <c r="D38" i="4"/>
  <c r="C38" i="4"/>
  <c r="B38" i="4"/>
  <c r="A38" i="4"/>
  <c r="E37" i="4"/>
  <c r="G37" i="4" s="1"/>
  <c r="D37" i="4"/>
  <c r="C37" i="4"/>
  <c r="B37" i="4"/>
  <c r="A37" i="4"/>
  <c r="E36" i="4"/>
  <c r="G36" i="4" s="1"/>
  <c r="D36" i="4"/>
  <c r="C36" i="4"/>
  <c r="B36" i="4"/>
  <c r="A36" i="4"/>
  <c r="F35" i="4"/>
  <c r="E35" i="4"/>
  <c r="D35" i="4"/>
  <c r="C35" i="4"/>
  <c r="B35" i="4"/>
  <c r="A35" i="4"/>
  <c r="E34" i="4"/>
  <c r="G34" i="4" s="1"/>
  <c r="D34" i="4"/>
  <c r="C34" i="4"/>
  <c r="B34" i="4"/>
  <c r="A34" i="4"/>
  <c r="F33" i="4"/>
  <c r="E33" i="4"/>
  <c r="D33" i="4"/>
  <c r="C33" i="4"/>
  <c r="B33" i="4"/>
  <c r="A33" i="4"/>
  <c r="E32" i="4"/>
  <c r="G32" i="4" s="1"/>
  <c r="D32" i="4"/>
  <c r="C32" i="4"/>
  <c r="B32" i="4"/>
  <c r="A32" i="4"/>
  <c r="F31" i="4"/>
  <c r="E31" i="4"/>
  <c r="D31" i="4"/>
  <c r="C31" i="4"/>
  <c r="B31" i="4"/>
  <c r="A31" i="4"/>
  <c r="E30" i="4"/>
  <c r="G30" i="4" s="1"/>
  <c r="D30" i="4"/>
  <c r="C30" i="4"/>
  <c r="B30" i="4"/>
  <c r="A30" i="4"/>
  <c r="F29" i="4"/>
  <c r="E29" i="4"/>
  <c r="D29" i="4"/>
  <c r="C29" i="4"/>
  <c r="B29" i="4"/>
  <c r="A29" i="4"/>
  <c r="E28" i="4"/>
  <c r="G28" i="4" s="1"/>
  <c r="D28" i="4"/>
  <c r="C28" i="4"/>
  <c r="B28" i="4"/>
  <c r="A28" i="4"/>
  <c r="E27" i="4"/>
  <c r="G27" i="4" s="1"/>
  <c r="D27" i="4"/>
  <c r="C27" i="4"/>
  <c r="B27" i="4"/>
  <c r="A27" i="4"/>
  <c r="F26" i="4"/>
  <c r="E26" i="4"/>
  <c r="D26" i="4"/>
  <c r="C26" i="4"/>
  <c r="B26" i="4"/>
  <c r="A26" i="4"/>
  <c r="F25" i="4"/>
  <c r="E25" i="4"/>
  <c r="D25" i="4"/>
  <c r="C25" i="4"/>
  <c r="B25" i="4"/>
  <c r="A25" i="4"/>
  <c r="F24" i="4"/>
  <c r="E24" i="4"/>
  <c r="D24" i="4"/>
  <c r="C24" i="4"/>
  <c r="B24" i="4"/>
  <c r="A24" i="4"/>
  <c r="E23" i="4"/>
  <c r="G23" i="4" s="1"/>
  <c r="D23" i="4"/>
  <c r="C23" i="4"/>
  <c r="B23" i="4"/>
  <c r="A23" i="4"/>
  <c r="F22" i="4"/>
  <c r="E22" i="4"/>
  <c r="D22" i="4"/>
  <c r="C22" i="4"/>
  <c r="B22" i="4"/>
  <c r="A22" i="4"/>
  <c r="F21" i="4"/>
  <c r="E21" i="4"/>
  <c r="D21" i="4"/>
  <c r="C21" i="4"/>
  <c r="B21" i="4"/>
  <c r="A21" i="4"/>
  <c r="E20" i="4"/>
  <c r="G20" i="4" s="1"/>
  <c r="D20" i="4"/>
  <c r="C20" i="4"/>
  <c r="B20" i="4"/>
  <c r="A20" i="4"/>
  <c r="F19" i="4"/>
  <c r="E19" i="4"/>
  <c r="D19" i="4"/>
  <c r="C19" i="4"/>
  <c r="B19" i="4"/>
  <c r="A19" i="4"/>
  <c r="F18" i="4"/>
  <c r="E18" i="4"/>
  <c r="D18" i="4"/>
  <c r="C18" i="4"/>
  <c r="B18" i="4"/>
  <c r="A18" i="4"/>
  <c r="F17" i="4"/>
  <c r="E17" i="4"/>
  <c r="D17" i="4"/>
  <c r="C17" i="4"/>
  <c r="B17" i="4"/>
  <c r="A17" i="4"/>
  <c r="F16" i="4"/>
  <c r="E16" i="4"/>
  <c r="D16" i="4"/>
  <c r="C16" i="4"/>
  <c r="B16" i="4"/>
  <c r="A16" i="4"/>
  <c r="F15" i="4"/>
  <c r="E15" i="4"/>
  <c r="D15" i="4"/>
  <c r="C15" i="4"/>
  <c r="B15" i="4"/>
  <c r="A15" i="4"/>
  <c r="E14" i="4"/>
  <c r="G14" i="4" s="1"/>
  <c r="D14" i="4"/>
  <c r="C14" i="4"/>
  <c r="B14" i="4"/>
  <c r="A14" i="4"/>
  <c r="F13" i="4"/>
  <c r="E13" i="4"/>
  <c r="D13" i="4"/>
  <c r="C13" i="4"/>
  <c r="B13" i="4"/>
  <c r="A13" i="4"/>
  <c r="E12" i="4"/>
  <c r="G12" i="4" s="1"/>
  <c r="D12" i="4"/>
  <c r="C12" i="4"/>
  <c r="B12" i="4"/>
  <c r="A12" i="4"/>
  <c r="F11" i="4"/>
  <c r="E11" i="4"/>
  <c r="D11" i="4"/>
  <c r="C11" i="4"/>
  <c r="B11" i="4"/>
  <c r="A11" i="4"/>
  <c r="F10" i="4"/>
  <c r="E10" i="4"/>
  <c r="D10" i="4"/>
  <c r="C10" i="4"/>
  <c r="B10" i="4"/>
  <c r="A10" i="4"/>
  <c r="G94" i="4" l="1"/>
  <c r="G98" i="4"/>
  <c r="G51" i="4"/>
  <c r="G46" i="4"/>
  <c r="G40" i="4"/>
  <c r="G81" i="4"/>
  <c r="G19" i="4"/>
  <c r="G54" i="4"/>
  <c r="G93" i="4"/>
  <c r="G73" i="4"/>
  <c r="G77" i="4"/>
  <c r="G38" i="4"/>
  <c r="G10" i="4"/>
  <c r="G21" i="4"/>
  <c r="G76" i="4"/>
  <c r="G17" i="4"/>
  <c r="G84" i="4"/>
  <c r="G61" i="4"/>
  <c r="G29" i="4"/>
  <c r="G97" i="4"/>
  <c r="G11" i="4"/>
  <c r="G50" i="4"/>
  <c r="G69" i="4"/>
  <c r="G72" i="4"/>
  <c r="G44" i="4"/>
  <c r="G15" i="4"/>
  <c r="G31" i="4"/>
  <c r="G35" i="4"/>
  <c r="G47" i="4"/>
  <c r="G55" i="4"/>
  <c r="G82" i="4"/>
  <c r="G18" i="4"/>
  <c r="G22" i="4"/>
  <c r="G26" i="4"/>
  <c r="G80" i="4"/>
  <c r="G85" i="4"/>
  <c r="G92" i="4"/>
  <c r="G13" i="4"/>
  <c r="G33" i="4"/>
  <c r="G41" i="4"/>
  <c r="G49" i="4"/>
  <c r="G57" i="4"/>
  <c r="G64" i="4"/>
  <c r="G75" i="4"/>
  <c r="G96" i="4"/>
  <c r="G25" i="4"/>
  <c r="G53" i="4"/>
  <c r="G79" i="4"/>
  <c r="G91" i="4"/>
  <c r="G16" i="4"/>
  <c r="G48" i="4"/>
  <c r="G56" i="4"/>
  <c r="G63" i="4"/>
  <c r="G70" i="4"/>
  <c r="G74" i="4"/>
  <c r="G83" i="4"/>
  <c r="G87" i="4"/>
  <c r="G95" i="4"/>
  <c r="G24" i="4"/>
  <c r="G39" i="4"/>
  <c r="G43" i="4"/>
  <c r="G52" i="4"/>
  <c r="G78" i="4"/>
  <c r="G90" i="4"/>
  <c r="G99" i="4"/>
  <c r="G102" i="4"/>
  <c r="H101" i="4" l="1"/>
  <c r="G104" i="4"/>
  <c r="H107" i="4" s="1"/>
</calcChain>
</file>

<file path=xl/sharedStrings.xml><?xml version="1.0" encoding="utf-8"?>
<sst xmlns="http://schemas.openxmlformats.org/spreadsheetml/2006/main" count="1125" uniqueCount="395">
  <si>
    <t>ITEMS</t>
  </si>
  <si>
    <t>CANT. 
COTIZADA</t>
  </si>
  <si>
    <t>CANT. 
REQUERIDA</t>
  </si>
  <si>
    <t>TOTAL CON IVA INCLUIDO</t>
  </si>
  <si>
    <t>DESCRIPCIÓN</t>
  </si>
  <si>
    <t>VALOR UNITARIO
 IVA INCLUIDO</t>
  </si>
  <si>
    <t>VALOR TOTAL 
IVA INCLUIDO</t>
  </si>
  <si>
    <t>VALOR TOTAL
 IVA INCLUIDO</t>
  </si>
  <si>
    <t>GUIDO ANDRÉS CASTILLA GONZÁLEZ</t>
  </si>
  <si>
    <t xml:space="preserve">Secretario General </t>
  </si>
  <si>
    <t>Proyectó:</t>
  </si>
  <si>
    <t>Contratistas Equipo Económico Sec. Gral.</t>
  </si>
  <si>
    <t>Revisó:</t>
  </si>
  <si>
    <t>Contratistas Sec. Gral.</t>
  </si>
  <si>
    <t>ESTUDIO DE MERCADO</t>
  </si>
  <si>
    <t>SECRETARÍA GENERAL</t>
  </si>
  <si>
    <t>ALCALDÍA DE VALLEDUPAR</t>
  </si>
  <si>
    <t>UNIDAD</t>
  </si>
  <si>
    <r>
      <rPr>
        <b/>
        <sz val="12"/>
        <color theme="1"/>
        <rFont val="Calibri"/>
        <family val="2"/>
        <scheme val="minor"/>
      </rPr>
      <t>NOTA 1:</t>
    </r>
    <r>
      <rPr>
        <sz val="12"/>
        <color theme="1"/>
        <rFont val="Calibri"/>
        <family val="2"/>
        <scheme val="minor"/>
      </rPr>
      <t xml:space="preserve"> LOS PRECIOS OFERTADOS DE LOS ÍTEMS SUMINISTRADOS POR LOS PROVEEDORES DESCRITOS CONTIENEN EL IMPUESTO AL VALOR AGREGADO (IVA) DEL 19%.</t>
    </r>
  </si>
  <si>
    <t>PRESUPUESTO</t>
  </si>
  <si>
    <t>MENOR PRECIO COTIZADO</t>
  </si>
  <si>
    <t>TOTAL PRESUPUESTO</t>
  </si>
  <si>
    <t xml:space="preserve">CANT. 
REQUERIDA </t>
  </si>
  <si>
    <t>TOTAL GENERAL PRESUPUESTO</t>
  </si>
  <si>
    <t>Luis Rodrigo Aroca Martínez</t>
  </si>
  <si>
    <t>David Gómez Munera / Gustavo Frías Orcasita</t>
  </si>
  <si>
    <t>Bloque d en ladrillo estrillado</t>
  </si>
  <si>
    <t>Bloque H-12 de arcilla cocida, resistente y duradero</t>
  </si>
  <si>
    <t>Bloque  H - 10  de arcilla cocida, resistente y duradero</t>
  </si>
  <si>
    <t>Bolsas jumbo para basuras x 10 unidades material plastico</t>
  </si>
  <si>
    <t>Botas de caucho pantaneras de caucho, caña alta, pvc certificada robusta</t>
  </si>
  <si>
    <t>Broca  de 3/8 de acero</t>
  </si>
  <si>
    <t>Cabo para pala de Madera fina, resitente y buen acabado, por 1.20 mtrs</t>
  </si>
  <si>
    <t>Cabo para zapapico madera para  de Madera fina, resitente y buen acabado por 1.30 mtrs</t>
  </si>
  <si>
    <t xml:space="preserve">Carpas portatiles  impermeables tipo campamento, ecology, impermeable y protección UV: toldo para acampar hecho de tela de poliéster </t>
  </si>
  <si>
    <t xml:space="preserve">Carpas industrial  impermeables tipo shelter 10ft x 10ft con estructura acero y en L, capacidad 20 personas, material ecologico resistente, </t>
  </si>
  <si>
    <t>Cemento Gris  50Kl - (De Uso General Para Construcción)</t>
  </si>
  <si>
    <t>chazo metalico metalico de 3/8 x 2"</t>
  </si>
  <si>
    <t>Cinta Teflón ptfe Basic 1/2 Pulg x 10 Metros</t>
  </si>
  <si>
    <t>Colchóneta Cama 120x180x9cm Tela tipo microfibra de alto gramaje y multicolor</t>
  </si>
  <si>
    <t>Disolvente para Acabados: Para Disolver Esmaltes Barnices Y Anticorrosivos, X 1 Galón ( Varsol)</t>
  </si>
  <si>
    <t>Flanche M.H. Adaptador Tanque De Agua 1pulg</t>
  </si>
  <si>
    <t>Frazadas en algodón termica unicolor, piel de angel, material ecologico</t>
  </si>
  <si>
    <t>Gancho para teja Galvanizado Gancho De 250Mm, 14 X 16 Cm Calibre 12, Para Teja.</t>
  </si>
  <si>
    <t>Gravilla o Triturado m2</t>
  </si>
  <si>
    <t>Guante de cuero Protector, tipo carnaza, Largo</t>
  </si>
  <si>
    <t>Ladrillo a la Vista con esistencia de alta comprension , Tipo: Pieza de arcilla cocida; Categoria I, pieza HD.</t>
  </si>
  <si>
    <t>Ladrillo Bloque # 4 estándar 10 x 20 x 30 cm</t>
  </si>
  <si>
    <t>Ladrillo Tipo Bocadillo de  Arcilla natural, con acabado liso</t>
  </si>
  <si>
    <t>Lamina De Zinc X 3CM , galvanizada</t>
  </si>
  <si>
    <t>Lima triangular bellota c/roja,tipo de dentado, FINO, FINO ; Dientes por 10 mm, 18, 15 ; Anchura de la hoja (en mm), 8.1,</t>
  </si>
  <si>
    <t>Listones de madera de pino,blanca y liviana tono natural,  2” x 4” X 3m perfilado</t>
  </si>
  <si>
    <t>Machete No 20 niquelado ref 66, Hoja de acero niquelado de alta resistencia  con Mango ergonómico</t>
  </si>
  <si>
    <t>Machete No 22, barrigon  pulido con hhoja de acero niquelado de alta resistencia  con Mango ergonómico</t>
  </si>
  <si>
    <t>Manguera  Agricola φ 2" x 100 m, de polietileno , Alta Presión Negra 5 Capas Diametro 8.5mm</t>
  </si>
  <si>
    <t xml:space="preserve">Manguera agrícola de polietileno  1” x 100 MtsAlta Presión Negra 5 Capas </t>
  </si>
  <si>
    <t>Pala cuadrada No 2 s/cabo metalica Herramientas De Mango Largo, Punta cuadrada</t>
  </si>
  <si>
    <t xml:space="preserve">Pala Redonda N°2 Con Cabo: metalica, Herramientas De Mango Largo, Punta Redonda. </t>
  </si>
  <si>
    <t>Pintura Base Aceite Esmalte Para Exteriores Cualquier Color X Galon</t>
  </si>
  <si>
    <t>Pintura En Vinilo Tipo Koraza , tipo 1 - Galon, colores varios</t>
  </si>
  <si>
    <t>Pintura Vinilo tipo 1 master</t>
  </si>
  <si>
    <t>Rodillo  Felpa Acrílica De 3”, Para Pintura En Cualquier Superficie, A Base De Agua</t>
  </si>
  <si>
    <t>Rodillo felpa epoico 3" Felpa Acrílica De 3”, Para Pintura En Cualquier Superficie, A Base De Agua</t>
  </si>
  <si>
    <t>Rollo Alambre de Púa galcanizado calibres (16.5, 12.5, 14) x 400m</t>
  </si>
  <si>
    <t>Rollo Plastico Negro X 100 mts 4*$ cal6</t>
  </si>
  <si>
    <t>Sacos en lona o costales de 50 Kg</t>
  </si>
  <si>
    <t>Tanque de Almacenamiento de Agua 10000 Lt, Tanques  industriales, Fabricada en polietileno negro con aditivo U.V, cumple con las regulaciones de la FDA, para almacenamiento de agua</t>
  </si>
  <si>
    <t>Tanque de Almacenamiento de Agua 5000 Lt, , Tanques ndustriales, Fabricada en polietileno negro con aditivo U.V, cumple con las regulaciones de la FDA, para almacenamiento de agua</t>
  </si>
  <si>
    <t xml:space="preserve">Teja Caballete Perfil 7 en Fibrocemento.  De Ventilación Inferior. Para Tejas </t>
  </si>
  <si>
    <t xml:space="preserve">Teja Fabricada En Zinc, Metálica,  De 3,05 M Por 0,75 M De Ancho </t>
  </si>
  <si>
    <t>Teja #6 Ondulada En Fibrocemento, Perfil 7, De 92 X 183 Cm,</t>
  </si>
  <si>
    <t>Teja #8 Ondulada En Fibrocemento, Perfil 7, De 92 X 244 Cm</t>
  </si>
  <si>
    <t>Teja # 4 Ondulada En Fibrocemento, Perfil 7</t>
  </si>
  <si>
    <t>Tubo De Presión  en Pvc De 1" Por 6Mt</t>
  </si>
  <si>
    <t>Tubo De Presión en Pvc De 2" Por 6Mt</t>
  </si>
  <si>
    <t>Tubo De Presión en Pvc De 3" Por 6Mt</t>
  </si>
  <si>
    <t>Varilla Corrugada ¼” X 6m.</t>
  </si>
  <si>
    <t>Varilla Corrugada ½” X 6M</t>
  </si>
  <si>
    <t>Varilla  Corrugada 3/8” X 6m.</t>
  </si>
  <si>
    <t>Aceite vegetal  Botella x 1000 ml</t>
  </si>
  <si>
    <t>Arroz fortificado, blanco poe 500grs</t>
  </si>
  <si>
    <t xml:space="preserve">Azucar Bolsa por 500 grs </t>
  </si>
  <si>
    <t>Café instantaneo, bolsa  por 500 grs</t>
  </si>
  <si>
    <t>Chocolate  bolsa por 500 grs (2 Unidades)</t>
  </si>
  <si>
    <t>Frijol bolsa por 500 grs (2 Unidades)</t>
  </si>
  <si>
    <t>Harina de maíz, fotificado bolsa por 500 grs</t>
  </si>
  <si>
    <t>Leche en polvo  bolsa x 400 grs</t>
  </si>
  <si>
    <t>Lenteja en bolsa por 500 grs (4 Unidades)</t>
  </si>
  <si>
    <t>Atún en lomitos lata individual de hasta 170 grs - empaque abre facil con conservantes (3 Unidades)</t>
  </si>
  <si>
    <t>Pasta bolsa por 500 grs</t>
  </si>
  <si>
    <t>Sal bolsa por 500 grs</t>
  </si>
  <si>
    <t>panela paquetex 500 grs</t>
  </si>
  <si>
    <t>Cepillo dental adulto Mango ergonómico y antideslizante,Textura media, Mango bicomponente,Cerdas bicolor</t>
  </si>
  <si>
    <t>Cepillo dental niño Mango ergonómico y antideslizante,Textura media, Mango, bicomponente, Cerdas bicolor</t>
  </si>
  <si>
    <t>Crema dental X 150cc, maxima proteccion anticaries en presentacion familiar</t>
  </si>
  <si>
    <t>Jabón de baño por 150 gr</t>
  </si>
  <si>
    <t>Máquinas de afeitar 3 en 1 para hombre</t>
  </si>
  <si>
    <t>Peinilla plástica sin bpa, redonda</t>
  </si>
  <si>
    <t>Jabón X300 gr (lavar ropa)</t>
  </si>
  <si>
    <t>Toalla en Hilo de 0.50x0.90 Metros, en algodón</t>
  </si>
  <si>
    <t>Papel higiénico 2 en 1, alcohcamax, triple hoja</t>
  </si>
  <si>
    <t xml:space="preserve">Paquete pañales desechables paquete por 30 etapa 5 </t>
  </si>
  <si>
    <t>Olla fondo triple con tapa plana detalle satinado 24 cm de diámetro 4,7 L</t>
  </si>
  <si>
    <t>Paila Nº 22 Fabricada con aluminio de alta calidad,</t>
  </si>
  <si>
    <t xml:space="preserve">Chocolatera Nº 3 AR, en aluminio de alta calidad </t>
  </si>
  <si>
    <t>Molinillo de madera Hechos con madera maciza de bosques de Abedul con certificación FSC, 100% Biodegradables y ecológico</t>
  </si>
  <si>
    <t>Cuchara de madera de 14 cm, Hechos con madera maciza de bosques de Abedul con certificación FSC, 100% Biodegradables y ecológicos.</t>
  </si>
  <si>
    <t>Cerillas de madera con cabeza de fósforo (28 cm).</t>
  </si>
  <si>
    <t>Platos hondos plásticos libres de bpa</t>
  </si>
  <si>
    <t>Platos pandos plásticos libres de bpa</t>
  </si>
  <si>
    <t>Pocillos plásticos, libres de bpa (Chocolateros)</t>
  </si>
  <si>
    <t>Cucharas de aluminio en acero inoxidable</t>
  </si>
  <si>
    <t>Refrigerios Incluye una (1) bebida, un (1) sólido y una (1) fruta de temporada. Las opciones de bebida son: jugo en néctar 300 ml, vaso de avena 9 oz, jugo 100% natural 9 oz, yogurt o kumis 200 gr. Las opciones de alimento sólido son: dedito de queso 150 gr, empanada de carne o pollo 170 gr, sándwich de jamón y queso 160 gr, pastel de pollo 170 gr y mantecada 160 gr, todo debidamente empaquetado y entregado en el lugar del evento.</t>
  </si>
  <si>
    <t>Opciones de almuerzo: carne a la plancha por 200 gr (lomo ancho, capón o emparejadura), arroz blanco, lentejas, tajadas de maduro y gaseosa pet 400. opción 2: pollo apanado dos presas(muslo y contramuslo), arroz de zanahoria, papas a la francesa, garbanzos y gaseosa pet 400. opción 3: lomo de cerdo a la plancha por 200 gr, arroz verde, papas chorreadas (cebolla y tomate), frijol rojo y gaseosa pet 400 incluye empaquetado, y llevado al lugar del evento.</t>
  </si>
  <si>
    <t xml:space="preserve">Prestación de servicio de transporte (alquiler vehículo de carga, NPR, tipo furgón o estaca de mínimo 2.700 cilindraje. CON CHOFER Y COMBUSTIBLE) </t>
  </si>
  <si>
    <t>Prestación de servicio de alquiler transporte (Vehículo tipo camioneta 4x4 tipo doble cabina y/o campero, 4 puertas con capacidad para 5 personas, combustible diésel o gasolina modelo 2018 o superior incluye conductor y combustible) frontier, 4x4 para 4 pasajeros (incluye peajes, gasolina y chofer) por dia</t>
  </si>
  <si>
    <t>unidad</t>
  </si>
  <si>
    <r>
      <rPr>
        <b/>
        <sz val="12"/>
        <color theme="1"/>
        <rFont val="Arial"/>
        <family val="2"/>
      </rPr>
      <t>NOTA 1:</t>
    </r>
    <r>
      <rPr>
        <sz val="12"/>
        <color theme="1"/>
        <rFont val="Arial"/>
        <family val="2"/>
      </rPr>
      <t xml:space="preserve"> LOS PRECIOS OFERTADOS DE LOS ÍTEMS SUMINISTRADOS POR LOS PROVEEDORES DESCRITOS CONTIENEN EL IMPUESTO AL VALOR AGREGADO (IVA) DEL 19%.</t>
    </r>
  </si>
  <si>
    <t>APOYO Y ASISTENCIA OPORTUNA A LA POBLACIÓN AFECTADA POR DIFERENTES ESCENARIOS DE RIESGOS, SITUACIONES DE EMERGENCIAS Y DESASTRES EN EL MUNICIPIO DE VALLEDUPAR CESAR</t>
  </si>
  <si>
    <t>Rollo Polisombra 80% (2m x 100m)</t>
  </si>
  <si>
    <t>Ladrillo Común mazizo 20X10X6Cm - (Para Construcción, Color Naranja)</t>
  </si>
  <si>
    <t>Caballete P7, contiene cemento, carbonato, fibras PVA y celulosa. Espesor mínimo promedio entre valles y crestas 5.5 mm ± 0.5 mm</t>
  </si>
  <si>
    <t>https://tienda.makro.com.co/p/aceite-bonlife-de-soya-1000ml-139903</t>
  </si>
  <si>
    <t>https://www.jumbocolombia.com/arroz-maxima-blanco-x500grs-3650926/p?idsku=341033&amp;srsltid=AfmBOooigbwXC4sQXcO-xxjSekbeAHASzgI7a7ghqKctmW4g0XP_Leb1StA</t>
  </si>
  <si>
    <t>https://www.olimpica.com/azucar-riopaila-blanca-500-gr-7702127107022-798301/p</t>
  </si>
  <si>
    <t>https://www.olimpica.com/frijol-olimpica-rosado-riego-zaragoza-500-g-7701008001930-16365/p</t>
  </si>
  <si>
    <t>https://www.olimpica.com/lenteja-olimpica--500-g-7701008001374-2000171/p</t>
  </si>
  <si>
    <t>https://www.olimpica.com/sal-refisal-1-kg/p</t>
  </si>
  <si>
    <t>https://domicilios.tiendasd1.com/p/chocolate-clavos-y-canela-de-la-taza-500-g-12000646</t>
  </si>
  <si>
    <t>https://tienda.makro.com.co/p/harina-de-maiz-dona-arepa-blanca%C2%A0500g-127896?srsltid=AfmBOooTU3TcgsAUeWgWj03Xobsrx4L41lXUNRpJnPFXGDiJ_39_Rgyh</t>
  </si>
  <si>
    <t>https://www.exito.com/leche-polvo-entera-colanta-380-gr-3044587/p</t>
  </si>
  <si>
    <t>https://domicilios.tiendasd1.com/p/atun-en-agua-carlo-forte-170-g-neto-12004370</t>
  </si>
  <si>
    <t>https://tienda.makro.com.co/p/pasta-la-nieve-spaguetti-500g-123115</t>
  </si>
  <si>
    <t>https://tienda.makro.com.co/p/panela-cuadrada-fonce-450g-135593</t>
  </si>
  <si>
    <t>https://www.farmatodo.com.co/producto/1060966-cepillo-dental-farmatodo?wpsrc=Organic+Search&amp;wpsn=www.google.com</t>
  </si>
  <si>
    <t>https://www.exito.com/cepillo-kids-mickey-368067/p</t>
  </si>
  <si>
    <t>https://domicilios.tiendasd1.com/p/crema-dental-triple-accion-bucarine-150-ml-12002745</t>
  </si>
  <si>
    <t>https://www.larebajavirtual.com/palmolive-aloe-y-oliva-155667/p?idsku=105755&amp;srsltid=AfmBOooMy9szZr4z-Ms-9BmHvj4G2qO3NsBepb418WzKiHflPVFf03QcSII</t>
  </si>
  <si>
    <t>https://www.larebajavirtual.com/toalla-nosotras-invisible-rapigel-lleve-10-5-protectores-16889/p?idsku=942&amp;srsltid=AfmBOopZK2lZuRdOQTsUNOzTp9r7rjz3LjifTbd1_LTvikvAPuA0WQxJIxg</t>
  </si>
  <si>
    <t>https://www.olimpica.com/maquina-de-afeitar-minora-ii-desechable-x-5-unidades-7891051029873--1584125/p</t>
  </si>
  <si>
    <t>¿</t>
  </si>
  <si>
    <t>https://vaquitaexpress.com.co/papel-higienico-familia-acolchamax-megarollo-triple-hoja-x-unidad-x-296mts.html?srsltid=AfmBOootgurA8CMegWIvbVj5Qp5CpDavxdQdseHuJbHwqQBVeGuzw-_PLMU</t>
  </si>
  <si>
    <t>https://www.homecenter.com.co/homecenter-co/product/13846/cemento-argos-gris-50kg/13846/</t>
  </si>
  <si>
    <t>CEMENTO</t>
  </si>
  <si>
    <t>https://www.casalimpia.com/p/cafe-aguila-roja-bolsa-x-500gr/bogota/?srsltid=AfmBOorwAy4cM3wl7zAD7vWH-vdmeo6oFTKH5eqZCgjE9ojeCoqbhMfa8i8</t>
  </si>
  <si>
    <t>https://www.mercadolibre.com.co/peinilla-de-diente-ancho-conair/p/MCO27069130?matt_tool=19390127&amp;utm_source=google_shopping&amp;utm_medium=organic&amp;pdp_filters=item_id%3AMCO1913196806&amp;from=gshop</t>
  </si>
  <si>
    <t>https://www.papyser.com/tienda/producto/toalla-tela-mano-blanco-50x90?srsltid=AfmBOorGwtWkw3UQoCMAJga2q2HKsVUdh2kb6Vvj2eAWIYJNhctkjzh3iT8</t>
  </si>
  <si>
    <t>https://www.ikea.com/co/es/p/ikea-365-olla-con-tapa-acero-inoxidable-60484250/</t>
  </si>
  <si>
    <t>BASE DE DATOS GRANDES SUPERFICIES</t>
  </si>
  <si>
    <r>
      <t xml:space="preserve">Paquete toallas higiénicas rapigel, plus, invisibles </t>
    </r>
    <r>
      <rPr>
        <sz val="12"/>
        <color rgb="FFFF0000"/>
        <rFont val="Arial"/>
        <family val="2"/>
      </rPr>
      <t>X 10 UND</t>
    </r>
  </si>
  <si>
    <t>ELEMENTOS DE FERRETERIA</t>
  </si>
  <si>
    <t>KIT ALIMENTACION PARA ATENCION DE EMERGENCIAS</t>
  </si>
  <si>
    <t xml:space="preserve">KIT DE ASEO </t>
  </si>
  <si>
    <t>ACOMPAÑAMIENTO LOGÍSTICA</t>
  </si>
  <si>
    <t>REFRIGERIOS Y ALIMENTACION</t>
  </si>
  <si>
    <t>KIT DE COCINA</t>
  </si>
  <si>
    <t>KIT DE MENAJE</t>
  </si>
  <si>
    <t>ACUERDO MARCO AYUDAS HUMANITARIAS CCE–276–AMP–2021    ACUERDO MARCO FERRETERIA CCE-255-AMP-2021</t>
  </si>
  <si>
    <t xml:space="preserve">VALOR SIN IVA </t>
  </si>
  <si>
    <t>Sistema de Información de Precios (SIPSA)</t>
  </si>
  <si>
    <t>VALOR MINIMO</t>
  </si>
  <si>
    <t>VALOR MAXIMO</t>
  </si>
  <si>
    <t>VALLR PEOMEDIO</t>
  </si>
  <si>
    <t>ACQUA SOLUCIONES INTEGRALES Y LOGISTICAS S.A.S. 
NIT 901400565-4</t>
  </si>
  <si>
    <t>CORPORACION PARA LA INVESTIGACION Y FOMENTA EMPRESARIAL -CEFIN 
 NIT 824004351-8</t>
  </si>
  <si>
    <t>COMERCIALIZADORA MUNDO HOGAR S.A.S. 
NIT 901223169-1</t>
  </si>
  <si>
    <t>https://www.homecenter.com.co/homecenter-co/product/177180/ladrillo-h-10-30x20x10cm-59k-15u-m2/177180/</t>
  </si>
  <si>
    <t>soporte fisico</t>
  </si>
  <si>
    <t>DE DONDE SALIO</t>
  </si>
  <si>
    <t>https://www.homecenter.com.co/homecenter-co/product/560666/guante-carnaza-reforzado-largo-rdl/560666/</t>
  </si>
  <si>
    <t>https://www.homecenter.com.co/homecenter-co/product/116434/bloque-n4-estandar-10x20x30cm-42k-155u-m2/116434/</t>
  </si>
  <si>
    <t>https://www.homecenter.com.co/homecenter-co/product/63167/ladrillo-comun-rosado-20x10x6cm-50u-m2-27k/63167/</t>
  </si>
  <si>
    <t>https://www.easy.com.co/teja-fibroc-proteja-p7-n-8-244x92cm/p?srsltid=AfmBOorBy9h9jMK0KSswngLYOusRkGlwmPUWJmhzb3C_dc9a13qxbFwc</t>
  </si>
  <si>
    <t>https://www.homecenter.com.co/homecenter-co/product/05322/teja-perfil-7-4-122x92cm/05322/</t>
  </si>
  <si>
    <t>https://www.homecenter.com.co/homecenter-co/product/65894/tubo-1x6m-presion-21-200-psi/65894/</t>
  </si>
  <si>
    <t>https://www.homecenter.com.co/homecenter-co/product/117571/tubo-presion-6-mts-rde-21-200-psi-3-pulg/117571/</t>
  </si>
  <si>
    <t>https://www.homecenter.com.co/homecenter-co/product/84303/varilla-g-60-w-3-8-pulg-x-6m-336kg-aprox-corrugada/84303/</t>
  </si>
  <si>
    <t>https://www.exito.com/jabon-azul-en-barra-x-300-ml-66210/p</t>
  </si>
  <si>
    <t>SE CAMBIO POR 4452 ESTAB EN 3948</t>
  </si>
  <si>
    <t>https://www.farmatodo.com.co/producto/292400540-panal-farmatodo-premium-etapa-5-xxg-x-30-und?wpsrc=Organic%20Search&amp;wpsn=www.google.com</t>
  </si>
  <si>
    <t>OTROS PROCESOS</t>
  </si>
  <si>
    <t>ENLACE</t>
  </si>
  <si>
    <t>VALOR PROMEDIO</t>
  </si>
  <si>
    <t xml:space="preserve"> SIPSA</t>
  </si>
  <si>
    <t>https://www.homecenter.com.co/homecenter-co/product/135323/cinta-teflon-ptfe-basic-1-2-pulg-x-10-metros/135323/</t>
  </si>
  <si>
    <t>Rodillo felpa epoico 3", Para Pintura En Cualquier Superficie, A Base De Agua</t>
  </si>
  <si>
    <t>https://www.homecenter.com.co/homecenter-co/product/04712/tanque-5000-litros/04712/</t>
  </si>
  <si>
    <t>Café molido, bolsa  por 500 grs</t>
  </si>
  <si>
    <t>Harina de maíz, fortificado bolsa por 500 grs</t>
  </si>
  <si>
    <t>Paquete toallas higiénicas rapigel, plus, invisibles X 10 UND</t>
  </si>
  <si>
    <t>Jabón de baño por 110 gr</t>
  </si>
  <si>
    <t>Cucharas en acero inoxidable</t>
  </si>
  <si>
    <t>PRECIO SELECCIONADO</t>
  </si>
  <si>
    <t>A</t>
  </si>
  <si>
    <t>Unidad</t>
  </si>
  <si>
    <t>ÍTEMS</t>
  </si>
  <si>
    <t>Colchoneta Cama 120x180x9cm Tela tipo microfibra de alto gramaje y multicolor</t>
  </si>
  <si>
    <t>Frazadas en algodón térmica unicolor, piel de angel, material ecológico</t>
  </si>
  <si>
    <t>REALIZAR ENTREGA DE ELEMENTOS DE FERRETERÍA</t>
  </si>
  <si>
    <t>REALIZAR ENTREGA DE KIT DE MENAJE</t>
  </si>
  <si>
    <t>REALIZAR ENTREGA DE KIT ALIMENTACIÓN PARA ATENCIÓN DE EMERGENCIAS</t>
  </si>
  <si>
    <t xml:space="preserve">REALIZAR ENTREGA DE KIT DE ASEO </t>
  </si>
  <si>
    <t>REALIZAR ENTREGA DE KIT DE COCINA</t>
  </si>
  <si>
    <t>REALIZAR ENTREGA DE REFRIGERIOS Y ALIMENTACIÓN</t>
  </si>
  <si>
    <t>BRINDAR ACOMPAÑAMIENTO LOGÍSTICA</t>
  </si>
  <si>
    <t>FELIX JOSE VALERA IBAÑEZ</t>
  </si>
  <si>
    <t>Secretario Gobierno</t>
  </si>
  <si>
    <t>DESCRIPCIÓN DE LA ACTIVIDAD</t>
  </si>
  <si>
    <t>MES 1</t>
  </si>
  <si>
    <t>MES 2</t>
  </si>
  <si>
    <t>MES 3</t>
  </si>
  <si>
    <t xml:space="preserve">Etapa precontractual </t>
  </si>
  <si>
    <t>Etapa liquidación</t>
  </si>
  <si>
    <t xml:space="preserve">	APOYO Y ASISTENCIA OPORTUNA A LA POBLACIÓN AFECTADA POR DIFERENTES ESCENARIOS DE RIESGOS, SITUACIONES DE EMERGENCIAS Y DESASTRES VIGENCIA 2026 EN EL MUNICIPIO DE VALLEDUPAR CESAR.</t>
  </si>
  <si>
    <t>INTEGRA CORP LOGISTICA S.A.S.</t>
  </si>
  <si>
    <t>RECADEL S.A.S.</t>
  </si>
  <si>
    <t>ACQUA SOLUCIONES INTEGRALES Y LOGISTICA S.A.S.</t>
  </si>
  <si>
    <t>GRANDES SUPREFICIES + CARGA IMPOSITIVA</t>
  </si>
  <si>
    <t>MÍNIMO</t>
  </si>
  <si>
    <t>PROMEDIO</t>
  </si>
  <si>
    <t>MÁXIMO</t>
  </si>
  <si>
    <t xml:space="preserve">GRANDES PLATAFORMAS </t>
  </si>
  <si>
    <t>LINK</t>
  </si>
  <si>
    <t>NIT: 901991609-4</t>
  </si>
  <si>
    <t>NIT 901265827-1</t>
  </si>
  <si>
    <t>NIT 901400565-4</t>
  </si>
  <si>
    <t>UND</t>
  </si>
  <si>
    <t>https://www.homecenter.com.co/homecenter-co/product/116435/bloque-n5-estandar-12x20x30cm-52k-155u-m2/116435/</t>
  </si>
  <si>
    <t>Bloque H-10 de arcilla cocida, resistente y duradero</t>
  </si>
  <si>
    <t>Bolsas jumbo para basuras x 10 unidades material plástico</t>
  </si>
  <si>
    <t>PQ</t>
  </si>
  <si>
    <t>https://distrimarcassjg.com/product/bolsa-jumbo-negra-10-und/</t>
  </si>
  <si>
    <t>Botas de caucho pantaneras, caña alta, pvc certificada robusta</t>
  </si>
  <si>
    <t>https://www.homecenter.com.co/homecenter-co/product/94899/bota-trepadora-pvc-talla-41/94903/</t>
  </si>
  <si>
    <t>Broca de 3/8 de acero</t>
  </si>
  <si>
    <t>https://ferricentro.com/broca-para-metal-ar-3-8-hss-dw170038b-ff-f2h0016?srsltid=AfmBOorzsoLitMmRtL6GKFnUV5XiFoGTjiUFwaAPAwnJJbR69wOIOkOjfQA</t>
  </si>
  <si>
    <t>Caballete P7, cemento/celulosa, espesor 5.5mm</t>
  </si>
  <si>
    <t>https://www.construmole.com/producto/caballete-proteja-p7-fijo-15/</t>
  </si>
  <si>
    <t>Cabo para pala de Madera fina, 1.20 mtrs</t>
  </si>
  <si>
    <t>https://www.construmole.com/producto/cabo-para-pala-en-madera/</t>
  </si>
  <si>
    <t>Cabo para zapapico de Madera fina, 1.30 mtrs</t>
  </si>
  <si>
    <t>https://ferreteriamincho.com/producto/cabo-para-zapapico/?srsltid=AfmBOoqnjmnHmmIaR8u1pwSyRthaf3UU1juaYUJg4bLb2aHuYDIl--ICUhA</t>
  </si>
  <si>
    <t>Carpas industrial impermeables tipo shelter 10ft x 10ft</t>
  </si>
  <si>
    <t>HISTORICO + IPC</t>
  </si>
  <si>
    <t>Cemento Gris 50Kl</t>
  </si>
  <si>
    <t>https://www.jumbocolombia.com/cemento-gris-tp1cemex-superresistente50k-20111315/p?idsku=20027475&amp;srsltid=AfmBOorukz1FrZzc945D-Wy7_VdwL0v8tFsrcW6hPCePz4iaWlvBQO1keg0</t>
  </si>
  <si>
    <t>Chazo metálico de 3/8 x 2"</t>
  </si>
  <si>
    <t>https://stssoluciones.com.co/product/chazo-metalico-anclaje-3-8-x-2/</t>
  </si>
  <si>
    <t>https://homecenter.falabella.com.co/homecenter-co/product/118840332/Cinta-Teflon-ptfe-Basic-1-2-Pulg-x-10-Metros/118840333</t>
  </si>
  <si>
    <t>Colchoneta Cama 120x180x9cm Tela microfibra</t>
  </si>
  <si>
    <t>https://trida.com.co/producto/120/?srsltid=AfmBOorQv8QtN5pXGWyRT_eHM0hT8kB3VnAxSA6rRR0GhEQIJZZJpCTvyaY</t>
  </si>
  <si>
    <t>Disolvente para Acabados (Varsol) x Galón</t>
  </si>
  <si>
    <t>GL</t>
  </si>
  <si>
    <t>surtipinturas 3168781349</t>
  </si>
  <si>
    <t>https://www.easy.com.co/adaptador-flanche-hm-pp-1-pul/p?srsltid=AfmBOorvUCHp7f6Sk7vcUIrFIokrizizcK-qumJAODwll_KAV1pyeGj2</t>
  </si>
  <si>
    <t>Frazadas en algodón térmica unicolor, piel de ángel</t>
  </si>
  <si>
    <t>https://www.falabella.com.co/falabella-co/product/129110240/Cobija-Manta-Frazada-Termica-Cama-Doble-Doble-Gris/129110242</t>
  </si>
  <si>
    <t>Gancho para teja Galvanizado</t>
  </si>
  <si>
    <t>https://www.homecenter.com.co/homecenter-co/product/75277/gancho-teja-estructura-metalica-14cm-cal-12-10und/75277/</t>
  </si>
  <si>
    <t>METROS</t>
  </si>
  <si>
    <t>https://www.homecenter.com.co/homecenter-co/product/362249/triturado-3-4-pulgada-a-granel-viaje-por-8m3/362249/</t>
  </si>
  <si>
    <t>https://inversionesproin.com/product/guante-carnaza-sencillo-largo/?srsltid=AfmBOorqrJ2oRTg48JPu9MzImR3cjeLbxVsBYtyKX_otkYeeNBaKWxi7</t>
  </si>
  <si>
    <t>Ladrillo a la Vista arcilla cocida</t>
  </si>
  <si>
    <t>https://www.almacencanaima.com/producto/141/ladrillo-caravista-estructural</t>
  </si>
  <si>
    <t>https://www.homecenter.com.co/homecenter-co/product/63171/bloque-n4-estandar-10x20x30cm-55k-155u-m2/63171/</t>
  </si>
  <si>
    <t>Ladrillo Común macizo 20X10X6Cm</t>
  </si>
  <si>
    <t>Ladrillo Tipo Bocadillo de Arcilla natural</t>
  </si>
  <si>
    <t>https://ferresuministros.com.co/producto/ladrillo-comun/</t>
  </si>
  <si>
    <t>Lima triangular bellota</t>
  </si>
  <si>
    <t>https://ferricentro.com/lima-triangular-8-con-mango-ff-0000047596?srsltid=AfmBOopwzZUH_pX0FRXo5bfpaFjJk6RIsGPaUY9yLyuzhvpZv_DQygdAqpM</t>
  </si>
  <si>
    <t>Listones de madera de pino 2” x 4” X 3m</t>
  </si>
  <si>
    <t>https://forandes.com/producto/madera-liston-pino-4-x-2-x-300-cm-por-unidad/?srsltid=AfmBOopYgNshQRYGNUCP_pEfImOOeEeAGym2a3ivYbVDlKjKQZPsz4ww</t>
  </si>
  <si>
    <t>Machete No 20 niquelado ref 66</t>
  </si>
  <si>
    <t>https://www.ferragro.com/products/peinilla-ac-20-niq-6510122066-hn?srsltid=AfmBOorzFxljsQTbTB751Vaawpav3YkzfwLTEYt-BTq9dK-6A22CK2TD</t>
  </si>
  <si>
    <t>Machete No 22, barrigón pulido</t>
  </si>
  <si>
    <t>https://www.casaferretera.com/machete-herragro-barrigon_22-pulidoiva_536/p?srsltid=AfmBOor3yeL1b2Lje39hUaz7zhhn-WaVjBHYjb24frnkryP9Bo26ZSg2</t>
  </si>
  <si>
    <t>Manguera Agrícola φ 2" x 100 m</t>
  </si>
  <si>
    <t>https://agrocolombiasas.com/producto/manguera-polietileno-2-calibre-60-x-90-metros/?srsltid=AfmBOorAgSFdkqojKmMBti6QpNP-78ZJrEwGz_d-wd-Vc0-qmyk__IWDaoo</t>
  </si>
  <si>
    <t>Manguera agrícola de polietileno 1” x 100 Mts</t>
  </si>
  <si>
    <t>https://agrocolombiasas.com/producto/manguera-polietileno-1-calibre-60-x-90-metros/?srsltid=AfmBOoq_tbJuVKXLUZ-BE-NPxrSZRh40UzDlto8mBKRO58w3v1vJ-hCnXUw</t>
  </si>
  <si>
    <t>Pala cuadrada No 2 s/cabo metálica</t>
  </si>
  <si>
    <t>https://www.ferreteriabervar.com/products/pala-cuadrada-2-forte?srsltid=AfmBOoopvq86ZwJNwct02BBieiRP7HUXTjE2rZLRNS9iqMoz15yxlry8oP8</t>
  </si>
  <si>
    <t>Pala Redonda N°2 Con Cabo</t>
  </si>
  <si>
    <t>https://www.ferragro.com/products/pala-colima-redonda-n-2-estandar-c-cabo?variant=43872084787395&amp;country=CO&amp;currency=COP&amp;utm_medium=product_sync&amp;utm_source=google&amp;utm_content=sag_organic&amp;utm_campaign=sag_organic&amp;srsltid=AfmBOoqRyLMH5LondB5frXqyGOpvjs8hNMfX3P2QTvB_dIwyCnxG82sSsFU</t>
  </si>
  <si>
    <t>Pintura Base Aceite Esmalte Para Exteriores x Galón</t>
  </si>
  <si>
    <t>https://www.construmole.com/producto/esmalte-icomax-2-en-1-negro-10344725-galon/</t>
  </si>
  <si>
    <t>Pintura En Vinilo Tipo Koraza, tipo 1 - Galón</t>
  </si>
  <si>
    <t>https://www.homecenter.com.co/homecenter-co/product/61559/pintura-para-exterior-ladrillo-koraza-1-galon/61559/</t>
  </si>
  <si>
    <t>Rodillo Felpa Acrílica De 3”</t>
  </si>
  <si>
    <t>https://pinturasyyesos.com/catalogo/herramientas-para-pintura/rodillo-junior-goya-polies-th-3/?srsltid=AfmBOopZYSaCUO5LIPYQ15SHHZ8f9LVTDCFnwfJxPezdKm1hULo85ujc_88</t>
  </si>
  <si>
    <t>Rodillo felpa epóxico 3"</t>
  </si>
  <si>
    <t>https://www.casaferretera.com/rodillo--goya--felpa-junior-epoxico-3---/p?srsltid=AfmBOoqC0p5nLkBbu0MEeSpY8AVJyyDCj09YlM2QkzVdUnJp8MOw8iO2R84</t>
  </si>
  <si>
    <t>Rollo Alambre de Púa galvanizado x 400m</t>
  </si>
  <si>
    <t>https://www.depositotrujillo.co/alambre-pua-proalambres-c16-5x400mt-trefilados</t>
  </si>
  <si>
    <t>Rollo Plástico Negro X 100 mts 4*4 cal 6</t>
  </si>
  <si>
    <t>https://www.ferragro.com/products/plastico-negr-pqa-c-6-2-a-4m-r-x-100mts?variant=43872095961283&amp;country=CO&amp;currency=COP&amp;utm_medium=product_sync&amp;utm_source=google&amp;utm_content=sag_organic&amp;utm_campaign=sag_organic&amp;srsltid=AfmBOordgfi-OIgRCIikgWv4lSXn_jySjji3T5ds1byosTdgZo6dt0LIxGo</t>
  </si>
  <si>
    <t>https://www.agaval.com/polisombra-multimarca-80-negr-4mts-rollo-rollo-x-100mts--121665/p</t>
  </si>
  <si>
    <t>https://ecoreciclajeuniversal.com/producto/lonas-o-costal-en-fibra-nuevas-de-50-kilos/</t>
  </si>
  <si>
    <t>Tanque de Almacenamiento de Agua 10000 Lt</t>
  </si>
  <si>
    <t>https://agrocolombiasas.com/producto/tanque-conico-para-almacenamiento-de-agua-10-000l-delagua/?srsltid=AfmBOorApM0O_5oN28vaxhfHJyzJVsZPufIpbI4G2p4Y_kb53-fF83zByOQ</t>
  </si>
  <si>
    <t>Tanque de Almacenamiento de Agua 5000 Lt</t>
  </si>
  <si>
    <t>https://agrocolombiasas.com/producto/tanque-conico-para-almacenamiento-de-agua-5-000l-delagua/?srsltid=AfmBOoq3EuX9b3XPGwFOA8O7xNLbMf1uNxGZdKnUOL0miuh2t_SxAhb5pjU</t>
  </si>
  <si>
    <t>Teja Caballete Perfil 7 en Fibrocemento</t>
  </si>
  <si>
    <t>https://www.homecenter.com.co/homecenter-co/product/11663/caballete-articulado-inferior-eternit/11663/</t>
  </si>
  <si>
    <t>Teja Fabricada En Zinc, Metálica, 3,05 x 0,75 M</t>
  </si>
  <si>
    <t>https://globalferreps.com.co/products/teja-de-zinc-3-05-m-calibre-35</t>
  </si>
  <si>
    <t>Teja #6 Ondulada En Fibrocemento, Perfil 7</t>
  </si>
  <si>
    <t>https://www.homecenter.com.co/homecenter-co/product/05322/teja-perfil-7-6-183x92cm-eternit/05323/</t>
  </si>
  <si>
    <t>Teja #8 Ondulada En Fibrocemento, Perfil 7</t>
  </si>
  <si>
    <t>https://www.homecenter.com.co/homecenter-co/product/05322/teja-perfil-7-8-244x92cm-au201m2-eternit/39835/</t>
  </si>
  <si>
    <t>Tubo De Presión en Pvc De 1" Por 6Mt</t>
  </si>
  <si>
    <t>https://aldiaferreteria.com/sanitarios-y-ventilacion/938-tubo-de-presion-1-rde-21-200-psi?srsltid=AfmBOorKfbfOVJP2uYXP7KZxKtlbPE-J33mfNoxKKhuq-YU_os2KoeOz</t>
  </si>
  <si>
    <t>https://aldiaferreteria.com/sanitarios-y-ventilacion/944-tubo-de-presion-2-rde-21-200-psi?srsltid=AfmBOoqtcwV_hC_itRVZvGx4uFDPAmCayQCoZNyeMInPtOCy_Z7C1_VA</t>
  </si>
  <si>
    <t>Varilla Corrugada ¼” X 6m</t>
  </si>
  <si>
    <t>https://www.homecenter.com.co/homecenter-co/product/31061/varilla-g-60-w-1-4-pulg-x-6m-1494kg-aprox-corrugada/31061/</t>
  </si>
  <si>
    <t>https://panelconstructor.com.co/producto/varilla-corrugada-1-2/?srsltid=AfmBOoqlApubDjFYdGDpSgxOV8XVBrkyo02AKh9tSoss6nUlnAyqQilGoEw</t>
  </si>
  <si>
    <t>Varilla Corrugada 3/8” X 6m</t>
  </si>
  <si>
    <t>Aceite vegetal Botella x 1000 ml</t>
  </si>
  <si>
    <t>https://corabastos.com.co/wp-content/uploads/2026/02/Boletin_diario_20260212.pdf</t>
  </si>
  <si>
    <t>Arroz fortificado, blanco por 500grs</t>
  </si>
  <si>
    <t>KG</t>
  </si>
  <si>
    <t>https://vaquitaexpress.com.co/arroz-blanco-orquidea-x-500gr.html?srsltid=AfmBOooflj9pwftZytQM9IhF3j2eLVkHjgpV2G4jVXalKvb1sRRYeVBWKZA</t>
  </si>
  <si>
    <t>Azúcar Bolsa por 500 grs</t>
  </si>
  <si>
    <t>https://mercadomadrid.com.co/azucar-y-endulzantes/482-azucar-manuelita-bolsa-500-gramos-alta-purez-7702410000000.html?srsltid=AfmBOooyjYtkAJEk4LwaUgYzQfsjZsAY7IpsEUe1OEKdaepx6psZb-Uj_vE</t>
  </si>
  <si>
    <t>Café instantáneo, bolsa por 500 grs</t>
  </si>
  <si>
    <t>Chocolate bolsa por 500 grs (2 Unidades)</t>
  </si>
  <si>
    <t>https://www.larebajavirtual.com/chocolate-sol-85342/p?srsltid=AfmBOor70bx-K2mhL-Jx8xkO7XNNNqg8Dms6pgeqRDe9Q1Hgv6ocR0GGswg</t>
  </si>
  <si>
    <t>https://domicilios.tiendasd1.com/p/frijol-rojo-el-estio-500g-12004975</t>
  </si>
  <si>
    <t>https://www.larebajavirtual.com/harina-donarepa-de-maiz-blanca-haz-dona-arepa-129452/p?srsltid=AfmBOoo6ZY4cMGSInQzRiEN5Ge0mNJojpnpDSDxJa_5SYNcAoa89srrL0yM</t>
  </si>
  <si>
    <t>Leche en polvo bolsa x 400 grs</t>
  </si>
  <si>
    <t>https://www.mercaboy.com/arroz-y-granos/812-lenteja-sudespensa-500gr-7707309250138.html</t>
  </si>
  <si>
    <t>Atún en lomitos lata 170 grs (3 Unidades)</t>
  </si>
  <si>
    <t>https://distribuidoralaherradura.com/inicio/4956-atun-lomito-en-agua-x-175.html</t>
  </si>
  <si>
    <t>https://vaquitaexpress.com.co/pasta-pan-500g-spaghetti.html?srsltid=AfmBOorNJ33Yv-2wAo9tsMLXMyjtLjCRFSnawiY8Ne3lUQTUzcYPO5lbJTQ</t>
  </si>
  <si>
    <t>https://www.jumbocolombia.com/bolsa-sal-refisal-x500grs/p?idsku=22119&amp;srsltid=AfmBOop7d_dKWqKJEPuYW90o3V9Yzzykhtqa7g6lCj3fW_uyHIkOfkpfwsU</t>
  </si>
  <si>
    <t>Panela paquete x 500 grs</t>
  </si>
  <si>
    <t>https://www.jumbocolombia.com/panela-la-nocaimera-pastilla-x-500-g/p?idsku=40779&amp;srsltid=AfmBOopLIG5SgMwANPA3lGV-XMTcJL_QDAJj5zJmy-4suGyV1vuvd5dCpL4</t>
  </si>
  <si>
    <t>Cepillo dental adulto</t>
  </si>
  <si>
    <t>https://www.drogueriascolsubsidio.com/cepillo-dental-interproximal-proquident-7702314153818/p?idsku=1735&amp;srsltid=AfmBOooHI9ZtXzyrCckJnpDGeoaik_84V24_3AsztoFhXpF4cYxiTP3XKZU</t>
  </si>
  <si>
    <t>Cepillo dental niño</t>
  </si>
  <si>
    <t>https://www.exito.com/cepillo-dental-nino-oruga-x-12-104758096-mp/p?idsku=104758096&amp;srsltid=AfmBOopw4NW0J7DWj7YH2d11Bw0nmifoc1DS9A8Y61DonLnPqYoSXnMJgm8</t>
  </si>
  <si>
    <t>Crema dental X 150cc</t>
  </si>
  <si>
    <t>https://www.farmatodo.com.co/producto/215551221-crema-dental-colgate?wpsrc=Organic+Search&amp;wpsn=www.google.com</t>
  </si>
  <si>
    <t>https://www.larebajavirtual.com/jabon-antibacterial-en-barra-protex-avena-x-3-uni-x-110-grs-c-u-150037/p?idsku=23647&amp;srsltid=AfmBOorcT6k2uB3gSptPLwdt1ASNNOrB0PrajgnD-DCqSZ3BXtvcIOZOGLI</t>
  </si>
  <si>
    <t>Paquete toallas higiénicas rapigel, plus, invisibles</t>
  </si>
  <si>
    <t>https://www.eurosupermercados.com.co/toalla-inv-rapigel--10und-prot--3und-41b/p?srsltid=AfmBOoq9d1q-27SfX6R5fFgJIbDWi9I5JcMRvhEM3kuLYC0rw6JmN-424LM</t>
  </si>
  <si>
    <t>https://mercadomadrid.com.co/afeitada/3087-maquina-afeitar-schick-xtreme3-piel-sensible-7591070000000.html</t>
  </si>
  <si>
    <t>https://kromaspace.com/producto/peinilla-tradicional/</t>
  </si>
  <si>
    <t>https://dalisa.co/es/productos/jabon-en-barra-super-rombo-para-lavar-ropa-300-gramos?srsltid=AfmBOoq1A2dbbwVIYzS8oiSllcDwJQ20TOc59EEoFhbI0I7st-VxwstBGdI</t>
  </si>
  <si>
    <t>Toalla en Hilo de 0.50x0.90 Metros</t>
  </si>
  <si>
    <t>https://www.almacenessi.com/toalla-oxford-280907/p?idsku=37091&amp;srsltid=AfmBOorXQ1H_PbstZzc3zfrB1BA6Al1WqM81jcvMm9-FQAOZ3O4vpyz6tUw</t>
  </si>
  <si>
    <t>Papel higiénico 2 en 1, triple hoja</t>
  </si>
  <si>
    <t>https://www.homecenter.com.co/homecenter-co/product/718494/papel-higienico-3-hojas-acolchamax-extragde-x24r/718494/</t>
  </si>
  <si>
    <t>Paquete pañales desechables paquete por 30 etapa 5</t>
  </si>
  <si>
    <t>https://www.drogueriasanjorge.com/tienda/bebe/panales-infantiles/panal-pequenin-extraproteccion-5-30-un/?srsltid=AfmBOoqeo6k9W2EAQnIlQyqWS2Ukxr70lnFnla3AA2rE84szxdlJkKdjY5Q</t>
  </si>
  <si>
    <t>Olla fondo triple con tapa plana 24 cm</t>
  </si>
  <si>
    <t>https://www.exito.com/olla-24-cm-ilko-aluminio-every-day-2-piezas-gris-3206302/p?idsku=3678067&amp;srsltid=AfmBOoqWxl3Y_vdcpMkV5UwjQfdrU7Kx2z4km2vW538wdIYY4lz_WzGLyTc</t>
  </si>
  <si>
    <t>Paila Nº 22 Aluminio</t>
  </si>
  <si>
    <t>https://www.falabella.com.co/falabella-co/product/139663242/Paila-de-Aluminio-sin-Tapa-1,7-Litros-No-22/139663243</t>
  </si>
  <si>
    <t>Chocolatera Nº 3 AR Aluminio</t>
  </si>
  <si>
    <t>https://www.almacenesla13.com/products/chocolatera-bordeada-3-lts-munal?variant=31702546481254&amp;country=CO&amp;currency=COP&amp;utm_medium=product_sync&amp;utm_source=google&amp;utm_content=sag_organic&amp;utm_campaign=sag_organic&amp;srsltid=AfmBOorVjF6e0BddltNCHjXrWI1VrCt2CARY74xLUEMPJBOrHLficUPxK9g</t>
  </si>
  <si>
    <t>Molinillo de madera</t>
  </si>
  <si>
    <t>https://www.easy.com.co/molinillo-en-madera-4-astas-35-cms/p?idsku=1207928&amp;srsltid=AfmBOooJAJuEhJu2Nfl21whknRcJj7ayIjMPeQMxl2gPbA4Sb28kerAD5o4</t>
  </si>
  <si>
    <t>Cuchara de madera de 14 cm</t>
  </si>
  <si>
    <t>https://jwcolpack.com/producto/cuchara-de-madera-postre-14-cm/</t>
  </si>
  <si>
    <t>Cerillas de madera (Fósforos)</t>
  </si>
  <si>
    <t>https://megaredil.com/es/productos/fosforos-el-sol</t>
  </si>
  <si>
    <t>Platos hondos plásticos</t>
  </si>
  <si>
    <t>https://www.miniso.co/miniso-paquete-tazones-ecologico/p?idsku=2709</t>
  </si>
  <si>
    <t>Platos pandos plásticos</t>
  </si>
  <si>
    <t>https://www.jumbocolombia.com/plato-plastico-capri-blanco-22-cm-outzen/p?srsltid=AfmBOopztVJniK4uWRYqQAs98B5qtjMT84sSAkaqxlR8ODAaAKnZYRdEZfQ</t>
  </si>
  <si>
    <t>Pocillos plásticos (Chocolateros)</t>
  </si>
  <si>
    <t>https://mayorista.donbodegon.com/p/pocillo-plastico?srsltid=AfmBOooVkXBpZ_BOCiukuy7_1PFDcYXYellLl--obYSefkr0KHwYmNIGXrU</t>
  </si>
  <si>
    <t>https://www.homecenter.com.co/homecenter-co/product/293588/set-x-3-cucharas-de-te-en-acero-inoxidable/293588/</t>
  </si>
  <si>
    <t>Refrigerios Incluye una (1) bebida, un (1) sólido y una (1) fruta de temporada. Las opciones de bebida son: jugo en néctar 300 ml, vaso de avena 9 oz, jugo 100% natural 9 oz, yogurt o kumis 200 gr. Las opciones de alimento sólido son: dedito de queso 150 gr, empanada de carne o pollo 170 gr, sándwich de jamón y queso 160 gr, pastel de pollo 170 gr y mantecada 160 gr, todo debidamente</t>
  </si>
  <si>
    <t>KIT</t>
  </si>
  <si>
    <t>LISTA DE PRECIOS DE EQUIPO</t>
  </si>
  <si>
    <t>Gravados (19%): Herramientas, ferretería (cemento, pinturas), menaje de cocina, aseo y logística.
Excluidos/Exentos: Alimentos de la canasta familiar (Arroz, Fríjol, Lenteja, etc. - Art. 424 E.T.).</t>
  </si>
  <si>
    <t>Pedro J. Gutierrez</t>
  </si>
  <si>
    <t xml:space="preserve">Yerly Anaya </t>
  </si>
  <si>
    <t>Profesional Admón. de Empresas</t>
  </si>
  <si>
    <t>CRONOGRAMA PROYECTO APOYO Y ASISTENCIA OPORTUNA A LA POBLACIÓN AFECTADA POR DIFERENTES ESCENARIOS DE RIESGOS, SITUACIONES DE EMERGENCIAS Y DESASTRES AÑO 2026 EN EL MUNICIPIO DE VALLEDUPAR CESAR</t>
  </si>
  <si>
    <t>APOYO Y ASISTENCIA OPORTUNA A LA POBLACIÓN AFECTADA POR DIFERENTES ESCENARIOS DE RIESGOS, SITUACIONES DE EMERGENCIAS Y DESASTRES AÑO 2026 EN EL MUNICIPIO DE VALLEDUPAR CESAR</t>
  </si>
  <si>
    <t>SECRETARÍA DE GOBIERNO</t>
  </si>
  <si>
    <t>PRESUPUESTO DETALLADO</t>
  </si>
  <si>
    <t>SUBTOTAL 1</t>
  </si>
  <si>
    <t>SUBTOTAL 2</t>
  </si>
  <si>
    <t>SUBTOTAL 3</t>
  </si>
  <si>
    <t>SUBTOTAL 4</t>
  </si>
  <si>
    <t>SUBTOTAL 5</t>
  </si>
  <si>
    <t>SUBTOTAL 6</t>
  </si>
  <si>
    <t>MES 4</t>
  </si>
  <si>
    <t>MES 5</t>
  </si>
  <si>
    <t>MES 6</t>
  </si>
  <si>
    <t>MES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</si>
</sst>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[$$-240A]\ #,##0"/>
    <numFmt numFmtId="167" formatCode="_-&quot;$&quot;\ * #,##0_-;\-&quot;$&quot;\ * #,##0_-;_-&quot;$&quot;\ * &quot;-&quot;??_-;_-@_-"/>
    <numFmt numFmtId="168" formatCode="_-* #,##0.00\ _P_t_s_-;\-* #,##0.00\ _P_t_s_-;_-* &quot;-&quot;??\ _P_t_s_-;_-@_-"/>
    <numFmt numFmtId="169" formatCode="_-* #,##0\ _€_-;\-* #,##0\ _€_-;_-* &quot;-&quot;??\ _€_-;_-@_-"/>
    <numFmt numFmtId="170" formatCode="_ [$€-2]\ * #,##0.00_ ;_ [$€-2]\ * \-#,##0.00_ ;_ [$€-2]\ * &quot;-&quot;??_ "/>
    <numFmt numFmtId="171" formatCode="[$$-240A]\ #,##0.00"/>
  </numFmts>
  <fonts count="3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3" tint="-0.499984740745262"/>
      <name val="Arial"/>
      <family val="2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u/>
      <sz val="12"/>
      <color theme="10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AE57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11" fillId="0" borderId="0"/>
    <xf numFmtId="0" fontId="12" fillId="0" borderId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4" fillId="0" borderId="0"/>
    <xf numFmtId="165" fontId="1" fillId="0" borderId="0" applyFont="0" applyFill="0" applyBorder="0" applyAlignment="0" applyProtection="0"/>
    <xf numFmtId="0" fontId="15" fillId="0" borderId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165" fontId="2" fillId="0" borderId="0" applyFont="0" applyFill="0" applyBorder="0" applyAlignment="0" applyProtection="0"/>
  </cellStyleXfs>
  <cellXfs count="229">
    <xf numFmtId="0" fontId="0" fillId="0" borderId="0" xfId="0"/>
    <xf numFmtId="0" fontId="4" fillId="0" borderId="0" xfId="0" applyFont="1"/>
    <xf numFmtId="0" fontId="0" fillId="0" borderId="0" xfId="0" applyAlignment="1">
      <alignment wrapText="1"/>
    </xf>
    <xf numFmtId="166" fontId="7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66" fontId="0" fillId="0" borderId="0" xfId="0" applyNumberForma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67" fontId="3" fillId="2" borderId="2" xfId="1" applyNumberFormat="1" applyFont="1" applyFill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6" fontId="17" fillId="0" borderId="1" xfId="1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7" fillId="0" borderId="0" xfId="0" applyFont="1"/>
    <xf numFmtId="166" fontId="16" fillId="2" borderId="1" xfId="0" applyNumberFormat="1" applyFont="1" applyFill="1" applyBorder="1" applyAlignment="1">
      <alignment horizontal="right" vertical="center"/>
    </xf>
    <xf numFmtId="166" fontId="17" fillId="0" borderId="1" xfId="1" applyNumberFormat="1" applyFont="1" applyBorder="1" applyAlignment="1">
      <alignment horizontal="right" vertical="center" wrapText="1"/>
    </xf>
    <xf numFmtId="166" fontId="17" fillId="0" borderId="0" xfId="1" applyNumberFormat="1" applyFont="1" applyFill="1" applyBorder="1" applyAlignment="1">
      <alignment horizontal="right" vertical="center"/>
    </xf>
    <xf numFmtId="166" fontId="17" fillId="0" borderId="0" xfId="0" applyNumberFormat="1" applyFont="1"/>
    <xf numFmtId="166" fontId="17" fillId="3" borderId="1" xfId="0" applyNumberFormat="1" applyFont="1" applyFill="1" applyBorder="1" applyAlignment="1">
      <alignment horizontal="right" vertical="center"/>
    </xf>
    <xf numFmtId="0" fontId="18" fillId="3" borderId="1" xfId="0" applyFont="1" applyFill="1" applyBorder="1" applyAlignment="1">
      <alignment horizontal="center" vertical="center" wrapText="1"/>
    </xf>
    <xf numFmtId="166" fontId="17" fillId="3" borderId="1" xfId="1" applyNumberFormat="1" applyFont="1" applyFill="1" applyBorder="1" applyAlignment="1">
      <alignment horizontal="right" vertical="center" wrapText="1"/>
    </xf>
    <xf numFmtId="166" fontId="17" fillId="3" borderId="1" xfId="1" applyNumberFormat="1" applyFont="1" applyFill="1" applyBorder="1" applyAlignment="1">
      <alignment horizontal="right" vertical="center"/>
    </xf>
    <xf numFmtId="0" fontId="0" fillId="3" borderId="0" xfId="0" applyFill="1"/>
    <xf numFmtId="0" fontId="24" fillId="0" borderId="1" xfId="0" applyFont="1" applyBorder="1" applyAlignment="1">
      <alignment horizontal="left" vertical="center" wrapText="1"/>
    </xf>
    <xf numFmtId="167" fontId="3" fillId="0" borderId="2" xfId="1" applyNumberFormat="1" applyFont="1" applyFill="1" applyBorder="1" applyAlignment="1">
      <alignment horizontal="right" vertical="center"/>
    </xf>
    <xf numFmtId="0" fontId="16" fillId="2" borderId="1" xfId="0" applyFont="1" applyFill="1" applyBorder="1" applyAlignment="1">
      <alignment horizontal="center" vertical="center" wrapText="1"/>
    </xf>
    <xf numFmtId="167" fontId="3" fillId="4" borderId="0" xfId="0" applyNumberFormat="1" applyFont="1" applyFill="1"/>
    <xf numFmtId="0" fontId="16" fillId="2" borderId="22" xfId="0" applyFont="1" applyFill="1" applyBorder="1" applyAlignment="1">
      <alignment horizontal="center" vertical="center" wrapText="1"/>
    </xf>
    <xf numFmtId="166" fontId="17" fillId="2" borderId="1" xfId="1" applyNumberFormat="1" applyFont="1" applyFill="1" applyBorder="1" applyAlignment="1">
      <alignment horizontal="right" vertical="center"/>
    </xf>
    <xf numFmtId="166" fontId="17" fillId="2" borderId="1" xfId="0" applyNumberFormat="1" applyFont="1" applyFill="1" applyBorder="1" applyAlignment="1">
      <alignment horizontal="right" vertical="center"/>
    </xf>
    <xf numFmtId="166" fontId="16" fillId="2" borderId="1" xfId="1" applyNumberFormat="1" applyFont="1" applyFill="1" applyBorder="1" applyAlignment="1">
      <alignment horizontal="right" vertical="center"/>
    </xf>
    <xf numFmtId="166" fontId="16" fillId="3" borderId="1" xfId="0" applyNumberFormat="1" applyFont="1" applyFill="1" applyBorder="1" applyAlignment="1">
      <alignment horizontal="right" vertical="center"/>
    </xf>
    <xf numFmtId="9" fontId="0" fillId="0" borderId="0" xfId="0" applyNumberFormat="1"/>
    <xf numFmtId="0" fontId="16" fillId="2" borderId="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166" fontId="17" fillId="2" borderId="1" xfId="1" applyNumberFormat="1" applyFont="1" applyFill="1" applyBorder="1" applyAlignment="1">
      <alignment horizontal="right" vertical="center" wrapText="1"/>
    </xf>
    <xf numFmtId="166" fontId="17" fillId="2" borderId="0" xfId="0" applyNumberFormat="1" applyFont="1" applyFill="1" applyAlignment="1">
      <alignment horizontal="right" vertical="center"/>
    </xf>
    <xf numFmtId="0" fontId="16" fillId="2" borderId="22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166" fontId="17" fillId="0" borderId="2" xfId="1" applyNumberFormat="1" applyFont="1" applyBorder="1" applyAlignment="1">
      <alignment horizontal="right" vertical="center" wrapText="1"/>
    </xf>
    <xf numFmtId="166" fontId="17" fillId="2" borderId="2" xfId="1" applyNumberFormat="1" applyFont="1" applyFill="1" applyBorder="1" applyAlignment="1">
      <alignment horizontal="right" vertical="center"/>
    </xf>
    <xf numFmtId="166" fontId="17" fillId="0" borderId="2" xfId="1" applyNumberFormat="1" applyFont="1" applyFill="1" applyBorder="1" applyAlignment="1">
      <alignment horizontal="right" vertical="center"/>
    </xf>
    <xf numFmtId="166" fontId="17" fillId="2" borderId="2" xfId="0" applyNumberFormat="1" applyFont="1" applyFill="1" applyBorder="1" applyAlignment="1">
      <alignment horizontal="right" vertical="center"/>
    </xf>
    <xf numFmtId="166" fontId="17" fillId="3" borderId="2" xfId="0" applyNumberFormat="1" applyFont="1" applyFill="1" applyBorder="1" applyAlignment="1">
      <alignment horizontal="right" vertical="center"/>
    </xf>
    <xf numFmtId="166" fontId="17" fillId="3" borderId="2" xfId="1" applyNumberFormat="1" applyFont="1" applyFill="1" applyBorder="1" applyAlignment="1">
      <alignment horizontal="right" vertical="center"/>
    </xf>
    <xf numFmtId="0" fontId="0" fillId="2" borderId="21" xfId="0" applyFill="1" applyBorder="1"/>
    <xf numFmtId="0" fontId="17" fillId="0" borderId="1" xfId="0" applyFont="1" applyBorder="1" applyAlignment="1">
      <alignment horizontal="center" vertical="center" wrapText="1"/>
    </xf>
    <xf numFmtId="165" fontId="17" fillId="3" borderId="1" xfId="17" applyFont="1" applyFill="1" applyBorder="1" applyAlignment="1">
      <alignment horizontal="right" vertical="center"/>
    </xf>
    <xf numFmtId="165" fontId="17" fillId="2" borderId="1" xfId="17" applyFont="1" applyFill="1" applyBorder="1" applyAlignment="1">
      <alignment horizontal="right" vertical="center"/>
    </xf>
    <xf numFmtId="167" fontId="3" fillId="4" borderId="2" xfId="1" applyNumberFormat="1" applyFont="1" applyFill="1" applyBorder="1" applyAlignment="1">
      <alignment horizontal="right" vertical="center"/>
    </xf>
    <xf numFmtId="0" fontId="23" fillId="0" borderId="0" xfId="16" applyAlignment="1">
      <alignment vertical="center"/>
    </xf>
    <xf numFmtId="167" fontId="3" fillId="6" borderId="2" xfId="1" applyNumberFormat="1" applyFont="1" applyFill="1" applyBorder="1" applyAlignment="1">
      <alignment horizontal="right" vertical="center"/>
    </xf>
    <xf numFmtId="166" fontId="17" fillId="3" borderId="1" xfId="0" applyNumberFormat="1" applyFont="1" applyFill="1" applyBorder="1" applyAlignment="1">
      <alignment horizontal="left" vertical="center"/>
    </xf>
    <xf numFmtId="167" fontId="3" fillId="7" borderId="2" xfId="1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3" fillId="0" borderId="0" xfId="16"/>
    <xf numFmtId="166" fontId="17" fillId="2" borderId="1" xfId="1" applyNumberFormat="1" applyFont="1" applyFill="1" applyBorder="1" applyAlignment="1">
      <alignment horizontal="left" vertical="center"/>
    </xf>
    <xf numFmtId="166" fontId="17" fillId="4" borderId="1" xfId="1" applyNumberFormat="1" applyFont="1" applyFill="1" applyBorder="1" applyAlignment="1">
      <alignment horizontal="right" vertical="center"/>
    </xf>
    <xf numFmtId="0" fontId="16" fillId="2" borderId="22" xfId="0" applyFont="1" applyFill="1" applyBorder="1" applyAlignment="1">
      <alignment horizontal="left" vertical="center"/>
    </xf>
    <xf numFmtId="0" fontId="17" fillId="3" borderId="22" xfId="0" applyFont="1" applyFill="1" applyBorder="1" applyAlignment="1">
      <alignment horizontal="justify" vertical="justify" wrapText="1"/>
    </xf>
    <xf numFmtId="0" fontId="16" fillId="0" borderId="0" xfId="0" applyFont="1" applyFill="1" applyAlignment="1">
      <alignment horizontal="left" vertical="center"/>
    </xf>
    <xf numFmtId="166" fontId="16" fillId="0" borderId="0" xfId="0" applyNumberFormat="1" applyFont="1" applyFill="1" applyAlignment="1">
      <alignment horizontal="right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9" fillId="0" borderId="28" xfId="0" applyFont="1" applyBorder="1" applyAlignment="1">
      <alignment horizontal="left" vertical="center" wrapText="1"/>
    </xf>
    <xf numFmtId="0" fontId="28" fillId="0" borderId="11" xfId="0" applyFont="1" applyBorder="1" applyAlignment="1">
      <alignment vertical="center" wrapText="1"/>
    </xf>
    <xf numFmtId="0" fontId="30" fillId="0" borderId="28" xfId="0" applyFont="1" applyBorder="1" applyAlignment="1">
      <alignment horizontal="justify" vertical="center"/>
    </xf>
    <xf numFmtId="0" fontId="28" fillId="0" borderId="11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justify" vertical="center"/>
    </xf>
    <xf numFmtId="0" fontId="31" fillId="0" borderId="0" xfId="0" applyFont="1" applyFill="1"/>
    <xf numFmtId="0" fontId="3" fillId="0" borderId="25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166" fontId="31" fillId="0" borderId="0" xfId="0" applyNumberFormat="1" applyFont="1" applyFill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166" fontId="31" fillId="0" borderId="2" xfId="0" applyNumberFormat="1" applyFont="1" applyFill="1" applyBorder="1" applyAlignment="1">
      <alignment horizontal="right" vertical="center" wrapText="1"/>
    </xf>
    <xf numFmtId="166" fontId="31" fillId="0" borderId="1" xfId="0" applyNumberFormat="1" applyFont="1" applyFill="1" applyBorder="1" applyAlignment="1">
      <alignment horizontal="right" vertical="center" wrapText="1"/>
    </xf>
    <xf numFmtId="166" fontId="31" fillId="0" borderId="2" xfId="0" applyNumberFormat="1" applyFont="1" applyFill="1" applyBorder="1" applyAlignment="1">
      <alignment horizontal="right" vertical="center"/>
    </xf>
    <xf numFmtId="166" fontId="31" fillId="0" borderId="1" xfId="0" applyNumberFormat="1" applyFont="1" applyFill="1" applyBorder="1" applyAlignment="1">
      <alignment horizontal="right" vertical="center"/>
    </xf>
    <xf numFmtId="0" fontId="31" fillId="0" borderId="1" xfId="0" applyFont="1" applyFill="1" applyBorder="1"/>
    <xf numFmtId="0" fontId="0" fillId="0" borderId="1" xfId="0" applyFont="1" applyFill="1" applyBorder="1"/>
    <xf numFmtId="0" fontId="35" fillId="0" borderId="1" xfId="16" applyFont="1" applyFill="1" applyBorder="1"/>
    <xf numFmtId="0" fontId="31" fillId="0" borderId="0" xfId="0" applyFont="1" applyFill="1" applyAlignment="1">
      <alignment horizontal="right" vertical="center"/>
    </xf>
    <xf numFmtId="166" fontId="31" fillId="0" borderId="0" xfId="0" applyNumberFormat="1" applyFont="1" applyFill="1"/>
    <xf numFmtId="0" fontId="0" fillId="0" borderId="0" xfId="0" applyFont="1" applyFill="1"/>
    <xf numFmtId="166" fontId="7" fillId="0" borderId="1" xfId="0" applyNumberFormat="1" applyFont="1" applyFill="1" applyBorder="1" applyAlignment="1">
      <alignment horizontal="right" vertical="center"/>
    </xf>
    <xf numFmtId="166" fontId="7" fillId="0" borderId="2" xfId="0" applyNumberFormat="1" applyFont="1" applyFill="1" applyBorder="1" applyAlignment="1">
      <alignment horizontal="right" vertical="center" wrapText="1"/>
    </xf>
    <xf numFmtId="166" fontId="7" fillId="0" borderId="1" xfId="0" applyNumberFormat="1" applyFont="1" applyFill="1" applyBorder="1" applyAlignment="1">
      <alignment horizontal="right" vertical="center" wrapText="1"/>
    </xf>
    <xf numFmtId="166" fontId="7" fillId="0" borderId="2" xfId="0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7" fillId="0" borderId="1" xfId="1" applyFont="1" applyFill="1" applyBorder="1" applyAlignment="1">
      <alignment horizontal="right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horizontal="center"/>
    </xf>
    <xf numFmtId="0" fontId="34" fillId="0" borderId="0" xfId="0" applyFont="1" applyFill="1"/>
    <xf numFmtId="166" fontId="31" fillId="9" borderId="2" xfId="0" applyNumberFormat="1" applyFont="1" applyFill="1" applyBorder="1" applyAlignment="1">
      <alignment horizontal="right" vertical="center" wrapText="1"/>
    </xf>
    <xf numFmtId="0" fontId="28" fillId="8" borderId="27" xfId="0" applyFont="1" applyFill="1" applyBorder="1" applyAlignment="1">
      <alignment horizontal="center" vertical="center" wrapText="1"/>
    </xf>
    <xf numFmtId="0" fontId="28" fillId="8" borderId="26" xfId="0" applyFont="1" applyFill="1" applyBorder="1" applyAlignment="1">
      <alignment horizontal="center" vertical="center" wrapText="1"/>
    </xf>
    <xf numFmtId="166" fontId="16" fillId="10" borderId="1" xfId="1" applyNumberFormat="1" applyFont="1" applyFill="1" applyBorder="1" applyAlignment="1">
      <alignment horizontal="right" vertical="center"/>
    </xf>
    <xf numFmtId="0" fontId="16" fillId="2" borderId="1" xfId="0" applyFont="1" applyFill="1" applyBorder="1" applyAlignment="1">
      <alignment horizontal="left" vertical="center" wrapText="1"/>
    </xf>
    <xf numFmtId="166" fontId="16" fillId="10" borderId="24" xfId="0" applyNumberFormat="1" applyFont="1" applyFill="1" applyBorder="1" applyAlignment="1">
      <alignment vertical="center"/>
    </xf>
    <xf numFmtId="171" fontId="16" fillId="2" borderId="1" xfId="0" applyNumberFormat="1" applyFont="1" applyFill="1" applyBorder="1" applyAlignment="1">
      <alignment horizontal="right" vertical="center"/>
    </xf>
    <xf numFmtId="0" fontId="28" fillId="9" borderId="27" xfId="0" applyFont="1" applyFill="1" applyBorder="1" applyAlignment="1">
      <alignment horizontal="center" vertical="center" wrapText="1"/>
    </xf>
    <xf numFmtId="0" fontId="0" fillId="0" borderId="7" xfId="0" applyBorder="1"/>
    <xf numFmtId="0" fontId="30" fillId="9" borderId="11" xfId="0" applyFont="1" applyFill="1" applyBorder="1" applyAlignment="1">
      <alignment horizontal="justify" vertical="center"/>
    </xf>
    <xf numFmtId="0" fontId="28" fillId="9" borderId="1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0" xfId="16" applyAlignment="1">
      <alignment horizontal="left" vertical="center"/>
    </xf>
    <xf numFmtId="0" fontId="0" fillId="0" borderId="0" xfId="0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left" vertical="center"/>
    </xf>
    <xf numFmtId="0" fontId="16" fillId="2" borderId="23" xfId="0" applyFont="1" applyFill="1" applyBorder="1" applyAlignment="1">
      <alignment horizontal="left" vertical="center"/>
    </xf>
    <xf numFmtId="0" fontId="16" fillId="2" borderId="24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2" borderId="22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9" fontId="7" fillId="0" borderId="3" xfId="0" applyNumberFormat="1" applyFont="1" applyFill="1" applyBorder="1" applyAlignment="1">
      <alignment horizontal="center" vertical="center" wrapText="1"/>
    </xf>
    <xf numFmtId="9" fontId="7" fillId="0" borderId="2" xfId="0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justify"/>
    </xf>
    <xf numFmtId="0" fontId="16" fillId="10" borderId="22" xfId="0" applyFont="1" applyFill="1" applyBorder="1" applyAlignment="1">
      <alignment horizontal="right" vertical="center"/>
    </xf>
    <xf numFmtId="0" fontId="16" fillId="10" borderId="23" xfId="0" applyFont="1" applyFill="1" applyBorder="1" applyAlignment="1">
      <alignment horizontal="right" vertical="center"/>
    </xf>
    <xf numFmtId="0" fontId="28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</cellXfs>
  <cellStyles count="18">
    <cellStyle name="Estilo 1" xfId="4" xr:uid="{00000000-0005-0000-0000-000000000000}"/>
    <cellStyle name="Estilo 1 2" xfId="14" xr:uid="{00000000-0005-0000-0000-000001000000}"/>
    <cellStyle name="Hipervínculo" xfId="16" builtinId="8"/>
    <cellStyle name="Millares" xfId="17" builtinId="3"/>
    <cellStyle name="Millares 16" xfId="11" xr:uid="{00000000-0005-0000-0000-000004000000}"/>
    <cellStyle name="Millares 2" xfId="13" xr:uid="{00000000-0005-0000-0000-000005000000}"/>
    <cellStyle name="Millares 3" xfId="15" xr:uid="{00000000-0005-0000-0000-000006000000}"/>
    <cellStyle name="Millares 6" xfId="5" xr:uid="{00000000-0005-0000-0000-000007000000}"/>
    <cellStyle name="Moneda" xfId="1" builtinId="4"/>
    <cellStyle name="Moneda 2" xfId="6" xr:uid="{00000000-0005-0000-0000-000009000000}"/>
    <cellStyle name="Normal" xfId="0" builtinId="0"/>
    <cellStyle name="Normal 2" xfId="2" xr:uid="{00000000-0005-0000-0000-00000B000000}"/>
    <cellStyle name="Normal 2 2" xfId="3" xr:uid="{00000000-0005-0000-0000-00000C000000}"/>
    <cellStyle name="Normal 2 4" xfId="12" xr:uid="{00000000-0005-0000-0000-00000D000000}"/>
    <cellStyle name="Normal 6" xfId="9" xr:uid="{00000000-0005-0000-0000-00000E000000}"/>
    <cellStyle name="Normal 6 2" xfId="8" xr:uid="{00000000-0005-0000-0000-00000F000000}"/>
    <cellStyle name="Normal 7 2" xfId="7" xr:uid="{00000000-0005-0000-0000-000010000000}"/>
    <cellStyle name="Porcentaje 2" xfId="10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888891208674808E-2"/>
          <c:y val="3.9548023698452547E-2"/>
          <c:w val="0.96111110879132522"/>
          <c:h val="0.9154703811187769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'[1]ESTUDIO DE MERCADO'!$R$11:$T$11</c:f>
              <c:strCache>
                <c:ptCount val="3"/>
                <c:pt idx="0">
                  <c:v>https://www.homecenter.com.co/homecenter-co/product/177180/ladrillo-h-10-30x20x10cm-59k-15u-m2/177180/</c:v>
                </c:pt>
                <c:pt idx="1">
                  <c:v>PROMEDIO</c:v>
                </c:pt>
                <c:pt idx="2">
                  <c:v>MÁXIMO</c:v>
                </c:pt>
              </c:strCache>
            </c:strRef>
          </c:cat>
          <c:val>
            <c:numRef>
              <c:f>'[1]ESTUDIO DE MERCADO'!$R$12:$T$12</c:f>
              <c:numCache>
                <c:formatCode>General</c:formatCode>
                <c:ptCount val="3"/>
                <c:pt idx="0">
                  <c:v>0</c:v>
                </c:pt>
                <c:pt idx="1">
                  <c:v>30273257.633333337</c:v>
                </c:pt>
                <c:pt idx="2">
                  <c:v>30722205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B8-4938-B7ED-E0BF58BB6BF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2013236880"/>
        <c:axId val="2013233520"/>
      </c:barChart>
      <c:catAx>
        <c:axId val="2013236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13233520"/>
        <c:crosses val="autoZero"/>
        <c:auto val="1"/>
        <c:lblAlgn val="ctr"/>
        <c:lblOffset val="100"/>
        <c:noMultiLvlLbl val="0"/>
      </c:catAx>
      <c:valAx>
        <c:axId val="201323352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13236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0</xdr:row>
      <xdr:rowOff>38099</xdr:rowOff>
    </xdr:from>
    <xdr:to>
      <xdr:col>2</xdr:col>
      <xdr:colOff>1390650</xdr:colOff>
      <xdr:row>3</xdr:row>
      <xdr:rowOff>171449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33CCFFA-5537-47AD-9631-DEE49A30D9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4" y="38099"/>
          <a:ext cx="1857376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85724</xdr:rowOff>
    </xdr:from>
    <xdr:to>
      <xdr:col>1</xdr:col>
      <xdr:colOff>1047750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7A0E5B-0A3C-420D-B20E-F983FA5965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85724"/>
          <a:ext cx="1276351" cy="790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0</xdr:row>
      <xdr:rowOff>38099</xdr:rowOff>
    </xdr:from>
    <xdr:to>
      <xdr:col>2</xdr:col>
      <xdr:colOff>1390650</xdr:colOff>
      <xdr:row>3</xdr:row>
      <xdr:rowOff>171449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B5D1C40-E10E-4D16-9F3F-2E90A86FD9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4" y="38099"/>
          <a:ext cx="1857376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0</xdr:row>
      <xdr:rowOff>38099</xdr:rowOff>
    </xdr:from>
    <xdr:to>
      <xdr:col>1</xdr:col>
      <xdr:colOff>1390650</xdr:colOff>
      <xdr:row>3</xdr:row>
      <xdr:rowOff>171449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BD7DCB3-E489-42BE-B9B2-4CBC27CB59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" y="38099"/>
          <a:ext cx="1755776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293914</xdr:colOff>
      <xdr:row>5</xdr:row>
      <xdr:rowOff>457200</xdr:rowOff>
    </xdr:from>
    <xdr:to>
      <xdr:col>27</xdr:col>
      <xdr:colOff>533399</xdr:colOff>
      <xdr:row>25</xdr:row>
      <xdr:rowOff>141513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A27A434-9187-4B53-8EB3-C73BB4858B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123341</xdr:colOff>
      <xdr:row>0</xdr:row>
      <xdr:rowOff>2</xdr:rowOff>
    </xdr:from>
    <xdr:to>
      <xdr:col>2</xdr:col>
      <xdr:colOff>1224987</xdr:colOff>
      <xdr:row>2</xdr:row>
      <xdr:rowOff>212204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793BE15-D10B-488D-A4A8-0AC53009F47B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4459"/>
        <a:stretch/>
      </xdr:blipFill>
      <xdr:spPr bwMode="auto">
        <a:xfrm>
          <a:off x="470582" y="2"/>
          <a:ext cx="1728608" cy="829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cel/AppData/Local/Temp/5031b9d7-bc8e-4850-8c42-2f80c085cd4b_ESTUDIO%20DE%20MERCADO%20EQUIPO%20ECONOMICO.zip.d4b/ESTUDIO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UDIO DE MERCADO"/>
      <sheetName val="PRESUPUESTO"/>
    </sheetNames>
    <sheetDataSet>
      <sheetData sheetId="0">
        <row r="11">
          <cell r="R11" t="str">
            <v>https://www.homecenter.com.co/homecenter-co/product/177180/ladrillo-h-10-30x20x10cm-59k-15u-m2/177180/</v>
          </cell>
          <cell r="S11" t="str">
            <v>PROMEDIO</v>
          </cell>
          <cell r="T11" t="str">
            <v>MÁXIMO</v>
          </cell>
        </row>
        <row r="12">
          <cell r="R12" t="str">
            <v>https://distrimarcassjg.com/product/bolsa-jumbo-negra-10-und/</v>
          </cell>
          <cell r="S12">
            <v>30273257.633333337</v>
          </cell>
          <cell r="T12">
            <v>30722205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homecenter.com.co/homecenter-co/product/560666/guante-carnaza-reforzado-largo-rdl/560666/" TargetMode="External"/><Relationship Id="rId7" Type="http://schemas.openxmlformats.org/officeDocument/2006/relationships/hyperlink" Target="https://www.exito.com/jabon-azul-en-barra-x-300-ml-66210/p" TargetMode="External"/><Relationship Id="rId2" Type="http://schemas.openxmlformats.org/officeDocument/2006/relationships/hyperlink" Target="https://www.homecenter.com.co/homecenter-co/product/177180/ladrillo-h-10-30x20x10cm-59k-15u-m2/177180/" TargetMode="External"/><Relationship Id="rId1" Type="http://schemas.openxmlformats.org/officeDocument/2006/relationships/hyperlink" Target="https://www.homecenter.com.co/homecenter-co/product/13846/cemento-argos-gris-50kg/13846/" TargetMode="External"/><Relationship Id="rId6" Type="http://schemas.openxmlformats.org/officeDocument/2006/relationships/hyperlink" Target="https://www.homecenter.com.co/homecenter-co/product/117571/tubo-presion-6-mts-rde-21-200-psi-3-pulg/117571/" TargetMode="External"/><Relationship Id="rId5" Type="http://schemas.openxmlformats.org/officeDocument/2006/relationships/hyperlink" Target="https://www.homecenter.com.co/homecenter-co/product/63167/ladrillo-comun-rosado-20x10x6cm-50u-m2-27k/63167/" TargetMode="External"/><Relationship Id="rId4" Type="http://schemas.openxmlformats.org/officeDocument/2006/relationships/hyperlink" Target="https://www.homecenter.com.co/homecenter-co/product/116434/bloque-n4-estandar-10x20x30cm-42k-155u-m2/116434/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omecenter.com.co/homecenter-co/product/04712/tanque-5000-litros/04712/" TargetMode="External"/><Relationship Id="rId3" Type="http://schemas.openxmlformats.org/officeDocument/2006/relationships/hyperlink" Target="https://www.homecenter.com.co/homecenter-co/product/560666/guante-carnaza-reforzado-largo-rdl/560666/" TargetMode="External"/><Relationship Id="rId7" Type="http://schemas.openxmlformats.org/officeDocument/2006/relationships/hyperlink" Target="https://www.exito.com/jabon-azul-en-barra-x-300-ml-66210/p" TargetMode="External"/><Relationship Id="rId2" Type="http://schemas.openxmlformats.org/officeDocument/2006/relationships/hyperlink" Target="https://www.homecenter.com.co/homecenter-co/product/177180/ladrillo-h-10-30x20x10cm-59k-15u-m2/177180/" TargetMode="External"/><Relationship Id="rId1" Type="http://schemas.openxmlformats.org/officeDocument/2006/relationships/hyperlink" Target="https://www.homecenter.com.co/homecenter-co/product/13846/cemento-argos-gris-50kg/13846/" TargetMode="External"/><Relationship Id="rId6" Type="http://schemas.openxmlformats.org/officeDocument/2006/relationships/hyperlink" Target="https://www.homecenter.com.co/homecenter-co/product/117571/tubo-presion-6-mts-rde-21-200-psi-3-pulg/117571/" TargetMode="External"/><Relationship Id="rId5" Type="http://schemas.openxmlformats.org/officeDocument/2006/relationships/hyperlink" Target="https://www.homecenter.com.co/homecenter-co/product/63167/ladrillo-comun-rosado-20x10x6cm-50u-m2-27k/63167/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https://www.homecenter.com.co/homecenter-co/product/116434/bloque-n4-estandar-10x20x30cm-42k-155u-m2/116434/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ferragro.com/products/plastico-negr-pqa-c-6-2-a-4m-r-x-100mts?variant=43872095961283&amp;country=CO&amp;currency=COP&amp;utm_medium=product_sync&amp;utm_source=google&amp;utm_content=sag_organic&amp;utm_campaign=sag_organic&amp;srsltid=AfmBOordgfi-OIgRCIikgWv4lSXn_jySjji3T5ds1byosTdgZo6dt0LIxGo" TargetMode="External"/><Relationship Id="rId7" Type="http://schemas.openxmlformats.org/officeDocument/2006/relationships/hyperlink" Target="https://www.exito.com/olla-24-cm-ilko-aluminio-every-day-2-piezas-gris-3206302/p?idsku=3678067&amp;srsltid=AfmBOoqWxl3Y_vdcpMkV5UwjQfdrU7Kx2z4km2vW538wdIYY4lz_WzGLyTc" TargetMode="External"/><Relationship Id="rId2" Type="http://schemas.openxmlformats.org/officeDocument/2006/relationships/hyperlink" Target="https://www.construmole.com/producto/esmalte-icomax-2-en-1-negro-10344725-galon/" TargetMode="External"/><Relationship Id="rId1" Type="http://schemas.openxmlformats.org/officeDocument/2006/relationships/hyperlink" Target="https://www.homecenter.com.co/homecenter-co/product/177180/ladrillo-h-10-30x20x10cm-59k-15u-m2/177180/" TargetMode="External"/><Relationship Id="rId6" Type="http://schemas.openxmlformats.org/officeDocument/2006/relationships/hyperlink" Target="https://www.larebajavirtual.com/chocolate-sol-85342/p?srsltid=AfmBOor70bx-K2mhL-Jx8xkO7XNNNqg8Dms6pgeqRDe9Q1Hgv6ocR0GGswg" TargetMode="External"/><Relationship Id="rId5" Type="http://schemas.openxmlformats.org/officeDocument/2006/relationships/hyperlink" Target="https://agrocolombiasas.com/producto/tanque-conico-para-almacenamiento-de-agua-5-000l-delagua/?srsltid=AfmBOoq3EuX9b3XPGwFOA8O7xNLbMf1uNxGZdKnUOL0miuh2t_SxAhb5pjU" TargetMode="External"/><Relationship Id="rId4" Type="http://schemas.openxmlformats.org/officeDocument/2006/relationships/hyperlink" Target="https://agrocolombiasas.com/producto/tanque-conico-para-almacenamiento-de-agua-10-000l-delagua/?srsltid=AfmBOorApM0O_5oN28vaxhfHJyzJVsZPufIpbI4G2p4Y_kb53-fF83zByOQ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A138"/>
  <sheetViews>
    <sheetView showGridLines="0" topLeftCell="P1" zoomScale="79" zoomScaleNormal="79" workbookViewId="0">
      <selection activeCell="T10" sqref="T10"/>
    </sheetView>
  </sheetViews>
  <sheetFormatPr baseColWidth="10" defaultRowHeight="15.5"/>
  <cols>
    <col min="2" max="2" width="8.25" customWidth="1"/>
    <col min="3" max="3" width="74" customWidth="1"/>
    <col min="4" max="4" width="9.33203125" customWidth="1"/>
    <col min="5" max="5" width="11.25" customWidth="1"/>
    <col min="6" max="6" width="13.25" customWidth="1"/>
    <col min="7" max="7" width="19.5" customWidth="1"/>
    <col min="8" max="8" width="18.5" customWidth="1"/>
    <col min="9" max="9" width="21.83203125" customWidth="1"/>
    <col min="10" max="10" width="22.5" customWidth="1"/>
    <col min="11" max="11" width="18" customWidth="1"/>
    <col min="12" max="14" width="20" customWidth="1"/>
    <col min="15" max="15" width="216.08203125" hidden="1" customWidth="1"/>
    <col min="16" max="16" width="13.58203125" customWidth="1"/>
    <col min="17" max="17" width="17.08203125" customWidth="1"/>
    <col min="18" max="18" width="16.75" bestFit="1" customWidth="1"/>
    <col min="19" max="19" width="17.08203125" customWidth="1"/>
    <col min="20" max="20" width="18.58203125" customWidth="1"/>
    <col min="21" max="23" width="21.33203125" customWidth="1"/>
    <col min="24" max="25" width="20.58203125" customWidth="1"/>
    <col min="26" max="26" width="20.83203125" customWidth="1"/>
  </cols>
  <sheetData>
    <row r="1" spans="2:26" ht="15.65" customHeight="1">
      <c r="B1" s="128" t="s">
        <v>16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30"/>
    </row>
    <row r="2" spans="2:26" ht="21" customHeight="1">
      <c r="B2" s="131" t="s">
        <v>15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3"/>
    </row>
    <row r="3" spans="2:26" ht="21" customHeight="1">
      <c r="B3" s="13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6"/>
    </row>
    <row r="4" spans="2:26" ht="19.149999999999999" customHeight="1">
      <c r="B4" s="137" t="s">
        <v>118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9"/>
    </row>
    <row r="5" spans="2:26" ht="28.9" customHeight="1">
      <c r="B5" s="140" t="s">
        <v>14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</row>
    <row r="6" spans="2:26" ht="54.75" customHeight="1">
      <c r="B6" s="143" t="s">
        <v>0</v>
      </c>
      <c r="C6" s="151" t="s">
        <v>4</v>
      </c>
      <c r="D6" s="153" t="s">
        <v>17</v>
      </c>
      <c r="E6" s="126" t="s">
        <v>1</v>
      </c>
      <c r="F6" s="126" t="s">
        <v>2</v>
      </c>
      <c r="G6" s="125" t="s">
        <v>163</v>
      </c>
      <c r="H6" s="125"/>
      <c r="I6" s="125" t="s">
        <v>164</v>
      </c>
      <c r="J6" s="125"/>
      <c r="K6" s="125" t="s">
        <v>165</v>
      </c>
      <c r="L6" s="125"/>
      <c r="M6" s="125" t="s">
        <v>148</v>
      </c>
      <c r="N6" s="125"/>
      <c r="O6" s="126" t="s">
        <v>181</v>
      </c>
      <c r="P6" s="125" t="s">
        <v>157</v>
      </c>
      <c r="Q6" s="125"/>
      <c r="R6" s="125"/>
      <c r="S6" s="125" t="s">
        <v>159</v>
      </c>
      <c r="T6" s="125"/>
      <c r="U6" s="149" t="s">
        <v>160</v>
      </c>
      <c r="V6" s="150"/>
      <c r="W6" s="149" t="s">
        <v>162</v>
      </c>
      <c r="X6" s="150"/>
      <c r="Y6" s="149" t="s">
        <v>161</v>
      </c>
      <c r="Z6" s="150"/>
    </row>
    <row r="7" spans="2:26" ht="51" customHeight="1">
      <c r="B7" s="143"/>
      <c r="C7" s="152"/>
      <c r="D7" s="154"/>
      <c r="E7" s="155"/>
      <c r="F7" s="155"/>
      <c r="G7" s="30" t="s">
        <v>5</v>
      </c>
      <c r="H7" s="30" t="s">
        <v>6</v>
      </c>
      <c r="I7" s="30" t="str">
        <f>G7</f>
        <v>VALOR UNITARIO
 IVA INCLUIDO</v>
      </c>
      <c r="J7" s="30" t="str">
        <f>H7</f>
        <v>VALOR TOTAL 
IVA INCLUIDO</v>
      </c>
      <c r="K7" s="30" t="s">
        <v>5</v>
      </c>
      <c r="L7" s="30" t="s">
        <v>7</v>
      </c>
      <c r="M7" s="30" t="s">
        <v>5</v>
      </c>
      <c r="N7" s="30" t="s">
        <v>7</v>
      </c>
      <c r="O7" s="127"/>
      <c r="P7" s="30" t="s">
        <v>158</v>
      </c>
      <c r="Q7" s="30" t="s">
        <v>5</v>
      </c>
      <c r="R7" s="30" t="s">
        <v>7</v>
      </c>
      <c r="S7" s="30" t="s">
        <v>5</v>
      </c>
      <c r="T7" s="30" t="s">
        <v>7</v>
      </c>
      <c r="U7" s="30" t="s">
        <v>5</v>
      </c>
      <c r="V7" s="30" t="s">
        <v>7</v>
      </c>
      <c r="W7" s="30" t="s">
        <v>5</v>
      </c>
      <c r="X7" s="30" t="s">
        <v>7</v>
      </c>
      <c r="Y7" s="30" t="s">
        <v>5</v>
      </c>
      <c r="Z7" s="30" t="s">
        <v>7</v>
      </c>
    </row>
    <row r="8" spans="2:26" s="27" customFormat="1" ht="19.5" customHeight="1">
      <c r="B8" s="40"/>
      <c r="C8" s="41" t="s">
        <v>150</v>
      </c>
      <c r="D8" s="40"/>
      <c r="E8" s="42"/>
      <c r="F8" s="42"/>
      <c r="G8" s="42"/>
      <c r="H8" s="42"/>
      <c r="I8" s="42"/>
      <c r="J8" s="42"/>
      <c r="K8" s="42"/>
      <c r="L8" s="42"/>
      <c r="M8" s="42"/>
      <c r="N8" s="42"/>
      <c r="O8" s="43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2:26" ht="15.65" customHeight="1">
      <c r="B9" s="11">
        <v>1</v>
      </c>
      <c r="C9" s="12" t="s">
        <v>26</v>
      </c>
      <c r="D9" s="13" t="s">
        <v>116</v>
      </c>
      <c r="E9" s="14">
        <v>1</v>
      </c>
      <c r="F9" s="15">
        <v>559</v>
      </c>
      <c r="G9" s="20">
        <v>2250</v>
      </c>
      <c r="H9" s="33">
        <f t="shared" ref="H9:H74" si="0">G9*F9</f>
        <v>1257750</v>
      </c>
      <c r="I9" s="16">
        <v>1900</v>
      </c>
      <c r="J9" s="33">
        <f t="shared" ref="J9:J74" si="1">I9*F9</f>
        <v>1062100</v>
      </c>
      <c r="K9" s="16">
        <v>2000</v>
      </c>
      <c r="L9" s="34">
        <f t="shared" ref="L9:L74" si="2">K9*F9</f>
        <v>1118000</v>
      </c>
      <c r="M9" s="23"/>
      <c r="N9" s="34"/>
      <c r="O9" s="23"/>
      <c r="P9" s="23"/>
      <c r="Q9" s="61"/>
      <c r="R9" s="62">
        <f>+Q9*F9</f>
        <v>0</v>
      </c>
      <c r="S9" s="23"/>
      <c r="T9" s="34"/>
      <c r="U9" s="26">
        <f t="shared" ref="U9:U17" si="3">MIN(G9,I9,K9,M9,P9,S9)</f>
        <v>1900</v>
      </c>
      <c r="V9" s="33">
        <f>+U9*F9</f>
        <v>1062100</v>
      </c>
      <c r="W9" s="26">
        <f>AVERAGE(I9,K9,M9,O9,S9,U9)</f>
        <v>1933.3333333333333</v>
      </c>
      <c r="X9" s="33">
        <f>+W9*F9</f>
        <v>1080733.3333333333</v>
      </c>
      <c r="Y9" s="26">
        <f>MAX(K9,M9,O9,R9,U9,W9)</f>
        <v>2000</v>
      </c>
      <c r="Z9" s="33">
        <f>+Y9*F9</f>
        <v>1118000</v>
      </c>
    </row>
    <row r="10" spans="2:26">
      <c r="B10" s="11">
        <v>2</v>
      </c>
      <c r="C10" s="12" t="s">
        <v>27</v>
      </c>
      <c r="D10" s="13" t="s">
        <v>116</v>
      </c>
      <c r="E10" s="14">
        <v>1</v>
      </c>
      <c r="F10" s="15">
        <v>400</v>
      </c>
      <c r="G10" s="20">
        <v>2700</v>
      </c>
      <c r="H10" s="33">
        <f t="shared" si="0"/>
        <v>1080000</v>
      </c>
      <c r="I10" s="16">
        <v>2650</v>
      </c>
      <c r="J10" s="33">
        <f t="shared" si="1"/>
        <v>1060000</v>
      </c>
      <c r="K10" s="16">
        <v>2750</v>
      </c>
      <c r="L10" s="34">
        <f t="shared" si="2"/>
        <v>1100000</v>
      </c>
      <c r="M10" s="23">
        <v>1750</v>
      </c>
      <c r="N10" s="34">
        <f t="shared" ref="N10:N17" si="4">M10*F10</f>
        <v>700000</v>
      </c>
      <c r="O10" s="23"/>
      <c r="P10" s="23"/>
      <c r="Q10" s="61"/>
      <c r="R10" s="62">
        <f t="shared" ref="R10:R72" si="5">+Q10*F10</f>
        <v>0</v>
      </c>
      <c r="S10" s="23"/>
      <c r="T10" s="34">
        <f t="shared" ref="T10:T17" si="6">S10*K10</f>
        <v>0</v>
      </c>
      <c r="U10" s="26">
        <f t="shared" si="3"/>
        <v>1750</v>
      </c>
      <c r="V10" s="33">
        <f t="shared" ref="V10:V74" si="7">+U10*F10</f>
        <v>700000</v>
      </c>
      <c r="W10" s="26">
        <f t="shared" ref="W10:W75" si="8">AVERAGE(I10,K10,M10,O10,S10,U10)</f>
        <v>2225</v>
      </c>
      <c r="X10" s="33">
        <f t="shared" ref="X10:X74" si="9">+W10*F10</f>
        <v>890000</v>
      </c>
      <c r="Y10" s="26">
        <f t="shared" ref="Y10:Y75" si="10">MAX(K10,M10,O10,R10,U10,W10)</f>
        <v>2750</v>
      </c>
      <c r="Z10" s="33">
        <f t="shared" ref="Z10:Z74" si="11">+Y10*F10</f>
        <v>1100000</v>
      </c>
    </row>
    <row r="11" spans="2:26" ht="25.5" customHeight="1">
      <c r="B11" s="11">
        <v>3</v>
      </c>
      <c r="C11" s="12" t="s">
        <v>28</v>
      </c>
      <c r="D11" s="13" t="s">
        <v>116</v>
      </c>
      <c r="E11" s="14">
        <v>1</v>
      </c>
      <c r="F11" s="15">
        <v>400</v>
      </c>
      <c r="G11" s="20">
        <v>2916</v>
      </c>
      <c r="H11" s="33">
        <f t="shared" si="0"/>
        <v>1166400</v>
      </c>
      <c r="I11" s="16">
        <v>2856</v>
      </c>
      <c r="J11" s="33">
        <f t="shared" si="1"/>
        <v>1142400</v>
      </c>
      <c r="K11" s="16">
        <v>2975</v>
      </c>
      <c r="L11" s="34">
        <f t="shared" si="2"/>
        <v>1190000</v>
      </c>
      <c r="M11" s="23">
        <v>1820</v>
      </c>
      <c r="N11" s="34">
        <f t="shared" si="4"/>
        <v>728000</v>
      </c>
      <c r="O11" s="64" t="s">
        <v>166</v>
      </c>
      <c r="P11" s="23"/>
      <c r="Q11" s="61"/>
      <c r="R11" s="62">
        <f t="shared" si="5"/>
        <v>0</v>
      </c>
      <c r="S11" s="23"/>
      <c r="T11" s="34">
        <f t="shared" si="6"/>
        <v>0</v>
      </c>
      <c r="U11" s="26">
        <f t="shared" si="3"/>
        <v>1820</v>
      </c>
      <c r="V11" s="33">
        <f t="shared" si="7"/>
        <v>728000</v>
      </c>
      <c r="W11" s="26">
        <f t="shared" si="8"/>
        <v>2367.75</v>
      </c>
      <c r="X11" s="33">
        <f t="shared" si="9"/>
        <v>947100</v>
      </c>
      <c r="Y11" s="26">
        <f t="shared" si="10"/>
        <v>2975</v>
      </c>
      <c r="Z11" s="33">
        <f t="shared" si="11"/>
        <v>1190000</v>
      </c>
    </row>
    <row r="12" spans="2:26" ht="17.25" customHeight="1">
      <c r="B12" s="11">
        <v>4</v>
      </c>
      <c r="C12" s="12" t="s">
        <v>29</v>
      </c>
      <c r="D12" s="13" t="s">
        <v>116</v>
      </c>
      <c r="E12" s="14">
        <v>1</v>
      </c>
      <c r="F12" s="60">
        <v>20</v>
      </c>
      <c r="G12" s="20">
        <v>7021</v>
      </c>
      <c r="H12" s="33">
        <f>G12*F12</f>
        <v>140420</v>
      </c>
      <c r="I12" s="16">
        <v>7140</v>
      </c>
      <c r="J12" s="33">
        <f>I12*F12</f>
        <v>142800</v>
      </c>
      <c r="K12" s="16">
        <v>6545</v>
      </c>
      <c r="L12" s="34">
        <f>K12*F12</f>
        <v>130900</v>
      </c>
      <c r="M12" s="23">
        <v>2520</v>
      </c>
      <c r="N12" s="34">
        <f>M12*F12</f>
        <v>50400</v>
      </c>
      <c r="O12" s="23"/>
      <c r="P12" s="23"/>
      <c r="Q12" s="61"/>
      <c r="R12" s="62">
        <f t="shared" si="5"/>
        <v>0</v>
      </c>
      <c r="S12" s="23"/>
      <c r="T12" s="34">
        <f>S12*K12</f>
        <v>0</v>
      </c>
      <c r="U12" s="26">
        <f>MIN(G12,I12,K12,M12,P12,S12)</f>
        <v>2520</v>
      </c>
      <c r="V12" s="33">
        <f>+U12*F12</f>
        <v>50400</v>
      </c>
      <c r="W12" s="26">
        <f>AVERAGE(I12,K12,M12,O12,S12,U12)</f>
        <v>4681.25</v>
      </c>
      <c r="X12" s="33">
        <f>+W12*F12</f>
        <v>93625</v>
      </c>
      <c r="Y12" s="26">
        <f>MAX(K12,M12,O12,R12,U12,W12)</f>
        <v>6545</v>
      </c>
      <c r="Z12" s="33">
        <f>+Y12*F12</f>
        <v>130900</v>
      </c>
    </row>
    <row r="13" spans="2:26">
      <c r="B13" s="11">
        <v>5</v>
      </c>
      <c r="C13" s="12" t="s">
        <v>30</v>
      </c>
      <c r="D13" s="13" t="s">
        <v>116</v>
      </c>
      <c r="E13" s="14">
        <v>1</v>
      </c>
      <c r="F13" s="15">
        <v>20</v>
      </c>
      <c r="G13" s="20">
        <v>76279</v>
      </c>
      <c r="H13" s="33">
        <f t="shared" si="0"/>
        <v>1525580</v>
      </c>
      <c r="I13" s="16">
        <v>77350</v>
      </c>
      <c r="J13" s="33">
        <f t="shared" si="1"/>
        <v>1547000</v>
      </c>
      <c r="K13" s="16">
        <v>92225</v>
      </c>
      <c r="L13" s="34">
        <f t="shared" si="2"/>
        <v>1844500</v>
      </c>
      <c r="M13" s="23">
        <v>75000</v>
      </c>
      <c r="N13" s="34">
        <f t="shared" si="4"/>
        <v>1500000</v>
      </c>
      <c r="O13" s="66" t="s">
        <v>167</v>
      </c>
      <c r="P13" s="23"/>
      <c r="Q13" s="61"/>
      <c r="R13" s="62">
        <f t="shared" si="5"/>
        <v>0</v>
      </c>
      <c r="S13" s="23"/>
      <c r="T13" s="34">
        <f t="shared" si="6"/>
        <v>0</v>
      </c>
      <c r="U13" s="26">
        <f t="shared" si="3"/>
        <v>75000</v>
      </c>
      <c r="V13" s="33">
        <f t="shared" si="7"/>
        <v>1500000</v>
      </c>
      <c r="W13" s="26">
        <f t="shared" si="8"/>
        <v>79893.75</v>
      </c>
      <c r="X13" s="33">
        <f t="shared" si="9"/>
        <v>1597875</v>
      </c>
      <c r="Y13" s="26">
        <f t="shared" si="10"/>
        <v>92225</v>
      </c>
      <c r="Z13" s="33">
        <f t="shared" si="11"/>
        <v>1844500</v>
      </c>
    </row>
    <row r="14" spans="2:26">
      <c r="B14" s="11">
        <v>6</v>
      </c>
      <c r="C14" s="12" t="s">
        <v>31</v>
      </c>
      <c r="D14" s="13" t="s">
        <v>116</v>
      </c>
      <c r="E14" s="14">
        <v>1</v>
      </c>
      <c r="F14" s="15">
        <v>10</v>
      </c>
      <c r="G14" s="20">
        <v>14279</v>
      </c>
      <c r="H14" s="33">
        <f t="shared" si="0"/>
        <v>142790</v>
      </c>
      <c r="I14" s="16">
        <v>14280</v>
      </c>
      <c r="J14" s="33">
        <f t="shared" si="1"/>
        <v>142800</v>
      </c>
      <c r="K14" s="16">
        <v>13685</v>
      </c>
      <c r="L14" s="34">
        <f t="shared" si="2"/>
        <v>136850</v>
      </c>
      <c r="M14" s="23">
        <v>16100</v>
      </c>
      <c r="N14" s="34">
        <f t="shared" si="4"/>
        <v>161000</v>
      </c>
      <c r="O14" s="23"/>
      <c r="P14" s="23"/>
      <c r="Q14" s="61"/>
      <c r="R14" s="62">
        <f t="shared" si="5"/>
        <v>0</v>
      </c>
      <c r="S14" s="23"/>
      <c r="T14" s="34">
        <f t="shared" si="6"/>
        <v>0</v>
      </c>
      <c r="U14" s="26">
        <f t="shared" si="3"/>
        <v>13685</v>
      </c>
      <c r="V14" s="33">
        <f t="shared" si="7"/>
        <v>136850</v>
      </c>
      <c r="W14" s="26">
        <f t="shared" si="8"/>
        <v>14437.5</v>
      </c>
      <c r="X14" s="33">
        <f t="shared" si="9"/>
        <v>144375</v>
      </c>
      <c r="Y14" s="26">
        <f t="shared" si="10"/>
        <v>16100</v>
      </c>
      <c r="Z14" s="33">
        <f t="shared" si="11"/>
        <v>161000</v>
      </c>
    </row>
    <row r="15" spans="2:26" ht="31">
      <c r="B15" s="11">
        <v>7</v>
      </c>
      <c r="C15" s="12" t="s">
        <v>121</v>
      </c>
      <c r="D15" s="13" t="s">
        <v>116</v>
      </c>
      <c r="E15" s="14">
        <v>1</v>
      </c>
      <c r="F15" s="15">
        <v>20</v>
      </c>
      <c r="G15" s="20">
        <v>55930</v>
      </c>
      <c r="H15" s="33">
        <f t="shared" si="0"/>
        <v>1118600</v>
      </c>
      <c r="I15" s="16">
        <v>54739</v>
      </c>
      <c r="J15" s="33">
        <f t="shared" si="1"/>
        <v>1094780</v>
      </c>
      <c r="K15" s="16">
        <v>54621</v>
      </c>
      <c r="L15" s="34">
        <f t="shared" si="2"/>
        <v>1092420</v>
      </c>
      <c r="M15" s="23">
        <v>53200</v>
      </c>
      <c r="N15" s="34">
        <f t="shared" si="4"/>
        <v>1064000</v>
      </c>
      <c r="O15" s="23"/>
      <c r="P15" s="23"/>
      <c r="Q15" s="61"/>
      <c r="R15" s="62">
        <f t="shared" si="5"/>
        <v>0</v>
      </c>
      <c r="S15" s="23"/>
      <c r="T15" s="34">
        <f t="shared" si="6"/>
        <v>0</v>
      </c>
      <c r="U15" s="26">
        <f t="shared" si="3"/>
        <v>53200</v>
      </c>
      <c r="V15" s="33">
        <f t="shared" si="7"/>
        <v>1064000</v>
      </c>
      <c r="W15" s="26">
        <f t="shared" si="8"/>
        <v>53940</v>
      </c>
      <c r="X15" s="33">
        <f t="shared" si="9"/>
        <v>1078800</v>
      </c>
      <c r="Y15" s="26">
        <f t="shared" si="10"/>
        <v>54621</v>
      </c>
      <c r="Z15" s="33">
        <f t="shared" si="11"/>
        <v>1092420</v>
      </c>
    </row>
    <row r="16" spans="2:26">
      <c r="B16" s="11">
        <v>8</v>
      </c>
      <c r="C16" s="12" t="s">
        <v>32</v>
      </c>
      <c r="D16" s="13" t="s">
        <v>116</v>
      </c>
      <c r="E16" s="14">
        <v>1</v>
      </c>
      <c r="F16" s="15">
        <v>20</v>
      </c>
      <c r="G16" s="20">
        <v>11025</v>
      </c>
      <c r="H16" s="33">
        <f t="shared" si="0"/>
        <v>220500</v>
      </c>
      <c r="I16" s="16">
        <v>10710</v>
      </c>
      <c r="J16" s="33">
        <f t="shared" si="1"/>
        <v>214200</v>
      </c>
      <c r="K16" s="16">
        <v>10290</v>
      </c>
      <c r="L16" s="34">
        <f t="shared" si="2"/>
        <v>205800</v>
      </c>
      <c r="M16" s="23">
        <v>9100</v>
      </c>
      <c r="N16" s="34">
        <f t="shared" si="4"/>
        <v>182000</v>
      </c>
      <c r="O16" s="23"/>
      <c r="P16" s="23"/>
      <c r="Q16" s="61"/>
      <c r="R16" s="62">
        <f t="shared" si="5"/>
        <v>0</v>
      </c>
      <c r="S16" s="23"/>
      <c r="T16" s="34">
        <f t="shared" si="6"/>
        <v>0</v>
      </c>
      <c r="U16" s="26">
        <f t="shared" si="3"/>
        <v>9100</v>
      </c>
      <c r="V16" s="33">
        <f t="shared" si="7"/>
        <v>182000</v>
      </c>
      <c r="W16" s="26">
        <f t="shared" si="8"/>
        <v>9800</v>
      </c>
      <c r="X16" s="33">
        <f t="shared" si="9"/>
        <v>196000</v>
      </c>
      <c r="Y16" s="26">
        <f t="shared" si="10"/>
        <v>10290</v>
      </c>
      <c r="Z16" s="33">
        <f t="shared" si="11"/>
        <v>205800</v>
      </c>
    </row>
    <row r="17" spans="2:27" ht="31">
      <c r="B17" s="11">
        <v>9</v>
      </c>
      <c r="C17" s="12" t="s">
        <v>33</v>
      </c>
      <c r="D17" s="13" t="s">
        <v>116</v>
      </c>
      <c r="E17" s="14">
        <v>1</v>
      </c>
      <c r="F17" s="15">
        <v>20</v>
      </c>
      <c r="G17" s="20">
        <v>11235</v>
      </c>
      <c r="H17" s="33">
        <f t="shared" si="0"/>
        <v>224700</v>
      </c>
      <c r="I17" s="16">
        <v>11025</v>
      </c>
      <c r="J17" s="33">
        <f t="shared" si="1"/>
        <v>220500</v>
      </c>
      <c r="K17" s="16">
        <v>11130</v>
      </c>
      <c r="L17" s="34">
        <f t="shared" si="2"/>
        <v>222600</v>
      </c>
      <c r="M17" s="23">
        <v>10500</v>
      </c>
      <c r="N17" s="34">
        <f t="shared" si="4"/>
        <v>210000</v>
      </c>
      <c r="O17" s="23"/>
      <c r="P17" s="23"/>
      <c r="Q17" s="61"/>
      <c r="R17" s="62">
        <f t="shared" si="5"/>
        <v>0</v>
      </c>
      <c r="S17" s="23"/>
      <c r="T17" s="34">
        <f t="shared" si="6"/>
        <v>0</v>
      </c>
      <c r="U17" s="26">
        <f t="shared" si="3"/>
        <v>10500</v>
      </c>
      <c r="V17" s="33">
        <f t="shared" si="7"/>
        <v>210000</v>
      </c>
      <c r="W17" s="26">
        <f t="shared" si="8"/>
        <v>10788.75</v>
      </c>
      <c r="X17" s="33">
        <f t="shared" si="9"/>
        <v>215775</v>
      </c>
      <c r="Y17" s="26">
        <f t="shared" si="10"/>
        <v>11130</v>
      </c>
      <c r="Z17" s="33">
        <f t="shared" si="11"/>
        <v>222600</v>
      </c>
    </row>
    <row r="18" spans="2:27">
      <c r="B18" s="11">
        <v>10</v>
      </c>
      <c r="C18" s="12" t="s">
        <v>36</v>
      </c>
      <c r="D18" s="13" t="s">
        <v>116</v>
      </c>
      <c r="E18" s="14">
        <v>1</v>
      </c>
      <c r="F18" s="15">
        <v>150</v>
      </c>
      <c r="G18" s="20">
        <v>49385</v>
      </c>
      <c r="H18" s="33">
        <f t="shared" si="0"/>
        <v>7407750</v>
      </c>
      <c r="I18" s="16">
        <v>50575</v>
      </c>
      <c r="J18" s="33">
        <f t="shared" si="1"/>
        <v>7586250</v>
      </c>
      <c r="K18" s="16">
        <v>54145</v>
      </c>
      <c r="L18" s="34">
        <f t="shared" si="2"/>
        <v>8121750</v>
      </c>
      <c r="M18" s="23">
        <v>44100</v>
      </c>
      <c r="N18" s="34">
        <f t="shared" ref="N18:N55" si="12">M18*F18</f>
        <v>6615000</v>
      </c>
      <c r="O18" s="23"/>
      <c r="P18" s="23">
        <v>35567.879999999997</v>
      </c>
      <c r="Q18" s="23">
        <f>+(P18*1.19)*1.4</f>
        <v>59256.088079999994</v>
      </c>
      <c r="R18" s="34">
        <f t="shared" si="5"/>
        <v>8888413.2119999994</v>
      </c>
      <c r="S18" s="23"/>
      <c r="T18" s="34">
        <f t="shared" ref="T18:T55" si="13">S18*K18</f>
        <v>0</v>
      </c>
      <c r="U18" s="26">
        <f>MIN(G18,I18,K18,M18,Q18,S18)</f>
        <v>44100</v>
      </c>
      <c r="V18" s="33">
        <f t="shared" si="7"/>
        <v>6615000</v>
      </c>
      <c r="W18" s="26">
        <f t="shared" si="8"/>
        <v>48230</v>
      </c>
      <c r="X18" s="33">
        <f t="shared" si="9"/>
        <v>7234500</v>
      </c>
      <c r="Y18" s="26">
        <f t="shared" si="10"/>
        <v>8888413.2119999994</v>
      </c>
      <c r="Z18" s="33">
        <f t="shared" si="11"/>
        <v>1333261981.8</v>
      </c>
    </row>
    <row r="19" spans="2:27" s="27" customFormat="1">
      <c r="B19" s="11">
        <v>11</v>
      </c>
      <c r="C19" s="12" t="s">
        <v>37</v>
      </c>
      <c r="D19" s="11" t="s">
        <v>116</v>
      </c>
      <c r="E19" s="14">
        <v>1</v>
      </c>
      <c r="F19" s="24">
        <v>10</v>
      </c>
      <c r="G19" s="25">
        <v>12971</v>
      </c>
      <c r="H19" s="33">
        <f t="shared" si="0"/>
        <v>129710</v>
      </c>
      <c r="I19" s="26">
        <v>11900</v>
      </c>
      <c r="J19" s="33">
        <f t="shared" si="1"/>
        <v>119000</v>
      </c>
      <c r="K19" s="26">
        <v>12495</v>
      </c>
      <c r="L19" s="34">
        <f t="shared" si="2"/>
        <v>124950</v>
      </c>
      <c r="M19" s="23">
        <v>1400</v>
      </c>
      <c r="N19" s="34">
        <f t="shared" si="12"/>
        <v>14000</v>
      </c>
      <c r="O19" s="23"/>
      <c r="P19" s="23"/>
      <c r="Q19" s="61"/>
      <c r="R19" s="62">
        <f t="shared" si="5"/>
        <v>0</v>
      </c>
      <c r="S19" s="23"/>
      <c r="T19" s="34">
        <f t="shared" si="13"/>
        <v>0</v>
      </c>
      <c r="U19" s="26">
        <f t="shared" ref="U19:U81" si="14">MIN(G19,I19,K19,M19,Q19,S19)</f>
        <v>1400</v>
      </c>
      <c r="V19" s="33">
        <f t="shared" si="7"/>
        <v>14000</v>
      </c>
      <c r="W19" s="26">
        <f t="shared" si="8"/>
        <v>6798.75</v>
      </c>
      <c r="X19" s="33">
        <f t="shared" si="9"/>
        <v>67987.5</v>
      </c>
      <c r="Y19" s="26">
        <f t="shared" si="10"/>
        <v>12495</v>
      </c>
      <c r="Z19" s="33">
        <f t="shared" si="11"/>
        <v>124950</v>
      </c>
      <c r="AA19"/>
    </row>
    <row r="20" spans="2:27">
      <c r="B20" s="11">
        <v>12</v>
      </c>
      <c r="C20" s="12" t="s">
        <v>38</v>
      </c>
      <c r="D20" s="13" t="s">
        <v>116</v>
      </c>
      <c r="E20" s="14">
        <v>1</v>
      </c>
      <c r="F20" s="15">
        <v>20</v>
      </c>
      <c r="G20" s="20">
        <v>7854</v>
      </c>
      <c r="H20" s="33">
        <f t="shared" si="0"/>
        <v>157080</v>
      </c>
      <c r="I20" s="16">
        <v>7735</v>
      </c>
      <c r="J20" s="33">
        <f t="shared" si="1"/>
        <v>154700</v>
      </c>
      <c r="K20" s="16">
        <v>8925</v>
      </c>
      <c r="L20" s="34">
        <f t="shared" si="2"/>
        <v>178500</v>
      </c>
      <c r="M20" s="23">
        <v>4900</v>
      </c>
      <c r="N20" s="34">
        <f t="shared" si="12"/>
        <v>98000</v>
      </c>
      <c r="O20" s="23"/>
      <c r="P20" s="23">
        <v>971</v>
      </c>
      <c r="Q20" s="23">
        <f>+(P20*1.19)*1.4</f>
        <v>1617.6859999999999</v>
      </c>
      <c r="R20" s="34">
        <f t="shared" si="5"/>
        <v>32353.719999999998</v>
      </c>
      <c r="S20" s="23"/>
      <c r="T20" s="34">
        <f t="shared" si="13"/>
        <v>0</v>
      </c>
      <c r="U20" s="26">
        <f t="shared" si="14"/>
        <v>1617.6859999999999</v>
      </c>
      <c r="V20" s="33">
        <f t="shared" si="7"/>
        <v>32353.719999999998</v>
      </c>
      <c r="W20" s="26">
        <f t="shared" si="8"/>
        <v>5794.4215000000004</v>
      </c>
      <c r="X20" s="33">
        <f t="shared" si="9"/>
        <v>115888.43000000001</v>
      </c>
      <c r="Y20" s="26">
        <f t="shared" si="10"/>
        <v>32353.719999999998</v>
      </c>
      <c r="Z20" s="33">
        <f t="shared" si="11"/>
        <v>647074.39999999991</v>
      </c>
    </row>
    <row r="21" spans="2:27" ht="31.5" customHeight="1">
      <c r="B21" s="11">
        <v>13</v>
      </c>
      <c r="C21" s="12" t="s">
        <v>40</v>
      </c>
      <c r="D21" s="13" t="s">
        <v>116</v>
      </c>
      <c r="E21" s="14">
        <v>1</v>
      </c>
      <c r="F21" s="15">
        <v>10</v>
      </c>
      <c r="G21" s="20">
        <v>71400</v>
      </c>
      <c r="H21" s="33">
        <f t="shared" si="0"/>
        <v>714000</v>
      </c>
      <c r="I21" s="16">
        <v>71399</v>
      </c>
      <c r="J21" s="33">
        <f t="shared" si="1"/>
        <v>713990</v>
      </c>
      <c r="K21" s="16">
        <v>71388</v>
      </c>
      <c r="L21" s="34">
        <f t="shared" si="2"/>
        <v>713880</v>
      </c>
      <c r="M21" s="23">
        <v>36400</v>
      </c>
      <c r="N21" s="34">
        <f t="shared" si="12"/>
        <v>364000</v>
      </c>
      <c r="O21" s="23"/>
      <c r="P21" s="23">
        <v>27413</v>
      </c>
      <c r="Q21" s="23">
        <f t="shared" ref="Q21:Q81" si="15">+(P21*1.19)*1.4</f>
        <v>45670.057999999997</v>
      </c>
      <c r="R21" s="34">
        <f t="shared" si="5"/>
        <v>456700.57999999996</v>
      </c>
      <c r="S21" s="23"/>
      <c r="T21" s="34">
        <f t="shared" si="13"/>
        <v>0</v>
      </c>
      <c r="U21" s="26">
        <f t="shared" si="14"/>
        <v>36400</v>
      </c>
      <c r="V21" s="33">
        <f t="shared" si="7"/>
        <v>364000</v>
      </c>
      <c r="W21" s="26">
        <f t="shared" si="8"/>
        <v>53896.75</v>
      </c>
      <c r="X21" s="33">
        <f t="shared" si="9"/>
        <v>538967.5</v>
      </c>
      <c r="Y21" s="26">
        <f t="shared" si="10"/>
        <v>456700.57999999996</v>
      </c>
      <c r="Z21" s="33">
        <f t="shared" si="11"/>
        <v>4567005.8</v>
      </c>
    </row>
    <row r="22" spans="2:27">
      <c r="B22" s="11">
        <v>14</v>
      </c>
      <c r="C22" s="12" t="s">
        <v>41</v>
      </c>
      <c r="D22" s="13" t="s">
        <v>116</v>
      </c>
      <c r="E22" s="14">
        <v>1</v>
      </c>
      <c r="F22" s="15">
        <v>10</v>
      </c>
      <c r="G22" s="20">
        <v>26775</v>
      </c>
      <c r="H22" s="33">
        <f t="shared" si="0"/>
        <v>267750</v>
      </c>
      <c r="I22" s="16">
        <v>26180</v>
      </c>
      <c r="J22" s="33">
        <f t="shared" si="1"/>
        <v>261800</v>
      </c>
      <c r="K22" s="16">
        <v>29750</v>
      </c>
      <c r="L22" s="34">
        <f t="shared" si="2"/>
        <v>297500</v>
      </c>
      <c r="M22" s="23">
        <v>33460</v>
      </c>
      <c r="N22" s="34">
        <f t="shared" si="12"/>
        <v>334600</v>
      </c>
      <c r="O22" s="23"/>
      <c r="P22" s="23"/>
      <c r="Q22" s="61"/>
      <c r="R22" s="62">
        <f t="shared" si="5"/>
        <v>0</v>
      </c>
      <c r="S22" s="23"/>
      <c r="T22" s="34">
        <f t="shared" si="13"/>
        <v>0</v>
      </c>
      <c r="U22" s="26">
        <f t="shared" si="14"/>
        <v>26180</v>
      </c>
      <c r="V22" s="33">
        <f t="shared" si="7"/>
        <v>261800</v>
      </c>
      <c r="W22" s="26">
        <f t="shared" si="8"/>
        <v>28892.5</v>
      </c>
      <c r="X22" s="33">
        <f t="shared" si="9"/>
        <v>288925</v>
      </c>
      <c r="Y22" s="26">
        <f t="shared" si="10"/>
        <v>33460</v>
      </c>
      <c r="Z22" s="33">
        <f t="shared" si="11"/>
        <v>334600</v>
      </c>
    </row>
    <row r="23" spans="2:27" ht="27.75" customHeight="1">
      <c r="B23" s="11">
        <v>15</v>
      </c>
      <c r="C23" s="12" t="s">
        <v>43</v>
      </c>
      <c r="D23" s="13" t="s">
        <v>116</v>
      </c>
      <c r="E23" s="14">
        <v>1</v>
      </c>
      <c r="F23" s="14">
        <v>800</v>
      </c>
      <c r="G23" s="20">
        <v>4760</v>
      </c>
      <c r="H23" s="33">
        <f t="shared" si="0"/>
        <v>3808000</v>
      </c>
      <c r="I23" s="16">
        <v>4641</v>
      </c>
      <c r="J23" s="33">
        <f t="shared" si="1"/>
        <v>3712800</v>
      </c>
      <c r="K23" s="16">
        <v>4403</v>
      </c>
      <c r="L23" s="34">
        <f t="shared" si="2"/>
        <v>3522400</v>
      </c>
      <c r="M23" s="23">
        <v>2100</v>
      </c>
      <c r="N23" s="34">
        <f t="shared" si="12"/>
        <v>1680000</v>
      </c>
      <c r="O23" s="23"/>
      <c r="P23" s="23">
        <v>810</v>
      </c>
      <c r="Q23" s="23">
        <f t="shared" si="15"/>
        <v>1349.4599999999998</v>
      </c>
      <c r="R23" s="34">
        <f t="shared" si="5"/>
        <v>1079567.9999999998</v>
      </c>
      <c r="S23" s="23"/>
      <c r="T23" s="34">
        <f t="shared" si="13"/>
        <v>0</v>
      </c>
      <c r="U23" s="26">
        <f t="shared" si="14"/>
        <v>1349.4599999999998</v>
      </c>
      <c r="V23" s="33">
        <f t="shared" si="7"/>
        <v>1079567.9999999998</v>
      </c>
      <c r="W23" s="26">
        <f t="shared" si="8"/>
        <v>3123.3649999999998</v>
      </c>
      <c r="X23" s="33">
        <f t="shared" si="9"/>
        <v>2498692</v>
      </c>
      <c r="Y23" s="26">
        <f t="shared" si="10"/>
        <v>1079567.9999999998</v>
      </c>
      <c r="Z23" s="33">
        <f t="shared" si="11"/>
        <v>863654399.99999976</v>
      </c>
    </row>
    <row r="24" spans="2:27" ht="15.65" customHeight="1">
      <c r="B24" s="11">
        <v>16</v>
      </c>
      <c r="C24" s="12" t="s">
        <v>44</v>
      </c>
      <c r="D24" s="13" t="s">
        <v>116</v>
      </c>
      <c r="E24" s="14">
        <v>1</v>
      </c>
      <c r="F24" s="14">
        <v>150</v>
      </c>
      <c r="G24" s="20">
        <v>202300</v>
      </c>
      <c r="H24" s="33">
        <f t="shared" si="0"/>
        <v>30345000</v>
      </c>
      <c r="I24" s="16">
        <v>226100</v>
      </c>
      <c r="J24" s="33">
        <f t="shared" si="1"/>
        <v>33915000</v>
      </c>
      <c r="K24" s="16">
        <v>214200</v>
      </c>
      <c r="L24" s="34">
        <f t="shared" si="2"/>
        <v>32130000</v>
      </c>
      <c r="M24" s="23">
        <v>168000</v>
      </c>
      <c r="N24" s="34">
        <f t="shared" si="12"/>
        <v>25200000</v>
      </c>
      <c r="O24" s="23"/>
      <c r="P24" s="23"/>
      <c r="Q24" s="61"/>
      <c r="R24" s="62">
        <f t="shared" si="5"/>
        <v>0</v>
      </c>
      <c r="S24" s="23"/>
      <c r="T24" s="34">
        <f t="shared" si="13"/>
        <v>0</v>
      </c>
      <c r="U24" s="26">
        <f t="shared" si="14"/>
        <v>168000</v>
      </c>
      <c r="V24" s="33">
        <f t="shared" si="7"/>
        <v>25200000</v>
      </c>
      <c r="W24" s="26">
        <f t="shared" si="8"/>
        <v>194075</v>
      </c>
      <c r="X24" s="33">
        <f t="shared" si="9"/>
        <v>29111250</v>
      </c>
      <c r="Y24" s="26">
        <f t="shared" si="10"/>
        <v>214200</v>
      </c>
      <c r="Z24" s="33">
        <f t="shared" si="11"/>
        <v>32130000</v>
      </c>
    </row>
    <row r="25" spans="2:27" ht="20.25" customHeight="1">
      <c r="B25" s="11">
        <v>17</v>
      </c>
      <c r="C25" s="12" t="s">
        <v>45</v>
      </c>
      <c r="D25" s="13" t="s">
        <v>116</v>
      </c>
      <c r="E25" s="14">
        <v>1</v>
      </c>
      <c r="F25" s="14">
        <v>20</v>
      </c>
      <c r="G25" s="20">
        <v>23799</v>
      </c>
      <c r="H25" s="33">
        <f t="shared" si="0"/>
        <v>475980</v>
      </c>
      <c r="I25" s="16">
        <v>23800</v>
      </c>
      <c r="J25" s="33">
        <f t="shared" si="1"/>
        <v>476000</v>
      </c>
      <c r="K25" s="16">
        <v>23681</v>
      </c>
      <c r="L25" s="34">
        <f t="shared" si="2"/>
        <v>473620</v>
      </c>
      <c r="M25" s="23">
        <v>20860</v>
      </c>
      <c r="N25" s="34">
        <f t="shared" si="12"/>
        <v>417200</v>
      </c>
      <c r="O25" s="64" t="s">
        <v>169</v>
      </c>
      <c r="P25" s="23"/>
      <c r="Q25" s="61"/>
      <c r="R25" s="62">
        <f t="shared" si="5"/>
        <v>0</v>
      </c>
      <c r="S25" s="23"/>
      <c r="T25" s="34">
        <f t="shared" si="13"/>
        <v>0</v>
      </c>
      <c r="U25" s="26">
        <f t="shared" si="14"/>
        <v>20860</v>
      </c>
      <c r="V25" s="33">
        <f t="shared" si="7"/>
        <v>417200</v>
      </c>
      <c r="W25" s="26">
        <f t="shared" si="8"/>
        <v>22300.25</v>
      </c>
      <c r="X25" s="33">
        <f t="shared" si="9"/>
        <v>446005</v>
      </c>
      <c r="Y25" s="26">
        <f t="shared" si="10"/>
        <v>23681</v>
      </c>
      <c r="Z25" s="33">
        <f t="shared" si="11"/>
        <v>473620</v>
      </c>
    </row>
    <row r="26" spans="2:27" ht="33" customHeight="1">
      <c r="B26" s="11">
        <v>18</v>
      </c>
      <c r="C26" s="12" t="s">
        <v>46</v>
      </c>
      <c r="D26" s="13" t="s">
        <v>116</v>
      </c>
      <c r="E26" s="14">
        <v>1</v>
      </c>
      <c r="F26" s="14">
        <v>100</v>
      </c>
      <c r="G26" s="20">
        <v>4165</v>
      </c>
      <c r="H26" s="33">
        <f t="shared" si="0"/>
        <v>416500</v>
      </c>
      <c r="I26" s="16">
        <v>4403</v>
      </c>
      <c r="J26" s="33">
        <f t="shared" si="1"/>
        <v>440300</v>
      </c>
      <c r="K26" s="16">
        <v>4165</v>
      </c>
      <c r="L26" s="34">
        <f t="shared" si="2"/>
        <v>416500</v>
      </c>
      <c r="M26" s="23">
        <v>2240</v>
      </c>
      <c r="N26" s="34">
        <f t="shared" si="12"/>
        <v>224000</v>
      </c>
      <c r="O26" s="23"/>
      <c r="P26" s="23"/>
      <c r="Q26" s="61"/>
      <c r="R26" s="62">
        <f t="shared" si="5"/>
        <v>0</v>
      </c>
      <c r="S26" s="23"/>
      <c r="T26" s="34">
        <f t="shared" si="13"/>
        <v>0</v>
      </c>
      <c r="U26" s="26">
        <f t="shared" si="14"/>
        <v>2240</v>
      </c>
      <c r="V26" s="33">
        <f t="shared" si="7"/>
        <v>224000</v>
      </c>
      <c r="W26" s="26">
        <f t="shared" si="8"/>
        <v>3262</v>
      </c>
      <c r="X26" s="33">
        <f t="shared" si="9"/>
        <v>326200</v>
      </c>
      <c r="Y26" s="26">
        <f t="shared" si="10"/>
        <v>4165</v>
      </c>
      <c r="Z26" s="33">
        <f t="shared" si="11"/>
        <v>416500</v>
      </c>
    </row>
    <row r="27" spans="2:27" ht="15.65" customHeight="1">
      <c r="B27" s="11">
        <v>19</v>
      </c>
      <c r="C27" s="12" t="s">
        <v>47</v>
      </c>
      <c r="D27" s="13" t="s">
        <v>116</v>
      </c>
      <c r="E27" s="14">
        <v>1</v>
      </c>
      <c r="F27" s="14">
        <v>100</v>
      </c>
      <c r="G27" s="20">
        <v>3749</v>
      </c>
      <c r="H27" s="33">
        <f t="shared" si="0"/>
        <v>374900</v>
      </c>
      <c r="I27" s="16">
        <v>3808</v>
      </c>
      <c r="J27" s="33">
        <f t="shared" si="1"/>
        <v>380800</v>
      </c>
      <c r="K27" s="16">
        <v>4165</v>
      </c>
      <c r="L27" s="34">
        <f t="shared" si="2"/>
        <v>416500</v>
      </c>
      <c r="M27" s="23">
        <v>1960</v>
      </c>
      <c r="N27" s="34">
        <f t="shared" si="12"/>
        <v>196000</v>
      </c>
      <c r="O27" s="64" t="s">
        <v>170</v>
      </c>
      <c r="P27" s="23"/>
      <c r="Q27" s="61"/>
      <c r="R27" s="62">
        <f t="shared" si="5"/>
        <v>0</v>
      </c>
      <c r="S27" s="23"/>
      <c r="T27" s="34">
        <f t="shared" si="13"/>
        <v>0</v>
      </c>
      <c r="U27" s="26">
        <f t="shared" si="14"/>
        <v>1960</v>
      </c>
      <c r="V27" s="33">
        <f t="shared" si="7"/>
        <v>196000</v>
      </c>
      <c r="W27" s="26">
        <f t="shared" si="8"/>
        <v>2973.25</v>
      </c>
      <c r="X27" s="33">
        <f t="shared" si="9"/>
        <v>297325</v>
      </c>
      <c r="Y27" s="26">
        <f t="shared" si="10"/>
        <v>4165</v>
      </c>
      <c r="Z27" s="33">
        <f t="shared" si="11"/>
        <v>416500</v>
      </c>
    </row>
    <row r="28" spans="2:27">
      <c r="B28" s="11">
        <v>20</v>
      </c>
      <c r="C28" s="12" t="s">
        <v>120</v>
      </c>
      <c r="D28" s="13" t="s">
        <v>116</v>
      </c>
      <c r="E28" s="14">
        <v>1</v>
      </c>
      <c r="F28" s="14">
        <v>200</v>
      </c>
      <c r="G28" s="20">
        <v>1904</v>
      </c>
      <c r="H28" s="33">
        <f t="shared" si="0"/>
        <v>380800</v>
      </c>
      <c r="I28" s="16">
        <v>1785</v>
      </c>
      <c r="J28" s="33">
        <f t="shared" si="1"/>
        <v>357000</v>
      </c>
      <c r="K28" s="16">
        <v>1785</v>
      </c>
      <c r="L28" s="34">
        <f t="shared" si="2"/>
        <v>357000</v>
      </c>
      <c r="M28" s="23">
        <v>1260</v>
      </c>
      <c r="N28" s="34">
        <f t="shared" si="12"/>
        <v>252000</v>
      </c>
      <c r="O28" s="23"/>
      <c r="P28" s="23">
        <v>1042</v>
      </c>
      <c r="Q28" s="23">
        <f t="shared" si="15"/>
        <v>1735.972</v>
      </c>
      <c r="R28" s="34">
        <f t="shared" si="5"/>
        <v>347194.4</v>
      </c>
      <c r="S28" s="23"/>
      <c r="T28" s="34">
        <f t="shared" si="13"/>
        <v>0</v>
      </c>
      <c r="U28" s="26">
        <f t="shared" si="14"/>
        <v>1260</v>
      </c>
      <c r="V28" s="33">
        <f t="shared" si="7"/>
        <v>252000</v>
      </c>
      <c r="W28" s="26">
        <f t="shared" si="8"/>
        <v>1522.5</v>
      </c>
      <c r="X28" s="33">
        <f t="shared" si="9"/>
        <v>304500</v>
      </c>
      <c r="Y28" s="26">
        <f t="shared" si="10"/>
        <v>347194.4</v>
      </c>
      <c r="Z28" s="33">
        <f t="shared" si="11"/>
        <v>69438880</v>
      </c>
    </row>
    <row r="29" spans="2:27" ht="15.65" customHeight="1">
      <c r="B29" s="11">
        <v>21</v>
      </c>
      <c r="C29" s="12" t="s">
        <v>48</v>
      </c>
      <c r="D29" s="13" t="s">
        <v>116</v>
      </c>
      <c r="E29" s="14">
        <v>1</v>
      </c>
      <c r="F29" s="14">
        <v>102</v>
      </c>
      <c r="G29" s="20">
        <v>1600</v>
      </c>
      <c r="H29" s="33">
        <f t="shared" si="0"/>
        <v>163200</v>
      </c>
      <c r="I29" s="16">
        <v>1500</v>
      </c>
      <c r="J29" s="33">
        <f t="shared" si="1"/>
        <v>153000</v>
      </c>
      <c r="K29" s="16">
        <v>1500</v>
      </c>
      <c r="L29" s="34">
        <f t="shared" si="2"/>
        <v>153000</v>
      </c>
      <c r="M29" s="23">
        <v>1120</v>
      </c>
      <c r="N29" s="34">
        <f t="shared" si="12"/>
        <v>114240</v>
      </c>
      <c r="O29" s="64" t="s">
        <v>171</v>
      </c>
      <c r="P29" s="23"/>
      <c r="Q29" s="61"/>
      <c r="R29" s="62">
        <f t="shared" si="5"/>
        <v>0</v>
      </c>
      <c r="S29" s="23"/>
      <c r="T29" s="34">
        <f t="shared" si="13"/>
        <v>0</v>
      </c>
      <c r="U29" s="26">
        <f t="shared" si="14"/>
        <v>1120</v>
      </c>
      <c r="V29" s="33">
        <f t="shared" si="7"/>
        <v>114240</v>
      </c>
      <c r="W29" s="26">
        <f t="shared" si="8"/>
        <v>1310</v>
      </c>
      <c r="X29" s="33">
        <f t="shared" si="9"/>
        <v>133620</v>
      </c>
      <c r="Y29" s="26">
        <f t="shared" si="10"/>
        <v>1500</v>
      </c>
      <c r="Z29" s="33">
        <f t="shared" si="11"/>
        <v>153000</v>
      </c>
    </row>
    <row r="30" spans="2:27" ht="15.65" customHeight="1">
      <c r="B30" s="11">
        <v>22</v>
      </c>
      <c r="C30" s="12" t="s">
        <v>49</v>
      </c>
      <c r="D30" s="13" t="s">
        <v>116</v>
      </c>
      <c r="E30" s="14">
        <v>1</v>
      </c>
      <c r="F30" s="14">
        <v>500</v>
      </c>
      <c r="G30" s="20">
        <v>46410</v>
      </c>
      <c r="H30" s="33">
        <f t="shared" si="0"/>
        <v>23205000</v>
      </c>
      <c r="I30" s="16">
        <v>47599</v>
      </c>
      <c r="J30" s="33">
        <f t="shared" si="1"/>
        <v>23799500</v>
      </c>
      <c r="K30" s="16">
        <v>47005</v>
      </c>
      <c r="L30" s="34">
        <f t="shared" si="2"/>
        <v>23502500</v>
      </c>
      <c r="M30" s="23">
        <v>35560</v>
      </c>
      <c r="N30" s="34">
        <f t="shared" si="12"/>
        <v>17780000</v>
      </c>
      <c r="O30" s="23"/>
      <c r="P30" s="23"/>
      <c r="Q30" s="61"/>
      <c r="R30" s="62">
        <f t="shared" si="5"/>
        <v>0</v>
      </c>
      <c r="S30" s="23"/>
      <c r="T30" s="34">
        <f t="shared" si="13"/>
        <v>0</v>
      </c>
      <c r="U30" s="26">
        <f t="shared" si="14"/>
        <v>35560</v>
      </c>
      <c r="V30" s="33">
        <f t="shared" si="7"/>
        <v>17780000</v>
      </c>
      <c r="W30" s="26">
        <f t="shared" si="8"/>
        <v>41431</v>
      </c>
      <c r="X30" s="33">
        <f t="shared" si="9"/>
        <v>20715500</v>
      </c>
      <c r="Y30" s="26">
        <f t="shared" si="10"/>
        <v>47005</v>
      </c>
      <c r="Z30" s="33">
        <f t="shared" si="11"/>
        <v>23502500</v>
      </c>
    </row>
    <row r="31" spans="2:27" ht="40.5" customHeight="1">
      <c r="B31" s="11">
        <v>23</v>
      </c>
      <c r="C31" s="12" t="s">
        <v>50</v>
      </c>
      <c r="D31" s="13" t="s">
        <v>116</v>
      </c>
      <c r="E31" s="14">
        <v>1</v>
      </c>
      <c r="F31" s="14">
        <v>10</v>
      </c>
      <c r="G31" s="20">
        <v>12971</v>
      </c>
      <c r="H31" s="33">
        <f t="shared" si="0"/>
        <v>129710</v>
      </c>
      <c r="I31" s="16">
        <v>9282</v>
      </c>
      <c r="J31" s="33">
        <f t="shared" si="1"/>
        <v>92820</v>
      </c>
      <c r="K31" s="16">
        <v>8330</v>
      </c>
      <c r="L31" s="34">
        <f t="shared" si="2"/>
        <v>83300</v>
      </c>
      <c r="M31" s="23">
        <v>11900</v>
      </c>
      <c r="N31" s="34">
        <f t="shared" si="12"/>
        <v>119000</v>
      </c>
      <c r="O31" s="23"/>
      <c r="P31" s="23"/>
      <c r="Q31" s="61"/>
      <c r="R31" s="62">
        <f t="shared" si="5"/>
        <v>0</v>
      </c>
      <c r="S31" s="23"/>
      <c r="T31" s="34">
        <f t="shared" si="13"/>
        <v>0</v>
      </c>
      <c r="U31" s="26">
        <f t="shared" si="14"/>
        <v>8330</v>
      </c>
      <c r="V31" s="33">
        <f t="shared" si="7"/>
        <v>83300</v>
      </c>
      <c r="W31" s="26">
        <f t="shared" si="8"/>
        <v>9460.5</v>
      </c>
      <c r="X31" s="33">
        <f t="shared" si="9"/>
        <v>94605</v>
      </c>
      <c r="Y31" s="26">
        <f t="shared" si="10"/>
        <v>11900</v>
      </c>
      <c r="Z31" s="33">
        <f t="shared" si="11"/>
        <v>119000</v>
      </c>
    </row>
    <row r="32" spans="2:27">
      <c r="B32" s="11">
        <v>24</v>
      </c>
      <c r="C32" s="12" t="s">
        <v>51</v>
      </c>
      <c r="D32" s="13" t="s">
        <v>116</v>
      </c>
      <c r="E32" s="14">
        <v>1</v>
      </c>
      <c r="F32" s="14">
        <v>30</v>
      </c>
      <c r="G32" s="20">
        <v>31500</v>
      </c>
      <c r="H32" s="33">
        <f t="shared" si="0"/>
        <v>945000</v>
      </c>
      <c r="I32" s="16">
        <v>30975</v>
      </c>
      <c r="J32" s="33">
        <f t="shared" si="1"/>
        <v>929250</v>
      </c>
      <c r="K32" s="16">
        <v>29925</v>
      </c>
      <c r="L32" s="34">
        <f t="shared" si="2"/>
        <v>897750</v>
      </c>
      <c r="M32" s="23">
        <v>55860</v>
      </c>
      <c r="N32" s="34">
        <f t="shared" si="12"/>
        <v>1675800</v>
      </c>
      <c r="O32" s="23"/>
      <c r="P32" s="23"/>
      <c r="Q32" s="61"/>
      <c r="R32" s="62">
        <f t="shared" si="5"/>
        <v>0</v>
      </c>
      <c r="S32" s="23"/>
      <c r="T32" s="34">
        <f t="shared" si="13"/>
        <v>0</v>
      </c>
      <c r="U32" s="26">
        <f t="shared" si="14"/>
        <v>29925</v>
      </c>
      <c r="V32" s="33">
        <f t="shared" si="7"/>
        <v>897750</v>
      </c>
      <c r="W32" s="26">
        <f t="shared" si="8"/>
        <v>36671.25</v>
      </c>
      <c r="X32" s="33">
        <f t="shared" si="9"/>
        <v>1100137.5</v>
      </c>
      <c r="Y32" s="26">
        <f t="shared" si="10"/>
        <v>55860</v>
      </c>
      <c r="Z32" s="33">
        <f t="shared" si="11"/>
        <v>1675800</v>
      </c>
    </row>
    <row r="33" spans="2:26" ht="27.75" customHeight="1">
      <c r="B33" s="11">
        <v>25</v>
      </c>
      <c r="C33" s="12" t="s">
        <v>52</v>
      </c>
      <c r="D33" s="13" t="s">
        <v>116</v>
      </c>
      <c r="E33" s="14">
        <v>1</v>
      </c>
      <c r="F33" s="14">
        <v>20</v>
      </c>
      <c r="G33" s="20">
        <v>41055</v>
      </c>
      <c r="H33" s="33">
        <f t="shared" si="0"/>
        <v>821100</v>
      </c>
      <c r="I33" s="16">
        <v>41650</v>
      </c>
      <c r="J33" s="33">
        <f t="shared" si="1"/>
        <v>833000</v>
      </c>
      <c r="K33" s="16">
        <v>41293</v>
      </c>
      <c r="L33" s="34">
        <f t="shared" si="2"/>
        <v>825860</v>
      </c>
      <c r="M33" s="23">
        <v>28000</v>
      </c>
      <c r="N33" s="34">
        <f t="shared" si="12"/>
        <v>560000</v>
      </c>
      <c r="O33" s="23"/>
      <c r="P33" s="23"/>
      <c r="Q33" s="61"/>
      <c r="R33" s="62">
        <f t="shared" si="5"/>
        <v>0</v>
      </c>
      <c r="S33" s="23"/>
      <c r="T33" s="34">
        <f t="shared" si="13"/>
        <v>0</v>
      </c>
      <c r="U33" s="26">
        <f t="shared" si="14"/>
        <v>28000</v>
      </c>
      <c r="V33" s="33">
        <f t="shared" si="7"/>
        <v>560000</v>
      </c>
      <c r="W33" s="26">
        <f t="shared" si="8"/>
        <v>34735.75</v>
      </c>
      <c r="X33" s="33">
        <f t="shared" si="9"/>
        <v>694715</v>
      </c>
      <c r="Y33" s="26">
        <f t="shared" si="10"/>
        <v>41293</v>
      </c>
      <c r="Z33" s="33">
        <f t="shared" si="11"/>
        <v>825860</v>
      </c>
    </row>
    <row r="34" spans="2:26" ht="30" customHeight="1">
      <c r="B34" s="11">
        <v>26</v>
      </c>
      <c r="C34" s="12" t="s">
        <v>53</v>
      </c>
      <c r="D34" s="13" t="s">
        <v>116</v>
      </c>
      <c r="E34" s="14">
        <v>1</v>
      </c>
      <c r="F34" s="14">
        <v>20</v>
      </c>
      <c r="G34" s="20">
        <v>41650</v>
      </c>
      <c r="H34" s="33">
        <f t="shared" si="0"/>
        <v>833000</v>
      </c>
      <c r="I34" s="16">
        <v>40341</v>
      </c>
      <c r="J34" s="33">
        <f t="shared" si="1"/>
        <v>806820</v>
      </c>
      <c r="K34" s="16">
        <v>39151</v>
      </c>
      <c r="L34" s="34">
        <f t="shared" si="2"/>
        <v>783020</v>
      </c>
      <c r="M34" s="23">
        <v>28000</v>
      </c>
      <c r="N34" s="34">
        <f t="shared" si="12"/>
        <v>560000</v>
      </c>
      <c r="O34" s="23"/>
      <c r="P34" s="23"/>
      <c r="Q34" s="61"/>
      <c r="R34" s="62">
        <f t="shared" si="5"/>
        <v>0</v>
      </c>
      <c r="S34" s="23"/>
      <c r="T34" s="34">
        <f t="shared" si="13"/>
        <v>0</v>
      </c>
      <c r="U34" s="26">
        <f t="shared" si="14"/>
        <v>28000</v>
      </c>
      <c r="V34" s="33">
        <f t="shared" si="7"/>
        <v>560000</v>
      </c>
      <c r="W34" s="26">
        <f t="shared" si="8"/>
        <v>33873</v>
      </c>
      <c r="X34" s="33">
        <f t="shared" si="9"/>
        <v>677460</v>
      </c>
      <c r="Y34" s="26">
        <f t="shared" si="10"/>
        <v>39151</v>
      </c>
      <c r="Z34" s="33">
        <f t="shared" si="11"/>
        <v>783020</v>
      </c>
    </row>
    <row r="35" spans="2:26" ht="31">
      <c r="B35" s="11">
        <v>27</v>
      </c>
      <c r="C35" s="12" t="s">
        <v>54</v>
      </c>
      <c r="D35" s="13" t="s">
        <v>116</v>
      </c>
      <c r="E35" s="14">
        <v>1</v>
      </c>
      <c r="F35" s="14">
        <v>10</v>
      </c>
      <c r="G35" s="20">
        <v>476000</v>
      </c>
      <c r="H35" s="33">
        <f t="shared" si="0"/>
        <v>4760000</v>
      </c>
      <c r="I35" s="16">
        <v>474810</v>
      </c>
      <c r="J35" s="33">
        <f t="shared" si="1"/>
        <v>4748100</v>
      </c>
      <c r="K35" s="16">
        <v>470050</v>
      </c>
      <c r="L35" s="34">
        <f t="shared" si="2"/>
        <v>4700500</v>
      </c>
      <c r="M35" s="23">
        <v>392000</v>
      </c>
      <c r="N35" s="34">
        <f t="shared" si="12"/>
        <v>3920000</v>
      </c>
      <c r="O35" s="23"/>
      <c r="P35" s="23"/>
      <c r="Q35" s="61"/>
      <c r="R35" s="62">
        <f t="shared" si="5"/>
        <v>0</v>
      </c>
      <c r="S35" s="23"/>
      <c r="T35" s="34">
        <f t="shared" si="13"/>
        <v>0</v>
      </c>
      <c r="U35" s="26">
        <f t="shared" si="14"/>
        <v>392000</v>
      </c>
      <c r="V35" s="33">
        <f t="shared" si="7"/>
        <v>3920000</v>
      </c>
      <c r="W35" s="26">
        <f t="shared" si="8"/>
        <v>432215</v>
      </c>
      <c r="X35" s="33">
        <f t="shared" si="9"/>
        <v>4322150</v>
      </c>
      <c r="Y35" s="26">
        <f t="shared" si="10"/>
        <v>470050</v>
      </c>
      <c r="Z35" s="33">
        <f t="shared" si="11"/>
        <v>4700500</v>
      </c>
    </row>
    <row r="36" spans="2:26">
      <c r="B36" s="11">
        <v>28</v>
      </c>
      <c r="C36" s="12" t="s">
        <v>55</v>
      </c>
      <c r="D36" s="13" t="s">
        <v>116</v>
      </c>
      <c r="E36" s="14">
        <v>1</v>
      </c>
      <c r="F36" s="14">
        <v>10</v>
      </c>
      <c r="G36" s="20">
        <v>416500</v>
      </c>
      <c r="H36" s="33">
        <f t="shared" si="0"/>
        <v>4165000</v>
      </c>
      <c r="I36" s="16">
        <v>380800</v>
      </c>
      <c r="J36" s="33">
        <f t="shared" si="1"/>
        <v>3808000</v>
      </c>
      <c r="K36" s="16">
        <v>380800</v>
      </c>
      <c r="L36" s="34">
        <f t="shared" si="2"/>
        <v>3808000</v>
      </c>
      <c r="M36" s="23">
        <v>119000</v>
      </c>
      <c r="N36" s="34">
        <f t="shared" si="12"/>
        <v>1190000</v>
      </c>
      <c r="O36" s="23"/>
      <c r="P36" s="23"/>
      <c r="Q36" s="61"/>
      <c r="R36" s="62">
        <f t="shared" si="5"/>
        <v>0</v>
      </c>
      <c r="S36" s="23"/>
      <c r="T36" s="34">
        <f t="shared" si="13"/>
        <v>0</v>
      </c>
      <c r="U36" s="26">
        <f t="shared" si="14"/>
        <v>119000</v>
      </c>
      <c r="V36" s="33">
        <f t="shared" si="7"/>
        <v>1190000</v>
      </c>
      <c r="W36" s="26">
        <f t="shared" si="8"/>
        <v>249900</v>
      </c>
      <c r="X36" s="33">
        <f t="shared" si="9"/>
        <v>2499000</v>
      </c>
      <c r="Y36" s="26">
        <f t="shared" si="10"/>
        <v>380800</v>
      </c>
      <c r="Z36" s="33">
        <f t="shared" si="11"/>
        <v>3808000</v>
      </c>
    </row>
    <row r="37" spans="2:26" ht="31">
      <c r="B37" s="11">
        <v>29</v>
      </c>
      <c r="C37" s="12" t="s">
        <v>56</v>
      </c>
      <c r="D37" s="13" t="s">
        <v>116</v>
      </c>
      <c r="E37" s="14">
        <v>1</v>
      </c>
      <c r="F37" s="14">
        <v>10</v>
      </c>
      <c r="G37" s="20">
        <v>37800</v>
      </c>
      <c r="H37" s="33">
        <f t="shared" si="0"/>
        <v>378000</v>
      </c>
      <c r="I37" s="16">
        <v>38745</v>
      </c>
      <c r="J37" s="33">
        <f t="shared" si="1"/>
        <v>387450</v>
      </c>
      <c r="K37" s="16">
        <v>34125</v>
      </c>
      <c r="L37" s="34">
        <f t="shared" si="2"/>
        <v>341250</v>
      </c>
      <c r="M37" s="23">
        <v>37800</v>
      </c>
      <c r="N37" s="34">
        <f t="shared" si="12"/>
        <v>378000</v>
      </c>
      <c r="O37" s="23"/>
      <c r="P37" s="23"/>
      <c r="Q37" s="61"/>
      <c r="R37" s="62">
        <f t="shared" si="5"/>
        <v>0</v>
      </c>
      <c r="S37" s="23"/>
      <c r="T37" s="34">
        <f t="shared" si="13"/>
        <v>0</v>
      </c>
      <c r="U37" s="26">
        <f t="shared" si="14"/>
        <v>34125</v>
      </c>
      <c r="V37" s="33">
        <f t="shared" si="7"/>
        <v>341250</v>
      </c>
      <c r="W37" s="26">
        <f t="shared" si="8"/>
        <v>36198.75</v>
      </c>
      <c r="X37" s="33">
        <f t="shared" si="9"/>
        <v>361987.5</v>
      </c>
      <c r="Y37" s="26">
        <f t="shared" si="10"/>
        <v>37800</v>
      </c>
      <c r="Z37" s="33">
        <f t="shared" si="11"/>
        <v>378000</v>
      </c>
    </row>
    <row r="38" spans="2:26" ht="31">
      <c r="B38" s="11">
        <v>30</v>
      </c>
      <c r="C38" s="12" t="s">
        <v>57</v>
      </c>
      <c r="D38" s="13" t="s">
        <v>116</v>
      </c>
      <c r="E38" s="14">
        <v>1</v>
      </c>
      <c r="F38" s="14">
        <v>10</v>
      </c>
      <c r="G38" s="20">
        <v>36750</v>
      </c>
      <c r="H38" s="33">
        <f t="shared" si="0"/>
        <v>367500</v>
      </c>
      <c r="I38" s="16">
        <v>36740</v>
      </c>
      <c r="J38" s="33">
        <f t="shared" si="1"/>
        <v>367400</v>
      </c>
      <c r="K38" s="16">
        <v>32025</v>
      </c>
      <c r="L38" s="34">
        <f t="shared" si="2"/>
        <v>320250</v>
      </c>
      <c r="M38" s="23">
        <v>37800</v>
      </c>
      <c r="N38" s="34">
        <f t="shared" si="12"/>
        <v>378000</v>
      </c>
      <c r="O38" s="23"/>
      <c r="P38" s="23">
        <v>26326.68</v>
      </c>
      <c r="Q38" s="23">
        <f t="shared" si="15"/>
        <v>43860.248879999992</v>
      </c>
      <c r="R38" s="34">
        <f t="shared" si="5"/>
        <v>438602.48879999993</v>
      </c>
      <c r="S38" s="23"/>
      <c r="T38" s="34">
        <f t="shared" si="13"/>
        <v>0</v>
      </c>
      <c r="U38" s="26">
        <f t="shared" si="14"/>
        <v>32025</v>
      </c>
      <c r="V38" s="33">
        <f t="shared" si="7"/>
        <v>320250</v>
      </c>
      <c r="W38" s="26">
        <f t="shared" si="8"/>
        <v>34647.5</v>
      </c>
      <c r="X38" s="33">
        <f t="shared" si="9"/>
        <v>346475</v>
      </c>
      <c r="Y38" s="26">
        <f t="shared" si="10"/>
        <v>438602.48879999993</v>
      </c>
      <c r="Z38" s="33">
        <f t="shared" si="11"/>
        <v>4386024.8879999993</v>
      </c>
    </row>
    <row r="39" spans="2:26">
      <c r="B39" s="11">
        <v>31</v>
      </c>
      <c r="C39" s="12" t="s">
        <v>58</v>
      </c>
      <c r="D39" s="13" t="s">
        <v>116</v>
      </c>
      <c r="E39" s="14">
        <v>1</v>
      </c>
      <c r="F39" s="14">
        <v>5</v>
      </c>
      <c r="G39" s="20">
        <v>178500</v>
      </c>
      <c r="H39" s="33">
        <f t="shared" si="0"/>
        <v>892500</v>
      </c>
      <c r="I39" s="16">
        <v>166600</v>
      </c>
      <c r="J39" s="33">
        <f t="shared" si="1"/>
        <v>833000</v>
      </c>
      <c r="K39" s="16">
        <v>142800</v>
      </c>
      <c r="L39" s="34">
        <f t="shared" si="2"/>
        <v>714000</v>
      </c>
      <c r="M39" s="23">
        <v>123200</v>
      </c>
      <c r="N39" s="34">
        <f t="shared" si="12"/>
        <v>616000</v>
      </c>
      <c r="O39" s="23"/>
      <c r="P39" s="23">
        <v>89527.47</v>
      </c>
      <c r="Q39" s="23">
        <f t="shared" si="15"/>
        <v>149152.76501999999</v>
      </c>
      <c r="R39" s="34">
        <f t="shared" si="5"/>
        <v>745763.82510000002</v>
      </c>
      <c r="S39" s="23"/>
      <c r="T39" s="34">
        <f t="shared" si="13"/>
        <v>0</v>
      </c>
      <c r="U39" s="26">
        <f t="shared" si="14"/>
        <v>123200</v>
      </c>
      <c r="V39" s="33">
        <f t="shared" si="7"/>
        <v>616000</v>
      </c>
      <c r="W39" s="26">
        <f t="shared" si="8"/>
        <v>138950</v>
      </c>
      <c r="X39" s="33">
        <f t="shared" si="9"/>
        <v>694750</v>
      </c>
      <c r="Y39" s="26">
        <f t="shared" si="10"/>
        <v>745763.82510000002</v>
      </c>
      <c r="Z39" s="33">
        <f t="shared" si="11"/>
        <v>3728819.1255000001</v>
      </c>
    </row>
    <row r="40" spans="2:26" ht="15.65" customHeight="1">
      <c r="B40" s="11">
        <v>32</v>
      </c>
      <c r="C40" s="12" t="s">
        <v>59</v>
      </c>
      <c r="D40" s="13" t="s">
        <v>116</v>
      </c>
      <c r="E40" s="14">
        <v>1</v>
      </c>
      <c r="F40" s="14">
        <v>5</v>
      </c>
      <c r="G40" s="20">
        <v>190400</v>
      </c>
      <c r="H40" s="33">
        <f t="shared" si="0"/>
        <v>952000</v>
      </c>
      <c r="I40" s="16">
        <v>184450</v>
      </c>
      <c r="J40" s="33">
        <f t="shared" si="1"/>
        <v>922250</v>
      </c>
      <c r="K40" s="16">
        <v>160650</v>
      </c>
      <c r="L40" s="34">
        <f t="shared" si="2"/>
        <v>803250</v>
      </c>
      <c r="M40" s="23">
        <v>138460</v>
      </c>
      <c r="N40" s="34">
        <f t="shared" si="12"/>
        <v>692300</v>
      </c>
      <c r="O40" s="23"/>
      <c r="P40" s="23">
        <v>101765.74</v>
      </c>
      <c r="Q40" s="23">
        <f t="shared" si="15"/>
        <v>169541.72283999997</v>
      </c>
      <c r="R40" s="34">
        <f t="shared" si="5"/>
        <v>847708.61419999984</v>
      </c>
      <c r="S40" s="23"/>
      <c r="T40" s="34">
        <f t="shared" si="13"/>
        <v>0</v>
      </c>
      <c r="U40" s="26">
        <f t="shared" si="14"/>
        <v>138460</v>
      </c>
      <c r="V40" s="33">
        <f t="shared" si="7"/>
        <v>692300</v>
      </c>
      <c r="W40" s="26">
        <f t="shared" si="8"/>
        <v>155505</v>
      </c>
      <c r="X40" s="33">
        <f t="shared" si="9"/>
        <v>777525</v>
      </c>
      <c r="Y40" s="26">
        <f t="shared" si="10"/>
        <v>847708.61419999984</v>
      </c>
      <c r="Z40" s="33">
        <f t="shared" si="11"/>
        <v>4238543.0709999995</v>
      </c>
    </row>
    <row r="41" spans="2:26">
      <c r="B41" s="11">
        <v>33</v>
      </c>
      <c r="C41" s="12" t="s">
        <v>60</v>
      </c>
      <c r="D41" s="13" t="s">
        <v>116</v>
      </c>
      <c r="E41" s="14">
        <v>1</v>
      </c>
      <c r="F41" s="14">
        <v>5</v>
      </c>
      <c r="G41" s="20">
        <v>71400</v>
      </c>
      <c r="H41" s="33">
        <f t="shared" si="0"/>
        <v>357000</v>
      </c>
      <c r="I41" s="16">
        <v>77350</v>
      </c>
      <c r="J41" s="33">
        <f t="shared" si="1"/>
        <v>386750</v>
      </c>
      <c r="K41" s="16">
        <v>77350</v>
      </c>
      <c r="L41" s="34">
        <f t="shared" si="2"/>
        <v>386750</v>
      </c>
      <c r="M41" s="23">
        <v>138460</v>
      </c>
      <c r="N41" s="34">
        <f t="shared" si="12"/>
        <v>692300</v>
      </c>
      <c r="O41" s="23"/>
      <c r="P41" s="23"/>
      <c r="Q41" s="61"/>
      <c r="R41" s="62">
        <f t="shared" si="5"/>
        <v>0</v>
      </c>
      <c r="S41" s="23"/>
      <c r="T41" s="34">
        <f t="shared" si="13"/>
        <v>0</v>
      </c>
      <c r="U41" s="26">
        <f t="shared" si="14"/>
        <v>71400</v>
      </c>
      <c r="V41" s="33">
        <f t="shared" si="7"/>
        <v>357000</v>
      </c>
      <c r="W41" s="26">
        <f t="shared" si="8"/>
        <v>91140</v>
      </c>
      <c r="X41" s="33">
        <f t="shared" si="9"/>
        <v>455700</v>
      </c>
      <c r="Y41" s="26">
        <f t="shared" si="10"/>
        <v>138460</v>
      </c>
      <c r="Z41" s="33">
        <f t="shared" si="11"/>
        <v>692300</v>
      </c>
    </row>
    <row r="42" spans="2:26" ht="31">
      <c r="B42" s="11">
        <v>34</v>
      </c>
      <c r="C42" s="12" t="s">
        <v>61</v>
      </c>
      <c r="D42" s="13" t="s">
        <v>116</v>
      </c>
      <c r="E42" s="14">
        <v>1</v>
      </c>
      <c r="F42" s="14">
        <v>10</v>
      </c>
      <c r="G42" s="20">
        <v>21420</v>
      </c>
      <c r="H42" s="33">
        <f t="shared" si="0"/>
        <v>214200</v>
      </c>
      <c r="I42" s="16">
        <v>20230</v>
      </c>
      <c r="J42" s="33">
        <f t="shared" si="1"/>
        <v>202300</v>
      </c>
      <c r="K42" s="16">
        <v>14280</v>
      </c>
      <c r="L42" s="34">
        <f t="shared" si="2"/>
        <v>142800</v>
      </c>
      <c r="M42" s="23">
        <v>7000</v>
      </c>
      <c r="N42" s="34">
        <f t="shared" si="12"/>
        <v>70000</v>
      </c>
      <c r="O42" s="23"/>
      <c r="P42" s="23">
        <v>4851.3500000000004</v>
      </c>
      <c r="Q42" s="23">
        <f t="shared" si="15"/>
        <v>8082.3490999999995</v>
      </c>
      <c r="R42" s="34">
        <f t="shared" si="5"/>
        <v>80823.490999999995</v>
      </c>
      <c r="S42" s="23"/>
      <c r="T42" s="34">
        <f t="shared" si="13"/>
        <v>0</v>
      </c>
      <c r="U42" s="26">
        <f t="shared" si="14"/>
        <v>7000</v>
      </c>
      <c r="V42" s="33">
        <f t="shared" si="7"/>
        <v>70000</v>
      </c>
      <c r="W42" s="26">
        <f t="shared" si="8"/>
        <v>12127.5</v>
      </c>
      <c r="X42" s="33">
        <f t="shared" si="9"/>
        <v>121275</v>
      </c>
      <c r="Y42" s="26">
        <f t="shared" si="10"/>
        <v>80823.490999999995</v>
      </c>
      <c r="Z42" s="33">
        <f t="shared" si="11"/>
        <v>808234.90999999992</v>
      </c>
    </row>
    <row r="43" spans="2:26" ht="34.5" customHeight="1">
      <c r="B43" s="11">
        <v>35</v>
      </c>
      <c r="C43" s="12" t="s">
        <v>62</v>
      </c>
      <c r="D43" s="13" t="s">
        <v>116</v>
      </c>
      <c r="E43" s="14">
        <v>1</v>
      </c>
      <c r="F43" s="14">
        <v>10</v>
      </c>
      <c r="G43" s="20">
        <v>20111</v>
      </c>
      <c r="H43" s="33">
        <f t="shared" si="0"/>
        <v>201110</v>
      </c>
      <c r="I43" s="16">
        <v>19873</v>
      </c>
      <c r="J43" s="33">
        <f t="shared" si="1"/>
        <v>198730</v>
      </c>
      <c r="K43" s="16">
        <v>12495</v>
      </c>
      <c r="L43" s="34">
        <f t="shared" si="2"/>
        <v>124950</v>
      </c>
      <c r="M43" s="23">
        <v>7000</v>
      </c>
      <c r="N43" s="34">
        <f t="shared" si="12"/>
        <v>70000</v>
      </c>
      <c r="O43" s="23"/>
      <c r="P43" s="23"/>
      <c r="Q43" s="61"/>
      <c r="R43" s="62">
        <f t="shared" si="5"/>
        <v>0</v>
      </c>
      <c r="S43" s="23"/>
      <c r="T43" s="34">
        <f t="shared" si="13"/>
        <v>0</v>
      </c>
      <c r="U43" s="26">
        <f t="shared" si="14"/>
        <v>7000</v>
      </c>
      <c r="V43" s="33">
        <f t="shared" si="7"/>
        <v>70000</v>
      </c>
      <c r="W43" s="26">
        <f t="shared" si="8"/>
        <v>11592</v>
      </c>
      <c r="X43" s="33">
        <f t="shared" si="9"/>
        <v>115920</v>
      </c>
      <c r="Y43" s="26">
        <f t="shared" si="10"/>
        <v>12495</v>
      </c>
      <c r="Z43" s="33">
        <f t="shared" si="11"/>
        <v>124950</v>
      </c>
    </row>
    <row r="44" spans="2:26" ht="15.65" customHeight="1">
      <c r="B44" s="11">
        <v>36</v>
      </c>
      <c r="C44" s="12" t="s">
        <v>63</v>
      </c>
      <c r="D44" s="13" t="s">
        <v>116</v>
      </c>
      <c r="E44" s="14">
        <v>1</v>
      </c>
      <c r="F44" s="14">
        <v>5</v>
      </c>
      <c r="G44" s="20">
        <v>291550</v>
      </c>
      <c r="H44" s="33">
        <f t="shared" si="0"/>
        <v>1457750</v>
      </c>
      <c r="I44" s="16">
        <v>285600</v>
      </c>
      <c r="J44" s="33">
        <f t="shared" si="1"/>
        <v>1428000</v>
      </c>
      <c r="K44" s="16">
        <v>285600</v>
      </c>
      <c r="L44" s="34">
        <f t="shared" si="2"/>
        <v>1428000</v>
      </c>
      <c r="M44" s="23">
        <v>238000</v>
      </c>
      <c r="N44" s="34">
        <f t="shared" si="12"/>
        <v>1190000</v>
      </c>
      <c r="O44" s="23"/>
      <c r="P44" s="23"/>
      <c r="Q44" s="61"/>
      <c r="R44" s="62">
        <f t="shared" si="5"/>
        <v>0</v>
      </c>
      <c r="S44" s="23"/>
      <c r="T44" s="34">
        <f t="shared" si="13"/>
        <v>0</v>
      </c>
      <c r="U44" s="26">
        <f t="shared" si="14"/>
        <v>238000</v>
      </c>
      <c r="V44" s="33">
        <f t="shared" si="7"/>
        <v>1190000</v>
      </c>
      <c r="W44" s="26">
        <f t="shared" si="8"/>
        <v>261800</v>
      </c>
      <c r="X44" s="33">
        <f t="shared" si="9"/>
        <v>1309000</v>
      </c>
      <c r="Y44" s="26">
        <f t="shared" si="10"/>
        <v>285600</v>
      </c>
      <c r="Z44" s="33">
        <f t="shared" si="11"/>
        <v>1428000</v>
      </c>
    </row>
    <row r="45" spans="2:26" ht="15.65" customHeight="1">
      <c r="B45" s="11">
        <v>37</v>
      </c>
      <c r="C45" s="12" t="s">
        <v>64</v>
      </c>
      <c r="D45" s="13" t="s">
        <v>116</v>
      </c>
      <c r="E45" s="14">
        <v>1</v>
      </c>
      <c r="F45" s="14">
        <v>5</v>
      </c>
      <c r="G45" s="20">
        <v>952000</v>
      </c>
      <c r="H45" s="33">
        <f t="shared" si="0"/>
        <v>4760000</v>
      </c>
      <c r="I45" s="16">
        <v>940100</v>
      </c>
      <c r="J45" s="33">
        <f t="shared" si="1"/>
        <v>4700500</v>
      </c>
      <c r="K45" s="16">
        <v>189210</v>
      </c>
      <c r="L45" s="34">
        <f t="shared" si="2"/>
        <v>946050</v>
      </c>
      <c r="M45" s="23">
        <v>546000</v>
      </c>
      <c r="N45" s="34">
        <f t="shared" si="12"/>
        <v>2730000</v>
      </c>
      <c r="O45" s="23"/>
      <c r="P45" s="23"/>
      <c r="Q45" s="61"/>
      <c r="R45" s="62">
        <f t="shared" si="5"/>
        <v>0</v>
      </c>
      <c r="S45" s="23"/>
      <c r="T45" s="34">
        <f t="shared" si="13"/>
        <v>0</v>
      </c>
      <c r="U45" s="26">
        <f t="shared" si="14"/>
        <v>189210</v>
      </c>
      <c r="V45" s="33">
        <f t="shared" si="7"/>
        <v>946050</v>
      </c>
      <c r="W45" s="26">
        <f t="shared" si="8"/>
        <v>466130</v>
      </c>
      <c r="X45" s="33">
        <f t="shared" si="9"/>
        <v>2330650</v>
      </c>
      <c r="Y45" s="26">
        <f t="shared" si="10"/>
        <v>546000</v>
      </c>
      <c r="Z45" s="33">
        <f t="shared" si="11"/>
        <v>2730000</v>
      </c>
    </row>
    <row r="46" spans="2:26" ht="15.65" customHeight="1">
      <c r="B46" s="11">
        <v>38</v>
      </c>
      <c r="C46" s="12" t="s">
        <v>119</v>
      </c>
      <c r="D46" s="13" t="s">
        <v>116</v>
      </c>
      <c r="E46" s="14">
        <v>1</v>
      </c>
      <c r="F46" s="14">
        <v>5</v>
      </c>
      <c r="G46" s="20">
        <v>476000</v>
      </c>
      <c r="H46" s="33">
        <f t="shared" si="0"/>
        <v>2380000</v>
      </c>
      <c r="I46" s="16">
        <v>464100</v>
      </c>
      <c r="J46" s="33">
        <f t="shared" si="1"/>
        <v>2320500</v>
      </c>
      <c r="K46" s="16">
        <v>321300</v>
      </c>
      <c r="L46" s="34">
        <f t="shared" si="2"/>
        <v>1606500</v>
      </c>
      <c r="M46" s="23">
        <v>910000</v>
      </c>
      <c r="N46" s="34">
        <f t="shared" si="12"/>
        <v>4550000</v>
      </c>
      <c r="O46" s="23"/>
      <c r="P46" s="23"/>
      <c r="Q46" s="61"/>
      <c r="R46" s="62">
        <f t="shared" si="5"/>
        <v>0</v>
      </c>
      <c r="S46" s="23"/>
      <c r="T46" s="34">
        <f t="shared" si="13"/>
        <v>0</v>
      </c>
      <c r="U46" s="26">
        <f t="shared" si="14"/>
        <v>321300</v>
      </c>
      <c r="V46" s="33">
        <f t="shared" si="7"/>
        <v>1606500</v>
      </c>
      <c r="W46" s="26">
        <f t="shared" si="8"/>
        <v>504175</v>
      </c>
      <c r="X46" s="33">
        <f t="shared" si="9"/>
        <v>2520875</v>
      </c>
      <c r="Y46" s="26">
        <f t="shared" si="10"/>
        <v>910000</v>
      </c>
      <c r="Z46" s="33">
        <f t="shared" si="11"/>
        <v>4550000</v>
      </c>
    </row>
    <row r="47" spans="2:26" ht="15.65" customHeight="1">
      <c r="B47" s="11">
        <v>39</v>
      </c>
      <c r="C47" s="12" t="s">
        <v>65</v>
      </c>
      <c r="D47" s="13" t="s">
        <v>116</v>
      </c>
      <c r="E47" s="14">
        <v>1</v>
      </c>
      <c r="F47" s="14">
        <v>1515</v>
      </c>
      <c r="G47" s="20">
        <v>1190</v>
      </c>
      <c r="H47" s="33">
        <f t="shared" si="0"/>
        <v>1802850</v>
      </c>
      <c r="I47" s="16">
        <v>1200</v>
      </c>
      <c r="J47" s="33">
        <f t="shared" si="1"/>
        <v>1818000</v>
      </c>
      <c r="K47" s="16">
        <v>1200</v>
      </c>
      <c r="L47" s="34">
        <f t="shared" si="2"/>
        <v>1818000</v>
      </c>
      <c r="M47" s="23">
        <v>1120</v>
      </c>
      <c r="N47" s="34">
        <f t="shared" si="12"/>
        <v>1696800</v>
      </c>
      <c r="O47" s="23"/>
      <c r="P47" s="23"/>
      <c r="Q47" s="61"/>
      <c r="R47" s="62">
        <f t="shared" si="5"/>
        <v>0</v>
      </c>
      <c r="S47" s="23"/>
      <c r="T47" s="34">
        <f t="shared" si="13"/>
        <v>0</v>
      </c>
      <c r="U47" s="26">
        <f t="shared" si="14"/>
        <v>1120</v>
      </c>
      <c r="V47" s="33">
        <f t="shared" si="7"/>
        <v>1696800</v>
      </c>
      <c r="W47" s="26">
        <f t="shared" si="8"/>
        <v>1160</v>
      </c>
      <c r="X47" s="33">
        <f t="shared" si="9"/>
        <v>1757400</v>
      </c>
      <c r="Y47" s="26">
        <f t="shared" si="10"/>
        <v>1200</v>
      </c>
      <c r="Z47" s="33">
        <f t="shared" si="11"/>
        <v>1818000</v>
      </c>
    </row>
    <row r="48" spans="2:26" ht="46.5">
      <c r="B48" s="11">
        <v>40</v>
      </c>
      <c r="C48" s="12" t="s">
        <v>66</v>
      </c>
      <c r="D48" s="13" t="s">
        <v>116</v>
      </c>
      <c r="E48" s="14">
        <v>1</v>
      </c>
      <c r="F48" s="14">
        <v>5</v>
      </c>
      <c r="G48" s="20">
        <v>11483500</v>
      </c>
      <c r="H48" s="33">
        <f t="shared" si="0"/>
        <v>57417500</v>
      </c>
      <c r="I48" s="16">
        <v>11424000</v>
      </c>
      <c r="J48" s="33">
        <f t="shared" si="1"/>
        <v>57120000</v>
      </c>
      <c r="K48" s="16">
        <v>11781000</v>
      </c>
      <c r="L48" s="34">
        <f t="shared" si="2"/>
        <v>58905000</v>
      </c>
      <c r="M48" s="23">
        <v>13287260</v>
      </c>
      <c r="N48" s="34">
        <f t="shared" si="12"/>
        <v>66436300</v>
      </c>
      <c r="O48" s="23"/>
      <c r="P48" s="23"/>
      <c r="Q48" s="61"/>
      <c r="R48" s="62">
        <f t="shared" si="5"/>
        <v>0</v>
      </c>
      <c r="S48" s="23"/>
      <c r="T48" s="34">
        <f t="shared" si="13"/>
        <v>0</v>
      </c>
      <c r="U48" s="26">
        <f t="shared" si="14"/>
        <v>11424000</v>
      </c>
      <c r="V48" s="33">
        <f t="shared" si="7"/>
        <v>57120000</v>
      </c>
      <c r="W48" s="26">
        <f t="shared" si="8"/>
        <v>11979065</v>
      </c>
      <c r="X48" s="33">
        <f t="shared" si="9"/>
        <v>59895325</v>
      </c>
      <c r="Y48" s="26">
        <f t="shared" si="10"/>
        <v>13287260</v>
      </c>
      <c r="Z48" s="33">
        <f t="shared" si="11"/>
        <v>66436300</v>
      </c>
    </row>
    <row r="49" spans="2:26" ht="46.5">
      <c r="B49" s="11">
        <v>41</v>
      </c>
      <c r="C49" s="12" t="s">
        <v>67</v>
      </c>
      <c r="D49" s="13" t="s">
        <v>116</v>
      </c>
      <c r="E49" s="14" t="s">
        <v>140</v>
      </c>
      <c r="F49" s="14">
        <v>5</v>
      </c>
      <c r="G49" s="20">
        <v>4498200</v>
      </c>
      <c r="H49" s="33">
        <f t="shared" si="0"/>
        <v>22491000</v>
      </c>
      <c r="I49" s="16">
        <v>4474400</v>
      </c>
      <c r="J49" s="33">
        <f t="shared" si="1"/>
        <v>22372000</v>
      </c>
      <c r="K49" s="16">
        <v>4581500</v>
      </c>
      <c r="L49" s="34">
        <f t="shared" si="2"/>
        <v>22907500</v>
      </c>
      <c r="M49" s="23">
        <v>4941860</v>
      </c>
      <c r="N49" s="34">
        <f t="shared" si="12"/>
        <v>24709300</v>
      </c>
      <c r="O49" s="23"/>
      <c r="P49" s="23"/>
      <c r="Q49" s="61"/>
      <c r="R49" s="62">
        <f t="shared" si="5"/>
        <v>0</v>
      </c>
      <c r="S49" s="23"/>
      <c r="T49" s="34">
        <f t="shared" si="13"/>
        <v>0</v>
      </c>
      <c r="U49" s="26">
        <f t="shared" si="14"/>
        <v>4474400</v>
      </c>
      <c r="V49" s="33">
        <f t="shared" si="7"/>
        <v>22372000</v>
      </c>
      <c r="W49" s="26">
        <f t="shared" si="8"/>
        <v>4618040</v>
      </c>
      <c r="X49" s="33">
        <f t="shared" si="9"/>
        <v>23090200</v>
      </c>
      <c r="Y49" s="26">
        <f t="shared" si="10"/>
        <v>4941860</v>
      </c>
      <c r="Z49" s="33">
        <f t="shared" si="11"/>
        <v>24709300</v>
      </c>
    </row>
    <row r="50" spans="2:26" ht="27.75" customHeight="1">
      <c r="B50" s="11">
        <v>42</v>
      </c>
      <c r="C50" s="12" t="s">
        <v>68</v>
      </c>
      <c r="D50" s="13" t="s">
        <v>116</v>
      </c>
      <c r="E50" s="14">
        <v>1</v>
      </c>
      <c r="F50" s="14">
        <v>20</v>
      </c>
      <c r="G50" s="20">
        <v>52955</v>
      </c>
      <c r="H50" s="33">
        <f t="shared" si="0"/>
        <v>1059100</v>
      </c>
      <c r="I50" s="16">
        <v>53550</v>
      </c>
      <c r="J50" s="33">
        <f t="shared" si="1"/>
        <v>1071000</v>
      </c>
      <c r="K50" s="16">
        <v>53550</v>
      </c>
      <c r="L50" s="34">
        <f t="shared" si="2"/>
        <v>1071000</v>
      </c>
      <c r="M50" s="23">
        <v>41020</v>
      </c>
      <c r="N50" s="34">
        <f t="shared" si="12"/>
        <v>820400</v>
      </c>
      <c r="O50" s="23"/>
      <c r="P50" s="23">
        <v>32182.09</v>
      </c>
      <c r="Q50" s="23">
        <f t="shared" si="15"/>
        <v>53615.361939999988</v>
      </c>
      <c r="R50" s="34">
        <f t="shared" si="5"/>
        <v>1072307.2387999997</v>
      </c>
      <c r="S50" s="23"/>
      <c r="T50" s="34">
        <f t="shared" si="13"/>
        <v>0</v>
      </c>
      <c r="U50" s="26">
        <f t="shared" si="14"/>
        <v>41020</v>
      </c>
      <c r="V50" s="33">
        <f t="shared" si="7"/>
        <v>820400</v>
      </c>
      <c r="W50" s="26">
        <f t="shared" si="8"/>
        <v>47285</v>
      </c>
      <c r="X50" s="33">
        <f t="shared" si="9"/>
        <v>945700</v>
      </c>
      <c r="Y50" s="26">
        <f t="shared" si="10"/>
        <v>1072307.2387999997</v>
      </c>
      <c r="Z50" s="33">
        <f t="shared" si="11"/>
        <v>21446144.775999993</v>
      </c>
    </row>
    <row r="51" spans="2:26" ht="15.65" customHeight="1">
      <c r="B51" s="11">
        <v>43</v>
      </c>
      <c r="C51" s="12" t="s">
        <v>69</v>
      </c>
      <c r="D51" s="13" t="s">
        <v>116</v>
      </c>
      <c r="E51" s="14">
        <v>1</v>
      </c>
      <c r="F51" s="14">
        <v>300</v>
      </c>
      <c r="G51" s="20">
        <v>46410</v>
      </c>
      <c r="H51" s="33">
        <f t="shared" si="0"/>
        <v>13923000</v>
      </c>
      <c r="I51" s="16">
        <v>46291</v>
      </c>
      <c r="J51" s="33">
        <f t="shared" si="1"/>
        <v>13887300</v>
      </c>
      <c r="K51" s="16">
        <v>49861</v>
      </c>
      <c r="L51" s="34">
        <f t="shared" si="2"/>
        <v>14958300</v>
      </c>
      <c r="M51" s="23">
        <v>40880</v>
      </c>
      <c r="N51" s="34">
        <f t="shared" si="12"/>
        <v>12264000</v>
      </c>
      <c r="O51" s="23"/>
      <c r="P51" s="23">
        <v>51219.39</v>
      </c>
      <c r="Q51" s="23">
        <f t="shared" si="15"/>
        <v>85331.503739999986</v>
      </c>
      <c r="R51" s="34">
        <f t="shared" si="5"/>
        <v>25599451.121999994</v>
      </c>
      <c r="S51" s="23"/>
      <c r="T51" s="34">
        <f t="shared" si="13"/>
        <v>0</v>
      </c>
      <c r="U51" s="26">
        <f t="shared" si="14"/>
        <v>40880</v>
      </c>
      <c r="V51" s="33">
        <f t="shared" si="7"/>
        <v>12264000</v>
      </c>
      <c r="W51" s="26">
        <f t="shared" si="8"/>
        <v>44478</v>
      </c>
      <c r="X51" s="33">
        <f t="shared" si="9"/>
        <v>13343400</v>
      </c>
      <c r="Y51" s="26">
        <f t="shared" si="10"/>
        <v>25599451.121999994</v>
      </c>
      <c r="Z51" s="33">
        <f t="shared" si="11"/>
        <v>7679835336.5999985</v>
      </c>
    </row>
    <row r="52" spans="2:26" ht="27" customHeight="1">
      <c r="B52" s="11">
        <v>44</v>
      </c>
      <c r="C52" s="12" t="s">
        <v>70</v>
      </c>
      <c r="D52" s="13" t="s">
        <v>116</v>
      </c>
      <c r="E52" s="14">
        <v>1</v>
      </c>
      <c r="F52" s="14">
        <v>40</v>
      </c>
      <c r="G52" s="20">
        <v>48195</v>
      </c>
      <c r="H52" s="33">
        <f t="shared" si="0"/>
        <v>1927800</v>
      </c>
      <c r="I52" s="16">
        <v>47957</v>
      </c>
      <c r="J52" s="33">
        <f t="shared" si="1"/>
        <v>1918280</v>
      </c>
      <c r="K52" s="16">
        <v>45553</v>
      </c>
      <c r="L52" s="34">
        <f t="shared" si="2"/>
        <v>1822120</v>
      </c>
      <c r="M52" s="23">
        <v>51800</v>
      </c>
      <c r="N52" s="34">
        <f t="shared" si="12"/>
        <v>2072000</v>
      </c>
      <c r="O52" s="23"/>
      <c r="P52" s="23">
        <v>41710.36</v>
      </c>
      <c r="Q52" s="23">
        <f t="shared" si="15"/>
        <v>69489.459759999998</v>
      </c>
      <c r="R52" s="34">
        <f t="shared" si="5"/>
        <v>2779578.3903999999</v>
      </c>
      <c r="S52" s="23"/>
      <c r="T52" s="34">
        <f t="shared" si="13"/>
        <v>0</v>
      </c>
      <c r="U52" s="26">
        <f t="shared" si="14"/>
        <v>45553</v>
      </c>
      <c r="V52" s="33">
        <f t="shared" si="7"/>
        <v>1822120</v>
      </c>
      <c r="W52" s="26">
        <f t="shared" si="8"/>
        <v>47715.75</v>
      </c>
      <c r="X52" s="33">
        <f t="shared" si="9"/>
        <v>1908630</v>
      </c>
      <c r="Y52" s="26">
        <f t="shared" si="10"/>
        <v>2779578.3903999999</v>
      </c>
      <c r="Z52" s="33">
        <f t="shared" si="11"/>
        <v>111183135.616</v>
      </c>
    </row>
    <row r="53" spans="2:26" ht="33" customHeight="1">
      <c r="B53" s="11">
        <v>45</v>
      </c>
      <c r="C53" s="12" t="s">
        <v>71</v>
      </c>
      <c r="D53" s="13" t="s">
        <v>116</v>
      </c>
      <c r="E53" s="14">
        <v>1</v>
      </c>
      <c r="F53" s="14">
        <v>40</v>
      </c>
      <c r="G53" s="20">
        <v>65450</v>
      </c>
      <c r="H53" s="33">
        <f t="shared" si="0"/>
        <v>2618000</v>
      </c>
      <c r="I53" s="16">
        <v>65450</v>
      </c>
      <c r="J53" s="33">
        <f t="shared" si="1"/>
        <v>2618000</v>
      </c>
      <c r="K53" s="16">
        <v>65331</v>
      </c>
      <c r="L53" s="34">
        <f t="shared" si="2"/>
        <v>2613240</v>
      </c>
      <c r="M53" s="23">
        <v>63419.999999999993</v>
      </c>
      <c r="N53" s="34">
        <f t="shared" si="12"/>
        <v>2536799.9999999995</v>
      </c>
      <c r="O53" s="68" t="s">
        <v>172</v>
      </c>
      <c r="P53" s="23">
        <v>55611.97</v>
      </c>
      <c r="Q53" s="23">
        <f t="shared" si="15"/>
        <v>92649.542019999979</v>
      </c>
      <c r="R53" s="34">
        <f t="shared" si="5"/>
        <v>3705981.6807999993</v>
      </c>
      <c r="S53" s="23"/>
      <c r="T53" s="34">
        <f t="shared" si="13"/>
        <v>0</v>
      </c>
      <c r="U53" s="26">
        <f t="shared" si="14"/>
        <v>63419.999999999993</v>
      </c>
      <c r="V53" s="33">
        <f t="shared" si="7"/>
        <v>2536799.9999999995</v>
      </c>
      <c r="W53" s="26">
        <f t="shared" si="8"/>
        <v>64405.25</v>
      </c>
      <c r="X53" s="33">
        <f t="shared" si="9"/>
        <v>2576210</v>
      </c>
      <c r="Y53" s="26">
        <f t="shared" si="10"/>
        <v>3705981.6807999993</v>
      </c>
      <c r="Z53" s="33">
        <f t="shared" si="11"/>
        <v>148239267.23199996</v>
      </c>
    </row>
    <row r="54" spans="2:26" ht="15.65" customHeight="1">
      <c r="B54" s="11">
        <v>46</v>
      </c>
      <c r="C54" s="12" t="s">
        <v>72</v>
      </c>
      <c r="D54" s="13" t="s">
        <v>116</v>
      </c>
      <c r="E54" s="14">
        <v>1</v>
      </c>
      <c r="F54" s="14">
        <v>20</v>
      </c>
      <c r="G54" s="20">
        <v>36890</v>
      </c>
      <c r="H54" s="33">
        <f t="shared" si="0"/>
        <v>737800</v>
      </c>
      <c r="I54" s="16">
        <v>35938</v>
      </c>
      <c r="J54" s="33">
        <f t="shared" si="1"/>
        <v>718760</v>
      </c>
      <c r="K54" s="16">
        <v>35641</v>
      </c>
      <c r="L54" s="34">
        <f t="shared" si="2"/>
        <v>712820</v>
      </c>
      <c r="M54" s="23">
        <v>32759.999999999996</v>
      </c>
      <c r="N54" s="34">
        <f t="shared" si="12"/>
        <v>655199.99999999988</v>
      </c>
      <c r="O54" s="68" t="s">
        <v>173</v>
      </c>
      <c r="P54" s="23">
        <v>27786.9</v>
      </c>
      <c r="Q54" s="23">
        <f t="shared" si="15"/>
        <v>46292.975399999996</v>
      </c>
      <c r="R54" s="34">
        <f t="shared" si="5"/>
        <v>925859.50799999991</v>
      </c>
      <c r="S54" s="23"/>
      <c r="T54" s="34">
        <f t="shared" si="13"/>
        <v>0</v>
      </c>
      <c r="U54" s="26">
        <f t="shared" si="14"/>
        <v>32759.999999999996</v>
      </c>
      <c r="V54" s="33">
        <f t="shared" si="7"/>
        <v>655199.99999999988</v>
      </c>
      <c r="W54" s="26">
        <f t="shared" si="8"/>
        <v>34274.75</v>
      </c>
      <c r="X54" s="33">
        <f t="shared" si="9"/>
        <v>685495</v>
      </c>
      <c r="Y54" s="26">
        <f t="shared" si="10"/>
        <v>925859.50799999991</v>
      </c>
      <c r="Z54" s="33">
        <f t="shared" si="11"/>
        <v>18517190.159999996</v>
      </c>
    </row>
    <row r="55" spans="2:26" ht="15.65" customHeight="1">
      <c r="B55" s="11">
        <v>47</v>
      </c>
      <c r="C55" s="12" t="s">
        <v>73</v>
      </c>
      <c r="D55" s="13" t="s">
        <v>116</v>
      </c>
      <c r="E55" s="14">
        <v>1</v>
      </c>
      <c r="F55" s="14">
        <v>20</v>
      </c>
      <c r="G55" s="20">
        <v>46410</v>
      </c>
      <c r="H55" s="33">
        <f t="shared" si="0"/>
        <v>928200</v>
      </c>
      <c r="I55" s="16">
        <v>45934</v>
      </c>
      <c r="J55" s="33">
        <f t="shared" si="1"/>
        <v>918680</v>
      </c>
      <c r="K55" s="16">
        <v>117453</v>
      </c>
      <c r="L55" s="34">
        <f t="shared" si="2"/>
        <v>2349060</v>
      </c>
      <c r="M55" s="23">
        <v>39760</v>
      </c>
      <c r="N55" s="34">
        <f t="shared" si="12"/>
        <v>795200</v>
      </c>
      <c r="O55" s="68" t="s">
        <v>174</v>
      </c>
      <c r="P55" s="23"/>
      <c r="Q55" s="61"/>
      <c r="R55" s="62">
        <f t="shared" si="5"/>
        <v>0</v>
      </c>
      <c r="S55" s="23"/>
      <c r="T55" s="34">
        <f t="shared" si="13"/>
        <v>0</v>
      </c>
      <c r="U55" s="26">
        <f t="shared" si="14"/>
        <v>39760</v>
      </c>
      <c r="V55" s="33">
        <f t="shared" si="7"/>
        <v>795200</v>
      </c>
      <c r="W55" s="26">
        <f t="shared" si="8"/>
        <v>60726.75</v>
      </c>
      <c r="X55" s="33">
        <f t="shared" si="9"/>
        <v>1214535</v>
      </c>
      <c r="Y55" s="26">
        <f t="shared" si="10"/>
        <v>117453</v>
      </c>
      <c r="Z55" s="33">
        <f t="shared" si="11"/>
        <v>2349060</v>
      </c>
    </row>
    <row r="56" spans="2:26" ht="15.65" customHeight="1">
      <c r="B56" s="11">
        <v>48</v>
      </c>
      <c r="C56" s="12" t="s">
        <v>74</v>
      </c>
      <c r="D56" s="13" t="s">
        <v>116</v>
      </c>
      <c r="E56" s="14">
        <v>1</v>
      </c>
      <c r="F56" s="14">
        <v>20</v>
      </c>
      <c r="G56" s="20">
        <v>113050</v>
      </c>
      <c r="H56" s="33">
        <f t="shared" ref="H56:H60" si="16">G56*F56</f>
        <v>2261000</v>
      </c>
      <c r="I56" s="16">
        <v>112455</v>
      </c>
      <c r="J56" s="33">
        <f t="shared" ref="J56:J60" si="17">I56*F56</f>
        <v>2249100</v>
      </c>
      <c r="K56" s="16">
        <v>117453</v>
      </c>
      <c r="L56" s="34">
        <f t="shared" ref="L56:L60" si="18">K56*F56</f>
        <v>2349060</v>
      </c>
      <c r="M56" s="23">
        <v>105000</v>
      </c>
      <c r="N56" s="34">
        <f t="shared" ref="N56:N60" si="19">M56*F56</f>
        <v>2100000</v>
      </c>
      <c r="O56" s="23"/>
      <c r="P56" s="23"/>
      <c r="Q56" s="61"/>
      <c r="R56" s="62">
        <f t="shared" si="5"/>
        <v>0</v>
      </c>
      <c r="S56" s="23"/>
      <c r="T56" s="34">
        <f t="shared" ref="T56:T60" si="20">S56*K56</f>
        <v>0</v>
      </c>
      <c r="U56" s="26">
        <f t="shared" si="14"/>
        <v>105000</v>
      </c>
      <c r="V56" s="33">
        <f t="shared" ref="V56:V60" si="21">+U56*F56</f>
        <v>2100000</v>
      </c>
      <c r="W56" s="26">
        <f t="shared" ref="W56:W60" si="22">AVERAGE(I56,K56,M56,O56,S56,U56)</f>
        <v>109977</v>
      </c>
      <c r="X56" s="33">
        <f t="shared" ref="X56:X60" si="23">+W56*F56</f>
        <v>2199540</v>
      </c>
      <c r="Y56" s="26">
        <f t="shared" ref="Y56:Y60" si="24">MAX(K56,M56,O56,R56,U56,W56)</f>
        <v>117453</v>
      </c>
      <c r="Z56" s="33">
        <f t="shared" ref="Z56:Z60" si="25">+Y56*F56</f>
        <v>2349060</v>
      </c>
    </row>
    <row r="57" spans="2:26" ht="15.65" customHeight="1">
      <c r="B57" s="11">
        <v>49</v>
      </c>
      <c r="C57" s="12" t="s">
        <v>75</v>
      </c>
      <c r="D57" s="13" t="s">
        <v>116</v>
      </c>
      <c r="E57" s="14">
        <v>1</v>
      </c>
      <c r="F57" s="14">
        <v>20</v>
      </c>
      <c r="G57" s="20">
        <v>124950</v>
      </c>
      <c r="H57" s="33">
        <f t="shared" si="16"/>
        <v>2499000</v>
      </c>
      <c r="I57" s="16">
        <v>124831</v>
      </c>
      <c r="J57" s="33">
        <f t="shared" si="17"/>
        <v>2496620</v>
      </c>
      <c r="K57" s="16">
        <v>124950</v>
      </c>
      <c r="L57" s="34">
        <f t="shared" si="18"/>
        <v>2499000</v>
      </c>
      <c r="M57" s="23">
        <v>105420</v>
      </c>
      <c r="N57" s="34">
        <f t="shared" si="19"/>
        <v>2108400</v>
      </c>
      <c r="O57" s="64" t="s">
        <v>175</v>
      </c>
      <c r="P57" s="23"/>
      <c r="Q57" s="61"/>
      <c r="R57" s="62">
        <f t="shared" si="5"/>
        <v>0</v>
      </c>
      <c r="S57" s="23"/>
      <c r="T57" s="34">
        <f t="shared" si="20"/>
        <v>0</v>
      </c>
      <c r="U57" s="26">
        <f t="shared" si="14"/>
        <v>105420</v>
      </c>
      <c r="V57" s="33">
        <f t="shared" si="21"/>
        <v>2108400</v>
      </c>
      <c r="W57" s="26">
        <f t="shared" si="22"/>
        <v>115155.25</v>
      </c>
      <c r="X57" s="33">
        <f t="shared" si="23"/>
        <v>2303105</v>
      </c>
      <c r="Y57" s="26">
        <f t="shared" si="24"/>
        <v>124950</v>
      </c>
      <c r="Z57" s="33">
        <f t="shared" si="25"/>
        <v>2499000</v>
      </c>
    </row>
    <row r="58" spans="2:26" ht="15.65" customHeight="1">
      <c r="B58" s="11">
        <v>50</v>
      </c>
      <c r="C58" s="12" t="s">
        <v>76</v>
      </c>
      <c r="D58" s="13" t="s">
        <v>116</v>
      </c>
      <c r="E58" s="14">
        <v>1</v>
      </c>
      <c r="F58" s="14">
        <v>20</v>
      </c>
      <c r="G58" s="20">
        <v>10115</v>
      </c>
      <c r="H58" s="33">
        <f t="shared" si="16"/>
        <v>202300</v>
      </c>
      <c r="I58" s="16">
        <v>9519</v>
      </c>
      <c r="J58" s="33">
        <f t="shared" si="17"/>
        <v>190380</v>
      </c>
      <c r="K58" s="16">
        <v>9519</v>
      </c>
      <c r="L58" s="34">
        <f t="shared" si="18"/>
        <v>190380</v>
      </c>
      <c r="M58" s="23">
        <v>8652</v>
      </c>
      <c r="N58" s="34">
        <f t="shared" si="19"/>
        <v>173040</v>
      </c>
      <c r="O58" s="23"/>
      <c r="P58" s="23"/>
      <c r="Q58" s="61"/>
      <c r="R58" s="62">
        <f t="shared" si="5"/>
        <v>0</v>
      </c>
      <c r="S58" s="23"/>
      <c r="T58" s="34">
        <f t="shared" si="20"/>
        <v>0</v>
      </c>
      <c r="U58" s="26">
        <f t="shared" si="14"/>
        <v>8652</v>
      </c>
      <c r="V58" s="33">
        <f t="shared" si="21"/>
        <v>173040</v>
      </c>
      <c r="W58" s="26">
        <f t="shared" si="22"/>
        <v>9085.5</v>
      </c>
      <c r="X58" s="33">
        <f t="shared" si="23"/>
        <v>181710</v>
      </c>
      <c r="Y58" s="26">
        <f t="shared" si="24"/>
        <v>9519</v>
      </c>
      <c r="Z58" s="33">
        <f t="shared" si="25"/>
        <v>190380</v>
      </c>
    </row>
    <row r="59" spans="2:26" ht="15.65" customHeight="1">
      <c r="B59" s="11">
        <v>51</v>
      </c>
      <c r="C59" s="12" t="s">
        <v>77</v>
      </c>
      <c r="D59" s="13" t="s">
        <v>116</v>
      </c>
      <c r="E59" s="14">
        <v>1</v>
      </c>
      <c r="F59" s="14">
        <v>20</v>
      </c>
      <c r="G59" s="20">
        <v>35699</v>
      </c>
      <c r="H59" s="33">
        <f t="shared" si="16"/>
        <v>713980</v>
      </c>
      <c r="I59" s="16">
        <v>35105</v>
      </c>
      <c r="J59" s="33">
        <f t="shared" si="17"/>
        <v>702100</v>
      </c>
      <c r="K59" s="16">
        <v>35105</v>
      </c>
      <c r="L59" s="34">
        <f t="shared" si="18"/>
        <v>702100</v>
      </c>
      <c r="M59" s="23">
        <v>29540</v>
      </c>
      <c r="N59" s="34">
        <f t="shared" si="19"/>
        <v>590800</v>
      </c>
      <c r="O59" s="23"/>
      <c r="P59" s="23"/>
      <c r="Q59" s="61"/>
      <c r="R59" s="62">
        <f t="shared" si="5"/>
        <v>0</v>
      </c>
      <c r="S59" s="23"/>
      <c r="T59" s="34">
        <f t="shared" si="20"/>
        <v>0</v>
      </c>
      <c r="U59" s="26">
        <f t="shared" si="14"/>
        <v>29540</v>
      </c>
      <c r="V59" s="33">
        <f t="shared" si="21"/>
        <v>590800</v>
      </c>
      <c r="W59" s="26">
        <f t="shared" si="22"/>
        <v>32322.5</v>
      </c>
      <c r="X59" s="33">
        <f t="shared" si="23"/>
        <v>646450</v>
      </c>
      <c r="Y59" s="26">
        <f t="shared" si="24"/>
        <v>35105</v>
      </c>
      <c r="Z59" s="33">
        <f t="shared" si="25"/>
        <v>702100</v>
      </c>
    </row>
    <row r="60" spans="2:26" ht="15.65" customHeight="1">
      <c r="B60" s="11">
        <v>52</v>
      </c>
      <c r="C60" s="12" t="s">
        <v>78</v>
      </c>
      <c r="D60" s="13" t="s">
        <v>116</v>
      </c>
      <c r="E60" s="14">
        <v>1</v>
      </c>
      <c r="F60" s="14">
        <v>20</v>
      </c>
      <c r="G60" s="20">
        <v>27370</v>
      </c>
      <c r="H60" s="33">
        <f t="shared" si="16"/>
        <v>547400</v>
      </c>
      <c r="I60" s="16">
        <v>26775</v>
      </c>
      <c r="J60" s="33">
        <f t="shared" si="17"/>
        <v>535500</v>
      </c>
      <c r="K60" s="16">
        <v>26775</v>
      </c>
      <c r="L60" s="34">
        <f t="shared" si="18"/>
        <v>535500</v>
      </c>
      <c r="M60" s="23">
        <v>17500</v>
      </c>
      <c r="N60" s="34">
        <f t="shared" si="19"/>
        <v>350000</v>
      </c>
      <c r="O60" s="68" t="s">
        <v>176</v>
      </c>
      <c r="P60" s="23"/>
      <c r="Q60" s="61"/>
      <c r="R60" s="62">
        <f t="shared" si="5"/>
        <v>0</v>
      </c>
      <c r="S60" s="23"/>
      <c r="T60" s="34">
        <f t="shared" si="20"/>
        <v>0</v>
      </c>
      <c r="U60" s="26">
        <f t="shared" si="14"/>
        <v>17500</v>
      </c>
      <c r="V60" s="33">
        <f t="shared" si="21"/>
        <v>350000</v>
      </c>
      <c r="W60" s="26">
        <f t="shared" si="22"/>
        <v>22137.5</v>
      </c>
      <c r="X60" s="33">
        <f t="shared" si="23"/>
        <v>442750</v>
      </c>
      <c r="Y60" s="26">
        <f t="shared" si="24"/>
        <v>26775</v>
      </c>
      <c r="Z60" s="33">
        <f t="shared" si="25"/>
        <v>535500</v>
      </c>
    </row>
    <row r="61" spans="2:26" ht="15.65" customHeight="1">
      <c r="B61" s="44"/>
      <c r="C61" s="32" t="s">
        <v>156</v>
      </c>
      <c r="D61" s="44"/>
      <c r="E61" s="45"/>
      <c r="F61" s="45"/>
      <c r="G61" s="46"/>
      <c r="H61" s="33"/>
      <c r="I61" s="33"/>
      <c r="J61" s="33"/>
      <c r="K61" s="33"/>
      <c r="L61" s="34"/>
      <c r="M61" s="34"/>
      <c r="N61" s="34"/>
      <c r="O61" s="34"/>
      <c r="P61" s="34"/>
      <c r="Q61" s="62"/>
      <c r="R61" s="62"/>
      <c r="S61" s="34"/>
      <c r="T61" s="34"/>
      <c r="U61" s="33"/>
      <c r="V61" s="33"/>
      <c r="W61" s="33"/>
      <c r="X61" s="33"/>
      <c r="Y61" s="33"/>
      <c r="Z61" s="33"/>
    </row>
    <row r="62" spans="2:26" ht="34.5" customHeight="1">
      <c r="B62" s="11">
        <v>53</v>
      </c>
      <c r="C62" s="12" t="s">
        <v>34</v>
      </c>
      <c r="D62" s="13" t="s">
        <v>116</v>
      </c>
      <c r="E62" s="14">
        <v>1</v>
      </c>
      <c r="F62" s="15">
        <v>2</v>
      </c>
      <c r="G62" s="20">
        <v>238000</v>
      </c>
      <c r="H62" s="33">
        <f>G62*F62</f>
        <v>476000</v>
      </c>
      <c r="I62" s="16">
        <v>202300</v>
      </c>
      <c r="J62" s="33">
        <f>I62*F62</f>
        <v>404600</v>
      </c>
      <c r="K62" s="16">
        <v>178500</v>
      </c>
      <c r="L62" s="34">
        <f>K62*F62</f>
        <v>357000</v>
      </c>
      <c r="M62" s="23"/>
      <c r="N62" s="34"/>
      <c r="O62" s="23"/>
      <c r="P62" s="23"/>
      <c r="Q62" s="61"/>
      <c r="R62" s="62">
        <f t="shared" si="5"/>
        <v>0</v>
      </c>
      <c r="S62" s="23"/>
      <c r="T62" s="34">
        <f t="shared" ref="T62:T63" si="26">S62*K62</f>
        <v>0</v>
      </c>
      <c r="U62" s="26">
        <f t="shared" si="14"/>
        <v>178500</v>
      </c>
      <c r="V62" s="33">
        <f>+U62*F62</f>
        <v>357000</v>
      </c>
      <c r="W62" s="26">
        <f>AVERAGE(I62,K62,M62,O62,S62,U62)</f>
        <v>186433.33333333334</v>
      </c>
      <c r="X62" s="33">
        <f>+W62*F62</f>
        <v>372866.66666666669</v>
      </c>
      <c r="Y62" s="26">
        <f>MAX(K62,M62,O62,R62,U62,W62)</f>
        <v>186433.33333333334</v>
      </c>
      <c r="Z62" s="33">
        <f>+Y62*F62</f>
        <v>372866.66666666669</v>
      </c>
    </row>
    <row r="63" spans="2:26" ht="33.65" customHeight="1">
      <c r="B63" s="11">
        <v>54</v>
      </c>
      <c r="C63" s="12" t="s">
        <v>35</v>
      </c>
      <c r="D63" s="13" t="s">
        <v>116</v>
      </c>
      <c r="E63" s="14">
        <v>1</v>
      </c>
      <c r="F63" s="15">
        <v>2</v>
      </c>
      <c r="G63" s="20">
        <v>4426800</v>
      </c>
      <c r="H63" s="33">
        <f>G63*F63</f>
        <v>8853600</v>
      </c>
      <c r="I63" s="16">
        <v>4391100</v>
      </c>
      <c r="J63" s="33">
        <f>I63*F63</f>
        <v>8782200</v>
      </c>
      <c r="K63" s="16">
        <v>4403000</v>
      </c>
      <c r="L63" s="34">
        <f>K63*F63</f>
        <v>8806000</v>
      </c>
      <c r="M63" s="23"/>
      <c r="N63" s="34"/>
      <c r="O63" s="23"/>
      <c r="P63" s="23"/>
      <c r="Q63" s="61"/>
      <c r="R63" s="62">
        <f t="shared" si="5"/>
        <v>0</v>
      </c>
      <c r="S63" s="23"/>
      <c r="T63" s="34">
        <f t="shared" si="26"/>
        <v>0</v>
      </c>
      <c r="U63" s="26">
        <f t="shared" si="14"/>
        <v>4391100</v>
      </c>
      <c r="V63" s="33">
        <f>+U63*F63</f>
        <v>8782200</v>
      </c>
      <c r="W63" s="26">
        <f>AVERAGE(I63,K63,M63,O63,S63,U63)</f>
        <v>4395066.666666667</v>
      </c>
      <c r="X63" s="33">
        <f>+W63*F63</f>
        <v>8790133.333333334</v>
      </c>
      <c r="Y63" s="26">
        <f>MAX(K63,M63,O63,R63,U63,W63)</f>
        <v>4403000</v>
      </c>
      <c r="Z63" s="33">
        <f>+Y63*F63</f>
        <v>8806000</v>
      </c>
    </row>
    <row r="64" spans="2:26" ht="33.75" customHeight="1">
      <c r="B64" s="11">
        <v>55</v>
      </c>
      <c r="C64" s="12" t="s">
        <v>39</v>
      </c>
      <c r="D64" s="13" t="s">
        <v>116</v>
      </c>
      <c r="E64" s="14">
        <v>1</v>
      </c>
      <c r="F64" s="15">
        <v>150</v>
      </c>
      <c r="G64" s="20">
        <v>214200</v>
      </c>
      <c r="H64" s="33">
        <f>G64*F64</f>
        <v>32130000</v>
      </c>
      <c r="I64" s="16">
        <v>208250</v>
      </c>
      <c r="J64" s="33">
        <f>I64*F64</f>
        <v>31237500</v>
      </c>
      <c r="K64" s="16">
        <v>190400</v>
      </c>
      <c r="L64" s="34">
        <f>K64*F64</f>
        <v>28560000</v>
      </c>
      <c r="M64" s="23">
        <v>238000</v>
      </c>
      <c r="N64" s="34">
        <f>M64*F64</f>
        <v>35700000</v>
      </c>
      <c r="O64" s="23"/>
      <c r="P64" s="23"/>
      <c r="Q64" s="61"/>
      <c r="R64" s="62">
        <f t="shared" si="5"/>
        <v>0</v>
      </c>
      <c r="S64" s="23"/>
      <c r="T64" s="34">
        <f>S64*K64</f>
        <v>0</v>
      </c>
      <c r="U64" s="26">
        <f t="shared" si="14"/>
        <v>190400</v>
      </c>
      <c r="V64" s="33">
        <f>+U64*F64</f>
        <v>28560000</v>
      </c>
      <c r="W64" s="26">
        <f>AVERAGE(I64,K64,M64,O64,S64,U64)</f>
        <v>206762.5</v>
      </c>
      <c r="X64" s="33">
        <f>+W64*F64</f>
        <v>31014375</v>
      </c>
      <c r="Y64" s="26">
        <f>MAX(K64,M64,O64,R64,U64,W64)</f>
        <v>238000</v>
      </c>
      <c r="Z64" s="33">
        <f>+Y64*F64</f>
        <v>35700000</v>
      </c>
    </row>
    <row r="65" spans="1:26" ht="23.25" customHeight="1">
      <c r="B65" s="11">
        <v>56</v>
      </c>
      <c r="C65" s="12" t="s">
        <v>42</v>
      </c>
      <c r="D65" s="13" t="s">
        <v>116</v>
      </c>
      <c r="E65" s="14">
        <v>1</v>
      </c>
      <c r="F65" s="14">
        <v>40</v>
      </c>
      <c r="G65" s="20">
        <v>64260</v>
      </c>
      <c r="H65" s="33">
        <f>G65*F65</f>
        <v>2570400</v>
      </c>
      <c r="I65" s="16">
        <v>59500</v>
      </c>
      <c r="J65" s="33">
        <f>I65*F65</f>
        <v>2380000</v>
      </c>
      <c r="K65" s="16">
        <v>57715</v>
      </c>
      <c r="L65" s="34">
        <f>K65*F65</f>
        <v>2308600</v>
      </c>
      <c r="M65" s="23">
        <v>53186</v>
      </c>
      <c r="N65" s="34">
        <f>M65*F65</f>
        <v>2127440</v>
      </c>
      <c r="O65" s="23"/>
      <c r="P65" s="23"/>
      <c r="Q65" s="61"/>
      <c r="R65" s="62">
        <f t="shared" si="5"/>
        <v>0</v>
      </c>
      <c r="S65" s="23"/>
      <c r="T65" s="34">
        <f>S65*K65</f>
        <v>0</v>
      </c>
      <c r="U65" s="26">
        <f t="shared" si="14"/>
        <v>53186</v>
      </c>
      <c r="V65" s="33">
        <f>+U65*F65</f>
        <v>2127440</v>
      </c>
      <c r="W65" s="26">
        <f>AVERAGE(I65,K65,M65,O65,S65,U65)</f>
        <v>55896.75</v>
      </c>
      <c r="X65" s="33">
        <f>+W65*F65</f>
        <v>2235870</v>
      </c>
      <c r="Y65" s="26">
        <f>MAX(K65,M65,O65,R65,U65,W65)</f>
        <v>57715</v>
      </c>
      <c r="Z65" s="33">
        <f>+Y65*F65</f>
        <v>2308600</v>
      </c>
    </row>
    <row r="66" spans="1:26">
      <c r="B66" s="44"/>
      <c r="C66" s="32" t="s">
        <v>151</v>
      </c>
      <c r="D66" s="44"/>
      <c r="E66" s="45"/>
      <c r="F66" s="45"/>
      <c r="G66" s="46"/>
      <c r="H66" s="33"/>
      <c r="I66" s="33"/>
      <c r="J66" s="33"/>
      <c r="K66" s="33"/>
      <c r="L66" s="34"/>
      <c r="M66" s="34"/>
      <c r="N66" s="34"/>
      <c r="O66" s="47"/>
      <c r="P66" s="34"/>
      <c r="Q66" s="62"/>
      <c r="R66" s="62"/>
      <c r="S66" s="34"/>
      <c r="T66" s="34"/>
      <c r="U66" s="33"/>
      <c r="V66" s="33"/>
      <c r="W66" s="33"/>
      <c r="X66" s="33"/>
      <c r="Y66" s="33"/>
      <c r="Z66" s="33"/>
    </row>
    <row r="67" spans="1:26">
      <c r="A67" s="37">
        <v>0.19</v>
      </c>
      <c r="B67" s="11">
        <v>57</v>
      </c>
      <c r="C67" s="12" t="s">
        <v>79</v>
      </c>
      <c r="D67" s="13" t="s">
        <v>116</v>
      </c>
      <c r="E67" s="14">
        <v>1</v>
      </c>
      <c r="F67" s="14">
        <v>100</v>
      </c>
      <c r="G67" s="20">
        <v>13090</v>
      </c>
      <c r="H67" s="33">
        <f t="shared" si="0"/>
        <v>1309000</v>
      </c>
      <c r="I67" s="16">
        <v>12018</v>
      </c>
      <c r="J67" s="33">
        <f t="shared" si="1"/>
        <v>1201800</v>
      </c>
      <c r="K67" s="16">
        <v>12018</v>
      </c>
      <c r="L67" s="34">
        <f t="shared" si="2"/>
        <v>1201800</v>
      </c>
      <c r="M67" s="23">
        <v>13650</v>
      </c>
      <c r="N67" s="34">
        <f t="shared" ref="N67:N79" si="27">M67*F67</f>
        <v>1365000</v>
      </c>
      <c r="O67" t="s">
        <v>122</v>
      </c>
      <c r="P67" s="23">
        <v>9890</v>
      </c>
      <c r="Q67" s="23">
        <f t="shared" si="15"/>
        <v>16476.739999999998</v>
      </c>
      <c r="R67" s="34">
        <f t="shared" si="5"/>
        <v>1647673.9999999998</v>
      </c>
      <c r="S67" s="23">
        <v>11450.599999999999</v>
      </c>
      <c r="T67" s="34">
        <f t="shared" ref="T67:T79" si="28">S67*K67</f>
        <v>137613310.79999998</v>
      </c>
      <c r="U67" s="26">
        <f t="shared" si="14"/>
        <v>11450.599999999999</v>
      </c>
      <c r="V67" s="33">
        <f t="shared" si="7"/>
        <v>1145059.9999999998</v>
      </c>
      <c r="W67" s="26">
        <f t="shared" si="8"/>
        <v>12117.439999999999</v>
      </c>
      <c r="X67" s="33">
        <f t="shared" si="9"/>
        <v>1211743.9999999998</v>
      </c>
      <c r="Y67" s="26">
        <f t="shared" si="10"/>
        <v>1647673.9999999998</v>
      </c>
      <c r="Z67" s="33">
        <f t="shared" si="11"/>
        <v>164767399.99999997</v>
      </c>
    </row>
    <row r="68" spans="1:26">
      <c r="A68" s="37">
        <v>0</v>
      </c>
      <c r="B68" s="11">
        <v>58</v>
      </c>
      <c r="C68" s="12" t="s">
        <v>80</v>
      </c>
      <c r="D68" s="13" t="s">
        <v>116</v>
      </c>
      <c r="E68" s="14">
        <v>1</v>
      </c>
      <c r="F68" s="14">
        <v>1200</v>
      </c>
      <c r="G68" s="20">
        <v>2850</v>
      </c>
      <c r="H68" s="33">
        <f t="shared" si="0"/>
        <v>3420000</v>
      </c>
      <c r="I68" s="16">
        <v>2850</v>
      </c>
      <c r="J68" s="33">
        <f t="shared" si="1"/>
        <v>3420000</v>
      </c>
      <c r="K68" s="16">
        <v>2790</v>
      </c>
      <c r="L68" s="34">
        <f t="shared" si="2"/>
        <v>3348000</v>
      </c>
      <c r="M68" s="23">
        <v>2686.6</v>
      </c>
      <c r="N68" s="34">
        <f t="shared" si="27"/>
        <v>3223920</v>
      </c>
      <c r="O68" t="s">
        <v>123</v>
      </c>
      <c r="P68" s="23">
        <v>1970</v>
      </c>
      <c r="Q68" s="23">
        <f t="shared" si="15"/>
        <v>3282.0199999999995</v>
      </c>
      <c r="R68" s="34">
        <f t="shared" si="5"/>
        <v>3938423.9999999995</v>
      </c>
      <c r="S68" s="23">
        <v>2122.4</v>
      </c>
      <c r="T68" s="34">
        <f t="shared" si="28"/>
        <v>5921496</v>
      </c>
      <c r="U68" s="26">
        <f t="shared" si="14"/>
        <v>2122.4</v>
      </c>
      <c r="V68" s="33">
        <f t="shared" si="7"/>
        <v>2546880</v>
      </c>
      <c r="W68" s="26">
        <f t="shared" si="8"/>
        <v>2514.2799999999997</v>
      </c>
      <c r="X68" s="33">
        <f t="shared" si="9"/>
        <v>3017135.9999999995</v>
      </c>
      <c r="Y68" s="26">
        <f t="shared" si="10"/>
        <v>3938423.9999999995</v>
      </c>
      <c r="Z68" s="33">
        <f t="shared" si="11"/>
        <v>4726108799.999999</v>
      </c>
    </row>
    <row r="69" spans="1:26">
      <c r="A69" s="37">
        <v>0.05</v>
      </c>
      <c r="B69" s="11">
        <v>59</v>
      </c>
      <c r="C69" s="12" t="s">
        <v>81</v>
      </c>
      <c r="D69" s="13" t="s">
        <v>116</v>
      </c>
      <c r="E69" s="14">
        <v>1</v>
      </c>
      <c r="F69" s="14">
        <v>200</v>
      </c>
      <c r="G69" s="20">
        <v>4725</v>
      </c>
      <c r="H69" s="33">
        <f t="shared" si="0"/>
        <v>945000</v>
      </c>
      <c r="I69" s="16">
        <v>4725</v>
      </c>
      <c r="J69" s="33">
        <f t="shared" si="1"/>
        <v>945000</v>
      </c>
      <c r="K69" s="16">
        <v>4935</v>
      </c>
      <c r="L69" s="34">
        <f t="shared" si="2"/>
        <v>987000</v>
      </c>
      <c r="M69" s="23">
        <v>3570</v>
      </c>
      <c r="N69" s="34">
        <f t="shared" si="27"/>
        <v>714000</v>
      </c>
      <c r="O69" t="s">
        <v>124</v>
      </c>
      <c r="P69" s="23">
        <v>2198</v>
      </c>
      <c r="Q69" s="23">
        <f t="shared" si="15"/>
        <v>3661.8679999999995</v>
      </c>
      <c r="R69" s="34">
        <f t="shared" si="5"/>
        <v>732373.59999999986</v>
      </c>
      <c r="S69" s="23">
        <v>2653</v>
      </c>
      <c r="T69" s="34">
        <f t="shared" si="28"/>
        <v>13092555</v>
      </c>
      <c r="U69" s="26">
        <f t="shared" si="14"/>
        <v>2653</v>
      </c>
      <c r="V69" s="33">
        <f t="shared" si="7"/>
        <v>530600</v>
      </c>
      <c r="W69" s="26">
        <f t="shared" si="8"/>
        <v>3707.2</v>
      </c>
      <c r="X69" s="33">
        <f t="shared" si="9"/>
        <v>741440</v>
      </c>
      <c r="Y69" s="26">
        <f t="shared" si="10"/>
        <v>732373.59999999986</v>
      </c>
      <c r="Z69" s="33">
        <f t="shared" si="11"/>
        <v>146474719.99999997</v>
      </c>
    </row>
    <row r="70" spans="1:26" ht="15.65" customHeight="1">
      <c r="A70" s="37">
        <v>0.05</v>
      </c>
      <c r="B70" s="11">
        <v>60</v>
      </c>
      <c r="C70" s="12" t="s">
        <v>82</v>
      </c>
      <c r="D70" s="13" t="s">
        <v>116</v>
      </c>
      <c r="E70" s="14">
        <v>1</v>
      </c>
      <c r="F70" s="14">
        <v>100</v>
      </c>
      <c r="G70" s="20">
        <v>16800</v>
      </c>
      <c r="H70" s="33">
        <f t="shared" si="0"/>
        <v>1680000</v>
      </c>
      <c r="I70" s="16">
        <v>16695</v>
      </c>
      <c r="J70" s="33">
        <f t="shared" si="1"/>
        <v>1669500</v>
      </c>
      <c r="K70" s="16">
        <v>17325</v>
      </c>
      <c r="L70" s="34">
        <f t="shared" si="2"/>
        <v>1732500</v>
      </c>
      <c r="M70" s="23">
        <v>38990</v>
      </c>
      <c r="N70" s="34">
        <f t="shared" si="27"/>
        <v>3899000</v>
      </c>
      <c r="O70" t="s">
        <v>144</v>
      </c>
      <c r="P70" s="23">
        <v>10076</v>
      </c>
      <c r="Q70" s="23">
        <f t="shared" si="15"/>
        <v>16786.615999999998</v>
      </c>
      <c r="R70" s="34">
        <f t="shared" si="5"/>
        <v>1678661.5999999999</v>
      </c>
      <c r="S70" s="23">
        <v>48860</v>
      </c>
      <c r="T70" s="34">
        <f t="shared" si="28"/>
        <v>846499500</v>
      </c>
      <c r="U70" s="26">
        <f t="shared" si="14"/>
        <v>16695</v>
      </c>
      <c r="V70" s="33">
        <f t="shared" si="7"/>
        <v>1669500</v>
      </c>
      <c r="W70" s="26">
        <f t="shared" si="8"/>
        <v>27713</v>
      </c>
      <c r="X70" s="33">
        <f t="shared" si="9"/>
        <v>2771300</v>
      </c>
      <c r="Y70" s="26">
        <f t="shared" si="10"/>
        <v>1678661.5999999999</v>
      </c>
      <c r="Z70" s="33">
        <f t="shared" si="11"/>
        <v>167866160</v>
      </c>
    </row>
    <row r="71" spans="1:26" ht="15.65" customHeight="1">
      <c r="A71" s="37">
        <v>0.05</v>
      </c>
      <c r="B71" s="11">
        <v>61</v>
      </c>
      <c r="C71" s="12" t="s">
        <v>83</v>
      </c>
      <c r="D71" s="13" t="s">
        <v>116</v>
      </c>
      <c r="E71" s="14">
        <v>1</v>
      </c>
      <c r="F71" s="14">
        <v>100</v>
      </c>
      <c r="G71" s="20">
        <v>23625</v>
      </c>
      <c r="H71" s="33">
        <f t="shared" si="0"/>
        <v>2362500</v>
      </c>
      <c r="I71" s="16">
        <v>23100</v>
      </c>
      <c r="J71" s="33">
        <f t="shared" si="1"/>
        <v>2310000</v>
      </c>
      <c r="K71" s="16">
        <v>23625</v>
      </c>
      <c r="L71" s="34">
        <f t="shared" si="2"/>
        <v>2362500</v>
      </c>
      <c r="M71" s="23">
        <v>16030</v>
      </c>
      <c r="N71" s="34">
        <f t="shared" si="27"/>
        <v>1603000</v>
      </c>
      <c r="O71" t="s">
        <v>128</v>
      </c>
      <c r="P71" s="23">
        <v>5917</v>
      </c>
      <c r="Q71" s="23">
        <f t="shared" si="15"/>
        <v>9857.7219999999979</v>
      </c>
      <c r="R71" s="34">
        <f t="shared" si="5"/>
        <v>985772.19999999984</v>
      </c>
      <c r="S71" s="23">
        <v>21469</v>
      </c>
      <c r="T71" s="34">
        <f t="shared" si="28"/>
        <v>507205125</v>
      </c>
      <c r="U71" s="26">
        <f t="shared" si="14"/>
        <v>9857.7219999999979</v>
      </c>
      <c r="V71" s="33">
        <f t="shared" si="7"/>
        <v>985772.19999999984</v>
      </c>
      <c r="W71" s="26">
        <f t="shared" si="8"/>
        <v>18816.344399999998</v>
      </c>
      <c r="X71" s="33">
        <f t="shared" si="9"/>
        <v>1881634.4399999997</v>
      </c>
      <c r="Y71" s="26">
        <f t="shared" si="10"/>
        <v>985772.19999999984</v>
      </c>
      <c r="Z71" s="33">
        <f t="shared" si="11"/>
        <v>98577219.999999985</v>
      </c>
    </row>
    <row r="72" spans="1:26" ht="15.65" customHeight="1">
      <c r="A72" s="37">
        <v>0</v>
      </c>
      <c r="B72" s="11">
        <v>62</v>
      </c>
      <c r="C72" s="12" t="s">
        <v>84</v>
      </c>
      <c r="D72" s="13" t="s">
        <v>116</v>
      </c>
      <c r="E72" s="14">
        <v>1</v>
      </c>
      <c r="F72" s="14">
        <v>100</v>
      </c>
      <c r="G72" s="20">
        <v>12600</v>
      </c>
      <c r="H72" s="33">
        <f t="shared" si="0"/>
        <v>1260000</v>
      </c>
      <c r="I72" s="16">
        <v>12495</v>
      </c>
      <c r="J72" s="33">
        <f t="shared" si="1"/>
        <v>1249500</v>
      </c>
      <c r="K72" s="16">
        <v>13335</v>
      </c>
      <c r="L72" s="34">
        <f t="shared" si="2"/>
        <v>1333500</v>
      </c>
      <c r="M72" s="23">
        <v>6860</v>
      </c>
      <c r="N72" s="34">
        <f t="shared" si="27"/>
        <v>686000</v>
      </c>
      <c r="O72" t="s">
        <v>125</v>
      </c>
      <c r="P72" s="23">
        <v>5364</v>
      </c>
      <c r="Q72" s="23">
        <f t="shared" si="15"/>
        <v>8936.4239999999991</v>
      </c>
      <c r="R72" s="34">
        <f t="shared" si="5"/>
        <v>893642.39999999991</v>
      </c>
      <c r="S72" s="23">
        <v>6766.2</v>
      </c>
      <c r="T72" s="34">
        <f t="shared" si="28"/>
        <v>90227277</v>
      </c>
      <c r="U72" s="26">
        <f t="shared" si="14"/>
        <v>6766.2</v>
      </c>
      <c r="V72" s="33">
        <f t="shared" si="7"/>
        <v>676620</v>
      </c>
      <c r="W72" s="26">
        <f t="shared" si="8"/>
        <v>9244.48</v>
      </c>
      <c r="X72" s="33">
        <f t="shared" si="9"/>
        <v>924448</v>
      </c>
      <c r="Y72" s="26">
        <f t="shared" si="10"/>
        <v>893642.39999999991</v>
      </c>
      <c r="Z72" s="33">
        <f t="shared" si="11"/>
        <v>89364239.999999985</v>
      </c>
    </row>
    <row r="73" spans="1:26" ht="15.65" customHeight="1">
      <c r="A73" s="37">
        <v>0.05</v>
      </c>
      <c r="B73" s="11">
        <v>63</v>
      </c>
      <c r="C73" s="12" t="s">
        <v>85</v>
      </c>
      <c r="D73" s="13" t="s">
        <v>116</v>
      </c>
      <c r="E73" s="14">
        <v>1</v>
      </c>
      <c r="F73" s="14">
        <v>100</v>
      </c>
      <c r="G73" s="20">
        <v>2625</v>
      </c>
      <c r="H73" s="33">
        <f t="shared" si="0"/>
        <v>262500</v>
      </c>
      <c r="I73" s="16">
        <v>2520</v>
      </c>
      <c r="J73" s="33">
        <f t="shared" si="1"/>
        <v>252000</v>
      </c>
      <c r="K73" s="16">
        <v>2310</v>
      </c>
      <c r="L73" s="34">
        <f t="shared" si="2"/>
        <v>231000</v>
      </c>
      <c r="M73" s="23">
        <v>2940</v>
      </c>
      <c r="N73" s="34">
        <f t="shared" si="27"/>
        <v>294000</v>
      </c>
      <c r="O73" t="s">
        <v>129</v>
      </c>
      <c r="P73" s="23">
        <v>2060</v>
      </c>
      <c r="Q73" s="23">
        <f t="shared" si="15"/>
        <v>3431.96</v>
      </c>
      <c r="R73" s="34">
        <f t="shared" ref="R73:R108" si="29">+Q73*F73</f>
        <v>343196</v>
      </c>
      <c r="S73" s="23">
        <v>3639.9999999999995</v>
      </c>
      <c r="T73" s="34">
        <f t="shared" si="28"/>
        <v>8408399.9999999981</v>
      </c>
      <c r="U73" s="26">
        <f t="shared" si="14"/>
        <v>2310</v>
      </c>
      <c r="V73" s="33">
        <f t="shared" si="7"/>
        <v>231000</v>
      </c>
      <c r="W73" s="26">
        <f t="shared" si="8"/>
        <v>2744</v>
      </c>
      <c r="X73" s="33">
        <f t="shared" si="9"/>
        <v>274400</v>
      </c>
      <c r="Y73" s="26">
        <f t="shared" si="10"/>
        <v>343196</v>
      </c>
      <c r="Z73" s="33">
        <f t="shared" si="11"/>
        <v>34319600</v>
      </c>
    </row>
    <row r="74" spans="1:26">
      <c r="A74" s="37">
        <v>0</v>
      </c>
      <c r="B74" s="11">
        <v>64</v>
      </c>
      <c r="C74" s="12" t="s">
        <v>86</v>
      </c>
      <c r="D74" s="13" t="s">
        <v>116</v>
      </c>
      <c r="E74" s="14">
        <v>1</v>
      </c>
      <c r="F74" s="14">
        <v>100</v>
      </c>
      <c r="G74" s="20">
        <v>16500</v>
      </c>
      <c r="H74" s="33">
        <f t="shared" si="0"/>
        <v>1650000</v>
      </c>
      <c r="I74" s="16">
        <v>15000</v>
      </c>
      <c r="J74" s="33">
        <f t="shared" si="1"/>
        <v>1500000</v>
      </c>
      <c r="K74" s="16">
        <v>12000</v>
      </c>
      <c r="L74" s="34">
        <f t="shared" si="2"/>
        <v>1200000</v>
      </c>
      <c r="M74" s="23">
        <v>21280</v>
      </c>
      <c r="N74" s="34">
        <f t="shared" si="27"/>
        <v>2128000</v>
      </c>
      <c r="O74" t="s">
        <v>130</v>
      </c>
      <c r="P74" s="23">
        <v>8142</v>
      </c>
      <c r="Q74" s="23">
        <f t="shared" si="15"/>
        <v>13564.571999999998</v>
      </c>
      <c r="R74" s="34">
        <f t="shared" si="29"/>
        <v>1356457.1999999997</v>
      </c>
      <c r="S74" s="23">
        <v>16788.8</v>
      </c>
      <c r="T74" s="34">
        <f t="shared" si="28"/>
        <v>201465600</v>
      </c>
      <c r="U74" s="26">
        <f t="shared" si="14"/>
        <v>12000</v>
      </c>
      <c r="V74" s="33">
        <f t="shared" si="7"/>
        <v>1200000</v>
      </c>
      <c r="W74" s="26">
        <f t="shared" si="8"/>
        <v>15413.76</v>
      </c>
      <c r="X74" s="33">
        <f t="shared" si="9"/>
        <v>1541376</v>
      </c>
      <c r="Y74" s="26">
        <f t="shared" si="10"/>
        <v>1356457.1999999997</v>
      </c>
      <c r="Z74" s="33">
        <f t="shared" si="11"/>
        <v>135645719.99999997</v>
      </c>
    </row>
    <row r="75" spans="1:26">
      <c r="A75" s="37">
        <v>0.05</v>
      </c>
      <c r="B75" s="11">
        <v>65</v>
      </c>
      <c r="C75" s="12" t="s">
        <v>87</v>
      </c>
      <c r="D75" s="13" t="s">
        <v>116</v>
      </c>
      <c r="E75" s="14">
        <v>1</v>
      </c>
      <c r="F75" s="14">
        <v>100</v>
      </c>
      <c r="G75" s="20">
        <v>12990</v>
      </c>
      <c r="H75" s="33">
        <f t="shared" ref="H75:H108" si="30">G75*F75</f>
        <v>1299000</v>
      </c>
      <c r="I75" s="16">
        <v>13900</v>
      </c>
      <c r="J75" s="33">
        <f t="shared" ref="J75:J108" si="31">I75*F75</f>
        <v>1390000</v>
      </c>
      <c r="K75" s="16">
        <v>14000</v>
      </c>
      <c r="L75" s="34">
        <f t="shared" ref="L75:L108" si="32">K75*F75</f>
        <v>1400000</v>
      </c>
      <c r="M75" s="23">
        <v>4830</v>
      </c>
      <c r="N75" s="34">
        <f t="shared" si="27"/>
        <v>483000</v>
      </c>
      <c r="O75" t="s">
        <v>126</v>
      </c>
      <c r="P75" s="23">
        <v>4121</v>
      </c>
      <c r="Q75" s="23">
        <f t="shared" si="15"/>
        <v>6865.5859999999993</v>
      </c>
      <c r="R75" s="34">
        <f t="shared" si="29"/>
        <v>686558.6</v>
      </c>
      <c r="S75" s="23">
        <v>5132.3999999999996</v>
      </c>
      <c r="T75" s="34">
        <f t="shared" si="28"/>
        <v>71853600</v>
      </c>
      <c r="U75" s="26">
        <f t="shared" si="14"/>
        <v>4830</v>
      </c>
      <c r="V75" s="33">
        <f t="shared" ref="V75:V108" si="33">+U75*F75</f>
        <v>483000</v>
      </c>
      <c r="W75" s="26">
        <f t="shared" si="8"/>
        <v>8538.48</v>
      </c>
      <c r="X75" s="33">
        <f t="shared" ref="X75:X108" si="34">+W75*F75</f>
        <v>853848</v>
      </c>
      <c r="Y75" s="26">
        <f t="shared" si="10"/>
        <v>686558.6</v>
      </c>
      <c r="Z75" s="33">
        <f t="shared" ref="Z75:Z108" si="35">+Y75*F75</f>
        <v>68655860</v>
      </c>
    </row>
    <row r="76" spans="1:26" ht="34.5" customHeight="1">
      <c r="A76" s="37">
        <v>0</v>
      </c>
      <c r="B76" s="11">
        <v>66</v>
      </c>
      <c r="C76" s="12" t="s">
        <v>88</v>
      </c>
      <c r="D76" s="13" t="s">
        <v>116</v>
      </c>
      <c r="E76" s="14">
        <v>1</v>
      </c>
      <c r="F76" s="14">
        <v>100</v>
      </c>
      <c r="G76" s="20">
        <v>33320</v>
      </c>
      <c r="H76" s="33">
        <f t="shared" si="30"/>
        <v>3332000</v>
      </c>
      <c r="I76" s="16">
        <v>31535</v>
      </c>
      <c r="J76" s="33">
        <f t="shared" si="31"/>
        <v>3153500</v>
      </c>
      <c r="K76" s="16">
        <v>29155</v>
      </c>
      <c r="L76" s="34">
        <f t="shared" si="32"/>
        <v>2915500</v>
      </c>
      <c r="M76" s="23">
        <v>6230</v>
      </c>
      <c r="N76" s="34">
        <f t="shared" si="27"/>
        <v>623000</v>
      </c>
      <c r="O76" t="s">
        <v>131</v>
      </c>
      <c r="P76" s="23">
        <v>4215</v>
      </c>
      <c r="Q76" s="23">
        <f t="shared" si="15"/>
        <v>7022.1899999999987</v>
      </c>
      <c r="R76" s="34">
        <f t="shared" si="29"/>
        <v>702218.99999999988</v>
      </c>
      <c r="S76" s="23">
        <v>10780</v>
      </c>
      <c r="T76" s="34">
        <f t="shared" si="28"/>
        <v>314290900</v>
      </c>
      <c r="U76" s="26">
        <f t="shared" si="14"/>
        <v>6230</v>
      </c>
      <c r="V76" s="33">
        <f t="shared" si="33"/>
        <v>623000</v>
      </c>
      <c r="W76" s="26">
        <f t="shared" ref="W76:W108" si="36">AVERAGE(I76,K76,M76,O76,S76,U76)</f>
        <v>16786</v>
      </c>
      <c r="X76" s="33">
        <f t="shared" si="34"/>
        <v>1678600</v>
      </c>
      <c r="Y76" s="26">
        <f t="shared" ref="Y76:Y108" si="37">MAX(K76,M76,O76,R76,U76,W76)</f>
        <v>702218.99999999988</v>
      </c>
      <c r="Z76" s="33">
        <f t="shared" si="35"/>
        <v>70221899.999999985</v>
      </c>
    </row>
    <row r="77" spans="1:26">
      <c r="A77" s="37">
        <v>0.05</v>
      </c>
      <c r="B77" s="11">
        <v>67</v>
      </c>
      <c r="C77" s="12" t="s">
        <v>89</v>
      </c>
      <c r="D77" s="13" t="s">
        <v>116</v>
      </c>
      <c r="E77" s="14">
        <v>1</v>
      </c>
      <c r="F77" s="14">
        <v>100</v>
      </c>
      <c r="G77" s="20">
        <v>3570</v>
      </c>
      <c r="H77" s="33">
        <f t="shared" si="30"/>
        <v>357000</v>
      </c>
      <c r="I77" s="16">
        <v>3360</v>
      </c>
      <c r="J77" s="33">
        <f t="shared" si="31"/>
        <v>336000</v>
      </c>
      <c r="K77" s="16">
        <v>3675</v>
      </c>
      <c r="L77" s="34">
        <f t="shared" si="32"/>
        <v>367500</v>
      </c>
      <c r="M77" s="23">
        <v>3570</v>
      </c>
      <c r="N77" s="34">
        <f t="shared" si="27"/>
        <v>357000</v>
      </c>
      <c r="O77" t="s">
        <v>132</v>
      </c>
      <c r="P77" s="23">
        <v>2335</v>
      </c>
      <c r="Q77" s="23">
        <f t="shared" si="15"/>
        <v>3890.1099999999997</v>
      </c>
      <c r="R77" s="34">
        <f t="shared" si="29"/>
        <v>389010.99999999994</v>
      </c>
      <c r="S77" s="23">
        <v>4246.2</v>
      </c>
      <c r="T77" s="34">
        <f t="shared" si="28"/>
        <v>15604785</v>
      </c>
      <c r="U77" s="26">
        <f t="shared" si="14"/>
        <v>3360</v>
      </c>
      <c r="V77" s="33">
        <f t="shared" si="33"/>
        <v>336000</v>
      </c>
      <c r="W77" s="26">
        <f t="shared" si="36"/>
        <v>3642.2400000000002</v>
      </c>
      <c r="X77" s="33">
        <f t="shared" si="34"/>
        <v>364224</v>
      </c>
      <c r="Y77" s="26">
        <f t="shared" si="37"/>
        <v>389010.99999999994</v>
      </c>
      <c r="Z77" s="33">
        <f t="shared" si="35"/>
        <v>38901099.999999993</v>
      </c>
    </row>
    <row r="78" spans="1:26">
      <c r="A78" s="37">
        <v>0</v>
      </c>
      <c r="B78" s="11">
        <v>68</v>
      </c>
      <c r="C78" s="12" t="s">
        <v>90</v>
      </c>
      <c r="D78" s="13" t="s">
        <v>116</v>
      </c>
      <c r="E78" s="14">
        <v>1</v>
      </c>
      <c r="F78" s="14">
        <v>102</v>
      </c>
      <c r="G78" s="20">
        <v>1050</v>
      </c>
      <c r="H78" s="33">
        <f t="shared" si="30"/>
        <v>107100</v>
      </c>
      <c r="I78" s="16">
        <v>1000</v>
      </c>
      <c r="J78" s="33">
        <f t="shared" si="31"/>
        <v>102000</v>
      </c>
      <c r="K78" s="16">
        <v>1000</v>
      </c>
      <c r="L78" s="34">
        <f t="shared" si="32"/>
        <v>102000</v>
      </c>
      <c r="M78" s="23">
        <v>3640</v>
      </c>
      <c r="N78" s="34">
        <f t="shared" si="27"/>
        <v>371280</v>
      </c>
      <c r="O78" t="s">
        <v>127</v>
      </c>
      <c r="P78" s="23">
        <v>893</v>
      </c>
      <c r="Q78" s="23">
        <f t="shared" si="15"/>
        <v>1487.7379999999996</v>
      </c>
      <c r="R78" s="34">
        <f t="shared" si="29"/>
        <v>151749.27599999995</v>
      </c>
      <c r="S78" s="23">
        <v>1512</v>
      </c>
      <c r="T78" s="34">
        <f t="shared" si="28"/>
        <v>1512000</v>
      </c>
      <c r="U78" s="26">
        <f t="shared" si="14"/>
        <v>1000</v>
      </c>
      <c r="V78" s="33">
        <f t="shared" si="33"/>
        <v>102000</v>
      </c>
      <c r="W78" s="26">
        <f t="shared" si="36"/>
        <v>1630.4</v>
      </c>
      <c r="X78" s="33">
        <f t="shared" si="34"/>
        <v>166300.80000000002</v>
      </c>
      <c r="Y78" s="26">
        <f t="shared" si="37"/>
        <v>151749.27599999995</v>
      </c>
      <c r="Z78" s="33">
        <f t="shared" si="35"/>
        <v>15478426.151999995</v>
      </c>
    </row>
    <row r="79" spans="1:26">
      <c r="A79" s="37">
        <v>0</v>
      </c>
      <c r="B79" s="11">
        <v>69</v>
      </c>
      <c r="C79" s="12" t="s">
        <v>91</v>
      </c>
      <c r="D79" s="13" t="s">
        <v>116</v>
      </c>
      <c r="E79" s="14">
        <v>1</v>
      </c>
      <c r="F79" s="14">
        <v>100</v>
      </c>
      <c r="G79" s="20">
        <v>5800</v>
      </c>
      <c r="H79" s="33">
        <f t="shared" si="30"/>
        <v>580000</v>
      </c>
      <c r="I79" s="16">
        <v>5800</v>
      </c>
      <c r="J79" s="33">
        <f t="shared" si="31"/>
        <v>580000</v>
      </c>
      <c r="K79" s="16">
        <v>5800</v>
      </c>
      <c r="L79" s="34">
        <f t="shared" si="32"/>
        <v>580000</v>
      </c>
      <c r="M79" s="23">
        <v>5740</v>
      </c>
      <c r="N79" s="34">
        <f t="shared" si="27"/>
        <v>574000</v>
      </c>
      <c r="O79" t="s">
        <v>133</v>
      </c>
      <c r="P79" s="23">
        <v>1923</v>
      </c>
      <c r="Q79" s="23">
        <f t="shared" si="15"/>
        <v>3203.7179999999998</v>
      </c>
      <c r="R79" s="34">
        <f t="shared" si="29"/>
        <v>320371.8</v>
      </c>
      <c r="S79" s="23">
        <v>7685.9999999999991</v>
      </c>
      <c r="T79" s="34">
        <f t="shared" si="28"/>
        <v>44578799.999999993</v>
      </c>
      <c r="U79" s="26">
        <f t="shared" si="14"/>
        <v>3203.7179999999998</v>
      </c>
      <c r="V79" s="33">
        <f t="shared" si="33"/>
        <v>320371.8</v>
      </c>
      <c r="W79" s="26">
        <f t="shared" si="36"/>
        <v>5645.9436000000005</v>
      </c>
      <c r="X79" s="33">
        <f t="shared" si="34"/>
        <v>564594.3600000001</v>
      </c>
      <c r="Y79" s="26">
        <f t="shared" si="37"/>
        <v>320371.8</v>
      </c>
      <c r="Z79" s="33">
        <f t="shared" si="35"/>
        <v>32037180</v>
      </c>
    </row>
    <row r="80" spans="1:26">
      <c r="A80" s="37"/>
      <c r="B80" s="44"/>
      <c r="C80" s="32" t="s">
        <v>152</v>
      </c>
      <c r="D80" s="44"/>
      <c r="E80" s="45"/>
      <c r="F80" s="45"/>
      <c r="G80" s="46"/>
      <c r="H80" s="33"/>
      <c r="I80" s="33"/>
      <c r="J80" s="33"/>
      <c r="K80" s="33"/>
      <c r="L80" s="34"/>
      <c r="M80" s="34"/>
      <c r="N80" s="34"/>
      <c r="P80" s="23"/>
      <c r="Q80" s="62"/>
      <c r="R80" s="62"/>
      <c r="S80" s="23"/>
      <c r="T80" s="34"/>
      <c r="U80" s="26">
        <f t="shared" si="14"/>
        <v>0</v>
      </c>
      <c r="V80" s="33"/>
      <c r="W80" s="26"/>
      <c r="X80" s="33"/>
      <c r="Y80" s="26"/>
      <c r="Z80" s="33"/>
    </row>
    <row r="81" spans="1:26" ht="32.25" customHeight="1">
      <c r="A81" s="37">
        <v>0.19</v>
      </c>
      <c r="B81" s="11">
        <v>70</v>
      </c>
      <c r="C81" s="12" t="s">
        <v>92</v>
      </c>
      <c r="D81" s="13" t="s">
        <v>116</v>
      </c>
      <c r="E81" s="14">
        <v>1</v>
      </c>
      <c r="F81" s="14">
        <v>20</v>
      </c>
      <c r="G81" s="20">
        <v>94010</v>
      </c>
      <c r="H81" s="33">
        <f t="shared" si="30"/>
        <v>1880200</v>
      </c>
      <c r="I81" s="16">
        <v>10115</v>
      </c>
      <c r="J81" s="33">
        <f t="shared" si="31"/>
        <v>202300</v>
      </c>
      <c r="K81" s="16">
        <v>10257</v>
      </c>
      <c r="L81" s="34">
        <f t="shared" si="32"/>
        <v>205140</v>
      </c>
      <c r="M81" s="23">
        <v>8540</v>
      </c>
      <c r="N81" s="34">
        <f t="shared" ref="N81:N93" si="38">M81*F81</f>
        <v>170800</v>
      </c>
      <c r="O81" t="s">
        <v>134</v>
      </c>
      <c r="P81" s="23">
        <v>843</v>
      </c>
      <c r="Q81" s="23">
        <f t="shared" si="15"/>
        <v>1404.4379999999999</v>
      </c>
      <c r="R81" s="34">
        <f t="shared" si="29"/>
        <v>28088.76</v>
      </c>
      <c r="S81" s="23"/>
      <c r="T81" s="34">
        <f t="shared" ref="T81:T93" si="39">S81*K81</f>
        <v>0</v>
      </c>
      <c r="U81" s="26">
        <f t="shared" si="14"/>
        <v>1404.4379999999999</v>
      </c>
      <c r="V81" s="33">
        <f t="shared" si="33"/>
        <v>28088.76</v>
      </c>
      <c r="W81" s="26">
        <f t="shared" si="36"/>
        <v>7579.1094999999996</v>
      </c>
      <c r="X81" s="33">
        <f t="shared" si="34"/>
        <v>151582.19</v>
      </c>
      <c r="Y81" s="26">
        <f t="shared" si="37"/>
        <v>28088.76</v>
      </c>
      <c r="Z81" s="33">
        <f t="shared" si="35"/>
        <v>561775.19999999995</v>
      </c>
    </row>
    <row r="82" spans="1:26" ht="38.25" customHeight="1">
      <c r="A82" s="37">
        <v>0.19</v>
      </c>
      <c r="B82" s="11">
        <v>71</v>
      </c>
      <c r="C82" s="12" t="s">
        <v>93</v>
      </c>
      <c r="D82" s="13" t="s">
        <v>116</v>
      </c>
      <c r="E82" s="14">
        <v>1</v>
      </c>
      <c r="F82" s="14">
        <v>20</v>
      </c>
      <c r="G82" s="20">
        <v>7021</v>
      </c>
      <c r="H82" s="33">
        <f t="shared" si="30"/>
        <v>140420</v>
      </c>
      <c r="I82" s="16">
        <v>6545</v>
      </c>
      <c r="J82" s="33">
        <f t="shared" si="31"/>
        <v>130900</v>
      </c>
      <c r="K82" s="16">
        <v>6696</v>
      </c>
      <c r="L82" s="34">
        <f t="shared" si="32"/>
        <v>133920</v>
      </c>
      <c r="M82" s="23">
        <v>5537</v>
      </c>
      <c r="N82" s="34">
        <f t="shared" si="38"/>
        <v>110740</v>
      </c>
      <c r="O82" t="s">
        <v>135</v>
      </c>
      <c r="P82" s="23">
        <v>883</v>
      </c>
      <c r="Q82" s="23">
        <f t="shared" ref="Q82:Q89" si="40">+(P82*1.19)*1.4</f>
        <v>1471.078</v>
      </c>
      <c r="R82" s="34">
        <f t="shared" si="29"/>
        <v>29421.559999999998</v>
      </c>
      <c r="S82" s="23"/>
      <c r="T82" s="34">
        <f t="shared" si="39"/>
        <v>0</v>
      </c>
      <c r="U82" s="26">
        <f t="shared" ref="U82:U108" si="41">MIN(G82,I82,K82,M82,Q82,S82)</f>
        <v>1471.078</v>
      </c>
      <c r="V82" s="33">
        <f t="shared" si="33"/>
        <v>29421.559999999998</v>
      </c>
      <c r="W82" s="26">
        <f t="shared" si="36"/>
        <v>5062.2695000000003</v>
      </c>
      <c r="X82" s="33">
        <f t="shared" si="34"/>
        <v>101245.39000000001</v>
      </c>
      <c r="Y82" s="26">
        <f t="shared" si="37"/>
        <v>29421.559999999998</v>
      </c>
      <c r="Z82" s="33">
        <f t="shared" si="35"/>
        <v>588431.19999999995</v>
      </c>
    </row>
    <row r="83" spans="1:26">
      <c r="B83" s="11">
        <v>72</v>
      </c>
      <c r="C83" s="12" t="s">
        <v>94</v>
      </c>
      <c r="D83" s="13" t="s">
        <v>116</v>
      </c>
      <c r="E83" s="14">
        <v>1</v>
      </c>
      <c r="F83" s="14">
        <v>20</v>
      </c>
      <c r="G83" s="20">
        <v>83181</v>
      </c>
      <c r="H83" s="33">
        <f t="shared" si="30"/>
        <v>1663620</v>
      </c>
      <c r="I83" s="16">
        <v>8330</v>
      </c>
      <c r="J83" s="33">
        <f t="shared" si="31"/>
        <v>166600</v>
      </c>
      <c r="K83" s="16">
        <v>8364</v>
      </c>
      <c r="L83" s="34">
        <f t="shared" si="32"/>
        <v>167280</v>
      </c>
      <c r="M83" s="23">
        <v>7140</v>
      </c>
      <c r="N83" s="34">
        <f t="shared" si="38"/>
        <v>142800</v>
      </c>
      <c r="O83" t="s">
        <v>136</v>
      </c>
      <c r="P83" s="23"/>
      <c r="Q83" s="61"/>
      <c r="R83" s="62">
        <f t="shared" si="29"/>
        <v>0</v>
      </c>
      <c r="S83" s="23"/>
      <c r="T83" s="34">
        <f t="shared" si="39"/>
        <v>0</v>
      </c>
      <c r="U83" s="26">
        <f t="shared" si="41"/>
        <v>7140</v>
      </c>
      <c r="V83" s="33">
        <f t="shared" si="33"/>
        <v>142800</v>
      </c>
      <c r="W83" s="26">
        <f t="shared" si="36"/>
        <v>7743.5</v>
      </c>
      <c r="X83" s="33">
        <f t="shared" si="34"/>
        <v>154870</v>
      </c>
      <c r="Y83" s="26">
        <f t="shared" si="37"/>
        <v>8364</v>
      </c>
      <c r="Z83" s="33">
        <f t="shared" si="35"/>
        <v>167280</v>
      </c>
    </row>
    <row r="84" spans="1:26">
      <c r="B84" s="11">
        <v>73</v>
      </c>
      <c r="C84" s="12" t="s">
        <v>95</v>
      </c>
      <c r="D84" s="13" t="s">
        <v>116</v>
      </c>
      <c r="E84" s="14">
        <v>1</v>
      </c>
      <c r="F84" s="14">
        <v>20</v>
      </c>
      <c r="G84" s="20">
        <v>5355</v>
      </c>
      <c r="H84" s="33">
        <f t="shared" si="30"/>
        <v>107100</v>
      </c>
      <c r="I84" s="16">
        <v>5938</v>
      </c>
      <c r="J84" s="33">
        <f t="shared" si="31"/>
        <v>118760</v>
      </c>
      <c r="K84" s="16">
        <v>5976</v>
      </c>
      <c r="L84" s="34">
        <f t="shared" si="32"/>
        <v>119520</v>
      </c>
      <c r="M84" s="23">
        <v>4900</v>
      </c>
      <c r="N84" s="34">
        <f t="shared" si="38"/>
        <v>98000</v>
      </c>
      <c r="O84" t="s">
        <v>137</v>
      </c>
      <c r="P84" s="23"/>
      <c r="Q84" s="61"/>
      <c r="R84" s="62">
        <f t="shared" si="29"/>
        <v>0</v>
      </c>
      <c r="S84" s="23"/>
      <c r="T84" s="34">
        <f t="shared" si="39"/>
        <v>0</v>
      </c>
      <c r="U84" s="26">
        <f t="shared" si="41"/>
        <v>4900</v>
      </c>
      <c r="V84" s="33">
        <f t="shared" si="33"/>
        <v>98000</v>
      </c>
      <c r="W84" s="26">
        <f t="shared" si="36"/>
        <v>5428.5</v>
      </c>
      <c r="X84" s="33">
        <f t="shared" si="34"/>
        <v>108570</v>
      </c>
      <c r="Y84" s="26">
        <f t="shared" si="37"/>
        <v>5976</v>
      </c>
      <c r="Z84" s="33">
        <f t="shared" si="35"/>
        <v>119520</v>
      </c>
    </row>
    <row r="85" spans="1:26">
      <c r="A85" s="37">
        <v>0</v>
      </c>
      <c r="B85" s="11">
        <v>74</v>
      </c>
      <c r="C85" s="12" t="s">
        <v>149</v>
      </c>
      <c r="D85" s="13" t="s">
        <v>116</v>
      </c>
      <c r="E85" s="14">
        <v>1</v>
      </c>
      <c r="F85" s="14">
        <v>20</v>
      </c>
      <c r="G85" s="20">
        <v>10115</v>
      </c>
      <c r="H85" s="33">
        <f t="shared" si="30"/>
        <v>202300</v>
      </c>
      <c r="I85" s="16">
        <v>10353</v>
      </c>
      <c r="J85" s="33">
        <f t="shared" si="31"/>
        <v>207060</v>
      </c>
      <c r="K85" s="16">
        <v>10314</v>
      </c>
      <c r="L85" s="34">
        <f t="shared" si="32"/>
        <v>206280</v>
      </c>
      <c r="M85" s="23">
        <v>7980</v>
      </c>
      <c r="N85" s="34">
        <f t="shared" si="38"/>
        <v>159600</v>
      </c>
      <c r="O85" t="s">
        <v>138</v>
      </c>
      <c r="P85" s="23">
        <v>2600</v>
      </c>
      <c r="Q85" s="23">
        <f t="shared" si="40"/>
        <v>4331.5999999999995</v>
      </c>
      <c r="R85" s="34">
        <f t="shared" si="29"/>
        <v>86631.999999999985</v>
      </c>
      <c r="S85" s="23"/>
      <c r="T85" s="34">
        <f t="shared" si="39"/>
        <v>0</v>
      </c>
      <c r="U85" s="26">
        <f t="shared" si="41"/>
        <v>4331.5999999999995</v>
      </c>
      <c r="V85" s="33">
        <f t="shared" si="33"/>
        <v>86631.999999999985</v>
      </c>
      <c r="W85" s="26">
        <f t="shared" si="36"/>
        <v>8244.65</v>
      </c>
      <c r="X85" s="33">
        <f t="shared" si="34"/>
        <v>164893</v>
      </c>
      <c r="Y85" s="26">
        <f t="shared" si="37"/>
        <v>86631.999999999985</v>
      </c>
      <c r="Z85" s="33">
        <f t="shared" si="35"/>
        <v>1732639.9999999998</v>
      </c>
    </row>
    <row r="86" spans="1:26">
      <c r="B86" s="11">
        <v>75</v>
      </c>
      <c r="C86" s="12" t="s">
        <v>96</v>
      </c>
      <c r="D86" s="13" t="s">
        <v>116</v>
      </c>
      <c r="E86" s="14">
        <v>1</v>
      </c>
      <c r="F86" s="14">
        <v>20</v>
      </c>
      <c r="G86" s="20">
        <v>4879</v>
      </c>
      <c r="H86" s="33">
        <f t="shared" si="30"/>
        <v>97580</v>
      </c>
      <c r="I86" s="16">
        <v>4760</v>
      </c>
      <c r="J86" s="33">
        <f t="shared" si="31"/>
        <v>95200</v>
      </c>
      <c r="K86" s="16">
        <v>4899</v>
      </c>
      <c r="L86" s="34">
        <f t="shared" si="32"/>
        <v>97980</v>
      </c>
      <c r="M86" s="23">
        <v>3612</v>
      </c>
      <c r="N86" s="34">
        <f t="shared" si="38"/>
        <v>72240</v>
      </c>
      <c r="O86" t="s">
        <v>139</v>
      </c>
      <c r="P86" s="23"/>
      <c r="Q86" s="61"/>
      <c r="R86" s="62">
        <f t="shared" si="29"/>
        <v>0</v>
      </c>
      <c r="S86" s="23"/>
      <c r="T86" s="34">
        <f t="shared" si="39"/>
        <v>0</v>
      </c>
      <c r="U86" s="26">
        <f t="shared" si="41"/>
        <v>3612</v>
      </c>
      <c r="V86" s="33">
        <f t="shared" si="33"/>
        <v>72240</v>
      </c>
      <c r="W86" s="26">
        <f t="shared" si="36"/>
        <v>4220.75</v>
      </c>
      <c r="X86" s="33">
        <f t="shared" si="34"/>
        <v>84415</v>
      </c>
      <c r="Y86" s="26">
        <f t="shared" si="37"/>
        <v>4899</v>
      </c>
      <c r="Z86" s="33">
        <f t="shared" si="35"/>
        <v>97980</v>
      </c>
    </row>
    <row r="87" spans="1:26">
      <c r="A87" s="37">
        <v>0.19</v>
      </c>
      <c r="B87" s="11">
        <v>76</v>
      </c>
      <c r="C87" s="12" t="s">
        <v>97</v>
      </c>
      <c r="D87" s="13" t="s">
        <v>116</v>
      </c>
      <c r="E87" s="14">
        <v>1</v>
      </c>
      <c r="F87" s="14">
        <v>20</v>
      </c>
      <c r="G87" s="20">
        <v>5593</v>
      </c>
      <c r="H87" s="33">
        <f t="shared" si="30"/>
        <v>111860</v>
      </c>
      <c r="I87" s="16">
        <v>5950</v>
      </c>
      <c r="J87" s="33">
        <f t="shared" si="31"/>
        <v>119000</v>
      </c>
      <c r="K87" s="16">
        <v>6969</v>
      </c>
      <c r="L87" s="34">
        <f t="shared" si="32"/>
        <v>139380</v>
      </c>
      <c r="M87" s="23">
        <v>6930</v>
      </c>
      <c r="N87" s="34">
        <f t="shared" si="38"/>
        <v>138600</v>
      </c>
      <c r="O87" t="s">
        <v>145</v>
      </c>
      <c r="P87" s="23">
        <v>533</v>
      </c>
      <c r="Q87" s="23">
        <f t="shared" si="40"/>
        <v>887.97799999999995</v>
      </c>
      <c r="R87" s="34">
        <f t="shared" si="29"/>
        <v>17759.559999999998</v>
      </c>
      <c r="S87" s="23"/>
      <c r="T87" s="34">
        <f t="shared" si="39"/>
        <v>0</v>
      </c>
      <c r="U87" s="26">
        <f t="shared" si="41"/>
        <v>887.97799999999995</v>
      </c>
      <c r="V87" s="33">
        <f t="shared" si="33"/>
        <v>17759.559999999998</v>
      </c>
      <c r="W87" s="26">
        <f t="shared" si="36"/>
        <v>5184.2444999999998</v>
      </c>
      <c r="X87" s="33">
        <f t="shared" si="34"/>
        <v>103684.89</v>
      </c>
      <c r="Y87" s="26">
        <f t="shared" si="37"/>
        <v>17759.559999999998</v>
      </c>
      <c r="Z87" s="33">
        <f t="shared" si="35"/>
        <v>355191.19999999995</v>
      </c>
    </row>
    <row r="88" spans="1:26">
      <c r="B88" s="11">
        <v>77</v>
      </c>
      <c r="C88" s="12" t="s">
        <v>98</v>
      </c>
      <c r="D88" s="13" t="s">
        <v>116</v>
      </c>
      <c r="E88" s="14">
        <v>1</v>
      </c>
      <c r="F88" s="14">
        <v>21</v>
      </c>
      <c r="G88" s="20">
        <v>7854</v>
      </c>
      <c r="H88" s="33">
        <f t="shared" si="30"/>
        <v>164934</v>
      </c>
      <c r="I88" s="16">
        <v>7735</v>
      </c>
      <c r="J88" s="33">
        <f t="shared" si="31"/>
        <v>162435</v>
      </c>
      <c r="K88" s="16">
        <v>7994</v>
      </c>
      <c r="L88" s="34">
        <f t="shared" si="32"/>
        <v>167874</v>
      </c>
      <c r="M88" s="23">
        <v>4452</v>
      </c>
      <c r="N88" s="34">
        <f t="shared" si="38"/>
        <v>93492</v>
      </c>
      <c r="O88" s="64" t="s">
        <v>177</v>
      </c>
      <c r="P88" s="23"/>
      <c r="Q88" s="61"/>
      <c r="R88" s="62">
        <f t="shared" si="29"/>
        <v>0</v>
      </c>
      <c r="S88" s="23"/>
      <c r="T88" s="34">
        <f t="shared" si="39"/>
        <v>0</v>
      </c>
      <c r="U88" s="26">
        <f t="shared" si="41"/>
        <v>4452</v>
      </c>
      <c r="V88" s="33">
        <f t="shared" si="33"/>
        <v>93492</v>
      </c>
      <c r="W88" s="26">
        <f t="shared" si="36"/>
        <v>6158.25</v>
      </c>
      <c r="X88" s="33">
        <f t="shared" si="34"/>
        <v>129323.25</v>
      </c>
      <c r="Y88" s="26">
        <f t="shared" si="37"/>
        <v>7994</v>
      </c>
      <c r="Z88" s="33">
        <f t="shared" si="35"/>
        <v>167874</v>
      </c>
    </row>
    <row r="89" spans="1:26" ht="15.65" customHeight="1">
      <c r="A89" s="37">
        <v>0.19</v>
      </c>
      <c r="B89" s="11">
        <v>78</v>
      </c>
      <c r="C89" s="12" t="s">
        <v>99</v>
      </c>
      <c r="D89" s="13" t="s">
        <v>116</v>
      </c>
      <c r="E89" s="14">
        <v>1</v>
      </c>
      <c r="F89" s="14">
        <v>20</v>
      </c>
      <c r="G89" s="20">
        <v>38080</v>
      </c>
      <c r="H89" s="33">
        <f t="shared" si="30"/>
        <v>761600</v>
      </c>
      <c r="I89" s="16">
        <v>35700</v>
      </c>
      <c r="J89" s="33">
        <f t="shared" si="31"/>
        <v>714000</v>
      </c>
      <c r="K89" s="16">
        <v>29155</v>
      </c>
      <c r="L89" s="34">
        <f t="shared" si="32"/>
        <v>583100</v>
      </c>
      <c r="M89" s="23">
        <v>14187.6</v>
      </c>
      <c r="N89" s="34">
        <f t="shared" si="38"/>
        <v>283752</v>
      </c>
      <c r="O89" t="s">
        <v>146</v>
      </c>
      <c r="P89" s="23">
        <v>10663</v>
      </c>
      <c r="Q89" s="23">
        <f t="shared" si="40"/>
        <v>17764.557999999997</v>
      </c>
      <c r="R89" s="34">
        <f t="shared" si="29"/>
        <v>355291.15999999992</v>
      </c>
      <c r="S89" s="23"/>
      <c r="T89" s="34">
        <f t="shared" si="39"/>
        <v>0</v>
      </c>
      <c r="U89" s="26">
        <f t="shared" si="41"/>
        <v>14187.6</v>
      </c>
      <c r="V89" s="33">
        <f t="shared" si="33"/>
        <v>283752</v>
      </c>
      <c r="W89" s="26">
        <f t="shared" si="36"/>
        <v>23307.550000000003</v>
      </c>
      <c r="X89" s="33">
        <f t="shared" si="34"/>
        <v>466151.00000000006</v>
      </c>
      <c r="Y89" s="26">
        <f t="shared" si="37"/>
        <v>355291.15999999992</v>
      </c>
      <c r="Z89" s="33">
        <f t="shared" si="35"/>
        <v>7105823.1999999983</v>
      </c>
    </row>
    <row r="90" spans="1:26" ht="15.65" customHeight="1">
      <c r="B90" s="11">
        <v>79</v>
      </c>
      <c r="C90" s="12" t="s">
        <v>100</v>
      </c>
      <c r="D90" s="13" t="s">
        <v>116</v>
      </c>
      <c r="E90" s="14">
        <v>1</v>
      </c>
      <c r="F90" s="14">
        <v>20</v>
      </c>
      <c r="G90" s="20">
        <v>4046</v>
      </c>
      <c r="H90" s="33">
        <f t="shared" si="30"/>
        <v>80920</v>
      </c>
      <c r="I90" s="16">
        <v>4046</v>
      </c>
      <c r="J90" s="33">
        <f t="shared" si="31"/>
        <v>80920</v>
      </c>
      <c r="K90" s="16">
        <v>4222</v>
      </c>
      <c r="L90" s="34">
        <f t="shared" si="32"/>
        <v>84440</v>
      </c>
      <c r="M90" s="23">
        <v>4723.6000000000004</v>
      </c>
      <c r="N90" s="34">
        <f t="shared" si="38"/>
        <v>94472</v>
      </c>
      <c r="O90" t="s">
        <v>141</v>
      </c>
      <c r="P90" s="23"/>
      <c r="Q90" s="61"/>
      <c r="R90" s="62">
        <f t="shared" si="29"/>
        <v>0</v>
      </c>
      <c r="S90" s="23"/>
      <c r="T90" s="34">
        <f t="shared" si="39"/>
        <v>0</v>
      </c>
      <c r="U90" s="26">
        <f t="shared" si="41"/>
        <v>4046</v>
      </c>
      <c r="V90" s="33">
        <f t="shared" si="33"/>
        <v>80920</v>
      </c>
      <c r="W90" s="26">
        <f t="shared" si="36"/>
        <v>4259.3999999999996</v>
      </c>
      <c r="X90" s="33">
        <f t="shared" si="34"/>
        <v>85188</v>
      </c>
      <c r="Y90" s="26">
        <f t="shared" si="37"/>
        <v>4723.6000000000004</v>
      </c>
      <c r="Z90" s="33">
        <f t="shared" si="35"/>
        <v>94472</v>
      </c>
    </row>
    <row r="91" spans="1:26" ht="15.65" customHeight="1">
      <c r="B91" s="11">
        <v>80</v>
      </c>
      <c r="C91" s="12" t="s">
        <v>101</v>
      </c>
      <c r="D91" s="13" t="s">
        <v>116</v>
      </c>
      <c r="E91" s="14">
        <v>1</v>
      </c>
      <c r="F91" s="14">
        <v>20</v>
      </c>
      <c r="G91" s="20">
        <v>64855</v>
      </c>
      <c r="H91" s="33">
        <f t="shared" si="30"/>
        <v>1297100</v>
      </c>
      <c r="I91" s="16">
        <v>61880</v>
      </c>
      <c r="J91" s="33">
        <f t="shared" si="31"/>
        <v>1237600</v>
      </c>
      <c r="K91" s="16">
        <v>65450</v>
      </c>
      <c r="L91" s="34">
        <f t="shared" si="32"/>
        <v>1309000</v>
      </c>
      <c r="M91" s="23">
        <v>61530</v>
      </c>
      <c r="N91" s="34">
        <f t="shared" si="38"/>
        <v>1230600</v>
      </c>
      <c r="O91" s="69" t="s">
        <v>179</v>
      </c>
      <c r="P91" s="23"/>
      <c r="Q91" s="61"/>
      <c r="R91" s="62">
        <f t="shared" si="29"/>
        <v>0</v>
      </c>
      <c r="S91" s="23"/>
      <c r="T91" s="34">
        <f t="shared" si="39"/>
        <v>0</v>
      </c>
      <c r="U91" s="26">
        <f t="shared" si="41"/>
        <v>61530</v>
      </c>
      <c r="V91" s="33">
        <f t="shared" si="33"/>
        <v>1230600</v>
      </c>
      <c r="W91" s="26">
        <f t="shared" si="36"/>
        <v>62597.5</v>
      </c>
      <c r="X91" s="33">
        <f t="shared" si="34"/>
        <v>1251950</v>
      </c>
      <c r="Y91" s="26">
        <f t="shared" si="37"/>
        <v>65450</v>
      </c>
      <c r="Z91" s="33">
        <f t="shared" si="35"/>
        <v>1309000</v>
      </c>
    </row>
    <row r="92" spans="1:26" ht="15.65" customHeight="1">
      <c r="B92" s="44"/>
      <c r="C92" s="32" t="s">
        <v>155</v>
      </c>
      <c r="D92" s="44"/>
      <c r="E92" s="45"/>
      <c r="F92" s="45"/>
      <c r="G92" s="46"/>
      <c r="H92" s="33"/>
      <c r="I92" s="33"/>
      <c r="J92" s="33"/>
      <c r="K92" s="33"/>
      <c r="L92" s="34"/>
      <c r="M92" s="34"/>
      <c r="N92" s="34"/>
      <c r="O92" s="59"/>
      <c r="P92" s="34"/>
      <c r="Q92" s="62"/>
      <c r="R92" s="62"/>
      <c r="S92" s="34"/>
      <c r="T92" s="34"/>
      <c r="U92" s="33"/>
      <c r="V92" s="33"/>
      <c r="W92" s="33"/>
      <c r="X92" s="33"/>
      <c r="Y92" s="33"/>
      <c r="Z92" s="33"/>
    </row>
    <row r="93" spans="1:26">
      <c r="B93" s="49">
        <v>81</v>
      </c>
      <c r="C93" s="50" t="s">
        <v>102</v>
      </c>
      <c r="D93" s="51" t="s">
        <v>116</v>
      </c>
      <c r="E93" s="52">
        <v>1</v>
      </c>
      <c r="F93" s="52">
        <v>20</v>
      </c>
      <c r="G93" s="53">
        <v>57120</v>
      </c>
      <c r="H93" s="54">
        <f t="shared" si="30"/>
        <v>1142400</v>
      </c>
      <c r="I93" s="55">
        <v>57120</v>
      </c>
      <c r="J93" s="54">
        <f t="shared" si="31"/>
        <v>1142400</v>
      </c>
      <c r="K93" s="55">
        <v>56918</v>
      </c>
      <c r="L93" s="56">
        <f t="shared" si="32"/>
        <v>1138360</v>
      </c>
      <c r="M93" s="57">
        <v>139860</v>
      </c>
      <c r="N93" s="56">
        <f t="shared" si="38"/>
        <v>2797200</v>
      </c>
      <c r="O93" t="s">
        <v>147</v>
      </c>
      <c r="P93" s="57"/>
      <c r="Q93" s="61"/>
      <c r="R93" s="62">
        <f t="shared" si="29"/>
        <v>0</v>
      </c>
      <c r="S93" s="57"/>
      <c r="T93" s="56">
        <f t="shared" si="39"/>
        <v>0</v>
      </c>
      <c r="U93" s="26">
        <f t="shared" si="41"/>
        <v>56918</v>
      </c>
      <c r="V93" s="54">
        <f t="shared" si="33"/>
        <v>1138360</v>
      </c>
      <c r="W93" s="58">
        <f t="shared" si="36"/>
        <v>77704</v>
      </c>
      <c r="X93" s="54">
        <f t="shared" si="34"/>
        <v>1554080</v>
      </c>
      <c r="Y93" s="58">
        <f t="shared" si="37"/>
        <v>139860</v>
      </c>
      <c r="Z93" s="54">
        <f t="shared" si="35"/>
        <v>2797200</v>
      </c>
    </row>
    <row r="94" spans="1:26">
      <c r="B94" s="11">
        <v>82</v>
      </c>
      <c r="C94" s="12" t="s">
        <v>103</v>
      </c>
      <c r="D94" s="13" t="s">
        <v>116</v>
      </c>
      <c r="E94" s="14">
        <v>1</v>
      </c>
      <c r="F94" s="14">
        <v>20</v>
      </c>
      <c r="G94" s="20">
        <v>41055</v>
      </c>
      <c r="H94" s="33">
        <f t="shared" si="30"/>
        <v>821100</v>
      </c>
      <c r="I94" s="16">
        <v>41650</v>
      </c>
      <c r="J94" s="33">
        <f t="shared" si="31"/>
        <v>833000</v>
      </c>
      <c r="K94" s="16">
        <v>41531</v>
      </c>
      <c r="L94" s="34">
        <f t="shared" si="32"/>
        <v>830620</v>
      </c>
      <c r="M94" s="23"/>
      <c r="N94" s="34"/>
      <c r="O94" s="33"/>
      <c r="P94" s="23"/>
      <c r="Q94" s="61"/>
      <c r="R94" s="62">
        <f t="shared" si="29"/>
        <v>0</v>
      </c>
      <c r="S94" s="23"/>
      <c r="T94" s="34"/>
      <c r="U94" s="26">
        <f t="shared" si="41"/>
        <v>41055</v>
      </c>
      <c r="V94" s="33">
        <f t="shared" si="33"/>
        <v>821100</v>
      </c>
      <c r="W94" s="26">
        <f t="shared" si="36"/>
        <v>41412</v>
      </c>
      <c r="X94" s="33">
        <f t="shared" si="34"/>
        <v>828240</v>
      </c>
      <c r="Y94" s="26">
        <f t="shared" si="37"/>
        <v>41531</v>
      </c>
      <c r="Z94" s="33">
        <f t="shared" si="35"/>
        <v>830620</v>
      </c>
    </row>
    <row r="95" spans="1:26">
      <c r="B95" s="49">
        <v>83</v>
      </c>
      <c r="C95" s="12" t="s">
        <v>104</v>
      </c>
      <c r="D95" s="13" t="s">
        <v>116</v>
      </c>
      <c r="E95" s="14">
        <v>1</v>
      </c>
      <c r="F95" s="14">
        <v>20</v>
      </c>
      <c r="G95" s="20">
        <v>26180</v>
      </c>
      <c r="H95" s="33">
        <f t="shared" si="30"/>
        <v>523600</v>
      </c>
      <c r="I95" s="16">
        <v>24990</v>
      </c>
      <c r="J95" s="33">
        <f t="shared" si="31"/>
        <v>499800</v>
      </c>
      <c r="K95" s="16">
        <v>24871</v>
      </c>
      <c r="L95" s="34">
        <f t="shared" si="32"/>
        <v>497420</v>
      </c>
      <c r="M95" s="23">
        <v>74060</v>
      </c>
      <c r="N95" s="34"/>
      <c r="O95" s="33"/>
      <c r="P95" s="23"/>
      <c r="Q95" s="61"/>
      <c r="R95" s="62">
        <f t="shared" si="29"/>
        <v>0</v>
      </c>
      <c r="S95" s="23"/>
      <c r="T95" s="34"/>
      <c r="U95" s="26">
        <f t="shared" si="41"/>
        <v>24871</v>
      </c>
      <c r="V95" s="33">
        <f t="shared" si="33"/>
        <v>497420</v>
      </c>
      <c r="W95" s="26">
        <f t="shared" si="36"/>
        <v>37198</v>
      </c>
      <c r="X95" s="33">
        <f t="shared" si="34"/>
        <v>743960</v>
      </c>
      <c r="Y95" s="26">
        <f t="shared" si="37"/>
        <v>74060</v>
      </c>
      <c r="Z95" s="33">
        <f t="shared" si="35"/>
        <v>1481200</v>
      </c>
    </row>
    <row r="96" spans="1:26" ht="33" customHeight="1">
      <c r="B96" s="11">
        <v>84</v>
      </c>
      <c r="C96" s="12" t="s">
        <v>105</v>
      </c>
      <c r="D96" s="13" t="s">
        <v>116</v>
      </c>
      <c r="E96" s="14">
        <v>1</v>
      </c>
      <c r="F96" s="14">
        <v>20</v>
      </c>
      <c r="G96" s="20">
        <v>25823</v>
      </c>
      <c r="H96" s="33">
        <f t="shared" si="30"/>
        <v>516460</v>
      </c>
      <c r="I96" s="16">
        <v>26180</v>
      </c>
      <c r="J96" s="33">
        <f t="shared" si="31"/>
        <v>523600</v>
      </c>
      <c r="K96" s="16">
        <v>27965</v>
      </c>
      <c r="L96" s="34">
        <f t="shared" si="32"/>
        <v>559300</v>
      </c>
      <c r="M96" s="23">
        <v>14000</v>
      </c>
      <c r="N96" s="34"/>
      <c r="O96" s="33"/>
      <c r="P96" s="23"/>
      <c r="Q96" s="61"/>
      <c r="R96" s="62">
        <f t="shared" si="29"/>
        <v>0</v>
      </c>
      <c r="S96" s="23"/>
      <c r="T96" s="34"/>
      <c r="U96" s="26">
        <f t="shared" si="41"/>
        <v>14000</v>
      </c>
      <c r="V96" s="33">
        <f t="shared" si="33"/>
        <v>280000</v>
      </c>
      <c r="W96" s="26">
        <f t="shared" si="36"/>
        <v>20536.25</v>
      </c>
      <c r="X96" s="33">
        <f t="shared" si="34"/>
        <v>410725</v>
      </c>
      <c r="Y96" s="26">
        <f t="shared" si="37"/>
        <v>27965</v>
      </c>
      <c r="Z96" s="33">
        <f t="shared" si="35"/>
        <v>559300</v>
      </c>
    </row>
    <row r="97" spans="2:26" ht="31">
      <c r="B97" s="49">
        <v>85</v>
      </c>
      <c r="C97" s="12" t="s">
        <v>106</v>
      </c>
      <c r="D97" s="13" t="s">
        <v>116</v>
      </c>
      <c r="E97" s="14">
        <v>1</v>
      </c>
      <c r="F97" s="14">
        <v>20</v>
      </c>
      <c r="G97" s="20">
        <v>22610</v>
      </c>
      <c r="H97" s="33">
        <f t="shared" si="30"/>
        <v>452200</v>
      </c>
      <c r="I97" s="16">
        <v>23562</v>
      </c>
      <c r="J97" s="33">
        <f t="shared" si="31"/>
        <v>471240</v>
      </c>
      <c r="K97" s="16">
        <v>26775</v>
      </c>
      <c r="L97" s="34">
        <f t="shared" si="32"/>
        <v>535500</v>
      </c>
      <c r="M97" s="23"/>
      <c r="N97" s="34"/>
      <c r="O97" s="33"/>
      <c r="P97" s="23"/>
      <c r="Q97" s="61"/>
      <c r="R97" s="62">
        <f t="shared" si="29"/>
        <v>0</v>
      </c>
      <c r="S97" s="23"/>
      <c r="T97" s="34"/>
      <c r="U97" s="26">
        <f t="shared" si="41"/>
        <v>22610</v>
      </c>
      <c r="V97" s="33">
        <f t="shared" si="33"/>
        <v>452200</v>
      </c>
      <c r="W97" s="26">
        <f t="shared" si="36"/>
        <v>24315.666666666668</v>
      </c>
      <c r="X97" s="33">
        <f t="shared" si="34"/>
        <v>486313.33333333337</v>
      </c>
      <c r="Y97" s="26">
        <f t="shared" si="37"/>
        <v>26775</v>
      </c>
      <c r="Z97" s="33">
        <f t="shared" si="35"/>
        <v>535500</v>
      </c>
    </row>
    <row r="98" spans="2:26">
      <c r="B98" s="11">
        <v>86</v>
      </c>
      <c r="C98" s="12" t="s">
        <v>107</v>
      </c>
      <c r="D98" s="13" t="s">
        <v>116</v>
      </c>
      <c r="E98" s="14">
        <v>1</v>
      </c>
      <c r="F98" s="14">
        <v>20</v>
      </c>
      <c r="G98" s="20">
        <v>6188</v>
      </c>
      <c r="H98" s="33">
        <f t="shared" si="30"/>
        <v>123760</v>
      </c>
      <c r="I98" s="16">
        <v>5831</v>
      </c>
      <c r="J98" s="33">
        <f t="shared" si="31"/>
        <v>116620</v>
      </c>
      <c r="K98" s="16">
        <v>6188</v>
      </c>
      <c r="L98" s="34">
        <f t="shared" si="32"/>
        <v>123760</v>
      </c>
      <c r="M98" s="23">
        <v>5320</v>
      </c>
      <c r="N98" s="34"/>
      <c r="O98" s="33"/>
      <c r="P98" s="23"/>
      <c r="Q98" s="61"/>
      <c r="R98" s="62">
        <f t="shared" si="29"/>
        <v>0</v>
      </c>
      <c r="S98" s="23"/>
      <c r="T98" s="34"/>
      <c r="U98" s="26">
        <f t="shared" si="41"/>
        <v>5320</v>
      </c>
      <c r="V98" s="33">
        <f t="shared" si="33"/>
        <v>106400</v>
      </c>
      <c r="W98" s="26">
        <f t="shared" si="36"/>
        <v>5664.75</v>
      </c>
      <c r="X98" s="33">
        <f t="shared" si="34"/>
        <v>113295</v>
      </c>
      <c r="Y98" s="26">
        <f t="shared" si="37"/>
        <v>6188</v>
      </c>
      <c r="Z98" s="33">
        <f t="shared" si="35"/>
        <v>123760</v>
      </c>
    </row>
    <row r="99" spans="2:26">
      <c r="B99" s="49">
        <v>87</v>
      </c>
      <c r="C99" s="12" t="s">
        <v>108</v>
      </c>
      <c r="D99" s="13" t="s">
        <v>116</v>
      </c>
      <c r="E99" s="14">
        <v>1</v>
      </c>
      <c r="F99" s="14">
        <v>20</v>
      </c>
      <c r="G99" s="20">
        <v>5950</v>
      </c>
      <c r="H99" s="33">
        <f t="shared" si="30"/>
        <v>119000</v>
      </c>
      <c r="I99" s="16">
        <v>5462</v>
      </c>
      <c r="J99" s="33">
        <f t="shared" si="31"/>
        <v>109240</v>
      </c>
      <c r="K99" s="16">
        <v>5462</v>
      </c>
      <c r="L99" s="34">
        <f t="shared" si="32"/>
        <v>109240</v>
      </c>
      <c r="M99" s="23">
        <v>12600</v>
      </c>
      <c r="N99" s="34"/>
      <c r="O99" s="33"/>
      <c r="P99" s="23"/>
      <c r="Q99" s="61"/>
      <c r="R99" s="62">
        <f t="shared" si="29"/>
        <v>0</v>
      </c>
      <c r="S99" s="23"/>
      <c r="T99" s="34"/>
      <c r="U99" s="26">
        <f t="shared" si="41"/>
        <v>5462</v>
      </c>
      <c r="V99" s="33">
        <f t="shared" si="33"/>
        <v>109240</v>
      </c>
      <c r="W99" s="26">
        <f t="shared" si="36"/>
        <v>7246.5</v>
      </c>
      <c r="X99" s="33">
        <f t="shared" si="34"/>
        <v>144930</v>
      </c>
      <c r="Y99" s="26">
        <f t="shared" si="37"/>
        <v>12600</v>
      </c>
      <c r="Z99" s="33">
        <f t="shared" si="35"/>
        <v>252000</v>
      </c>
    </row>
    <row r="100" spans="2:26">
      <c r="B100" s="11">
        <v>88</v>
      </c>
      <c r="C100" s="12" t="s">
        <v>109</v>
      </c>
      <c r="D100" s="13" t="s">
        <v>116</v>
      </c>
      <c r="E100" s="14">
        <v>1</v>
      </c>
      <c r="F100" s="14">
        <v>20</v>
      </c>
      <c r="G100" s="20">
        <v>5950</v>
      </c>
      <c r="H100" s="33">
        <f t="shared" si="30"/>
        <v>119000</v>
      </c>
      <c r="I100" s="16">
        <v>5593</v>
      </c>
      <c r="J100" s="33">
        <f t="shared" si="31"/>
        <v>111860</v>
      </c>
      <c r="K100" s="16">
        <v>5831</v>
      </c>
      <c r="L100" s="34">
        <f t="shared" si="32"/>
        <v>116620</v>
      </c>
      <c r="M100" s="23">
        <v>14000</v>
      </c>
      <c r="N100" s="34"/>
      <c r="O100" s="33"/>
      <c r="P100" s="23"/>
      <c r="Q100" s="61"/>
      <c r="R100" s="62">
        <f t="shared" si="29"/>
        <v>0</v>
      </c>
      <c r="S100" s="23"/>
      <c r="T100" s="34"/>
      <c r="U100" s="26">
        <f t="shared" si="41"/>
        <v>5593</v>
      </c>
      <c r="V100" s="33">
        <f t="shared" si="33"/>
        <v>111860</v>
      </c>
      <c r="W100" s="26">
        <f t="shared" si="36"/>
        <v>7754.25</v>
      </c>
      <c r="X100" s="33">
        <f t="shared" si="34"/>
        <v>155085</v>
      </c>
      <c r="Y100" s="26">
        <f t="shared" si="37"/>
        <v>14000</v>
      </c>
      <c r="Z100" s="33">
        <f t="shared" si="35"/>
        <v>280000</v>
      </c>
    </row>
    <row r="101" spans="2:26">
      <c r="B101" s="49">
        <v>89</v>
      </c>
      <c r="C101" s="12" t="s">
        <v>110</v>
      </c>
      <c r="D101" s="13" t="s">
        <v>116</v>
      </c>
      <c r="E101" s="14">
        <v>1</v>
      </c>
      <c r="F101" s="14">
        <v>20</v>
      </c>
      <c r="G101" s="20">
        <v>5355</v>
      </c>
      <c r="H101" s="33">
        <f t="shared" si="30"/>
        <v>107100</v>
      </c>
      <c r="I101" s="16">
        <v>4998</v>
      </c>
      <c r="J101" s="33">
        <f t="shared" si="31"/>
        <v>99960</v>
      </c>
      <c r="K101" s="16">
        <v>5355</v>
      </c>
      <c r="L101" s="34">
        <f t="shared" si="32"/>
        <v>107100</v>
      </c>
      <c r="M101" s="23">
        <v>2800</v>
      </c>
      <c r="N101" s="34"/>
      <c r="O101" s="33"/>
      <c r="P101" s="23"/>
      <c r="Q101" s="61"/>
      <c r="R101" s="62">
        <f t="shared" si="29"/>
        <v>0</v>
      </c>
      <c r="S101" s="23"/>
      <c r="T101" s="34"/>
      <c r="U101" s="26">
        <f t="shared" si="41"/>
        <v>2800</v>
      </c>
      <c r="V101" s="33">
        <f t="shared" si="33"/>
        <v>56000</v>
      </c>
      <c r="W101" s="26">
        <f t="shared" si="36"/>
        <v>3988.25</v>
      </c>
      <c r="X101" s="33">
        <f t="shared" si="34"/>
        <v>79765</v>
      </c>
      <c r="Y101" s="26">
        <f t="shared" si="37"/>
        <v>5355</v>
      </c>
      <c r="Z101" s="33">
        <f t="shared" si="35"/>
        <v>107100</v>
      </c>
    </row>
    <row r="102" spans="2:26">
      <c r="B102" s="11">
        <v>90</v>
      </c>
      <c r="C102" s="12" t="s">
        <v>111</v>
      </c>
      <c r="D102" s="13" t="s">
        <v>116</v>
      </c>
      <c r="E102" s="14">
        <v>1</v>
      </c>
      <c r="F102" s="14">
        <v>20</v>
      </c>
      <c r="G102" s="20">
        <v>12971</v>
      </c>
      <c r="H102" s="33">
        <f t="shared" si="30"/>
        <v>259420</v>
      </c>
      <c r="I102" s="16">
        <v>11781</v>
      </c>
      <c r="J102" s="33">
        <f t="shared" si="31"/>
        <v>235620</v>
      </c>
      <c r="K102" s="16">
        <v>15351</v>
      </c>
      <c r="L102" s="34">
        <f t="shared" si="32"/>
        <v>307020</v>
      </c>
      <c r="M102" s="23">
        <v>13314</v>
      </c>
      <c r="N102" s="34"/>
      <c r="O102" s="33"/>
      <c r="P102" s="23"/>
      <c r="Q102" s="61"/>
      <c r="R102" s="62">
        <f t="shared" si="29"/>
        <v>0</v>
      </c>
      <c r="S102" s="23"/>
      <c r="T102" s="34"/>
      <c r="U102" s="26">
        <f t="shared" si="41"/>
        <v>11781</v>
      </c>
      <c r="V102" s="33">
        <f t="shared" si="33"/>
        <v>235620</v>
      </c>
      <c r="W102" s="26">
        <f t="shared" si="36"/>
        <v>13056.75</v>
      </c>
      <c r="X102" s="33">
        <f t="shared" si="34"/>
        <v>261135</v>
      </c>
      <c r="Y102" s="26">
        <f t="shared" si="37"/>
        <v>15351</v>
      </c>
      <c r="Z102" s="33">
        <f t="shared" si="35"/>
        <v>307020</v>
      </c>
    </row>
    <row r="103" spans="2:26">
      <c r="B103" s="44"/>
      <c r="C103" s="32" t="s">
        <v>154</v>
      </c>
      <c r="D103" s="44"/>
      <c r="E103" s="45"/>
      <c r="F103" s="45"/>
      <c r="G103" s="46"/>
      <c r="H103" s="33"/>
      <c r="I103" s="33"/>
      <c r="J103" s="33"/>
      <c r="K103" s="33"/>
      <c r="L103" s="34"/>
      <c r="M103" s="34"/>
      <c r="N103" s="34"/>
      <c r="O103" s="33"/>
      <c r="P103" s="34"/>
      <c r="Q103" s="62"/>
      <c r="R103" s="62"/>
      <c r="S103" s="34"/>
      <c r="T103" s="34"/>
      <c r="U103" s="33"/>
      <c r="V103" s="33"/>
      <c r="W103" s="33"/>
      <c r="X103" s="33"/>
      <c r="Y103" s="33"/>
      <c r="Z103" s="33"/>
    </row>
    <row r="104" spans="2:26" ht="97.5" customHeight="1">
      <c r="B104" s="11">
        <v>91</v>
      </c>
      <c r="C104" s="12" t="s">
        <v>112</v>
      </c>
      <c r="D104" s="13" t="s">
        <v>116</v>
      </c>
      <c r="E104" s="14">
        <v>1</v>
      </c>
      <c r="F104" s="14">
        <v>293</v>
      </c>
      <c r="G104" s="20">
        <v>24395</v>
      </c>
      <c r="H104" s="33">
        <f t="shared" si="30"/>
        <v>7147735</v>
      </c>
      <c r="I104" s="16">
        <v>23681</v>
      </c>
      <c r="J104" s="33">
        <f t="shared" si="31"/>
        <v>6938533</v>
      </c>
      <c r="K104" s="16">
        <v>23205</v>
      </c>
      <c r="L104" s="34">
        <f t="shared" si="32"/>
        <v>6799065</v>
      </c>
      <c r="M104" s="23">
        <v>9000</v>
      </c>
      <c r="N104" s="34">
        <f>M104*F104</f>
        <v>2637000</v>
      </c>
      <c r="O104" s="70" t="s">
        <v>180</v>
      </c>
      <c r="P104" s="23"/>
      <c r="Q104" s="61"/>
      <c r="R104" s="62">
        <f t="shared" si="29"/>
        <v>0</v>
      </c>
      <c r="S104" s="23"/>
      <c r="T104" s="34">
        <f>S104*K104</f>
        <v>0</v>
      </c>
      <c r="U104" s="26">
        <f t="shared" si="41"/>
        <v>9000</v>
      </c>
      <c r="V104" s="33">
        <f t="shared" si="33"/>
        <v>2637000</v>
      </c>
      <c r="W104" s="26">
        <f t="shared" si="36"/>
        <v>16221.5</v>
      </c>
      <c r="X104" s="33">
        <f t="shared" si="34"/>
        <v>4752899.5</v>
      </c>
      <c r="Y104" s="26">
        <f t="shared" si="37"/>
        <v>23205</v>
      </c>
      <c r="Z104" s="33">
        <f t="shared" si="35"/>
        <v>6799065</v>
      </c>
    </row>
    <row r="105" spans="2:26" ht="93" customHeight="1">
      <c r="B105" s="11">
        <v>92</v>
      </c>
      <c r="C105" s="12" t="s">
        <v>113</v>
      </c>
      <c r="D105" s="13" t="s">
        <v>116</v>
      </c>
      <c r="E105" s="14">
        <v>1</v>
      </c>
      <c r="F105" s="14">
        <v>300</v>
      </c>
      <c r="G105" s="20">
        <v>29000</v>
      </c>
      <c r="H105" s="33">
        <f t="shared" si="30"/>
        <v>8700000</v>
      </c>
      <c r="I105" s="16">
        <v>29000</v>
      </c>
      <c r="J105" s="33">
        <f t="shared" si="31"/>
        <v>8700000</v>
      </c>
      <c r="K105" s="16">
        <v>29000</v>
      </c>
      <c r="L105" s="34">
        <f t="shared" si="32"/>
        <v>8700000</v>
      </c>
      <c r="M105" s="23">
        <v>24000</v>
      </c>
      <c r="N105" s="34">
        <f>M105*F105</f>
        <v>7200000</v>
      </c>
      <c r="O105" s="70" t="s">
        <v>180</v>
      </c>
      <c r="P105" s="23"/>
      <c r="Q105" s="61"/>
      <c r="R105" s="62">
        <f t="shared" si="29"/>
        <v>0</v>
      </c>
      <c r="S105" s="23"/>
      <c r="T105" s="34">
        <f>S105*K105</f>
        <v>0</v>
      </c>
      <c r="U105" s="26">
        <f t="shared" si="41"/>
        <v>24000</v>
      </c>
      <c r="V105" s="33">
        <f t="shared" si="33"/>
        <v>7200000</v>
      </c>
      <c r="W105" s="26">
        <f t="shared" si="36"/>
        <v>26500</v>
      </c>
      <c r="X105" s="33">
        <f t="shared" si="34"/>
        <v>7950000</v>
      </c>
      <c r="Y105" s="26">
        <f t="shared" si="37"/>
        <v>29000</v>
      </c>
      <c r="Z105" s="33">
        <f t="shared" si="35"/>
        <v>8700000</v>
      </c>
    </row>
    <row r="106" spans="2:26" ht="23.25" customHeight="1">
      <c r="B106" s="44"/>
      <c r="C106" s="48" t="s">
        <v>153</v>
      </c>
      <c r="D106" s="44"/>
      <c r="E106" s="45"/>
      <c r="F106" s="45"/>
      <c r="G106" s="46"/>
      <c r="H106" s="33"/>
      <c r="I106" s="33"/>
      <c r="J106" s="33"/>
      <c r="K106" s="33"/>
      <c r="L106" s="34"/>
      <c r="M106" s="34"/>
      <c r="N106" s="34"/>
      <c r="O106" s="33"/>
      <c r="P106" s="34"/>
      <c r="Q106" s="61"/>
      <c r="R106" s="62"/>
      <c r="S106" s="34"/>
      <c r="T106" s="34"/>
      <c r="U106" s="33"/>
      <c r="V106" s="33"/>
      <c r="W106" s="33"/>
      <c r="X106" s="33"/>
      <c r="Y106" s="33"/>
      <c r="Z106" s="33"/>
    </row>
    <row r="107" spans="2:26" ht="39.75" customHeight="1">
      <c r="B107" s="11">
        <v>93</v>
      </c>
      <c r="C107" s="12" t="s">
        <v>114</v>
      </c>
      <c r="D107" s="13" t="s">
        <v>116</v>
      </c>
      <c r="E107" s="14">
        <v>1</v>
      </c>
      <c r="F107" s="14">
        <v>20</v>
      </c>
      <c r="G107" s="20">
        <v>2915500</v>
      </c>
      <c r="H107" s="33">
        <f t="shared" si="30"/>
        <v>58310000</v>
      </c>
      <c r="I107" s="16">
        <v>2975000</v>
      </c>
      <c r="J107" s="33">
        <f t="shared" si="31"/>
        <v>59500000</v>
      </c>
      <c r="K107" s="16">
        <v>2915500</v>
      </c>
      <c r="L107" s="34">
        <f t="shared" si="32"/>
        <v>58310000</v>
      </c>
      <c r="M107" s="23">
        <v>1916667</v>
      </c>
      <c r="N107" s="34">
        <f>M107*F107</f>
        <v>38333340</v>
      </c>
      <c r="O107" s="70" t="s">
        <v>180</v>
      </c>
      <c r="P107" s="23"/>
      <c r="Q107" s="61"/>
      <c r="R107" s="62">
        <f t="shared" si="29"/>
        <v>0</v>
      </c>
      <c r="S107" s="23"/>
      <c r="T107" s="34"/>
      <c r="U107" s="26">
        <f t="shared" si="41"/>
        <v>1916667</v>
      </c>
      <c r="V107" s="33">
        <f t="shared" si="33"/>
        <v>38333340</v>
      </c>
      <c r="W107" s="26">
        <f t="shared" si="36"/>
        <v>2430958.5</v>
      </c>
      <c r="X107" s="33">
        <f t="shared" si="34"/>
        <v>48619170</v>
      </c>
      <c r="Y107" s="26">
        <f t="shared" si="37"/>
        <v>2915500</v>
      </c>
      <c r="Z107" s="33">
        <f t="shared" si="35"/>
        <v>58310000</v>
      </c>
    </row>
    <row r="108" spans="2:26" ht="76.5" customHeight="1">
      <c r="B108" s="11">
        <v>94</v>
      </c>
      <c r="C108" s="12" t="s">
        <v>115</v>
      </c>
      <c r="D108" s="13" t="s">
        <v>116</v>
      </c>
      <c r="E108" s="14">
        <v>1</v>
      </c>
      <c r="F108" s="14">
        <v>15</v>
      </c>
      <c r="G108" s="20">
        <v>2261000</v>
      </c>
      <c r="H108" s="33">
        <f t="shared" si="30"/>
        <v>33915000</v>
      </c>
      <c r="I108" s="16">
        <v>2201500</v>
      </c>
      <c r="J108" s="33">
        <f t="shared" si="31"/>
        <v>33022500</v>
      </c>
      <c r="K108" s="16">
        <v>2142000</v>
      </c>
      <c r="L108" s="34">
        <f t="shared" si="32"/>
        <v>32130000</v>
      </c>
      <c r="M108" s="23"/>
      <c r="N108" s="34"/>
      <c r="O108" s="33"/>
      <c r="P108" s="23"/>
      <c r="Q108" s="61">
        <v>910000</v>
      </c>
      <c r="R108" s="62">
        <f t="shared" si="29"/>
        <v>13650000</v>
      </c>
      <c r="S108" s="23"/>
      <c r="T108" s="34"/>
      <c r="U108" s="26">
        <f t="shared" si="41"/>
        <v>910000</v>
      </c>
      <c r="V108" s="33">
        <f t="shared" si="33"/>
        <v>13650000</v>
      </c>
      <c r="W108" s="26">
        <f t="shared" si="36"/>
        <v>1751166.6666666667</v>
      </c>
      <c r="X108" s="33">
        <f t="shared" si="34"/>
        <v>26267500</v>
      </c>
      <c r="Y108" s="26">
        <f t="shared" si="37"/>
        <v>13650000</v>
      </c>
      <c r="Z108" s="33">
        <f t="shared" si="35"/>
        <v>204750000</v>
      </c>
    </row>
    <row r="109" spans="2:26" ht="21" customHeight="1">
      <c r="B109" s="144" t="s">
        <v>3</v>
      </c>
      <c r="C109" s="145"/>
      <c r="D109" s="145"/>
      <c r="E109" s="145"/>
      <c r="F109" s="146"/>
      <c r="G109" s="35"/>
      <c r="H109" s="35">
        <f>SUM(H9:H108)</f>
        <v>388823719</v>
      </c>
      <c r="I109" s="35"/>
      <c r="J109" s="35">
        <f>SUM(J9:J108)</f>
        <v>386730058</v>
      </c>
      <c r="K109" s="35"/>
      <c r="L109" s="35">
        <f>SUM(L9:L108)</f>
        <v>380065299</v>
      </c>
      <c r="M109" s="36"/>
      <c r="N109" s="35">
        <f>SUM(N9:N108)</f>
        <v>302295356</v>
      </c>
      <c r="O109" s="36"/>
      <c r="P109" s="36"/>
      <c r="Q109" s="36"/>
      <c r="R109" s="35">
        <f>SUM(R9:R108)</f>
        <v>74993609.987100005</v>
      </c>
      <c r="S109" s="36"/>
      <c r="T109" s="35">
        <f>SUM(T9:T108)</f>
        <v>2258273348.8000002</v>
      </c>
      <c r="U109" s="36"/>
      <c r="V109" s="35">
        <f>SUM(V9:V108)</f>
        <v>295477361.60000002</v>
      </c>
      <c r="W109" s="36"/>
      <c r="X109" s="35">
        <f>SUM(X9:X108)</f>
        <v>351509579.91666663</v>
      </c>
      <c r="Y109" s="36">
        <f>SUM(Y9:Y108)</f>
        <v>105437845.92043331</v>
      </c>
      <c r="Z109" s="19">
        <f>SUM(Z9:Z108)</f>
        <v>16585711602.997166</v>
      </c>
    </row>
    <row r="110" spans="2:26" ht="15" customHeight="1">
      <c r="B110" s="17" t="s">
        <v>117</v>
      </c>
      <c r="C110" s="17"/>
      <c r="D110" s="17"/>
      <c r="E110" s="17"/>
      <c r="F110" s="17"/>
      <c r="G110" s="18"/>
      <c r="H110" s="21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22"/>
      <c r="V110" s="22"/>
      <c r="W110" s="22"/>
      <c r="X110" s="22"/>
      <c r="Y110" s="22"/>
      <c r="Z110" s="22"/>
    </row>
    <row r="111" spans="2:26" ht="15" customHeight="1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2:26" ht="15" customHeight="1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2:26" ht="15" customHeight="1"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2:26" ht="15" customHeight="1">
      <c r="B114" s="147" t="s">
        <v>8</v>
      </c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</row>
    <row r="115" spans="2:26" ht="15" customHeight="1">
      <c r="B115" s="148" t="s">
        <v>9</v>
      </c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</row>
    <row r="116" spans="2:26" ht="15" customHeight="1">
      <c r="B116" t="s">
        <v>10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2:26" ht="15" customHeight="1">
      <c r="U117" t="s">
        <v>12</v>
      </c>
    </row>
    <row r="118" spans="2:26" ht="15" customHeight="1">
      <c r="B118" t="s">
        <v>24</v>
      </c>
    </row>
    <row r="119" spans="2:26" ht="15" customHeight="1">
      <c r="B119" t="s">
        <v>11</v>
      </c>
      <c r="U119" t="s">
        <v>25</v>
      </c>
    </row>
    <row r="120" spans="2:26" ht="15" customHeight="1">
      <c r="U120" t="s">
        <v>13</v>
      </c>
    </row>
    <row r="121" spans="2:26" ht="15" customHeight="1"/>
    <row r="122" spans="2:26" ht="15" customHeight="1">
      <c r="B122" s="141" t="s">
        <v>142</v>
      </c>
      <c r="C122" s="142"/>
      <c r="D122" s="142"/>
    </row>
    <row r="123" spans="2:26" ht="15" customHeight="1">
      <c r="B123" t="s">
        <v>143</v>
      </c>
    </row>
    <row r="124" spans="2:26" ht="15" customHeight="1"/>
    <row r="125" spans="2:26" ht="15" customHeight="1"/>
    <row r="126" spans="2:26" ht="15" customHeight="1"/>
    <row r="127" spans="2:26" ht="15" customHeight="1"/>
    <row r="128" spans="2:26" ht="15" customHeight="1"/>
    <row r="129" ht="15" customHeight="1"/>
    <row r="130" ht="15" customHeight="1"/>
    <row r="131" ht="15" customHeight="1"/>
    <row r="132" ht="15" customHeight="1"/>
    <row r="138" ht="24" customHeight="1"/>
  </sheetData>
  <mergeCells count="24">
    <mergeCell ref="B122:D122"/>
    <mergeCell ref="B6:B7"/>
    <mergeCell ref="B109:F109"/>
    <mergeCell ref="B114:Z114"/>
    <mergeCell ref="B115:Z115"/>
    <mergeCell ref="U6:V6"/>
    <mergeCell ref="W6:X6"/>
    <mergeCell ref="Y6:Z6"/>
    <mergeCell ref="C6:C7"/>
    <mergeCell ref="D6:D7"/>
    <mergeCell ref="E6:E7"/>
    <mergeCell ref="F6:F7"/>
    <mergeCell ref="S6:T6"/>
    <mergeCell ref="G6:H6"/>
    <mergeCell ref="I6:J6"/>
    <mergeCell ref="K6:L6"/>
    <mergeCell ref="M6:N6"/>
    <mergeCell ref="O6:O7"/>
    <mergeCell ref="P6:R6"/>
    <mergeCell ref="B1:Z1"/>
    <mergeCell ref="B2:Z2"/>
    <mergeCell ref="B3:Z3"/>
    <mergeCell ref="B4:Z4"/>
    <mergeCell ref="B5:Z5"/>
  </mergeCells>
  <hyperlinks>
    <hyperlink ref="B122" r:id="rId1" xr:uid="{00000000-0004-0000-0000-000000000000}"/>
    <hyperlink ref="O11" r:id="rId2" xr:uid="{00000000-0004-0000-0000-000001000000}"/>
    <hyperlink ref="O25" r:id="rId3" xr:uid="{00000000-0004-0000-0000-000002000000}"/>
    <hyperlink ref="O27" r:id="rId4" xr:uid="{00000000-0004-0000-0000-000003000000}"/>
    <hyperlink ref="O29" r:id="rId5" xr:uid="{00000000-0004-0000-0000-000004000000}"/>
    <hyperlink ref="O57" r:id="rId6" xr:uid="{00000000-0004-0000-0000-000005000000}"/>
    <hyperlink ref="O88" r:id="rId7" xr:uid="{00000000-0004-0000-0000-000006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I130"/>
  <sheetViews>
    <sheetView showGridLines="0" topLeftCell="A10" zoomScale="80" zoomScaleNormal="80" workbookViewId="0">
      <selection activeCell="F23" sqref="F23"/>
    </sheetView>
  </sheetViews>
  <sheetFormatPr baseColWidth="10" defaultRowHeight="15.5"/>
  <cols>
    <col min="1" max="1" width="5.33203125" customWidth="1"/>
    <col min="2" max="2" width="108.58203125" customWidth="1"/>
    <col min="3" max="3" width="9.5" customWidth="1"/>
    <col min="4" max="4" width="9.58203125" customWidth="1"/>
    <col min="5" max="5" width="10.75" customWidth="1"/>
    <col min="6" max="6" width="16.83203125" customWidth="1"/>
    <col min="7" max="7" width="20.08203125" customWidth="1"/>
    <col min="8" max="8" width="14.58203125" bestFit="1" customWidth="1"/>
  </cols>
  <sheetData>
    <row r="1" spans="1:9" ht="15.65" customHeight="1">
      <c r="A1" s="156" t="s">
        <v>16</v>
      </c>
      <c r="B1" s="157"/>
      <c r="C1" s="157"/>
      <c r="D1" s="157"/>
      <c r="E1" s="157"/>
      <c r="F1" s="157"/>
      <c r="G1" s="158"/>
    </row>
    <row r="2" spans="1:9" ht="30.65" customHeight="1">
      <c r="A2" s="159" t="s">
        <v>15</v>
      </c>
      <c r="B2" s="132"/>
      <c r="C2" s="132"/>
      <c r="D2" s="132"/>
      <c r="E2" s="132"/>
      <c r="F2" s="132"/>
      <c r="G2" s="160"/>
    </row>
    <row r="3" spans="1:9" ht="33" customHeight="1">
      <c r="A3" s="161"/>
      <c r="B3" s="135"/>
      <c r="C3" s="135"/>
      <c r="D3" s="135"/>
      <c r="E3" s="135"/>
      <c r="F3" s="135"/>
      <c r="G3" s="162"/>
    </row>
    <row r="4" spans="1:9" ht="39" customHeight="1" thickBot="1">
      <c r="A4" s="163" t="s">
        <v>118</v>
      </c>
      <c r="B4" s="164"/>
      <c r="C4" s="164"/>
      <c r="D4" s="164"/>
      <c r="E4" s="164"/>
      <c r="F4" s="164"/>
      <c r="G4" s="165"/>
    </row>
    <row r="5" spans="1:9" ht="22.9" customHeight="1" thickBot="1">
      <c r="A5" s="166" t="s">
        <v>19</v>
      </c>
      <c r="B5" s="167"/>
      <c r="C5" s="167"/>
      <c r="D5" s="167"/>
      <c r="E5" s="167"/>
      <c r="F5" s="168"/>
      <c r="G5" s="169"/>
    </row>
    <row r="6" spans="1:9" ht="10.9" customHeight="1">
      <c r="A6" s="170" t="s">
        <v>0</v>
      </c>
      <c r="B6" s="170" t="s">
        <v>4</v>
      </c>
      <c r="C6" s="170" t="s">
        <v>17</v>
      </c>
      <c r="D6" s="171" t="s">
        <v>1</v>
      </c>
      <c r="E6" s="171" t="s">
        <v>22</v>
      </c>
      <c r="F6" s="172" t="s">
        <v>20</v>
      </c>
      <c r="G6" s="174" t="s">
        <v>21</v>
      </c>
    </row>
    <row r="7" spans="1:9" ht="21.65" customHeight="1">
      <c r="A7" s="170"/>
      <c r="B7" s="170"/>
      <c r="C7" s="170"/>
      <c r="D7" s="171"/>
      <c r="E7" s="171"/>
      <c r="F7" s="172"/>
      <c r="G7" s="174"/>
    </row>
    <row r="8" spans="1:9" ht="4.1500000000000004" customHeight="1">
      <c r="A8" s="170"/>
      <c r="B8" s="170"/>
      <c r="C8" s="170"/>
      <c r="D8" s="171"/>
      <c r="E8" s="171"/>
      <c r="F8" s="172"/>
      <c r="G8" s="174"/>
    </row>
    <row r="9" spans="1:9" ht="22.9" customHeight="1">
      <c r="A9" s="170"/>
      <c r="B9" s="170"/>
      <c r="C9" s="170"/>
      <c r="D9" s="171"/>
      <c r="E9" s="171"/>
      <c r="F9" s="173"/>
      <c r="G9" s="175"/>
    </row>
    <row r="10" spans="1:9" ht="18.5">
      <c r="A10" s="7" t="e">
        <f>#REF!</f>
        <v>#REF!</v>
      </c>
      <c r="B10" s="8" t="e">
        <f>#REF!</f>
        <v>#REF!</v>
      </c>
      <c r="C10" s="7" t="e">
        <f>#REF!</f>
        <v>#REF!</v>
      </c>
      <c r="D10" s="7" t="e">
        <f>#REF!</f>
        <v>#REF!</v>
      </c>
      <c r="E10" s="7" t="e">
        <f>#REF!</f>
        <v>#REF!</v>
      </c>
      <c r="F10" s="9" t="e">
        <f>MIN(#REF!,#REF!,#REF!,#REF!,#REF!)</f>
        <v>#REF!</v>
      </c>
      <c r="G10" s="9" t="e">
        <f t="shared" ref="G10:G73" si="0">F10*E10</f>
        <v>#REF!</v>
      </c>
      <c r="I10" s="10"/>
    </row>
    <row r="11" spans="1:9" ht="18.5">
      <c r="A11" s="7" t="e">
        <f>#REF!</f>
        <v>#REF!</v>
      </c>
      <c r="B11" s="8" t="e">
        <f>#REF!</f>
        <v>#REF!</v>
      </c>
      <c r="C11" s="7" t="e">
        <f>#REF!</f>
        <v>#REF!</v>
      </c>
      <c r="D11" s="7" t="e">
        <f>#REF!</f>
        <v>#REF!</v>
      </c>
      <c r="E11" s="7" t="e">
        <f>#REF!</f>
        <v>#REF!</v>
      </c>
      <c r="F11" s="29" t="e">
        <f>MIN(#REF!,#REF!,#REF!,#REF!,#REF!)</f>
        <v>#REF!</v>
      </c>
      <c r="G11" s="9" t="e">
        <f t="shared" si="0"/>
        <v>#REF!</v>
      </c>
    </row>
    <row r="12" spans="1:9" ht="18.5">
      <c r="A12" s="7" t="e">
        <f>#REF!</f>
        <v>#REF!</v>
      </c>
      <c r="B12" s="8" t="e">
        <f>#REF!</f>
        <v>#REF!</v>
      </c>
      <c r="C12" s="7" t="e">
        <f>#REF!</f>
        <v>#REF!</v>
      </c>
      <c r="D12" s="7" t="e">
        <f>#REF!</f>
        <v>#REF!</v>
      </c>
      <c r="E12" s="7" t="e">
        <f>#REF!</f>
        <v>#REF!</v>
      </c>
      <c r="F12" s="65">
        <v>1820</v>
      </c>
      <c r="G12" s="9" t="e">
        <f t="shared" si="0"/>
        <v>#REF!</v>
      </c>
    </row>
    <row r="13" spans="1:9" ht="18.5">
      <c r="A13" s="7" t="e">
        <f>#REF!</f>
        <v>#REF!</v>
      </c>
      <c r="B13" s="8" t="e">
        <f>#REF!</f>
        <v>#REF!</v>
      </c>
      <c r="C13" s="7" t="e">
        <f>#REF!</f>
        <v>#REF!</v>
      </c>
      <c r="D13" s="7" t="e">
        <f>#REF!</f>
        <v>#REF!</v>
      </c>
      <c r="E13" s="7" t="e">
        <f>#REF!</f>
        <v>#REF!</v>
      </c>
      <c r="F13" s="29" t="e">
        <f>MIN(#REF!,#REF!,#REF!,#REF!,#REF!)</f>
        <v>#REF!</v>
      </c>
      <c r="G13" s="9" t="e">
        <f t="shared" si="0"/>
        <v>#REF!</v>
      </c>
    </row>
    <row r="14" spans="1:9" ht="18.5">
      <c r="A14" s="7" t="e">
        <f>#REF!</f>
        <v>#REF!</v>
      </c>
      <c r="B14" s="8" t="e">
        <f>#REF!</f>
        <v>#REF!</v>
      </c>
      <c r="C14" s="7" t="e">
        <f>#REF!</f>
        <v>#REF!</v>
      </c>
      <c r="D14" s="7" t="e">
        <f>#REF!</f>
        <v>#REF!</v>
      </c>
      <c r="E14" s="7" t="e">
        <f>#REF!</f>
        <v>#REF!</v>
      </c>
      <c r="F14" s="65">
        <v>75000</v>
      </c>
      <c r="G14" s="9" t="e">
        <f t="shared" si="0"/>
        <v>#REF!</v>
      </c>
    </row>
    <row r="15" spans="1:9" ht="18.5">
      <c r="A15" s="7" t="e">
        <f>#REF!</f>
        <v>#REF!</v>
      </c>
      <c r="B15" s="8" t="e">
        <f>#REF!</f>
        <v>#REF!</v>
      </c>
      <c r="C15" s="7" t="e">
        <f>#REF!</f>
        <v>#REF!</v>
      </c>
      <c r="D15" s="7" t="e">
        <f>#REF!</f>
        <v>#REF!</v>
      </c>
      <c r="E15" s="7" t="e">
        <f>#REF!</f>
        <v>#REF!</v>
      </c>
      <c r="F15" s="29" t="e">
        <f>MIN(#REF!,#REF!,#REF!,#REF!,#REF!)</f>
        <v>#REF!</v>
      </c>
      <c r="G15" s="9" t="e">
        <f t="shared" si="0"/>
        <v>#REF!</v>
      </c>
    </row>
    <row r="16" spans="1:9" ht="18.5">
      <c r="A16" s="7" t="e">
        <f>#REF!</f>
        <v>#REF!</v>
      </c>
      <c r="B16" s="8" t="e">
        <f>#REF!</f>
        <v>#REF!</v>
      </c>
      <c r="C16" s="7" t="e">
        <f>#REF!</f>
        <v>#REF!</v>
      </c>
      <c r="D16" s="7" t="e">
        <f>#REF!</f>
        <v>#REF!</v>
      </c>
      <c r="E16" s="7" t="e">
        <f>#REF!</f>
        <v>#REF!</v>
      </c>
      <c r="F16" s="29" t="e">
        <f>MIN(#REF!,#REF!,#REF!,#REF!,#REF!)</f>
        <v>#REF!</v>
      </c>
      <c r="G16" s="9" t="e">
        <f t="shared" si="0"/>
        <v>#REF!</v>
      </c>
    </row>
    <row r="17" spans="1:8" ht="18.5">
      <c r="A17" s="7" t="e">
        <f>#REF!</f>
        <v>#REF!</v>
      </c>
      <c r="B17" s="8" t="e">
        <f>#REF!</f>
        <v>#REF!</v>
      </c>
      <c r="C17" s="7" t="e">
        <f>#REF!</f>
        <v>#REF!</v>
      </c>
      <c r="D17" s="7" t="e">
        <f>#REF!</f>
        <v>#REF!</v>
      </c>
      <c r="E17" s="7" t="e">
        <f>#REF!</f>
        <v>#REF!</v>
      </c>
      <c r="F17" s="29" t="e">
        <f>MIN(#REF!,#REF!,#REF!,#REF!,#REF!)</f>
        <v>#REF!</v>
      </c>
      <c r="G17" s="9" t="e">
        <f t="shared" si="0"/>
        <v>#REF!</v>
      </c>
    </row>
    <row r="18" spans="1:8" ht="18.5">
      <c r="A18" s="7" t="e">
        <f>#REF!</f>
        <v>#REF!</v>
      </c>
      <c r="B18" s="8" t="e">
        <f>#REF!</f>
        <v>#REF!</v>
      </c>
      <c r="C18" s="7" t="e">
        <f>#REF!</f>
        <v>#REF!</v>
      </c>
      <c r="D18" s="7" t="e">
        <f>#REF!</f>
        <v>#REF!</v>
      </c>
      <c r="E18" s="7" t="e">
        <f>#REF!</f>
        <v>#REF!</v>
      </c>
      <c r="F18" s="29" t="e">
        <f>MIN(#REF!,#REF!,#REF!,#REF!,#REF!)</f>
        <v>#REF!</v>
      </c>
      <c r="G18" s="9" t="e">
        <f t="shared" si="0"/>
        <v>#REF!</v>
      </c>
    </row>
    <row r="19" spans="1:8" ht="21">
      <c r="A19" s="7" t="e">
        <f>#REF!</f>
        <v>#REF!</v>
      </c>
      <c r="B19" s="28" t="e">
        <f>#REF!</f>
        <v>#REF!</v>
      </c>
      <c r="C19" s="7" t="e">
        <f>#REF!</f>
        <v>#REF!</v>
      </c>
      <c r="D19" s="7" t="e">
        <f>#REF!</f>
        <v>#REF!</v>
      </c>
      <c r="E19" s="7" t="e">
        <f>#REF!</f>
        <v>#REF!</v>
      </c>
      <c r="F19" s="29" t="e">
        <f>MIN(#REF!,#REF!,#REF!,#REF!,#REF!)</f>
        <v>#REF!</v>
      </c>
      <c r="G19" s="9" t="e">
        <f t="shared" si="0"/>
        <v>#REF!</v>
      </c>
    </row>
    <row r="20" spans="1:8" ht="35.5" customHeight="1">
      <c r="A20" s="7" t="e">
        <f>#REF!</f>
        <v>#REF!</v>
      </c>
      <c r="B20" s="28" t="e">
        <f>#REF!</f>
        <v>#REF!</v>
      </c>
      <c r="C20" s="7" t="e">
        <f>#REF!</f>
        <v>#REF!</v>
      </c>
      <c r="D20" s="7" t="e">
        <f>#REF!</f>
        <v>#REF!</v>
      </c>
      <c r="E20" s="7" t="e">
        <f>#REF!</f>
        <v>#REF!</v>
      </c>
      <c r="F20" s="65">
        <v>4391100</v>
      </c>
      <c r="G20" s="9" t="e">
        <f t="shared" si="0"/>
        <v>#REF!</v>
      </c>
    </row>
    <row r="21" spans="1:8" ht="18.5">
      <c r="A21" s="7" t="e">
        <f>#REF!</f>
        <v>#REF!</v>
      </c>
      <c r="B21" s="8" t="e">
        <f>#REF!</f>
        <v>#REF!</v>
      </c>
      <c r="C21" s="7" t="e">
        <f>#REF!</f>
        <v>#REF!</v>
      </c>
      <c r="D21" s="7" t="e">
        <f>#REF!</f>
        <v>#REF!</v>
      </c>
      <c r="E21" s="7" t="e">
        <f>#REF!</f>
        <v>#REF!</v>
      </c>
      <c r="F21" s="29" t="e">
        <f>MIN(#REF!,#REF!,#REF!,#REF!,#REF!)</f>
        <v>#REF!</v>
      </c>
      <c r="G21" s="9" t="e">
        <f t="shared" si="0"/>
        <v>#REF!</v>
      </c>
    </row>
    <row r="22" spans="1:8" ht="18.5">
      <c r="A22" s="7" t="e">
        <f>#REF!</f>
        <v>#REF!</v>
      </c>
      <c r="B22" s="8" t="e">
        <f>#REF!</f>
        <v>#REF!</v>
      </c>
      <c r="C22" s="7" t="e">
        <f>#REF!</f>
        <v>#REF!</v>
      </c>
      <c r="D22" s="7" t="e">
        <f>#REF!</f>
        <v>#REF!</v>
      </c>
      <c r="E22" s="7" t="e">
        <f>#REF!</f>
        <v>#REF!</v>
      </c>
      <c r="F22" s="29" t="e">
        <f>MIN(#REF!,#REF!,#REF!,#REF!,#REF!)</f>
        <v>#REF!</v>
      </c>
      <c r="G22" s="9" t="e">
        <f t="shared" si="0"/>
        <v>#REF!</v>
      </c>
    </row>
    <row r="23" spans="1:8" ht="18.5">
      <c r="A23" s="7" t="e">
        <f>#REF!</f>
        <v>#REF!</v>
      </c>
      <c r="B23" s="8" t="e">
        <f>#REF!</f>
        <v>#REF!</v>
      </c>
      <c r="C23" s="7" t="e">
        <f>#REF!</f>
        <v>#REF!</v>
      </c>
      <c r="D23" s="7" t="e">
        <f>#REF!</f>
        <v>#REF!</v>
      </c>
      <c r="E23" s="7" t="e">
        <f>#REF!</f>
        <v>#REF!</v>
      </c>
      <c r="F23" s="63">
        <v>2247</v>
      </c>
      <c r="G23" s="9" t="e">
        <f t="shared" si="0"/>
        <v>#REF!</v>
      </c>
      <c r="H23" t="s">
        <v>168</v>
      </c>
    </row>
    <row r="24" spans="1:8" ht="18.5">
      <c r="A24" s="7" t="e">
        <f>#REF!</f>
        <v>#REF!</v>
      </c>
      <c r="B24" s="8" t="e">
        <f>#REF!</f>
        <v>#REF!</v>
      </c>
      <c r="C24" s="7" t="e">
        <f>#REF!</f>
        <v>#REF!</v>
      </c>
      <c r="D24" s="7" t="e">
        <f>#REF!</f>
        <v>#REF!</v>
      </c>
      <c r="E24" s="7" t="e">
        <f>#REF!</f>
        <v>#REF!</v>
      </c>
      <c r="F24" s="29" t="e">
        <f>MIN(#REF!,#REF!,#REF!,#REF!,#REF!)</f>
        <v>#REF!</v>
      </c>
      <c r="G24" s="9" t="e">
        <f t="shared" si="0"/>
        <v>#REF!</v>
      </c>
    </row>
    <row r="25" spans="1:8" ht="18.5">
      <c r="A25" s="7" t="e">
        <f>#REF!</f>
        <v>#REF!</v>
      </c>
      <c r="B25" s="8" t="e">
        <f>#REF!</f>
        <v>#REF!</v>
      </c>
      <c r="C25" s="7" t="e">
        <f>#REF!</f>
        <v>#REF!</v>
      </c>
      <c r="D25" s="7" t="e">
        <f>#REF!</f>
        <v>#REF!</v>
      </c>
      <c r="E25" s="7" t="e">
        <f>#REF!</f>
        <v>#REF!</v>
      </c>
      <c r="F25" s="29" t="e">
        <f>MIN(#REF!,#REF!,#REF!,#REF!,#REF!)</f>
        <v>#REF!</v>
      </c>
      <c r="G25" s="9" t="e">
        <f t="shared" si="0"/>
        <v>#REF!</v>
      </c>
    </row>
    <row r="26" spans="1:8" ht="18.5">
      <c r="A26" s="7" t="e">
        <f>#REF!</f>
        <v>#REF!</v>
      </c>
      <c r="B26" s="8" t="e">
        <f>#REF!</f>
        <v>#REF!</v>
      </c>
      <c r="C26" s="7" t="e">
        <f>#REF!</f>
        <v>#REF!</v>
      </c>
      <c r="D26" s="7" t="e">
        <f>#REF!</f>
        <v>#REF!</v>
      </c>
      <c r="E26" s="7" t="e">
        <f>#REF!</f>
        <v>#REF!</v>
      </c>
      <c r="F26" s="29" t="e">
        <f>MIN(#REF!,#REF!,#REF!,#REF!,#REF!)</f>
        <v>#REF!</v>
      </c>
      <c r="G26" s="9" t="e">
        <f t="shared" si="0"/>
        <v>#REF!</v>
      </c>
    </row>
    <row r="27" spans="1:8" ht="18.5">
      <c r="A27" s="7" t="e">
        <f>#REF!</f>
        <v>#REF!</v>
      </c>
      <c r="B27" s="8" t="e">
        <f>#REF!</f>
        <v>#REF!</v>
      </c>
      <c r="C27" s="7" t="e">
        <f>#REF!</f>
        <v>#REF!</v>
      </c>
      <c r="D27" s="7" t="e">
        <f>#REF!</f>
        <v>#REF!</v>
      </c>
      <c r="E27" s="7" t="e">
        <f>#REF!</f>
        <v>#REF!</v>
      </c>
      <c r="F27" s="67">
        <v>53186</v>
      </c>
      <c r="G27" s="9" t="e">
        <f t="shared" si="0"/>
        <v>#REF!</v>
      </c>
    </row>
    <row r="28" spans="1:8" ht="18.5">
      <c r="A28" s="7" t="e">
        <f>#REF!</f>
        <v>#REF!</v>
      </c>
      <c r="B28" s="8" t="e">
        <f>#REF!</f>
        <v>#REF!</v>
      </c>
      <c r="C28" s="7" t="e">
        <f>#REF!</f>
        <v>#REF!</v>
      </c>
      <c r="D28" s="7" t="e">
        <f>#REF!</f>
        <v>#REF!</v>
      </c>
      <c r="E28" s="7" t="e">
        <f>#REF!</f>
        <v>#REF!</v>
      </c>
      <c r="F28" s="63">
        <v>1289</v>
      </c>
      <c r="G28" s="9" t="e">
        <f t="shared" si="0"/>
        <v>#REF!</v>
      </c>
      <c r="H28" t="s">
        <v>168</v>
      </c>
    </row>
    <row r="29" spans="1:8" ht="18.5">
      <c r="A29" s="7" t="e">
        <f>#REF!</f>
        <v>#REF!</v>
      </c>
      <c r="B29" s="8" t="e">
        <f>#REF!</f>
        <v>#REF!</v>
      </c>
      <c r="C29" s="7" t="e">
        <f>#REF!</f>
        <v>#REF!</v>
      </c>
      <c r="D29" s="7" t="e">
        <f>#REF!</f>
        <v>#REF!</v>
      </c>
      <c r="E29" s="7" t="e">
        <f>#REF!</f>
        <v>#REF!</v>
      </c>
      <c r="F29" s="29" t="e">
        <f>MIN(#REF!,#REF!,#REF!,#REF!,#REF!)</f>
        <v>#REF!</v>
      </c>
      <c r="G29" s="9" t="e">
        <f t="shared" si="0"/>
        <v>#REF!</v>
      </c>
    </row>
    <row r="30" spans="1:8" ht="18.5">
      <c r="A30" s="7" t="e">
        <f>#REF!</f>
        <v>#REF!</v>
      </c>
      <c r="B30" s="8" t="e">
        <f>#REF!</f>
        <v>#REF!</v>
      </c>
      <c r="C30" s="7" t="e">
        <f>#REF!</f>
        <v>#REF!</v>
      </c>
      <c r="D30" s="7" t="e">
        <f>#REF!</f>
        <v>#REF!</v>
      </c>
      <c r="E30" s="7" t="e">
        <f>#REF!</f>
        <v>#REF!</v>
      </c>
      <c r="F30" s="67">
        <v>20860</v>
      </c>
      <c r="G30" s="9" t="e">
        <f t="shared" si="0"/>
        <v>#REF!</v>
      </c>
    </row>
    <row r="31" spans="1:8" ht="18.5">
      <c r="A31" s="7" t="e">
        <f>#REF!</f>
        <v>#REF!</v>
      </c>
      <c r="B31" s="8" t="e">
        <f>#REF!</f>
        <v>#REF!</v>
      </c>
      <c r="C31" s="7" t="e">
        <f>#REF!</f>
        <v>#REF!</v>
      </c>
      <c r="D31" s="7" t="e">
        <f>#REF!</f>
        <v>#REF!</v>
      </c>
      <c r="E31" s="7" t="e">
        <f>#REF!</f>
        <v>#REF!</v>
      </c>
      <c r="F31" s="29" t="e">
        <f>MIN(#REF!,#REF!,#REF!,#REF!,#REF!)</f>
        <v>#REF!</v>
      </c>
      <c r="G31" s="9" t="e">
        <f t="shared" si="0"/>
        <v>#REF!</v>
      </c>
    </row>
    <row r="32" spans="1:8" ht="18.5">
      <c r="A32" s="7" t="e">
        <f>#REF!</f>
        <v>#REF!</v>
      </c>
      <c r="B32" s="8" t="e">
        <f>#REF!</f>
        <v>#REF!</v>
      </c>
      <c r="C32" s="7" t="e">
        <f>#REF!</f>
        <v>#REF!</v>
      </c>
      <c r="D32" s="7" t="e">
        <f>#REF!</f>
        <v>#REF!</v>
      </c>
      <c r="E32" s="7" t="e">
        <f>#REF!</f>
        <v>#REF!</v>
      </c>
      <c r="F32" s="67">
        <v>1960</v>
      </c>
      <c r="G32" s="9" t="e">
        <f t="shared" si="0"/>
        <v>#REF!</v>
      </c>
    </row>
    <row r="33" spans="1:7" ht="18.5">
      <c r="A33" s="7" t="e">
        <f>#REF!</f>
        <v>#REF!</v>
      </c>
      <c r="B33" s="8" t="e">
        <f>#REF!</f>
        <v>#REF!</v>
      </c>
      <c r="C33" s="7" t="e">
        <f>#REF!</f>
        <v>#REF!</v>
      </c>
      <c r="D33" s="7" t="e">
        <f>#REF!</f>
        <v>#REF!</v>
      </c>
      <c r="E33" s="7" t="e">
        <f>#REF!</f>
        <v>#REF!</v>
      </c>
      <c r="F33" s="29" t="e">
        <f>MIN(#REF!,#REF!,#REF!,#REF!,#REF!)</f>
        <v>#REF!</v>
      </c>
      <c r="G33" s="9" t="e">
        <f t="shared" si="0"/>
        <v>#REF!</v>
      </c>
    </row>
    <row r="34" spans="1:7" ht="18.5">
      <c r="A34" s="7" t="e">
        <f>#REF!</f>
        <v>#REF!</v>
      </c>
      <c r="B34" s="8" t="e">
        <f>#REF!</f>
        <v>#REF!</v>
      </c>
      <c r="C34" s="7" t="e">
        <f>#REF!</f>
        <v>#REF!</v>
      </c>
      <c r="D34" s="7" t="e">
        <f>#REF!</f>
        <v>#REF!</v>
      </c>
      <c r="E34" s="7" t="e">
        <f>#REF!</f>
        <v>#REF!</v>
      </c>
      <c r="F34" s="67">
        <v>1120</v>
      </c>
      <c r="G34" s="9" t="e">
        <f t="shared" si="0"/>
        <v>#REF!</v>
      </c>
    </row>
    <row r="35" spans="1:7" ht="25.9" customHeight="1">
      <c r="A35" s="7" t="e">
        <f>#REF!</f>
        <v>#REF!</v>
      </c>
      <c r="B35" s="8" t="e">
        <f>#REF!</f>
        <v>#REF!</v>
      </c>
      <c r="C35" s="7" t="e">
        <f>#REF!</f>
        <v>#REF!</v>
      </c>
      <c r="D35" s="7" t="e">
        <f>#REF!</f>
        <v>#REF!</v>
      </c>
      <c r="E35" s="7" t="e">
        <f>#REF!</f>
        <v>#REF!</v>
      </c>
      <c r="F35" s="29" t="e">
        <f>MIN(#REF!,#REF!,#REF!,#REF!,#REF!)</f>
        <v>#REF!</v>
      </c>
      <c r="G35" s="9" t="e">
        <f t="shared" si="0"/>
        <v>#REF!</v>
      </c>
    </row>
    <row r="36" spans="1:7" ht="35.5" customHeight="1">
      <c r="A36" s="7" t="e">
        <f>#REF!</f>
        <v>#REF!</v>
      </c>
      <c r="B36" s="8" t="e">
        <f>#REF!</f>
        <v>#REF!</v>
      </c>
      <c r="C36" s="7" t="e">
        <f>#REF!</f>
        <v>#REF!</v>
      </c>
      <c r="D36" s="7" t="e">
        <f>#REF!</f>
        <v>#REF!</v>
      </c>
      <c r="E36" s="7" t="e">
        <f>#REF!</f>
        <v>#REF!</v>
      </c>
      <c r="F36" s="67">
        <v>8330</v>
      </c>
      <c r="G36" s="9" t="e">
        <f t="shared" si="0"/>
        <v>#REF!</v>
      </c>
    </row>
    <row r="37" spans="1:7" ht="24.65" customHeight="1">
      <c r="A37" s="7" t="e">
        <f>#REF!</f>
        <v>#REF!</v>
      </c>
      <c r="B37" s="8" t="e">
        <f>#REF!</f>
        <v>#REF!</v>
      </c>
      <c r="C37" s="7" t="e">
        <f>#REF!</f>
        <v>#REF!</v>
      </c>
      <c r="D37" s="7" t="e">
        <f>#REF!</f>
        <v>#REF!</v>
      </c>
      <c r="E37" s="7" t="e">
        <f>#REF!</f>
        <v>#REF!</v>
      </c>
      <c r="F37" s="67">
        <v>29925</v>
      </c>
      <c r="G37" s="9" t="e">
        <f t="shared" si="0"/>
        <v>#REF!</v>
      </c>
    </row>
    <row r="38" spans="1:7" ht="21.65" customHeight="1">
      <c r="A38" s="7" t="e">
        <f>#REF!</f>
        <v>#REF!</v>
      </c>
      <c r="B38" s="8" t="e">
        <f>#REF!</f>
        <v>#REF!</v>
      </c>
      <c r="C38" s="7" t="e">
        <f>#REF!</f>
        <v>#REF!</v>
      </c>
      <c r="D38" s="7" t="e">
        <f>#REF!</f>
        <v>#REF!</v>
      </c>
      <c r="E38" s="7" t="e">
        <f>#REF!</f>
        <v>#REF!</v>
      </c>
      <c r="F38" s="29" t="e">
        <f>MIN(#REF!,#REF!,#REF!,#REF!,#REF!)</f>
        <v>#REF!</v>
      </c>
      <c r="G38" s="9" t="e">
        <f t="shared" si="0"/>
        <v>#REF!</v>
      </c>
    </row>
    <row r="39" spans="1:7" ht="24.65" customHeight="1">
      <c r="A39" s="7" t="e">
        <f>#REF!</f>
        <v>#REF!</v>
      </c>
      <c r="B39" s="8" t="e">
        <f>#REF!</f>
        <v>#REF!</v>
      </c>
      <c r="C39" s="7" t="e">
        <f>#REF!</f>
        <v>#REF!</v>
      </c>
      <c r="D39" s="7" t="e">
        <f>#REF!</f>
        <v>#REF!</v>
      </c>
      <c r="E39" s="7" t="e">
        <f>#REF!</f>
        <v>#REF!</v>
      </c>
      <c r="F39" s="29" t="e">
        <f>MIN(#REF!,#REF!,#REF!,#REF!,#REF!)</f>
        <v>#REF!</v>
      </c>
      <c r="G39" s="9" t="e">
        <f t="shared" si="0"/>
        <v>#REF!</v>
      </c>
    </row>
    <row r="40" spans="1:7" ht="23.5" customHeight="1">
      <c r="A40" s="7" t="e">
        <f>#REF!</f>
        <v>#REF!</v>
      </c>
      <c r="B40" s="8" t="e">
        <f>#REF!</f>
        <v>#REF!</v>
      </c>
      <c r="C40" s="7" t="e">
        <f>#REF!</f>
        <v>#REF!</v>
      </c>
      <c r="D40" s="7" t="e">
        <f>#REF!</f>
        <v>#REF!</v>
      </c>
      <c r="E40" s="7" t="e">
        <f>#REF!</f>
        <v>#REF!</v>
      </c>
      <c r="F40" s="29" t="e">
        <f>MIN(#REF!,#REF!,#REF!,#REF!,#REF!)</f>
        <v>#REF!</v>
      </c>
      <c r="G40" s="9" t="e">
        <f t="shared" si="0"/>
        <v>#REF!</v>
      </c>
    </row>
    <row r="41" spans="1:7" ht="24" customHeight="1">
      <c r="A41" s="7" t="e">
        <f>#REF!</f>
        <v>#REF!</v>
      </c>
      <c r="B41" s="8" t="e">
        <f>#REF!</f>
        <v>#REF!</v>
      </c>
      <c r="C41" s="7" t="e">
        <f>#REF!</f>
        <v>#REF!</v>
      </c>
      <c r="D41" s="7" t="e">
        <f>#REF!</f>
        <v>#REF!</v>
      </c>
      <c r="E41" s="7" t="e">
        <f>#REF!</f>
        <v>#REF!</v>
      </c>
      <c r="F41" s="29" t="e">
        <f>MIN(#REF!,#REF!,#REF!,#REF!,#REF!)</f>
        <v>#REF!</v>
      </c>
      <c r="G41" s="9" t="e">
        <f t="shared" si="0"/>
        <v>#REF!</v>
      </c>
    </row>
    <row r="42" spans="1:7" ht="18.5">
      <c r="A42" s="7" t="e">
        <f>#REF!</f>
        <v>#REF!</v>
      </c>
      <c r="B42" s="8" t="e">
        <f>#REF!</f>
        <v>#REF!</v>
      </c>
      <c r="C42" s="7" t="e">
        <f>#REF!</f>
        <v>#REF!</v>
      </c>
      <c r="D42" s="7" t="e">
        <f>#REF!</f>
        <v>#REF!</v>
      </c>
      <c r="E42" s="7" t="e">
        <f>#REF!</f>
        <v>#REF!</v>
      </c>
      <c r="F42" s="67">
        <v>34125</v>
      </c>
      <c r="G42" s="9" t="e">
        <f t="shared" si="0"/>
        <v>#REF!</v>
      </c>
    </row>
    <row r="43" spans="1:7" ht="18.5">
      <c r="A43" s="7" t="e">
        <f>#REF!</f>
        <v>#REF!</v>
      </c>
      <c r="B43" s="8" t="e">
        <f>#REF!</f>
        <v>#REF!</v>
      </c>
      <c r="C43" s="7" t="e">
        <f>#REF!</f>
        <v>#REF!</v>
      </c>
      <c r="D43" s="7" t="e">
        <f>#REF!</f>
        <v>#REF!</v>
      </c>
      <c r="E43" s="7" t="e">
        <f>#REF!</f>
        <v>#REF!</v>
      </c>
      <c r="F43" s="29" t="e">
        <f>MIN(#REF!,#REF!,#REF!,#REF!,#REF!)</f>
        <v>#REF!</v>
      </c>
      <c r="G43" s="9" t="e">
        <f t="shared" si="0"/>
        <v>#REF!</v>
      </c>
    </row>
    <row r="44" spans="1:7" ht="18.5">
      <c r="A44" s="7" t="e">
        <f>#REF!</f>
        <v>#REF!</v>
      </c>
      <c r="B44" s="8" t="e">
        <f>#REF!</f>
        <v>#REF!</v>
      </c>
      <c r="C44" s="7" t="e">
        <f>#REF!</f>
        <v>#REF!</v>
      </c>
      <c r="D44" s="7" t="e">
        <f>#REF!</f>
        <v>#REF!</v>
      </c>
      <c r="E44" s="7" t="e">
        <f>#REF!</f>
        <v>#REF!</v>
      </c>
      <c r="F44" s="29" t="e">
        <f>MIN(#REF!,#REF!,#REF!,#REF!,#REF!)</f>
        <v>#REF!</v>
      </c>
      <c r="G44" s="9" t="e">
        <f t="shared" si="0"/>
        <v>#REF!</v>
      </c>
    </row>
    <row r="45" spans="1:7" ht="18.5">
      <c r="A45" s="7" t="e">
        <f>#REF!</f>
        <v>#REF!</v>
      </c>
      <c r="B45" s="8" t="e">
        <f>#REF!</f>
        <v>#REF!</v>
      </c>
      <c r="C45" s="7" t="e">
        <f>#REF!</f>
        <v>#REF!</v>
      </c>
      <c r="D45" s="7" t="e">
        <f>#REF!</f>
        <v>#REF!</v>
      </c>
      <c r="E45" s="7" t="e">
        <f>#REF!</f>
        <v>#REF!</v>
      </c>
      <c r="F45" s="67">
        <v>138460</v>
      </c>
      <c r="G45" s="9" t="e">
        <f t="shared" si="0"/>
        <v>#REF!</v>
      </c>
    </row>
    <row r="46" spans="1:7" ht="18.5">
      <c r="A46" s="7" t="e">
        <f>#REF!</f>
        <v>#REF!</v>
      </c>
      <c r="B46" s="8" t="e">
        <f>#REF!</f>
        <v>#REF!</v>
      </c>
      <c r="C46" s="7" t="e">
        <f>#REF!</f>
        <v>#REF!</v>
      </c>
      <c r="D46" s="7" t="e">
        <f>#REF!</f>
        <v>#REF!</v>
      </c>
      <c r="E46" s="7" t="e">
        <f>#REF!</f>
        <v>#REF!</v>
      </c>
      <c r="F46" s="29" t="e">
        <f>MIN(#REF!,#REF!,#REF!,#REF!,#REF!)</f>
        <v>#REF!</v>
      </c>
      <c r="G46" s="9" t="e">
        <f t="shared" si="0"/>
        <v>#REF!</v>
      </c>
    </row>
    <row r="47" spans="1:7" ht="18.5">
      <c r="A47" s="7" t="e">
        <f>#REF!</f>
        <v>#REF!</v>
      </c>
      <c r="B47" s="8" t="e">
        <f>#REF!</f>
        <v>#REF!</v>
      </c>
      <c r="C47" s="7" t="e">
        <f>#REF!</f>
        <v>#REF!</v>
      </c>
      <c r="D47" s="7" t="e">
        <f>#REF!</f>
        <v>#REF!</v>
      </c>
      <c r="E47" s="7" t="e">
        <f>#REF!</f>
        <v>#REF!</v>
      </c>
      <c r="F47" s="29" t="e">
        <f>MIN(#REF!,#REF!,#REF!,#REF!,#REF!)</f>
        <v>#REF!</v>
      </c>
      <c r="G47" s="9" t="e">
        <f t="shared" si="0"/>
        <v>#REF!</v>
      </c>
    </row>
    <row r="48" spans="1:7" ht="18.5">
      <c r="A48" s="7" t="e">
        <f>#REF!</f>
        <v>#REF!</v>
      </c>
      <c r="B48" s="8" t="e">
        <f>#REF!</f>
        <v>#REF!</v>
      </c>
      <c r="C48" s="7" t="e">
        <f>#REF!</f>
        <v>#REF!</v>
      </c>
      <c r="D48" s="7" t="e">
        <f>#REF!</f>
        <v>#REF!</v>
      </c>
      <c r="E48" s="7" t="e">
        <f>#REF!</f>
        <v>#REF!</v>
      </c>
      <c r="F48" s="29" t="e">
        <f>MIN(#REF!,#REF!,#REF!,#REF!,#REF!)</f>
        <v>#REF!</v>
      </c>
      <c r="G48" s="9" t="e">
        <f t="shared" si="0"/>
        <v>#REF!</v>
      </c>
    </row>
    <row r="49" spans="1:7" ht="18.5">
      <c r="A49" s="7" t="e">
        <f>#REF!</f>
        <v>#REF!</v>
      </c>
      <c r="B49" s="8" t="e">
        <f>#REF!</f>
        <v>#REF!</v>
      </c>
      <c r="C49" s="7" t="e">
        <f>#REF!</f>
        <v>#REF!</v>
      </c>
      <c r="D49" s="7" t="e">
        <f>#REF!</f>
        <v>#REF!</v>
      </c>
      <c r="E49" s="7" t="e">
        <f>#REF!</f>
        <v>#REF!</v>
      </c>
      <c r="F49" s="29" t="e">
        <f>MIN(#REF!,#REF!,#REF!,#REF!,#REF!)</f>
        <v>#REF!</v>
      </c>
      <c r="G49" s="9" t="e">
        <f t="shared" si="0"/>
        <v>#REF!</v>
      </c>
    </row>
    <row r="50" spans="1:7" ht="18.5">
      <c r="A50" s="7" t="e">
        <f>#REF!</f>
        <v>#REF!</v>
      </c>
      <c r="B50" s="8" t="e">
        <f>#REF!</f>
        <v>#REF!</v>
      </c>
      <c r="C50" s="7" t="e">
        <f>#REF!</f>
        <v>#REF!</v>
      </c>
      <c r="D50" s="7" t="e">
        <f>#REF!</f>
        <v>#REF!</v>
      </c>
      <c r="E50" s="7" t="e">
        <f>#REF!</f>
        <v>#REF!</v>
      </c>
      <c r="F50" s="29" t="e">
        <f>MIN(#REF!,#REF!,#REF!,#REF!,#REF!)</f>
        <v>#REF!</v>
      </c>
      <c r="G50" s="9" t="e">
        <f t="shared" si="0"/>
        <v>#REF!</v>
      </c>
    </row>
    <row r="51" spans="1:7" ht="18.5">
      <c r="A51" s="7" t="e">
        <f>#REF!</f>
        <v>#REF!</v>
      </c>
      <c r="B51" s="8" t="e">
        <f>#REF!</f>
        <v>#REF!</v>
      </c>
      <c r="C51" s="7" t="e">
        <f>#REF!</f>
        <v>#REF!</v>
      </c>
      <c r="D51" s="7" t="e">
        <f>#REF!</f>
        <v>#REF!</v>
      </c>
      <c r="E51" s="7" t="e">
        <f>#REF!</f>
        <v>#REF!</v>
      </c>
      <c r="F51" s="29" t="e">
        <f>MIN(#REF!,#REF!,#REF!,#REF!,#REF!)</f>
        <v>#REF!</v>
      </c>
      <c r="G51" s="9" t="e">
        <f t="shared" si="0"/>
        <v>#REF!</v>
      </c>
    </row>
    <row r="52" spans="1:7" ht="18.5">
      <c r="A52" s="7" t="e">
        <f>#REF!</f>
        <v>#REF!</v>
      </c>
      <c r="B52" s="8" t="e">
        <f>#REF!</f>
        <v>#REF!</v>
      </c>
      <c r="C52" s="7" t="e">
        <f>#REF!</f>
        <v>#REF!</v>
      </c>
      <c r="D52" s="7" t="e">
        <f>#REF!</f>
        <v>#REF!</v>
      </c>
      <c r="E52" s="7" t="e">
        <f>#REF!</f>
        <v>#REF!</v>
      </c>
      <c r="F52" s="29" t="e">
        <f>MIN(#REF!,#REF!,#REF!,#REF!,#REF!)</f>
        <v>#REF!</v>
      </c>
      <c r="G52" s="9" t="e">
        <f t="shared" si="0"/>
        <v>#REF!</v>
      </c>
    </row>
    <row r="53" spans="1:7" ht="18.5">
      <c r="A53" s="7" t="e">
        <f>#REF!</f>
        <v>#REF!</v>
      </c>
      <c r="B53" s="8" t="e">
        <f>#REF!</f>
        <v>#REF!</v>
      </c>
      <c r="C53" s="7" t="e">
        <f>#REF!</f>
        <v>#REF!</v>
      </c>
      <c r="D53" s="7" t="e">
        <f>#REF!</f>
        <v>#REF!</v>
      </c>
      <c r="E53" s="7" t="e">
        <f>#REF!</f>
        <v>#REF!</v>
      </c>
      <c r="F53" s="29" t="e">
        <f>MIN(#REF!,#REF!,#REF!,#REF!,#REF!)</f>
        <v>#REF!</v>
      </c>
      <c r="G53" s="9" t="e">
        <f t="shared" si="0"/>
        <v>#REF!</v>
      </c>
    </row>
    <row r="54" spans="1:7" ht="18.5">
      <c r="A54" s="7" t="e">
        <f>#REF!</f>
        <v>#REF!</v>
      </c>
      <c r="B54" s="8" t="e">
        <f>#REF!</f>
        <v>#REF!</v>
      </c>
      <c r="C54" s="7" t="e">
        <f>#REF!</f>
        <v>#REF!</v>
      </c>
      <c r="D54" s="7">
        <v>1</v>
      </c>
      <c r="E54" s="7" t="e">
        <f>#REF!</f>
        <v>#REF!</v>
      </c>
      <c r="F54" s="29" t="e">
        <f>MIN(#REF!,#REF!,#REF!,#REF!,#REF!)</f>
        <v>#REF!</v>
      </c>
      <c r="G54" s="9" t="e">
        <f t="shared" si="0"/>
        <v>#REF!</v>
      </c>
    </row>
    <row r="55" spans="1:7" ht="18.5">
      <c r="A55" s="7" t="e">
        <f>#REF!</f>
        <v>#REF!</v>
      </c>
      <c r="B55" s="8" t="e">
        <f>#REF!</f>
        <v>#REF!</v>
      </c>
      <c r="C55" s="7" t="e">
        <f>#REF!</f>
        <v>#REF!</v>
      </c>
      <c r="D55" s="7" t="e">
        <f>#REF!</f>
        <v>#REF!</v>
      </c>
      <c r="E55" s="7" t="e">
        <f>#REF!</f>
        <v>#REF!</v>
      </c>
      <c r="F55" s="29" t="e">
        <f>MIN(#REF!,#REF!,#REF!,#REF!,#REF!)</f>
        <v>#REF!</v>
      </c>
      <c r="G55" s="9" t="e">
        <f t="shared" si="0"/>
        <v>#REF!</v>
      </c>
    </row>
    <row r="56" spans="1:7" ht="18.5">
      <c r="A56" s="7" t="e">
        <f>#REF!</f>
        <v>#REF!</v>
      </c>
      <c r="B56" s="8" t="e">
        <f>#REF!</f>
        <v>#REF!</v>
      </c>
      <c r="C56" s="7" t="e">
        <f>#REF!</f>
        <v>#REF!</v>
      </c>
      <c r="D56" s="7" t="e">
        <f>#REF!</f>
        <v>#REF!</v>
      </c>
      <c r="E56" s="7" t="e">
        <f>#REF!</f>
        <v>#REF!</v>
      </c>
      <c r="F56" s="29" t="e">
        <f>MIN(#REF!,#REF!,#REF!,#REF!,#REF!)</f>
        <v>#REF!</v>
      </c>
      <c r="G56" s="9" t="e">
        <f t="shared" si="0"/>
        <v>#REF!</v>
      </c>
    </row>
    <row r="57" spans="1:7" ht="18.5">
      <c r="A57" s="7" t="e">
        <f>#REF!</f>
        <v>#REF!</v>
      </c>
      <c r="B57" s="8" t="e">
        <f>#REF!</f>
        <v>#REF!</v>
      </c>
      <c r="C57" s="7" t="e">
        <f>#REF!</f>
        <v>#REF!</v>
      </c>
      <c r="D57" s="7" t="e">
        <f>#REF!</f>
        <v>#REF!</v>
      </c>
      <c r="E57" s="7" t="e">
        <f>#REF!</f>
        <v>#REF!</v>
      </c>
      <c r="F57" s="29" t="e">
        <f>MIN(#REF!,#REF!,#REF!,#REF!,#REF!)</f>
        <v>#REF!</v>
      </c>
      <c r="G57" s="9" t="e">
        <f t="shared" si="0"/>
        <v>#REF!</v>
      </c>
    </row>
    <row r="58" spans="1:7" ht="18.5">
      <c r="A58" s="7" t="e">
        <f>#REF!</f>
        <v>#REF!</v>
      </c>
      <c r="B58" s="8" t="e">
        <f>#REF!</f>
        <v>#REF!</v>
      </c>
      <c r="C58" s="7" t="e">
        <f>#REF!</f>
        <v>#REF!</v>
      </c>
      <c r="D58" s="7" t="e">
        <f>#REF!</f>
        <v>#REF!</v>
      </c>
      <c r="E58" s="7" t="e">
        <f>#REF!</f>
        <v>#REF!</v>
      </c>
      <c r="F58" s="67">
        <v>63420</v>
      </c>
      <c r="G58" s="9" t="e">
        <f t="shared" si="0"/>
        <v>#REF!</v>
      </c>
    </row>
    <row r="59" spans="1:7" ht="18.5">
      <c r="A59" s="7" t="e">
        <f>#REF!</f>
        <v>#REF!</v>
      </c>
      <c r="B59" s="8" t="e">
        <f>#REF!</f>
        <v>#REF!</v>
      </c>
      <c r="C59" s="7" t="e">
        <f>#REF!</f>
        <v>#REF!</v>
      </c>
      <c r="D59" s="7" t="e">
        <f>#REF!</f>
        <v>#REF!</v>
      </c>
      <c r="E59" s="7" t="e">
        <f>#REF!</f>
        <v>#REF!</v>
      </c>
      <c r="F59" s="67">
        <v>32760</v>
      </c>
      <c r="G59" s="9" t="e">
        <f t="shared" si="0"/>
        <v>#REF!</v>
      </c>
    </row>
    <row r="60" spans="1:7" ht="18.5">
      <c r="A60" s="7" t="e">
        <f>#REF!</f>
        <v>#REF!</v>
      </c>
      <c r="B60" s="8" t="e">
        <f>#REF!</f>
        <v>#REF!</v>
      </c>
      <c r="C60" s="7" t="e">
        <f>#REF!</f>
        <v>#REF!</v>
      </c>
      <c r="D60" s="7" t="e">
        <f>#REF!</f>
        <v>#REF!</v>
      </c>
      <c r="E60" s="7" t="e">
        <f>#REF!</f>
        <v>#REF!</v>
      </c>
      <c r="F60" s="67">
        <v>39760</v>
      </c>
      <c r="G60" s="9" t="e">
        <f t="shared" si="0"/>
        <v>#REF!</v>
      </c>
    </row>
    <row r="61" spans="1:7" ht="18.5">
      <c r="A61" s="7" t="e">
        <f>#REF!</f>
        <v>#REF!</v>
      </c>
      <c r="B61" s="8" t="e">
        <f>#REF!</f>
        <v>#REF!</v>
      </c>
      <c r="C61" s="7" t="e">
        <f>#REF!</f>
        <v>#REF!</v>
      </c>
      <c r="D61" s="7" t="e">
        <f>#REF!</f>
        <v>#REF!</v>
      </c>
      <c r="E61" s="7" t="e">
        <f>#REF!</f>
        <v>#REF!</v>
      </c>
      <c r="F61" s="29" t="e">
        <f>MIN(#REF!,#REF!,#REF!,#REF!,#REF!)</f>
        <v>#REF!</v>
      </c>
      <c r="G61" s="9" t="e">
        <f t="shared" si="0"/>
        <v>#REF!</v>
      </c>
    </row>
    <row r="62" spans="1:7" ht="18.5">
      <c r="A62" s="7" t="e">
        <f>#REF!</f>
        <v>#REF!</v>
      </c>
      <c r="B62" s="8" t="e">
        <f>#REF!</f>
        <v>#REF!</v>
      </c>
      <c r="C62" s="7" t="e">
        <f>#REF!</f>
        <v>#REF!</v>
      </c>
      <c r="D62" s="7" t="e">
        <f>#REF!</f>
        <v>#REF!</v>
      </c>
      <c r="E62" s="7" t="e">
        <f>#REF!</f>
        <v>#REF!</v>
      </c>
      <c r="F62" s="67">
        <v>105420</v>
      </c>
      <c r="G62" s="9" t="e">
        <f t="shared" si="0"/>
        <v>#REF!</v>
      </c>
    </row>
    <row r="63" spans="1:7" ht="18.5">
      <c r="A63" s="7" t="e">
        <f>#REF!</f>
        <v>#REF!</v>
      </c>
      <c r="B63" s="8" t="e">
        <f>#REF!</f>
        <v>#REF!</v>
      </c>
      <c r="C63" s="7" t="e">
        <f>#REF!</f>
        <v>#REF!</v>
      </c>
      <c r="D63" s="7" t="e">
        <f>#REF!</f>
        <v>#REF!</v>
      </c>
      <c r="E63" s="7" t="e">
        <f>#REF!</f>
        <v>#REF!</v>
      </c>
      <c r="F63" s="29" t="e">
        <f>MIN(#REF!,#REF!,#REF!,#REF!,#REF!)</f>
        <v>#REF!</v>
      </c>
      <c r="G63" s="9" t="e">
        <f t="shared" si="0"/>
        <v>#REF!</v>
      </c>
    </row>
    <row r="64" spans="1:7" ht="18.5">
      <c r="A64" s="7" t="e">
        <f>#REF!</f>
        <v>#REF!</v>
      </c>
      <c r="B64" s="8" t="e">
        <f>#REF!</f>
        <v>#REF!</v>
      </c>
      <c r="C64" s="7" t="e">
        <f>#REF!</f>
        <v>#REF!</v>
      </c>
      <c r="D64" s="7" t="e">
        <f>#REF!</f>
        <v>#REF!</v>
      </c>
      <c r="E64" s="7" t="e">
        <f>#REF!</f>
        <v>#REF!</v>
      </c>
      <c r="F64" s="29" t="e">
        <f>MIN(#REF!,#REF!,#REF!,#REF!,#REF!)</f>
        <v>#REF!</v>
      </c>
      <c r="G64" s="9" t="e">
        <f t="shared" si="0"/>
        <v>#REF!</v>
      </c>
    </row>
    <row r="65" spans="1:7" ht="18.5">
      <c r="A65" s="7" t="e">
        <f>#REF!</f>
        <v>#REF!</v>
      </c>
      <c r="B65" s="8" t="e">
        <f>#REF!</f>
        <v>#REF!</v>
      </c>
      <c r="C65" s="7" t="e">
        <f>#REF!</f>
        <v>#REF!</v>
      </c>
      <c r="D65" s="7" t="e">
        <f>#REF!</f>
        <v>#REF!</v>
      </c>
      <c r="E65" s="7" t="e">
        <f>#REF!</f>
        <v>#REF!</v>
      </c>
      <c r="F65" s="67">
        <v>17500</v>
      </c>
      <c r="G65" s="9" t="e">
        <f t="shared" si="0"/>
        <v>#REF!</v>
      </c>
    </row>
    <row r="66" spans="1:7" ht="18.5">
      <c r="A66" s="7" t="e">
        <f>#REF!</f>
        <v>#REF!</v>
      </c>
      <c r="B66" s="8" t="e">
        <f>#REF!</f>
        <v>#REF!</v>
      </c>
      <c r="C66" s="7" t="e">
        <f>#REF!</f>
        <v>#REF!</v>
      </c>
      <c r="D66" s="7" t="e">
        <f>#REF!</f>
        <v>#REF!</v>
      </c>
      <c r="E66" s="7" t="e">
        <f>#REF!</f>
        <v>#REF!</v>
      </c>
      <c r="F66" s="67">
        <v>11451</v>
      </c>
      <c r="G66" s="9" t="e">
        <f t="shared" si="0"/>
        <v>#REF!</v>
      </c>
    </row>
    <row r="67" spans="1:7" ht="18.5">
      <c r="A67" s="7" t="e">
        <f>#REF!</f>
        <v>#REF!</v>
      </c>
      <c r="B67" s="8" t="e">
        <f>#REF!</f>
        <v>#REF!</v>
      </c>
      <c r="C67" s="7" t="e">
        <f>#REF!</f>
        <v>#REF!</v>
      </c>
      <c r="D67" s="7" t="e">
        <f>#REF!</f>
        <v>#REF!</v>
      </c>
      <c r="E67" s="7" t="e">
        <f>#REF!</f>
        <v>#REF!</v>
      </c>
      <c r="F67" s="67">
        <v>2122</v>
      </c>
      <c r="G67" s="9" t="e">
        <f t="shared" si="0"/>
        <v>#REF!</v>
      </c>
    </row>
    <row r="68" spans="1:7" ht="18.5">
      <c r="A68" s="7" t="e">
        <f>#REF!</f>
        <v>#REF!</v>
      </c>
      <c r="B68" s="8" t="e">
        <f>#REF!</f>
        <v>#REF!</v>
      </c>
      <c r="C68" s="7" t="e">
        <f>#REF!</f>
        <v>#REF!</v>
      </c>
      <c r="D68" s="7" t="e">
        <f>#REF!</f>
        <v>#REF!</v>
      </c>
      <c r="E68" s="7" t="e">
        <f>#REF!</f>
        <v>#REF!</v>
      </c>
      <c r="F68" s="67">
        <v>2653</v>
      </c>
      <c r="G68" s="9" t="e">
        <f t="shared" si="0"/>
        <v>#REF!</v>
      </c>
    </row>
    <row r="69" spans="1:7" ht="18.5">
      <c r="A69" s="7" t="e">
        <f>#REF!</f>
        <v>#REF!</v>
      </c>
      <c r="B69" s="8" t="e">
        <f>#REF!</f>
        <v>#REF!</v>
      </c>
      <c r="C69" s="7" t="e">
        <f>#REF!</f>
        <v>#REF!</v>
      </c>
      <c r="D69" s="7" t="e">
        <f>#REF!</f>
        <v>#REF!</v>
      </c>
      <c r="E69" s="7" t="e">
        <f>#REF!</f>
        <v>#REF!</v>
      </c>
      <c r="F69" s="29" t="e">
        <f>MIN(#REF!,#REF!,#REF!,#REF!,#REF!)</f>
        <v>#REF!</v>
      </c>
      <c r="G69" s="9" t="e">
        <f t="shared" si="0"/>
        <v>#REF!</v>
      </c>
    </row>
    <row r="70" spans="1:7" ht="18.5">
      <c r="A70" s="7" t="e">
        <f>#REF!</f>
        <v>#REF!</v>
      </c>
      <c r="B70" s="8" t="e">
        <f>#REF!</f>
        <v>#REF!</v>
      </c>
      <c r="C70" s="7" t="e">
        <f>#REF!</f>
        <v>#REF!</v>
      </c>
      <c r="D70" s="7" t="e">
        <f>#REF!</f>
        <v>#REF!</v>
      </c>
      <c r="E70" s="7" t="e">
        <f>#REF!</f>
        <v>#REF!</v>
      </c>
      <c r="F70" s="29" t="e">
        <f>MIN(#REF!,#REF!,#REF!,#REF!,#REF!)</f>
        <v>#REF!</v>
      </c>
      <c r="G70" s="9" t="e">
        <f t="shared" si="0"/>
        <v>#REF!</v>
      </c>
    </row>
    <row r="71" spans="1:7" ht="18.5">
      <c r="A71" s="7" t="e">
        <f>#REF!</f>
        <v>#REF!</v>
      </c>
      <c r="B71" s="8" t="e">
        <f>#REF!</f>
        <v>#REF!</v>
      </c>
      <c r="C71" s="7" t="e">
        <f>#REF!</f>
        <v>#REF!</v>
      </c>
      <c r="D71" s="7" t="e">
        <f>#REF!</f>
        <v>#REF!</v>
      </c>
      <c r="E71" s="7" t="e">
        <f>#REF!</f>
        <v>#REF!</v>
      </c>
      <c r="F71" s="67">
        <v>6766</v>
      </c>
      <c r="G71" s="9" t="e">
        <f t="shared" si="0"/>
        <v>#REF!</v>
      </c>
    </row>
    <row r="72" spans="1:7" ht="18.5">
      <c r="A72" s="7" t="e">
        <f>#REF!</f>
        <v>#REF!</v>
      </c>
      <c r="B72" s="8" t="e">
        <f>#REF!</f>
        <v>#REF!</v>
      </c>
      <c r="C72" s="7" t="e">
        <f>#REF!</f>
        <v>#REF!</v>
      </c>
      <c r="D72" s="7" t="e">
        <f>#REF!</f>
        <v>#REF!</v>
      </c>
      <c r="E72" s="7" t="e">
        <f>#REF!</f>
        <v>#REF!</v>
      </c>
      <c r="F72" s="29" t="e">
        <f>MIN(#REF!,#REF!,#REF!,#REF!,#REF!)</f>
        <v>#REF!</v>
      </c>
      <c r="G72" s="9" t="e">
        <f t="shared" si="0"/>
        <v>#REF!</v>
      </c>
    </row>
    <row r="73" spans="1:7" ht="18.5">
      <c r="A73" s="7" t="e">
        <f>#REF!</f>
        <v>#REF!</v>
      </c>
      <c r="B73" s="8" t="e">
        <f>#REF!</f>
        <v>#REF!</v>
      </c>
      <c r="C73" s="7" t="e">
        <f>#REF!</f>
        <v>#REF!</v>
      </c>
      <c r="D73" s="7" t="e">
        <f>#REF!</f>
        <v>#REF!</v>
      </c>
      <c r="E73" s="7" t="e">
        <f>#REF!</f>
        <v>#REF!</v>
      </c>
      <c r="F73" s="29" t="e">
        <f>MIN(#REF!,#REF!,#REF!,#REF!,#REF!)</f>
        <v>#REF!</v>
      </c>
      <c r="G73" s="9" t="e">
        <f t="shared" si="0"/>
        <v>#REF!</v>
      </c>
    </row>
    <row r="74" spans="1:7" ht="18.5">
      <c r="A74" s="7" t="e">
        <f>#REF!</f>
        <v>#REF!</v>
      </c>
      <c r="B74" s="8" t="e">
        <f>#REF!</f>
        <v>#REF!</v>
      </c>
      <c r="C74" s="7" t="e">
        <f>#REF!</f>
        <v>#REF!</v>
      </c>
      <c r="D74" s="7" t="e">
        <f>#REF!</f>
        <v>#REF!</v>
      </c>
      <c r="E74" s="7" t="e">
        <f>#REF!</f>
        <v>#REF!</v>
      </c>
      <c r="F74" s="29" t="e">
        <f>MIN(#REF!,#REF!,#REF!,#REF!,#REF!)</f>
        <v>#REF!</v>
      </c>
      <c r="G74" s="9" t="e">
        <f t="shared" ref="G74:G99" si="1">F74*E74</f>
        <v>#REF!</v>
      </c>
    </row>
    <row r="75" spans="1:7" ht="18.5">
      <c r="A75" s="7" t="e">
        <f>#REF!</f>
        <v>#REF!</v>
      </c>
      <c r="B75" s="8" t="e">
        <f>#REF!</f>
        <v>#REF!</v>
      </c>
      <c r="C75" s="7" t="e">
        <f>#REF!</f>
        <v>#REF!</v>
      </c>
      <c r="D75" s="7" t="e">
        <f>#REF!</f>
        <v>#REF!</v>
      </c>
      <c r="E75" s="7" t="e">
        <f>#REF!</f>
        <v>#REF!</v>
      </c>
      <c r="F75" s="29" t="e">
        <f>MIN(#REF!,#REF!,#REF!,#REF!,#REF!)</f>
        <v>#REF!</v>
      </c>
      <c r="G75" s="9" t="e">
        <f t="shared" si="1"/>
        <v>#REF!</v>
      </c>
    </row>
    <row r="76" spans="1:7" ht="18.5">
      <c r="A76" s="7" t="e">
        <f>#REF!</f>
        <v>#REF!</v>
      </c>
      <c r="B76" s="8" t="e">
        <f>#REF!</f>
        <v>#REF!</v>
      </c>
      <c r="C76" s="7" t="e">
        <f>#REF!</f>
        <v>#REF!</v>
      </c>
      <c r="D76" s="7" t="e">
        <f>#REF!</f>
        <v>#REF!</v>
      </c>
      <c r="E76" s="7" t="e">
        <f>#REF!</f>
        <v>#REF!</v>
      </c>
      <c r="F76" s="29" t="e">
        <f>MIN(#REF!,#REF!,#REF!,#REF!,#REF!)</f>
        <v>#REF!</v>
      </c>
      <c r="G76" s="9" t="e">
        <f t="shared" si="1"/>
        <v>#REF!</v>
      </c>
    </row>
    <row r="77" spans="1:7" ht="18.5">
      <c r="A77" s="7" t="e">
        <f>#REF!</f>
        <v>#REF!</v>
      </c>
      <c r="B77" s="8" t="e">
        <f>#REF!</f>
        <v>#REF!</v>
      </c>
      <c r="C77" s="7" t="e">
        <f>#REF!</f>
        <v>#REF!</v>
      </c>
      <c r="D77" s="7" t="e">
        <f>#REF!</f>
        <v>#REF!</v>
      </c>
      <c r="E77" s="7" t="e">
        <f>#REF!</f>
        <v>#REF!</v>
      </c>
      <c r="F77" s="29" t="e">
        <f>MIN(#REF!,#REF!,#REF!,#REF!,#REF!)</f>
        <v>#REF!</v>
      </c>
      <c r="G77" s="9" t="e">
        <f t="shared" si="1"/>
        <v>#REF!</v>
      </c>
    </row>
    <row r="78" spans="1:7" ht="18.5">
      <c r="A78" s="7" t="e">
        <f>#REF!</f>
        <v>#REF!</v>
      </c>
      <c r="B78" s="8" t="e">
        <f>#REF!</f>
        <v>#REF!</v>
      </c>
      <c r="C78" s="7" t="e">
        <f>#REF!</f>
        <v>#REF!</v>
      </c>
      <c r="D78" s="7" t="e">
        <f>#REF!</f>
        <v>#REF!</v>
      </c>
      <c r="E78" s="7" t="e">
        <f>#REF!</f>
        <v>#REF!</v>
      </c>
      <c r="F78" s="29" t="e">
        <f>MIN(#REF!,#REF!,#REF!,#REF!,#REF!)</f>
        <v>#REF!</v>
      </c>
      <c r="G78" s="9" t="e">
        <f t="shared" si="1"/>
        <v>#REF!</v>
      </c>
    </row>
    <row r="79" spans="1:7" ht="18.5">
      <c r="A79" s="7" t="e">
        <f>#REF!</f>
        <v>#REF!</v>
      </c>
      <c r="B79" s="8" t="e">
        <f>#REF!</f>
        <v>#REF!</v>
      </c>
      <c r="C79" s="7" t="e">
        <f>#REF!</f>
        <v>#REF!</v>
      </c>
      <c r="D79" s="7" t="e">
        <f>#REF!</f>
        <v>#REF!</v>
      </c>
      <c r="E79" s="7" t="e">
        <f>#REF!</f>
        <v>#REF!</v>
      </c>
      <c r="F79" s="29" t="e">
        <f>MIN(#REF!,#REF!,#REF!,#REF!,#REF!)</f>
        <v>#REF!</v>
      </c>
      <c r="G79" s="9" t="e">
        <f t="shared" si="1"/>
        <v>#REF!</v>
      </c>
    </row>
    <row r="80" spans="1:7" ht="18.5">
      <c r="A80" s="7" t="e">
        <f>#REF!</f>
        <v>#REF!</v>
      </c>
      <c r="B80" s="8" t="e">
        <f>#REF!</f>
        <v>#REF!</v>
      </c>
      <c r="C80" s="7" t="e">
        <f>#REF!</f>
        <v>#REF!</v>
      </c>
      <c r="D80" s="7" t="e">
        <f>#REF!</f>
        <v>#REF!</v>
      </c>
      <c r="E80" s="7" t="e">
        <f>#REF!</f>
        <v>#REF!</v>
      </c>
      <c r="F80" s="29" t="e">
        <f>MIN(#REF!,#REF!,#REF!,#REF!,#REF!)</f>
        <v>#REF!</v>
      </c>
      <c r="G80" s="9" t="e">
        <f t="shared" si="1"/>
        <v>#REF!</v>
      </c>
    </row>
    <row r="81" spans="1:8" ht="18.5">
      <c r="A81" s="7" t="e">
        <f>#REF!</f>
        <v>#REF!</v>
      </c>
      <c r="B81" s="8" t="e">
        <f>#REF!</f>
        <v>#REF!</v>
      </c>
      <c r="C81" s="7" t="e">
        <f>#REF!</f>
        <v>#REF!</v>
      </c>
      <c r="D81" s="7" t="e">
        <f>#REF!</f>
        <v>#REF!</v>
      </c>
      <c r="E81" s="7" t="e">
        <f>#REF!</f>
        <v>#REF!</v>
      </c>
      <c r="F81" s="29" t="e">
        <f>MIN(#REF!,#REF!,#REF!,#REF!,#REF!)</f>
        <v>#REF!</v>
      </c>
      <c r="G81" s="9" t="e">
        <f t="shared" si="1"/>
        <v>#REF!</v>
      </c>
    </row>
    <row r="82" spans="1:8" ht="18.5">
      <c r="A82" s="7" t="e">
        <f>#REF!</f>
        <v>#REF!</v>
      </c>
      <c r="B82" s="8" t="e">
        <f>#REF!</f>
        <v>#REF!</v>
      </c>
      <c r="C82" s="7" t="e">
        <f>#REF!</f>
        <v>#REF!</v>
      </c>
      <c r="D82" s="7" t="e">
        <f>#REF!</f>
        <v>#REF!</v>
      </c>
      <c r="E82" s="7" t="e">
        <f>#REF!</f>
        <v>#REF!</v>
      </c>
      <c r="F82" s="29" t="e">
        <f>MIN(#REF!,#REF!,#REF!,#REF!,#REF!)</f>
        <v>#REF!</v>
      </c>
      <c r="G82" s="9" t="e">
        <f t="shared" si="1"/>
        <v>#REF!</v>
      </c>
    </row>
    <row r="83" spans="1:8" ht="18.5">
      <c r="A83" s="7" t="e">
        <f>#REF!</f>
        <v>#REF!</v>
      </c>
      <c r="B83" s="8" t="e">
        <f>#REF!</f>
        <v>#REF!</v>
      </c>
      <c r="C83" s="7" t="e">
        <f>#REF!</f>
        <v>#REF!</v>
      </c>
      <c r="D83" s="7" t="e">
        <f>#REF!</f>
        <v>#REF!</v>
      </c>
      <c r="E83" s="7" t="e">
        <f>#REF!</f>
        <v>#REF!</v>
      </c>
      <c r="F83" s="29" t="e">
        <f>MIN(#REF!,#REF!,#REF!,#REF!,#REF!)</f>
        <v>#REF!</v>
      </c>
      <c r="G83" s="9" t="e">
        <f t="shared" si="1"/>
        <v>#REF!</v>
      </c>
    </row>
    <row r="84" spans="1:8" ht="18.5">
      <c r="A84" s="7" t="e">
        <f>#REF!</f>
        <v>#REF!</v>
      </c>
      <c r="B84" s="8" t="e">
        <f>#REF!</f>
        <v>#REF!</v>
      </c>
      <c r="C84" s="7" t="e">
        <f>#REF!</f>
        <v>#REF!</v>
      </c>
      <c r="D84" s="7" t="e">
        <f>#REF!</f>
        <v>#REF!</v>
      </c>
      <c r="E84" s="7" t="e">
        <f>#REF!</f>
        <v>#REF!</v>
      </c>
      <c r="F84" s="29" t="e">
        <f>MIN(#REF!,#REF!,#REF!,#REF!,#REF!)</f>
        <v>#REF!</v>
      </c>
      <c r="G84" s="9" t="e">
        <f t="shared" si="1"/>
        <v>#REF!</v>
      </c>
    </row>
    <row r="85" spans="1:8" ht="18.5">
      <c r="A85" s="7" t="e">
        <f>#REF!</f>
        <v>#REF!</v>
      </c>
      <c r="B85" s="8" t="e">
        <f>#REF!</f>
        <v>#REF!</v>
      </c>
      <c r="C85" s="7" t="e">
        <f>#REF!</f>
        <v>#REF!</v>
      </c>
      <c r="D85" s="7" t="e">
        <f>#REF!</f>
        <v>#REF!</v>
      </c>
      <c r="E85" s="7" t="e">
        <f>#REF!</f>
        <v>#REF!</v>
      </c>
      <c r="F85" s="29" t="e">
        <f>MIN(#REF!,#REF!,#REF!,#REF!,#REF!)</f>
        <v>#REF!</v>
      </c>
      <c r="G85" s="9" t="e">
        <f t="shared" si="1"/>
        <v>#REF!</v>
      </c>
    </row>
    <row r="86" spans="1:8" ht="18.5">
      <c r="A86" s="7" t="e">
        <f>#REF!</f>
        <v>#REF!</v>
      </c>
      <c r="B86" s="8" t="e">
        <f>#REF!</f>
        <v>#REF!</v>
      </c>
      <c r="C86" s="7" t="e">
        <f>#REF!</f>
        <v>#REF!</v>
      </c>
      <c r="D86" s="7" t="e">
        <f>#REF!</f>
        <v>#REF!</v>
      </c>
      <c r="E86" s="7" t="e">
        <f>#REF!</f>
        <v>#REF!</v>
      </c>
      <c r="F86" s="67">
        <v>4452</v>
      </c>
      <c r="G86" s="9" t="e">
        <f t="shared" si="1"/>
        <v>#REF!</v>
      </c>
      <c r="H86" t="s">
        <v>178</v>
      </c>
    </row>
    <row r="87" spans="1:8" ht="18.5">
      <c r="A87" s="7" t="e">
        <f>#REF!</f>
        <v>#REF!</v>
      </c>
      <c r="B87" s="8" t="e">
        <f>#REF!</f>
        <v>#REF!</v>
      </c>
      <c r="C87" s="7" t="e">
        <f>#REF!</f>
        <v>#REF!</v>
      </c>
      <c r="D87" s="7" t="e">
        <f>#REF!</f>
        <v>#REF!</v>
      </c>
      <c r="E87" s="7" t="e">
        <f>#REF!</f>
        <v>#REF!</v>
      </c>
      <c r="F87" s="29" t="e">
        <f>MIN(#REF!,#REF!,#REF!,#REF!,#REF!)</f>
        <v>#REF!</v>
      </c>
      <c r="G87" s="9" t="e">
        <f t="shared" si="1"/>
        <v>#REF!</v>
      </c>
    </row>
    <row r="88" spans="1:8" ht="18.5">
      <c r="A88" s="7" t="e">
        <f>#REF!</f>
        <v>#REF!</v>
      </c>
      <c r="B88" s="8" t="e">
        <f>#REF!</f>
        <v>#REF!</v>
      </c>
      <c r="C88" s="7" t="e">
        <f>#REF!</f>
        <v>#REF!</v>
      </c>
      <c r="D88" s="7" t="e">
        <f>#REF!</f>
        <v>#REF!</v>
      </c>
      <c r="E88" s="7" t="e">
        <f>#REF!</f>
        <v>#REF!</v>
      </c>
      <c r="F88" s="29">
        <v>3038</v>
      </c>
      <c r="G88" s="9" t="e">
        <f t="shared" si="1"/>
        <v>#REF!</v>
      </c>
    </row>
    <row r="89" spans="1:8" ht="18.5">
      <c r="A89" s="7" t="e">
        <f>#REF!</f>
        <v>#REF!</v>
      </c>
      <c r="B89" s="8" t="e">
        <f>#REF!</f>
        <v>#REF!</v>
      </c>
      <c r="C89" s="7" t="e">
        <f>#REF!</f>
        <v>#REF!</v>
      </c>
      <c r="D89" s="7" t="e">
        <f>#REF!</f>
        <v>#REF!</v>
      </c>
      <c r="E89" s="7" t="e">
        <f>#REF!</f>
        <v>#REF!</v>
      </c>
      <c r="F89" s="67">
        <v>61530</v>
      </c>
      <c r="G89" s="9" t="e">
        <f t="shared" si="1"/>
        <v>#REF!</v>
      </c>
    </row>
    <row r="90" spans="1:8" ht="18.5">
      <c r="A90" s="7" t="e">
        <f>#REF!</f>
        <v>#REF!</v>
      </c>
      <c r="B90" s="8" t="e">
        <f>#REF!</f>
        <v>#REF!</v>
      </c>
      <c r="C90" s="7" t="e">
        <f>#REF!</f>
        <v>#REF!</v>
      </c>
      <c r="D90" s="7" t="e">
        <f>#REF!</f>
        <v>#REF!</v>
      </c>
      <c r="E90" s="7" t="e">
        <f>#REF!</f>
        <v>#REF!</v>
      </c>
      <c r="F90" s="29" t="e">
        <f>MIN(#REF!,#REF!,#REF!,#REF!,#REF!)</f>
        <v>#REF!</v>
      </c>
      <c r="G90" s="9" t="e">
        <f t="shared" si="1"/>
        <v>#REF!</v>
      </c>
    </row>
    <row r="91" spans="1:8" ht="18.5">
      <c r="A91" s="7" t="e">
        <f>#REF!</f>
        <v>#REF!</v>
      </c>
      <c r="B91" s="8" t="e">
        <f>#REF!</f>
        <v>#REF!</v>
      </c>
      <c r="C91" s="7" t="e">
        <f>#REF!</f>
        <v>#REF!</v>
      </c>
      <c r="D91" s="7" t="e">
        <f>#REF!</f>
        <v>#REF!</v>
      </c>
      <c r="E91" s="7" t="e">
        <f>#REF!</f>
        <v>#REF!</v>
      </c>
      <c r="F91" s="29" t="e">
        <f>MIN(#REF!,#REF!,#REF!,#REF!,#REF!)</f>
        <v>#REF!</v>
      </c>
      <c r="G91" s="9" t="e">
        <f t="shared" si="1"/>
        <v>#REF!</v>
      </c>
    </row>
    <row r="92" spans="1:8" ht="18.5">
      <c r="A92" s="7" t="e">
        <f>#REF!</f>
        <v>#REF!</v>
      </c>
      <c r="B92" s="8" t="e">
        <f>#REF!</f>
        <v>#REF!</v>
      </c>
      <c r="C92" s="7" t="e">
        <f>#REF!</f>
        <v>#REF!</v>
      </c>
      <c r="D92" s="7" t="e">
        <f>#REF!</f>
        <v>#REF!</v>
      </c>
      <c r="E92" s="7" t="e">
        <f>#REF!</f>
        <v>#REF!</v>
      </c>
      <c r="F92" s="29" t="e">
        <f>MIN(#REF!,#REF!,#REF!,#REF!,#REF!)</f>
        <v>#REF!</v>
      </c>
      <c r="G92" s="9" t="e">
        <f t="shared" si="1"/>
        <v>#REF!</v>
      </c>
    </row>
    <row r="93" spans="1:8" ht="18.5">
      <c r="A93" s="7" t="e">
        <f>#REF!</f>
        <v>#REF!</v>
      </c>
      <c r="B93" s="8" t="e">
        <f>#REF!</f>
        <v>#REF!</v>
      </c>
      <c r="C93" s="7" t="e">
        <f>#REF!</f>
        <v>#REF!</v>
      </c>
      <c r="D93" s="7" t="e">
        <f>#REF!</f>
        <v>#REF!</v>
      </c>
      <c r="E93" s="7" t="e">
        <f>#REF!</f>
        <v>#REF!</v>
      </c>
      <c r="F93" s="29" t="e">
        <f>MIN(#REF!,#REF!,#REF!,#REF!,#REF!)</f>
        <v>#REF!</v>
      </c>
      <c r="G93" s="9" t="e">
        <f t="shared" si="1"/>
        <v>#REF!</v>
      </c>
    </row>
    <row r="94" spans="1:8" ht="18.5">
      <c r="A94" s="7" t="e">
        <f>#REF!</f>
        <v>#REF!</v>
      </c>
      <c r="B94" s="8" t="e">
        <f>#REF!</f>
        <v>#REF!</v>
      </c>
      <c r="C94" s="7" t="e">
        <f>#REF!</f>
        <v>#REF!</v>
      </c>
      <c r="D94" s="7" t="e">
        <f>#REF!</f>
        <v>#REF!</v>
      </c>
      <c r="E94" s="7" t="e">
        <f>#REF!</f>
        <v>#REF!</v>
      </c>
      <c r="F94" s="29" t="e">
        <f>MIN(#REF!,#REF!,#REF!,#REF!,#REF!)</f>
        <v>#REF!</v>
      </c>
      <c r="G94" s="9" t="e">
        <f t="shared" si="1"/>
        <v>#REF!</v>
      </c>
    </row>
    <row r="95" spans="1:8" ht="18.5">
      <c r="A95" s="7" t="e">
        <f>#REF!</f>
        <v>#REF!</v>
      </c>
      <c r="B95" s="8" t="e">
        <f>#REF!</f>
        <v>#REF!</v>
      </c>
      <c r="C95" s="7" t="e">
        <f>#REF!</f>
        <v>#REF!</v>
      </c>
      <c r="D95" s="7" t="e">
        <f>#REF!</f>
        <v>#REF!</v>
      </c>
      <c r="E95" s="7" t="e">
        <f>#REF!</f>
        <v>#REF!</v>
      </c>
      <c r="F95" s="29" t="e">
        <f>MIN(#REF!,#REF!,#REF!,#REF!,#REF!)</f>
        <v>#REF!</v>
      </c>
      <c r="G95" s="9" t="e">
        <f t="shared" si="1"/>
        <v>#REF!</v>
      </c>
    </row>
    <row r="96" spans="1:8" ht="18.5">
      <c r="A96" s="7" t="e">
        <f>#REF!</f>
        <v>#REF!</v>
      </c>
      <c r="B96" s="8" t="e">
        <f>#REF!</f>
        <v>#REF!</v>
      </c>
      <c r="C96" s="7" t="e">
        <f>#REF!</f>
        <v>#REF!</v>
      </c>
      <c r="D96" s="7" t="e">
        <f>#REF!</f>
        <v>#REF!</v>
      </c>
      <c r="E96" s="7" t="e">
        <f>#REF!</f>
        <v>#REF!</v>
      </c>
      <c r="F96" s="29" t="e">
        <f>MIN(#REF!,#REF!,#REF!,#REF!,#REF!)</f>
        <v>#REF!</v>
      </c>
      <c r="G96" s="9" t="e">
        <f t="shared" si="1"/>
        <v>#REF!</v>
      </c>
    </row>
    <row r="97" spans="1:9" ht="18.5">
      <c r="A97" s="7" t="e">
        <f>#REF!</f>
        <v>#REF!</v>
      </c>
      <c r="B97" s="8" t="e">
        <f>#REF!</f>
        <v>#REF!</v>
      </c>
      <c r="C97" s="7" t="e">
        <f>#REF!</f>
        <v>#REF!</v>
      </c>
      <c r="D97" s="7" t="e">
        <f>#REF!</f>
        <v>#REF!</v>
      </c>
      <c r="E97" s="7" t="e">
        <f>#REF!</f>
        <v>#REF!</v>
      </c>
      <c r="F97" s="29" t="e">
        <f>MIN(#REF!,#REF!,#REF!,#REF!,#REF!)</f>
        <v>#REF!</v>
      </c>
      <c r="G97" s="9" t="e">
        <f t="shared" si="1"/>
        <v>#REF!</v>
      </c>
    </row>
    <row r="98" spans="1:9" ht="18.5">
      <c r="A98" s="7" t="e">
        <f>#REF!</f>
        <v>#REF!</v>
      </c>
      <c r="B98" s="8" t="e">
        <f>#REF!</f>
        <v>#REF!</v>
      </c>
      <c r="C98" s="7" t="e">
        <f>#REF!</f>
        <v>#REF!</v>
      </c>
      <c r="D98" s="7" t="e">
        <f>#REF!</f>
        <v>#REF!</v>
      </c>
      <c r="E98" s="7" t="e">
        <f>#REF!</f>
        <v>#REF!</v>
      </c>
      <c r="F98" s="29" t="e">
        <f>MIN(#REF!,#REF!,#REF!,#REF!,#REF!)</f>
        <v>#REF!</v>
      </c>
      <c r="G98" s="9" t="e">
        <f t="shared" si="1"/>
        <v>#REF!</v>
      </c>
    </row>
    <row r="99" spans="1:9" ht="18.5">
      <c r="A99" s="7" t="e">
        <f>#REF!</f>
        <v>#REF!</v>
      </c>
      <c r="B99" s="8" t="e">
        <f>#REF!</f>
        <v>#REF!</v>
      </c>
      <c r="C99" s="7" t="e">
        <f>#REF!</f>
        <v>#REF!</v>
      </c>
      <c r="D99" s="7" t="e">
        <f>#REF!</f>
        <v>#REF!</v>
      </c>
      <c r="E99" s="7" t="e">
        <f>#REF!</f>
        <v>#REF!</v>
      </c>
      <c r="F99" s="29" t="e">
        <f>MIN(#REF!,#REF!,#REF!,#REF!,#REF!)</f>
        <v>#REF!</v>
      </c>
      <c r="G99" s="9" t="e">
        <f t="shared" si="1"/>
        <v>#REF!</v>
      </c>
    </row>
    <row r="100" spans="1:9" ht="50.5" customHeight="1">
      <c r="A100" s="7" t="e">
        <f>#REF!</f>
        <v>#REF!</v>
      </c>
      <c r="B100" s="8" t="e">
        <f>#REF!</f>
        <v>#REF!</v>
      </c>
      <c r="C100" s="7" t="e">
        <f>#REF!</f>
        <v>#REF!</v>
      </c>
      <c r="D100" s="7" t="e">
        <f>#REF!</f>
        <v>#REF!</v>
      </c>
      <c r="E100" s="7" t="e">
        <f>#REF!</f>
        <v>#REF!</v>
      </c>
      <c r="F100" s="67">
        <v>9000</v>
      </c>
      <c r="G100" s="9" t="e">
        <f>F100*E100</f>
        <v>#REF!</v>
      </c>
    </row>
    <row r="101" spans="1:9" ht="50.5" customHeight="1">
      <c r="A101" s="7" t="e">
        <f>#REF!</f>
        <v>#REF!</v>
      </c>
      <c r="B101" s="8" t="e">
        <f>#REF!</f>
        <v>#REF!</v>
      </c>
      <c r="C101" s="7" t="e">
        <f>#REF!</f>
        <v>#REF!</v>
      </c>
      <c r="D101" s="7" t="e">
        <f>#REF!</f>
        <v>#REF!</v>
      </c>
      <c r="E101" s="7" t="e">
        <f>#REF!</f>
        <v>#REF!</v>
      </c>
      <c r="F101" s="67">
        <v>24000</v>
      </c>
      <c r="G101" s="9" t="e">
        <f>F101*E101</f>
        <v>#REF!</v>
      </c>
      <c r="H101" s="31" t="e">
        <f>SUM(G10:G101)</f>
        <v>#REF!</v>
      </c>
    </row>
    <row r="102" spans="1:9" ht="18.5">
      <c r="A102" s="7" t="e">
        <f>#REF!</f>
        <v>#REF!</v>
      </c>
      <c r="B102" s="8" t="e">
        <f>#REF!</f>
        <v>#REF!</v>
      </c>
      <c r="C102" s="7" t="e">
        <f>#REF!</f>
        <v>#REF!</v>
      </c>
      <c r="D102" s="7" t="e">
        <f>#REF!</f>
        <v>#REF!</v>
      </c>
      <c r="E102" s="7" t="e">
        <f>#REF!</f>
        <v>#REF!</v>
      </c>
      <c r="F102" s="29" t="e">
        <f>MIN(#REF!,#REF!,#REF!,#REF!,#REF!)</f>
        <v>#REF!</v>
      </c>
      <c r="G102" s="9" t="e">
        <f>F102*E102</f>
        <v>#REF!</v>
      </c>
    </row>
    <row r="103" spans="1:9" ht="58.9" customHeight="1">
      <c r="A103" s="7" t="e">
        <f>#REF!</f>
        <v>#REF!</v>
      </c>
      <c r="B103" s="8" t="e">
        <f>#REF!</f>
        <v>#REF!</v>
      </c>
      <c r="C103" s="7" t="e">
        <f>#REF!</f>
        <v>#REF!</v>
      </c>
      <c r="D103" s="7" t="e">
        <f>#REF!</f>
        <v>#REF!</v>
      </c>
      <c r="E103" s="7" t="e">
        <f>#REF!</f>
        <v>#REF!</v>
      </c>
      <c r="F103" s="67">
        <v>910000</v>
      </c>
      <c r="G103" s="9" t="e">
        <f>F103*E103</f>
        <v>#REF!</v>
      </c>
    </row>
    <row r="104" spans="1:9" ht="24.65" customHeight="1">
      <c r="A104" s="176" t="s">
        <v>23</v>
      </c>
      <c r="B104" s="176"/>
      <c r="C104" s="176"/>
      <c r="D104" s="176"/>
      <c r="E104" s="176"/>
      <c r="F104" s="176"/>
      <c r="G104" s="3" t="e">
        <f>SUM(G10:G103)</f>
        <v>#REF!</v>
      </c>
      <c r="I104" s="1"/>
    </row>
    <row r="105" spans="1:9">
      <c r="I105" s="1"/>
    </row>
    <row r="106" spans="1:9">
      <c r="A106" s="177" t="s">
        <v>18</v>
      </c>
      <c r="B106" s="177"/>
      <c r="C106" s="177"/>
      <c r="D106" s="177"/>
      <c r="E106" s="177"/>
      <c r="F106" s="177"/>
      <c r="G106" s="177"/>
      <c r="I106" s="1"/>
    </row>
    <row r="107" spans="1:9">
      <c r="A107" s="5"/>
      <c r="B107" s="5"/>
      <c r="C107" s="5"/>
      <c r="D107" s="5"/>
      <c r="E107" s="5"/>
      <c r="F107" s="5"/>
      <c r="G107" s="5"/>
      <c r="H107" s="6" t="e">
        <f>+'ESTUDIO DE MERCADO ULTIMO'!V109-PRESUPUESTO2!G104</f>
        <v>#REF!</v>
      </c>
      <c r="I107" s="1"/>
    </row>
    <row r="108" spans="1:9">
      <c r="I108" s="1"/>
    </row>
    <row r="109" spans="1:9" ht="33.65" customHeight="1">
      <c r="A109" s="147" t="s">
        <v>8</v>
      </c>
      <c r="B109" s="147"/>
      <c r="C109" s="147"/>
      <c r="D109" s="147"/>
      <c r="E109" s="147"/>
      <c r="F109" s="147"/>
      <c r="G109" s="147"/>
      <c r="I109" s="1"/>
    </row>
    <row r="110" spans="1:9" ht="22.15" customHeight="1">
      <c r="A110" s="148" t="s">
        <v>9</v>
      </c>
      <c r="B110" s="148"/>
      <c r="C110" s="148"/>
      <c r="D110" s="148"/>
      <c r="E110" s="148"/>
      <c r="F110" s="148"/>
      <c r="G110" s="148"/>
    </row>
    <row r="111" spans="1:9" ht="22.15" customHeight="1">
      <c r="A111" s="4"/>
      <c r="B111" s="4"/>
      <c r="C111" s="4"/>
      <c r="D111" s="4"/>
      <c r="E111" s="4"/>
      <c r="F111" s="4"/>
      <c r="G111" s="4"/>
    </row>
    <row r="112" spans="1:9">
      <c r="A112" t="s">
        <v>10</v>
      </c>
      <c r="F112" t="s">
        <v>12</v>
      </c>
    </row>
    <row r="114" spans="1:6">
      <c r="A114" t="s">
        <v>24</v>
      </c>
      <c r="F114" t="s">
        <v>25</v>
      </c>
    </row>
    <row r="115" spans="1:6">
      <c r="A115" t="s">
        <v>11</v>
      </c>
      <c r="F115" t="str">
        <f>A115</f>
        <v>Contratistas Equipo Económico Sec. Gral.</v>
      </c>
    </row>
    <row r="130" spans="2:3">
      <c r="B130" s="2"/>
      <c r="C130" s="2"/>
    </row>
  </sheetData>
  <mergeCells count="16">
    <mergeCell ref="A110:G110"/>
    <mergeCell ref="A1:G1"/>
    <mergeCell ref="A2:G2"/>
    <mergeCell ref="A3:G3"/>
    <mergeCell ref="A4:G4"/>
    <mergeCell ref="A5:G5"/>
    <mergeCell ref="A6:A9"/>
    <mergeCell ref="B6:B9"/>
    <mergeCell ref="C6:C9"/>
    <mergeCell ref="D6:D9"/>
    <mergeCell ref="E6:E9"/>
    <mergeCell ref="F6:F9"/>
    <mergeCell ref="G6:G9"/>
    <mergeCell ref="A104:F104"/>
    <mergeCell ref="A106:G106"/>
    <mergeCell ref="A109:G109"/>
  </mergeCells>
  <printOptions horizontalCentered="1"/>
  <pageMargins left="0.70866141732283472" right="0.70866141732283472" top="0.74803149606299213" bottom="0.74803149606299213" header="0.31496062992125984" footer="0.31496062992125984"/>
  <pageSetup scale="4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Q138"/>
  <sheetViews>
    <sheetView showGridLines="0" topLeftCell="B1" zoomScale="79" zoomScaleNormal="79" workbookViewId="0">
      <pane xSplit="2" ySplit="8" topLeftCell="D48" activePane="bottomRight" state="frozen"/>
      <selection activeCell="B1" sqref="B1"/>
      <selection pane="topRight" activeCell="D1" sqref="D1"/>
      <selection pane="bottomLeft" activeCell="B9" sqref="B9"/>
      <selection pane="bottomRight" activeCell="G48" sqref="G48"/>
    </sheetView>
  </sheetViews>
  <sheetFormatPr baseColWidth="10" defaultRowHeight="15.5"/>
  <cols>
    <col min="2" max="2" width="8.25" customWidth="1"/>
    <col min="3" max="3" width="74" customWidth="1"/>
    <col min="4" max="4" width="9.33203125" customWidth="1"/>
    <col min="5" max="5" width="13.25" customWidth="1"/>
    <col min="6" max="6" width="25.25" customWidth="1"/>
    <col min="7" max="7" width="26.08203125" customWidth="1"/>
    <col min="8" max="8" width="19.33203125" customWidth="1"/>
    <col min="9" max="9" width="20" customWidth="1"/>
    <col min="10" max="10" width="216.08203125" customWidth="1"/>
    <col min="11" max="11" width="13.58203125" customWidth="1"/>
    <col min="12" max="12" width="19.33203125" customWidth="1"/>
    <col min="13" max="13" width="15.5" customWidth="1"/>
    <col min="14" max="15" width="21.33203125" customWidth="1"/>
    <col min="16" max="16" width="20.58203125" customWidth="1"/>
    <col min="18" max="18" width="14" customWidth="1"/>
  </cols>
  <sheetData>
    <row r="1" spans="2:16" ht="15.65" customHeight="1">
      <c r="B1" s="128" t="s">
        <v>16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</row>
    <row r="2" spans="2:16" ht="21" customHeight="1">
      <c r="B2" s="131" t="s">
        <v>15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2:16" ht="21" customHeight="1">
      <c r="B3" s="13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2:16" ht="19.149999999999999" customHeight="1">
      <c r="B4" s="137" t="s">
        <v>118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</row>
    <row r="5" spans="2:16" ht="28.9" customHeight="1">
      <c r="B5" s="140" t="s">
        <v>14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</row>
    <row r="6" spans="2:16" ht="96.75" customHeight="1">
      <c r="B6" s="143" t="s">
        <v>0</v>
      </c>
      <c r="C6" s="151" t="s">
        <v>4</v>
      </c>
      <c r="D6" s="153" t="s">
        <v>17</v>
      </c>
      <c r="E6" s="126" t="s">
        <v>2</v>
      </c>
      <c r="F6" s="30" t="s">
        <v>163</v>
      </c>
      <c r="G6" s="30" t="s">
        <v>164</v>
      </c>
      <c r="H6" s="30" t="s">
        <v>165</v>
      </c>
      <c r="I6" s="30" t="s">
        <v>148</v>
      </c>
      <c r="J6" s="126" t="s">
        <v>181</v>
      </c>
      <c r="K6" s="125" t="s">
        <v>157</v>
      </c>
      <c r="L6" s="125"/>
      <c r="M6" s="30" t="s">
        <v>183</v>
      </c>
      <c r="N6" s="39" t="s">
        <v>160</v>
      </c>
      <c r="O6" s="39" t="s">
        <v>182</v>
      </c>
      <c r="P6" s="39" t="s">
        <v>161</v>
      </c>
    </row>
    <row r="7" spans="2:16" ht="51" customHeight="1">
      <c r="B7" s="143"/>
      <c r="C7" s="152"/>
      <c r="D7" s="154"/>
      <c r="E7" s="155"/>
      <c r="F7" s="30" t="s">
        <v>5</v>
      </c>
      <c r="G7" s="30" t="str">
        <f>F7</f>
        <v>VALOR UNITARIO
 IVA INCLUIDO</v>
      </c>
      <c r="H7" s="30" t="s">
        <v>5</v>
      </c>
      <c r="I7" s="30" t="s">
        <v>5</v>
      </c>
      <c r="J7" s="127"/>
      <c r="K7" s="30" t="s">
        <v>158</v>
      </c>
      <c r="L7" s="30" t="s">
        <v>5</v>
      </c>
      <c r="M7" s="30" t="s">
        <v>5</v>
      </c>
      <c r="N7" s="30" t="s">
        <v>5</v>
      </c>
      <c r="O7" s="30" t="s">
        <v>5</v>
      </c>
      <c r="P7" s="30" t="s">
        <v>5</v>
      </c>
    </row>
    <row r="8" spans="2:16" s="27" customFormat="1" ht="19.5" customHeight="1">
      <c r="B8" s="40"/>
      <c r="C8" s="41" t="s">
        <v>150</v>
      </c>
      <c r="D8" s="40"/>
      <c r="E8" s="42"/>
      <c r="F8" s="42"/>
      <c r="G8" s="42"/>
      <c r="H8" s="42"/>
      <c r="I8" s="42"/>
      <c r="J8" s="43"/>
      <c r="K8" s="42"/>
      <c r="L8" s="42"/>
      <c r="M8" s="42"/>
      <c r="N8" s="42"/>
      <c r="O8" s="42"/>
      <c r="P8" s="42"/>
    </row>
    <row r="9" spans="2:16" ht="15.65" customHeight="1">
      <c r="B9" s="11">
        <v>1</v>
      </c>
      <c r="C9" s="12" t="s">
        <v>26</v>
      </c>
      <c r="D9" s="13" t="s">
        <v>116</v>
      </c>
      <c r="E9" s="15">
        <v>559</v>
      </c>
      <c r="F9" s="20">
        <v>2250</v>
      </c>
      <c r="G9" s="16">
        <v>1900</v>
      </c>
      <c r="H9" s="16">
        <v>2000</v>
      </c>
      <c r="I9" s="23"/>
      <c r="J9" s="23"/>
      <c r="K9" s="23"/>
      <c r="L9" s="61"/>
      <c r="M9" s="23"/>
      <c r="N9" s="71">
        <f>MIN(F9:I9,L9,M9)</f>
        <v>1900</v>
      </c>
      <c r="O9" s="26">
        <f t="shared" ref="O9:O40" si="0">AVERAGE(G9,H9,I9,J9,M9,N9)</f>
        <v>1933.3333333333333</v>
      </c>
      <c r="P9" s="26" t="e">
        <f>MAX(H9,I9,J9,#REF!,N9,O9)</f>
        <v>#REF!</v>
      </c>
    </row>
    <row r="10" spans="2:16">
      <c r="B10" s="11">
        <v>2</v>
      </c>
      <c r="C10" s="12" t="s">
        <v>27</v>
      </c>
      <c r="D10" s="13" t="s">
        <v>116</v>
      </c>
      <c r="E10" s="15">
        <v>400</v>
      </c>
      <c r="F10" s="20">
        <v>2700</v>
      </c>
      <c r="G10" s="16">
        <v>2650</v>
      </c>
      <c r="H10" s="16">
        <v>2750</v>
      </c>
      <c r="I10" s="23">
        <v>1750</v>
      </c>
      <c r="J10" s="23"/>
      <c r="K10" s="23"/>
      <c r="L10" s="61"/>
      <c r="M10" s="23"/>
      <c r="N10" s="26">
        <f>MIN(F10:I10,L10,M10)</f>
        <v>1750</v>
      </c>
      <c r="O10" s="26">
        <f t="shared" si="0"/>
        <v>2225</v>
      </c>
      <c r="P10" s="26" t="e">
        <f>MAX(H10,I10,J10,#REF!,N10,O10)</f>
        <v>#REF!</v>
      </c>
    </row>
    <row r="11" spans="2:16" ht="25.5" customHeight="1">
      <c r="B11" s="11">
        <v>3</v>
      </c>
      <c r="C11" s="12" t="s">
        <v>28</v>
      </c>
      <c r="D11" s="13" t="s">
        <v>116</v>
      </c>
      <c r="E11" s="15">
        <v>400</v>
      </c>
      <c r="F11" s="20">
        <v>2916</v>
      </c>
      <c r="G11" s="16">
        <v>2856</v>
      </c>
      <c r="H11" s="16">
        <v>2975</v>
      </c>
      <c r="I11" s="23">
        <v>1820</v>
      </c>
      <c r="J11" s="64" t="s">
        <v>166</v>
      </c>
      <c r="K11" s="23"/>
      <c r="L11" s="61"/>
      <c r="M11" s="23"/>
      <c r="N11" s="26">
        <f t="shared" ref="N11:N17" si="1">MIN(F11,G11,H11,I11,K11,M11)</f>
        <v>1820</v>
      </c>
      <c r="O11" s="26">
        <f t="shared" si="0"/>
        <v>2367.75</v>
      </c>
      <c r="P11" s="26" t="e">
        <f>MAX(H11,I11,J11,#REF!,N11,O11)</f>
        <v>#REF!</v>
      </c>
    </row>
    <row r="12" spans="2:16" ht="17.25" customHeight="1">
      <c r="B12" s="11">
        <v>4</v>
      </c>
      <c r="C12" s="12" t="s">
        <v>29</v>
      </c>
      <c r="D12" s="13" t="s">
        <v>116</v>
      </c>
      <c r="E12" s="60">
        <v>20</v>
      </c>
      <c r="F12" s="20">
        <v>7021</v>
      </c>
      <c r="G12" s="16">
        <v>7140</v>
      </c>
      <c r="H12" s="16">
        <v>6545</v>
      </c>
      <c r="I12" s="23">
        <v>2520</v>
      </c>
      <c r="J12" s="23"/>
      <c r="K12" s="23"/>
      <c r="L12" s="61"/>
      <c r="M12" s="23"/>
      <c r="N12" s="26">
        <f t="shared" si="1"/>
        <v>2520</v>
      </c>
      <c r="O12" s="26">
        <f t="shared" si="0"/>
        <v>4681.25</v>
      </c>
      <c r="P12" s="26" t="e">
        <f>MAX(H12,I12,J12,#REF!,N12,O12)</f>
        <v>#REF!</v>
      </c>
    </row>
    <row r="13" spans="2:16">
      <c r="B13" s="11">
        <v>5</v>
      </c>
      <c r="C13" s="12" t="s">
        <v>30</v>
      </c>
      <c r="D13" s="13" t="s">
        <v>116</v>
      </c>
      <c r="E13" s="15">
        <v>20</v>
      </c>
      <c r="F13" s="20">
        <v>76279</v>
      </c>
      <c r="G13" s="16">
        <v>77350</v>
      </c>
      <c r="H13" s="16">
        <v>92225</v>
      </c>
      <c r="I13" s="23">
        <v>75000</v>
      </c>
      <c r="J13" s="66" t="s">
        <v>167</v>
      </c>
      <c r="K13" s="23"/>
      <c r="L13" s="61"/>
      <c r="M13" s="23"/>
      <c r="N13" s="26">
        <f t="shared" si="1"/>
        <v>75000</v>
      </c>
      <c r="O13" s="26">
        <f t="shared" si="0"/>
        <v>79893.75</v>
      </c>
      <c r="P13" s="26" t="e">
        <f>MAX(H13,I13,J13,#REF!,N13,O13)</f>
        <v>#REF!</v>
      </c>
    </row>
    <row r="14" spans="2:16">
      <c r="B14" s="11">
        <v>6</v>
      </c>
      <c r="C14" s="12" t="s">
        <v>31</v>
      </c>
      <c r="D14" s="13" t="s">
        <v>116</v>
      </c>
      <c r="E14" s="15">
        <v>10</v>
      </c>
      <c r="F14" s="20">
        <v>14279</v>
      </c>
      <c r="G14" s="16">
        <v>14280</v>
      </c>
      <c r="H14" s="16">
        <v>13685</v>
      </c>
      <c r="I14" s="23">
        <v>16100</v>
      </c>
      <c r="J14" s="23"/>
      <c r="K14" s="23"/>
      <c r="L14" s="61"/>
      <c r="M14" s="23"/>
      <c r="N14" s="26">
        <f t="shared" si="1"/>
        <v>13685</v>
      </c>
      <c r="O14" s="26">
        <f t="shared" si="0"/>
        <v>14437.5</v>
      </c>
      <c r="P14" s="26" t="e">
        <f>MAX(H14,I14,J14,#REF!,N14,O14)</f>
        <v>#REF!</v>
      </c>
    </row>
    <row r="15" spans="2:16" ht="31">
      <c r="B15" s="11">
        <v>7</v>
      </c>
      <c r="C15" s="12" t="s">
        <v>121</v>
      </c>
      <c r="D15" s="13" t="s">
        <v>116</v>
      </c>
      <c r="E15" s="15">
        <v>20</v>
      </c>
      <c r="F15" s="20">
        <v>55930</v>
      </c>
      <c r="G15" s="16">
        <v>54739</v>
      </c>
      <c r="H15" s="16">
        <v>54621</v>
      </c>
      <c r="I15" s="23">
        <v>53200</v>
      </c>
      <c r="J15" s="23"/>
      <c r="K15" s="23"/>
      <c r="L15" s="61"/>
      <c r="M15" s="23"/>
      <c r="N15" s="26">
        <f t="shared" si="1"/>
        <v>53200</v>
      </c>
      <c r="O15" s="26">
        <f t="shared" si="0"/>
        <v>53940</v>
      </c>
      <c r="P15" s="26" t="e">
        <f>MAX(H15,I15,J15,#REF!,N15,O15)</f>
        <v>#REF!</v>
      </c>
    </row>
    <row r="16" spans="2:16">
      <c r="B16" s="11">
        <v>8</v>
      </c>
      <c r="C16" s="12" t="s">
        <v>32</v>
      </c>
      <c r="D16" s="13" t="s">
        <v>116</v>
      </c>
      <c r="E16" s="15">
        <v>20</v>
      </c>
      <c r="F16" s="20">
        <v>11025</v>
      </c>
      <c r="G16" s="16">
        <v>10710</v>
      </c>
      <c r="H16" s="16">
        <v>10290</v>
      </c>
      <c r="I16" s="23">
        <v>9100</v>
      </c>
      <c r="J16" s="23"/>
      <c r="K16" s="23"/>
      <c r="L16" s="61"/>
      <c r="M16" s="23"/>
      <c r="N16" s="26">
        <f t="shared" si="1"/>
        <v>9100</v>
      </c>
      <c r="O16" s="26">
        <f t="shared" si="0"/>
        <v>9800</v>
      </c>
      <c r="P16" s="26" t="e">
        <f>MAX(H16,I16,J16,#REF!,N16,O16)</f>
        <v>#REF!</v>
      </c>
    </row>
    <row r="17" spans="2:17" ht="31">
      <c r="B17" s="11">
        <v>9</v>
      </c>
      <c r="C17" s="12" t="s">
        <v>33</v>
      </c>
      <c r="D17" s="13" t="s">
        <v>116</v>
      </c>
      <c r="E17" s="15">
        <v>20</v>
      </c>
      <c r="F17" s="20">
        <v>11235</v>
      </c>
      <c r="G17" s="16">
        <v>11025</v>
      </c>
      <c r="H17" s="16">
        <v>11130</v>
      </c>
      <c r="I17" s="23">
        <v>10500</v>
      </c>
      <c r="J17" s="23"/>
      <c r="K17" s="23"/>
      <c r="L17" s="61"/>
      <c r="M17" s="23"/>
      <c r="N17" s="26">
        <f t="shared" si="1"/>
        <v>10500</v>
      </c>
      <c r="O17" s="26">
        <f t="shared" si="0"/>
        <v>10788.75</v>
      </c>
      <c r="P17" s="26" t="e">
        <f>MAX(H17,I17,J17,#REF!,N17,O17)</f>
        <v>#REF!</v>
      </c>
    </row>
    <row r="18" spans="2:17">
      <c r="B18" s="11">
        <v>10</v>
      </c>
      <c r="C18" s="12" t="s">
        <v>36</v>
      </c>
      <c r="D18" s="13" t="s">
        <v>116</v>
      </c>
      <c r="E18" s="15">
        <v>150</v>
      </c>
      <c r="F18" s="20">
        <v>49385</v>
      </c>
      <c r="G18" s="16">
        <v>50575</v>
      </c>
      <c r="H18" s="16">
        <v>54145</v>
      </c>
      <c r="I18" s="23">
        <v>44100</v>
      </c>
      <c r="J18" s="23"/>
      <c r="K18" s="23">
        <v>35567.879999999997</v>
      </c>
      <c r="L18" s="23">
        <f>+(K18*1.19)*1.4</f>
        <v>59256.088079999994</v>
      </c>
      <c r="M18" s="23"/>
      <c r="N18" s="26">
        <f t="shared" ref="N18:N60" si="2">MIN(F18,G18,H18,I18,L18,M18)</f>
        <v>44100</v>
      </c>
      <c r="O18" s="26">
        <f t="shared" si="0"/>
        <v>48230</v>
      </c>
      <c r="P18" s="26" t="e">
        <f>MAX(H18,I18,J18,#REF!,N18,O18)</f>
        <v>#REF!</v>
      </c>
    </row>
    <row r="19" spans="2:17" s="27" customFormat="1">
      <c r="B19" s="11">
        <v>11</v>
      </c>
      <c r="C19" s="12" t="s">
        <v>37</v>
      </c>
      <c r="D19" s="11" t="s">
        <v>116</v>
      </c>
      <c r="E19" s="24">
        <v>10</v>
      </c>
      <c r="F19" s="25">
        <v>12971</v>
      </c>
      <c r="G19" s="26">
        <v>11900</v>
      </c>
      <c r="H19" s="26">
        <v>12495</v>
      </c>
      <c r="I19" s="23">
        <v>1400</v>
      </c>
      <c r="J19" s="23"/>
      <c r="K19" s="23"/>
      <c r="L19" s="61"/>
      <c r="M19" s="23"/>
      <c r="N19" s="26">
        <f t="shared" si="2"/>
        <v>1400</v>
      </c>
      <c r="O19" s="26">
        <f t="shared" si="0"/>
        <v>6798.75</v>
      </c>
      <c r="P19" s="26" t="e">
        <f>MAX(H19,I19,J19,#REF!,N19,O19)</f>
        <v>#REF!</v>
      </c>
      <c r="Q19"/>
    </row>
    <row r="20" spans="2:17">
      <c r="B20" s="11">
        <v>12</v>
      </c>
      <c r="C20" s="12" t="s">
        <v>38</v>
      </c>
      <c r="D20" s="13" t="s">
        <v>116</v>
      </c>
      <c r="E20" s="15">
        <v>20</v>
      </c>
      <c r="F20" s="20">
        <v>7854</v>
      </c>
      <c r="G20" s="16">
        <v>7735</v>
      </c>
      <c r="H20" s="16">
        <v>8925</v>
      </c>
      <c r="I20" s="23">
        <v>4059.9999999999995</v>
      </c>
      <c r="J20" s="68" t="s">
        <v>184</v>
      </c>
      <c r="K20" s="23">
        <v>971</v>
      </c>
      <c r="L20" s="23">
        <f>+(K20*1.19)*1.4</f>
        <v>1617.6859999999999</v>
      </c>
      <c r="M20" s="23"/>
      <c r="N20" s="26">
        <f t="shared" si="2"/>
        <v>1617.6859999999999</v>
      </c>
      <c r="O20" s="26">
        <f t="shared" si="0"/>
        <v>5584.4215000000004</v>
      </c>
      <c r="P20" s="26" t="e">
        <f>MAX(H20,I20,J20,#REF!,N20,O20)</f>
        <v>#REF!</v>
      </c>
    </row>
    <row r="21" spans="2:17" ht="31.5" customHeight="1">
      <c r="B21" s="11">
        <v>13</v>
      </c>
      <c r="C21" s="12" t="s">
        <v>40</v>
      </c>
      <c r="D21" s="13" t="s">
        <v>116</v>
      </c>
      <c r="E21" s="15">
        <v>10</v>
      </c>
      <c r="F21" s="20">
        <v>71400</v>
      </c>
      <c r="G21" s="16">
        <v>71399</v>
      </c>
      <c r="H21" s="16">
        <v>71388</v>
      </c>
      <c r="I21" s="23">
        <v>36400</v>
      </c>
      <c r="J21" s="23"/>
      <c r="K21" s="23">
        <v>27413</v>
      </c>
      <c r="L21" s="23">
        <f t="shared" ref="L21:L82" si="3">+(K21*1.19)*1.4</f>
        <v>45670.057999999997</v>
      </c>
      <c r="M21" s="23"/>
      <c r="N21" s="26">
        <f t="shared" si="2"/>
        <v>36400</v>
      </c>
      <c r="O21" s="26">
        <f t="shared" si="0"/>
        <v>53896.75</v>
      </c>
      <c r="P21" s="26" t="e">
        <f>MAX(H21,I21,J21,#REF!,N21,O21)</f>
        <v>#REF!</v>
      </c>
    </row>
    <row r="22" spans="2:17">
      <c r="B22" s="11">
        <v>14</v>
      </c>
      <c r="C22" s="12" t="s">
        <v>41</v>
      </c>
      <c r="D22" s="13" t="s">
        <v>116</v>
      </c>
      <c r="E22" s="15">
        <v>10</v>
      </c>
      <c r="F22" s="20">
        <v>26775</v>
      </c>
      <c r="G22" s="16">
        <v>26180</v>
      </c>
      <c r="H22" s="16">
        <v>29750</v>
      </c>
      <c r="I22" s="23">
        <v>33460</v>
      </c>
      <c r="J22" s="23"/>
      <c r="K22" s="23"/>
      <c r="L22" s="61"/>
      <c r="M22" s="23"/>
      <c r="N22" s="26">
        <f t="shared" si="2"/>
        <v>26180</v>
      </c>
      <c r="O22" s="26">
        <f t="shared" si="0"/>
        <v>28892.5</v>
      </c>
      <c r="P22" s="26" t="e">
        <f>MAX(H22,I22,J22,#REF!,N22,O22)</f>
        <v>#REF!</v>
      </c>
    </row>
    <row r="23" spans="2:17" ht="27.75" customHeight="1">
      <c r="B23" s="11">
        <v>15</v>
      </c>
      <c r="C23" s="12" t="s">
        <v>43</v>
      </c>
      <c r="D23" s="13" t="s">
        <v>116</v>
      </c>
      <c r="E23" s="14">
        <v>800</v>
      </c>
      <c r="F23" s="20">
        <v>4760</v>
      </c>
      <c r="G23" s="16">
        <v>4641</v>
      </c>
      <c r="H23" s="16">
        <v>4403</v>
      </c>
      <c r="I23" s="23">
        <v>2100</v>
      </c>
      <c r="J23" s="23"/>
      <c r="K23" s="23">
        <v>810</v>
      </c>
      <c r="L23" s="23">
        <f t="shared" si="3"/>
        <v>1349.4599999999998</v>
      </c>
      <c r="M23" s="23"/>
      <c r="N23" s="26">
        <f t="shared" si="2"/>
        <v>1349.4599999999998</v>
      </c>
      <c r="O23" s="26">
        <f t="shared" si="0"/>
        <v>3123.3649999999998</v>
      </c>
      <c r="P23" s="26" t="e">
        <f>MAX(H23,I23,J23,#REF!,N23,O23)</f>
        <v>#REF!</v>
      </c>
    </row>
    <row r="24" spans="2:17" ht="15.65" customHeight="1">
      <c r="B24" s="11">
        <v>16</v>
      </c>
      <c r="C24" s="12" t="s">
        <v>44</v>
      </c>
      <c r="D24" s="13" t="s">
        <v>116</v>
      </c>
      <c r="E24" s="14">
        <v>150</v>
      </c>
      <c r="F24" s="20">
        <v>202300</v>
      </c>
      <c r="G24" s="16">
        <v>226100</v>
      </c>
      <c r="H24" s="16">
        <v>214200</v>
      </c>
      <c r="I24" s="23">
        <v>168000</v>
      </c>
      <c r="J24" s="23"/>
      <c r="K24" s="23"/>
      <c r="L24" s="61"/>
      <c r="M24" s="23"/>
      <c r="N24" s="26">
        <f t="shared" si="2"/>
        <v>168000</v>
      </c>
      <c r="O24" s="26">
        <f t="shared" si="0"/>
        <v>194075</v>
      </c>
      <c r="P24" s="26" t="e">
        <f>MAX(H24,I24,J24,#REF!,N24,O24)</f>
        <v>#REF!</v>
      </c>
    </row>
    <row r="25" spans="2:17" ht="20.25" customHeight="1">
      <c r="B25" s="11">
        <v>17</v>
      </c>
      <c r="C25" s="12" t="s">
        <v>45</v>
      </c>
      <c r="D25" s="13" t="s">
        <v>116</v>
      </c>
      <c r="E25" s="14">
        <v>20</v>
      </c>
      <c r="F25" s="20">
        <v>23799</v>
      </c>
      <c r="G25" s="16">
        <v>23800</v>
      </c>
      <c r="H25" s="16">
        <v>23681</v>
      </c>
      <c r="I25" s="23">
        <v>20860</v>
      </c>
      <c r="J25" s="64" t="s">
        <v>169</v>
      </c>
      <c r="K25" s="23"/>
      <c r="L25" s="61"/>
      <c r="M25" s="23"/>
      <c r="N25" s="26">
        <f t="shared" si="2"/>
        <v>20860</v>
      </c>
      <c r="O25" s="26">
        <f t="shared" si="0"/>
        <v>22300.25</v>
      </c>
      <c r="P25" s="26" t="e">
        <f>MAX(H25,I25,J25,#REF!,N25,O25)</f>
        <v>#REF!</v>
      </c>
    </row>
    <row r="26" spans="2:17" ht="33" customHeight="1">
      <c r="B26" s="11">
        <v>18</v>
      </c>
      <c r="C26" s="12" t="s">
        <v>46</v>
      </c>
      <c r="D26" s="13" t="s">
        <v>116</v>
      </c>
      <c r="E26" s="14">
        <v>100</v>
      </c>
      <c r="F26" s="20">
        <v>4165</v>
      </c>
      <c r="G26" s="16">
        <v>4403</v>
      </c>
      <c r="H26" s="16">
        <v>4165</v>
      </c>
      <c r="I26" s="23">
        <v>2240</v>
      </c>
      <c r="J26" s="23"/>
      <c r="K26" s="23"/>
      <c r="L26" s="61"/>
      <c r="M26" s="23"/>
      <c r="N26" s="26">
        <f t="shared" si="2"/>
        <v>2240</v>
      </c>
      <c r="O26" s="26">
        <f t="shared" si="0"/>
        <v>3262</v>
      </c>
      <c r="P26" s="26" t="e">
        <f>MAX(H26,I26,J26,#REF!,N26,O26)</f>
        <v>#REF!</v>
      </c>
    </row>
    <row r="27" spans="2:17" ht="15.65" customHeight="1">
      <c r="B27" s="11">
        <v>19</v>
      </c>
      <c r="C27" s="12" t="s">
        <v>47</v>
      </c>
      <c r="D27" s="13" t="s">
        <v>116</v>
      </c>
      <c r="E27" s="14">
        <v>100</v>
      </c>
      <c r="F27" s="20">
        <v>3749</v>
      </c>
      <c r="G27" s="16">
        <v>3808</v>
      </c>
      <c r="H27" s="16">
        <v>4165</v>
      </c>
      <c r="I27" s="23">
        <v>1960</v>
      </c>
      <c r="J27" s="64" t="s">
        <v>170</v>
      </c>
      <c r="K27" s="23"/>
      <c r="L27" s="61"/>
      <c r="M27" s="23"/>
      <c r="N27" s="26">
        <f t="shared" si="2"/>
        <v>1960</v>
      </c>
      <c r="O27" s="26">
        <f t="shared" si="0"/>
        <v>2973.25</v>
      </c>
      <c r="P27" s="26" t="e">
        <f>MAX(H27,I27,J27,#REF!,N27,O27)</f>
        <v>#REF!</v>
      </c>
    </row>
    <row r="28" spans="2:17">
      <c r="B28" s="11">
        <v>20</v>
      </c>
      <c r="C28" s="12" t="s">
        <v>120</v>
      </c>
      <c r="D28" s="13" t="s">
        <v>116</v>
      </c>
      <c r="E28" s="14">
        <v>200</v>
      </c>
      <c r="F28" s="20">
        <v>1904</v>
      </c>
      <c r="G28" s="16">
        <v>1785</v>
      </c>
      <c r="H28" s="16">
        <v>1785</v>
      </c>
      <c r="I28" s="23">
        <v>1260</v>
      </c>
      <c r="J28" s="23"/>
      <c r="K28" s="23">
        <v>1042</v>
      </c>
      <c r="L28" s="23">
        <f t="shared" si="3"/>
        <v>1735.972</v>
      </c>
      <c r="M28" s="23"/>
      <c r="N28" s="26">
        <f t="shared" si="2"/>
        <v>1260</v>
      </c>
      <c r="O28" s="26">
        <f t="shared" si="0"/>
        <v>1522.5</v>
      </c>
      <c r="P28" s="26" t="e">
        <f>MAX(H28,I28,J28,#REF!,N28,O28)</f>
        <v>#REF!</v>
      </c>
    </row>
    <row r="29" spans="2:17" ht="15.65" customHeight="1">
      <c r="B29" s="11">
        <v>21</v>
      </c>
      <c r="C29" s="12" t="s">
        <v>48</v>
      </c>
      <c r="D29" s="13" t="s">
        <v>116</v>
      </c>
      <c r="E29" s="14">
        <v>102</v>
      </c>
      <c r="F29" s="20">
        <v>1600</v>
      </c>
      <c r="G29" s="16">
        <v>1500</v>
      </c>
      <c r="H29" s="16">
        <v>1500</v>
      </c>
      <c r="I29" s="23">
        <v>1120</v>
      </c>
      <c r="J29" s="64" t="s">
        <v>171</v>
      </c>
      <c r="K29" s="23"/>
      <c r="L29" s="61"/>
      <c r="M29" s="23"/>
      <c r="N29" s="26">
        <f t="shared" si="2"/>
        <v>1120</v>
      </c>
      <c r="O29" s="26">
        <f t="shared" si="0"/>
        <v>1310</v>
      </c>
      <c r="P29" s="26" t="e">
        <f>MAX(H29,I29,J29,#REF!,N29,O29)</f>
        <v>#REF!</v>
      </c>
    </row>
    <row r="30" spans="2:17" ht="15.65" customHeight="1">
      <c r="B30" s="11">
        <v>22</v>
      </c>
      <c r="C30" s="12" t="s">
        <v>49</v>
      </c>
      <c r="D30" s="13" t="s">
        <v>116</v>
      </c>
      <c r="E30" s="14">
        <v>500</v>
      </c>
      <c r="F30" s="20">
        <v>46410</v>
      </c>
      <c r="G30" s="16">
        <v>47599</v>
      </c>
      <c r="H30" s="16">
        <v>47005</v>
      </c>
      <c r="I30" s="23">
        <v>35560</v>
      </c>
      <c r="J30" s="23"/>
      <c r="K30" s="23"/>
      <c r="L30" s="61"/>
      <c r="M30" s="23"/>
      <c r="N30" s="26">
        <f t="shared" si="2"/>
        <v>35560</v>
      </c>
      <c r="O30" s="26">
        <f t="shared" si="0"/>
        <v>41431</v>
      </c>
      <c r="P30" s="26" t="e">
        <f>MAX(H30,I30,J30,#REF!,N30,O30)</f>
        <v>#REF!</v>
      </c>
    </row>
    <row r="31" spans="2:17" ht="40.5" customHeight="1">
      <c r="B31" s="11">
        <v>23</v>
      </c>
      <c r="C31" s="12" t="s">
        <v>50</v>
      </c>
      <c r="D31" s="13" t="s">
        <v>116</v>
      </c>
      <c r="E31" s="14">
        <v>10</v>
      </c>
      <c r="F31" s="20">
        <v>12971</v>
      </c>
      <c r="G31" s="16">
        <v>9282</v>
      </c>
      <c r="H31" s="16">
        <v>8330</v>
      </c>
      <c r="I31" s="23">
        <v>11900</v>
      </c>
      <c r="J31" s="23"/>
      <c r="K31" s="23"/>
      <c r="L31" s="61"/>
      <c r="M31" s="23"/>
      <c r="N31" s="26">
        <f t="shared" si="2"/>
        <v>8330</v>
      </c>
      <c r="O31" s="26">
        <f t="shared" si="0"/>
        <v>9460.5</v>
      </c>
      <c r="P31" s="26" t="e">
        <f>MAX(H31,I31,J31,#REF!,N31,O31)</f>
        <v>#REF!</v>
      </c>
    </row>
    <row r="32" spans="2:17">
      <c r="B32" s="11">
        <v>24</v>
      </c>
      <c r="C32" s="12" t="s">
        <v>51</v>
      </c>
      <c r="D32" s="13" t="s">
        <v>116</v>
      </c>
      <c r="E32" s="14">
        <v>30</v>
      </c>
      <c r="F32" s="20">
        <v>31500</v>
      </c>
      <c r="G32" s="16">
        <v>30975</v>
      </c>
      <c r="H32" s="16">
        <v>29925</v>
      </c>
      <c r="I32" s="23">
        <v>55860</v>
      </c>
      <c r="J32" s="23"/>
      <c r="K32" s="23"/>
      <c r="L32" s="61"/>
      <c r="M32" s="23"/>
      <c r="N32" s="26">
        <f t="shared" si="2"/>
        <v>29925</v>
      </c>
      <c r="O32" s="26">
        <f t="shared" si="0"/>
        <v>36671.25</v>
      </c>
      <c r="P32" s="26" t="e">
        <f>MAX(H32,I32,J32,#REF!,N32,O32)</f>
        <v>#REF!</v>
      </c>
    </row>
    <row r="33" spans="2:16" ht="27.75" customHeight="1">
      <c r="B33" s="11">
        <v>25</v>
      </c>
      <c r="C33" s="12" t="s">
        <v>52</v>
      </c>
      <c r="D33" s="13" t="s">
        <v>116</v>
      </c>
      <c r="E33" s="14">
        <v>20</v>
      </c>
      <c r="F33" s="20">
        <v>41055</v>
      </c>
      <c r="G33" s="16">
        <v>41650</v>
      </c>
      <c r="H33" s="16">
        <v>41293</v>
      </c>
      <c r="I33" s="23">
        <v>28000</v>
      </c>
      <c r="J33" s="23"/>
      <c r="K33" s="23"/>
      <c r="L33" s="61"/>
      <c r="M33" s="23"/>
      <c r="N33" s="26">
        <f t="shared" si="2"/>
        <v>28000</v>
      </c>
      <c r="O33" s="26">
        <f t="shared" si="0"/>
        <v>34735.75</v>
      </c>
      <c r="P33" s="26" t="e">
        <f>MAX(H33,I33,J33,#REF!,N33,O33)</f>
        <v>#REF!</v>
      </c>
    </row>
    <row r="34" spans="2:16" ht="30" customHeight="1">
      <c r="B34" s="11">
        <v>26</v>
      </c>
      <c r="C34" s="12" t="s">
        <v>53</v>
      </c>
      <c r="D34" s="13" t="s">
        <v>116</v>
      </c>
      <c r="E34" s="14">
        <v>20</v>
      </c>
      <c r="F34" s="20">
        <v>41650</v>
      </c>
      <c r="G34" s="16">
        <v>40341</v>
      </c>
      <c r="H34" s="16">
        <v>39151</v>
      </c>
      <c r="I34" s="23">
        <v>28000</v>
      </c>
      <c r="J34" s="23"/>
      <c r="K34" s="23"/>
      <c r="L34" s="61"/>
      <c r="M34" s="23"/>
      <c r="N34" s="26">
        <f t="shared" si="2"/>
        <v>28000</v>
      </c>
      <c r="O34" s="26">
        <f t="shared" si="0"/>
        <v>33873</v>
      </c>
      <c r="P34" s="26" t="e">
        <f>MAX(H34,I34,J34,#REF!,N34,O34)</f>
        <v>#REF!</v>
      </c>
    </row>
    <row r="35" spans="2:16" ht="31">
      <c r="B35" s="11">
        <v>27</v>
      </c>
      <c r="C35" s="12" t="s">
        <v>54</v>
      </c>
      <c r="D35" s="13" t="s">
        <v>116</v>
      </c>
      <c r="E35" s="14">
        <v>10</v>
      </c>
      <c r="F35" s="20">
        <v>476000</v>
      </c>
      <c r="G35" s="16">
        <v>474810</v>
      </c>
      <c r="H35" s="16">
        <v>470050</v>
      </c>
      <c r="I35" s="23">
        <v>392000</v>
      </c>
      <c r="J35" s="23"/>
      <c r="K35" s="23"/>
      <c r="L35" s="61"/>
      <c r="M35" s="23"/>
      <c r="N35" s="26">
        <f t="shared" si="2"/>
        <v>392000</v>
      </c>
      <c r="O35" s="26">
        <f t="shared" si="0"/>
        <v>432215</v>
      </c>
      <c r="P35" s="26" t="e">
        <f>MAX(H35,I35,J35,#REF!,N35,O35)</f>
        <v>#REF!</v>
      </c>
    </row>
    <row r="36" spans="2:16">
      <c r="B36" s="11">
        <v>28</v>
      </c>
      <c r="C36" s="12" t="s">
        <v>55</v>
      </c>
      <c r="D36" s="13" t="s">
        <v>116</v>
      </c>
      <c r="E36" s="14">
        <v>10</v>
      </c>
      <c r="F36" s="20">
        <v>416500</v>
      </c>
      <c r="G36" s="16">
        <v>380800</v>
      </c>
      <c r="H36" s="16">
        <v>380800</v>
      </c>
      <c r="I36" s="23">
        <v>119000</v>
      </c>
      <c r="J36" s="23"/>
      <c r="K36" s="23"/>
      <c r="L36" s="61"/>
      <c r="M36" s="23"/>
      <c r="N36" s="26">
        <f t="shared" si="2"/>
        <v>119000</v>
      </c>
      <c r="O36" s="26">
        <f t="shared" si="0"/>
        <v>249900</v>
      </c>
      <c r="P36" s="26" t="e">
        <f>MAX(H36,I36,J36,#REF!,N36,O36)</f>
        <v>#REF!</v>
      </c>
    </row>
    <row r="37" spans="2:16" ht="31">
      <c r="B37" s="11">
        <v>29</v>
      </c>
      <c r="C37" s="12" t="s">
        <v>56</v>
      </c>
      <c r="D37" s="13" t="s">
        <v>116</v>
      </c>
      <c r="E37" s="14">
        <v>10</v>
      </c>
      <c r="F37" s="20">
        <v>37800</v>
      </c>
      <c r="G37" s="16">
        <v>38745</v>
      </c>
      <c r="H37" s="16">
        <v>34125</v>
      </c>
      <c r="I37" s="23">
        <v>37800</v>
      </c>
      <c r="J37" s="23"/>
      <c r="K37" s="23"/>
      <c r="L37" s="61"/>
      <c r="M37" s="23"/>
      <c r="N37" s="26">
        <f t="shared" si="2"/>
        <v>34125</v>
      </c>
      <c r="O37" s="26">
        <f t="shared" si="0"/>
        <v>36198.75</v>
      </c>
      <c r="P37" s="26" t="e">
        <f>MAX(H37,I37,J37,#REF!,N37,O37)</f>
        <v>#REF!</v>
      </c>
    </row>
    <row r="38" spans="2:16" ht="31">
      <c r="B38" s="11">
        <v>30</v>
      </c>
      <c r="C38" s="12" t="s">
        <v>57</v>
      </c>
      <c r="D38" s="13" t="s">
        <v>116</v>
      </c>
      <c r="E38" s="14">
        <v>10</v>
      </c>
      <c r="F38" s="20">
        <v>36750</v>
      </c>
      <c r="G38" s="16">
        <v>36740</v>
      </c>
      <c r="H38" s="16">
        <v>32025</v>
      </c>
      <c r="I38" s="23">
        <v>37800</v>
      </c>
      <c r="J38" s="23"/>
      <c r="K38" s="23">
        <v>26326.68</v>
      </c>
      <c r="L38" s="23">
        <f t="shared" si="3"/>
        <v>43860.248879999992</v>
      </c>
      <c r="M38" s="23"/>
      <c r="N38" s="26">
        <f t="shared" si="2"/>
        <v>32025</v>
      </c>
      <c r="O38" s="26">
        <f t="shared" si="0"/>
        <v>34647.5</v>
      </c>
      <c r="P38" s="26" t="e">
        <f>MAX(H38,I38,J38,#REF!,N38,O38)</f>
        <v>#REF!</v>
      </c>
    </row>
    <row r="39" spans="2:16">
      <c r="B39" s="11">
        <v>31</v>
      </c>
      <c r="C39" s="12" t="s">
        <v>58</v>
      </c>
      <c r="D39" s="13" t="s">
        <v>116</v>
      </c>
      <c r="E39" s="14">
        <v>5</v>
      </c>
      <c r="F39" s="20">
        <v>178500</v>
      </c>
      <c r="G39" s="16">
        <v>166600</v>
      </c>
      <c r="H39" s="16">
        <v>142800</v>
      </c>
      <c r="I39" s="23">
        <v>123200</v>
      </c>
      <c r="J39" s="23"/>
      <c r="K39" s="23">
        <v>89527.47</v>
      </c>
      <c r="L39" s="23">
        <f t="shared" si="3"/>
        <v>149152.76501999999</v>
      </c>
      <c r="M39" s="23"/>
      <c r="N39" s="26">
        <f t="shared" si="2"/>
        <v>123200</v>
      </c>
      <c r="O39" s="26">
        <f t="shared" si="0"/>
        <v>138950</v>
      </c>
      <c r="P39" s="26" t="e">
        <f>MAX(H39,I39,J39,#REF!,N39,O39)</f>
        <v>#REF!</v>
      </c>
    </row>
    <row r="40" spans="2:16" ht="15.65" customHeight="1">
      <c r="B40" s="11">
        <v>32</v>
      </c>
      <c r="C40" s="12" t="s">
        <v>59</v>
      </c>
      <c r="D40" s="13" t="s">
        <v>116</v>
      </c>
      <c r="E40" s="14">
        <v>5</v>
      </c>
      <c r="F40" s="20">
        <v>190400</v>
      </c>
      <c r="G40" s="16">
        <v>184450</v>
      </c>
      <c r="H40" s="16">
        <v>160650</v>
      </c>
      <c r="I40" s="23">
        <v>138460</v>
      </c>
      <c r="J40" s="23"/>
      <c r="K40" s="23">
        <v>101765.74</v>
      </c>
      <c r="L40" s="23">
        <f t="shared" si="3"/>
        <v>169541.72283999997</v>
      </c>
      <c r="M40" s="23"/>
      <c r="N40" s="26">
        <f t="shared" si="2"/>
        <v>138460</v>
      </c>
      <c r="O40" s="26">
        <f t="shared" si="0"/>
        <v>155505</v>
      </c>
      <c r="P40" s="26" t="e">
        <f>MAX(H40,I40,J40,#REF!,N40,O40)</f>
        <v>#REF!</v>
      </c>
    </row>
    <row r="41" spans="2:16">
      <c r="B41" s="11">
        <v>33</v>
      </c>
      <c r="C41" s="12" t="s">
        <v>60</v>
      </c>
      <c r="D41" s="13" t="s">
        <v>116</v>
      </c>
      <c r="E41" s="14">
        <v>5</v>
      </c>
      <c r="F41" s="20">
        <v>71400</v>
      </c>
      <c r="G41" s="16">
        <v>77350</v>
      </c>
      <c r="H41" s="16">
        <v>77350</v>
      </c>
      <c r="I41" s="23">
        <v>138460</v>
      </c>
      <c r="J41" s="23"/>
      <c r="K41" s="23"/>
      <c r="L41" s="61"/>
      <c r="M41" s="23"/>
      <c r="N41" s="26">
        <f t="shared" si="2"/>
        <v>71400</v>
      </c>
      <c r="O41" s="26">
        <f t="shared" ref="O41:O60" si="4">AVERAGE(G41,H41,I41,J41,M41,N41)</f>
        <v>91140</v>
      </c>
      <c r="P41" s="26" t="e">
        <f>MAX(H41,I41,J41,#REF!,N41,O41)</f>
        <v>#REF!</v>
      </c>
    </row>
    <row r="42" spans="2:16" ht="31">
      <c r="B42" s="11">
        <v>34</v>
      </c>
      <c r="C42" s="12" t="s">
        <v>61</v>
      </c>
      <c r="D42" s="13" t="s">
        <v>116</v>
      </c>
      <c r="E42" s="14">
        <v>10</v>
      </c>
      <c r="F42" s="20">
        <v>21420</v>
      </c>
      <c r="G42" s="16">
        <v>20230</v>
      </c>
      <c r="H42" s="16">
        <v>14280</v>
      </c>
      <c r="I42" s="23">
        <v>7000</v>
      </c>
      <c r="J42" s="23"/>
      <c r="K42" s="23">
        <v>4851.3500000000004</v>
      </c>
      <c r="L42" s="23">
        <f t="shared" si="3"/>
        <v>8082.3490999999995</v>
      </c>
      <c r="M42" s="23"/>
      <c r="N42" s="26">
        <f t="shared" si="2"/>
        <v>7000</v>
      </c>
      <c r="O42" s="26">
        <f t="shared" si="4"/>
        <v>12127.5</v>
      </c>
      <c r="P42" s="26" t="e">
        <f>MAX(H42,I42,J42,#REF!,N42,O42)</f>
        <v>#REF!</v>
      </c>
    </row>
    <row r="43" spans="2:16" ht="34.5" customHeight="1">
      <c r="B43" s="11">
        <v>35</v>
      </c>
      <c r="C43" s="12" t="s">
        <v>185</v>
      </c>
      <c r="D43" s="13" t="s">
        <v>116</v>
      </c>
      <c r="E43" s="14">
        <v>10</v>
      </c>
      <c r="F43" s="20">
        <v>20111</v>
      </c>
      <c r="G43" s="16">
        <v>19873</v>
      </c>
      <c r="H43" s="16">
        <v>12495</v>
      </c>
      <c r="I43" s="23">
        <v>7000</v>
      </c>
      <c r="J43" s="23"/>
      <c r="K43" s="23"/>
      <c r="L43" s="61"/>
      <c r="M43" s="23"/>
      <c r="N43" s="26">
        <f t="shared" si="2"/>
        <v>7000</v>
      </c>
      <c r="O43" s="26">
        <f t="shared" si="4"/>
        <v>11592</v>
      </c>
      <c r="P43" s="26" t="e">
        <f>MAX(H43,I43,J43,#REF!,N43,O43)</f>
        <v>#REF!</v>
      </c>
    </row>
    <row r="44" spans="2:16" ht="15.65" customHeight="1">
      <c r="B44" s="11">
        <v>36</v>
      </c>
      <c r="C44" s="12" t="s">
        <v>63</v>
      </c>
      <c r="D44" s="13" t="s">
        <v>116</v>
      </c>
      <c r="E44" s="14">
        <v>5</v>
      </c>
      <c r="F44" s="20">
        <v>291550</v>
      </c>
      <c r="G44" s="16">
        <v>285600</v>
      </c>
      <c r="H44" s="16">
        <v>285600</v>
      </c>
      <c r="I44" s="23">
        <v>238000</v>
      </c>
      <c r="J44" s="23"/>
      <c r="K44" s="23"/>
      <c r="L44" s="61"/>
      <c r="M44" s="23"/>
      <c r="N44" s="26">
        <f t="shared" si="2"/>
        <v>238000</v>
      </c>
      <c r="O44" s="26">
        <f t="shared" si="4"/>
        <v>261800</v>
      </c>
      <c r="P44" s="26" t="e">
        <f>MAX(H44,I44,J44,#REF!,N44,O44)</f>
        <v>#REF!</v>
      </c>
    </row>
    <row r="45" spans="2:16" ht="15.65" customHeight="1">
      <c r="B45" s="11">
        <v>37</v>
      </c>
      <c r="C45" s="12" t="s">
        <v>64</v>
      </c>
      <c r="D45" s="13" t="s">
        <v>116</v>
      </c>
      <c r="E45" s="14">
        <v>5</v>
      </c>
      <c r="F45" s="20">
        <v>952000</v>
      </c>
      <c r="G45" s="16">
        <v>940100</v>
      </c>
      <c r="H45" s="16">
        <v>189210</v>
      </c>
      <c r="I45" s="23">
        <v>546000</v>
      </c>
      <c r="J45" s="23"/>
      <c r="K45" s="23"/>
      <c r="L45" s="61"/>
      <c r="M45" s="23"/>
      <c r="N45" s="26">
        <f t="shared" si="2"/>
        <v>189210</v>
      </c>
      <c r="O45" s="26">
        <f t="shared" si="4"/>
        <v>466130</v>
      </c>
      <c r="P45" s="26" t="e">
        <f>MAX(H45,I45,J45,#REF!,N45,O45)</f>
        <v>#REF!</v>
      </c>
    </row>
    <row r="46" spans="2:16" ht="15.65" customHeight="1">
      <c r="B46" s="11">
        <v>38</v>
      </c>
      <c r="C46" s="12" t="s">
        <v>119</v>
      </c>
      <c r="D46" s="13" t="s">
        <v>116</v>
      </c>
      <c r="E46" s="14">
        <v>5</v>
      </c>
      <c r="F46" s="20">
        <v>476000</v>
      </c>
      <c r="G46" s="16">
        <v>464100</v>
      </c>
      <c r="H46" s="16">
        <v>321300</v>
      </c>
      <c r="I46" s="23">
        <v>910000</v>
      </c>
      <c r="J46" s="23"/>
      <c r="K46" s="23"/>
      <c r="L46" s="61"/>
      <c r="M46" s="23"/>
      <c r="N46" s="26">
        <f t="shared" si="2"/>
        <v>321300</v>
      </c>
      <c r="O46" s="26">
        <f t="shared" si="4"/>
        <v>504175</v>
      </c>
      <c r="P46" s="26" t="e">
        <f>MAX(H46,I46,J46,#REF!,N46,O46)</f>
        <v>#REF!</v>
      </c>
    </row>
    <row r="47" spans="2:16" ht="15.65" customHeight="1">
      <c r="B47" s="11">
        <v>39</v>
      </c>
      <c r="C47" s="12" t="s">
        <v>65</v>
      </c>
      <c r="D47" s="13" t="s">
        <v>116</v>
      </c>
      <c r="E47" s="14">
        <v>1515</v>
      </c>
      <c r="F47" s="20">
        <v>1190</v>
      </c>
      <c r="G47" s="16">
        <v>1200</v>
      </c>
      <c r="H47" s="16">
        <v>1200</v>
      </c>
      <c r="I47" s="23">
        <v>1120</v>
      </c>
      <c r="J47" s="23"/>
      <c r="K47" s="23"/>
      <c r="L47" s="61"/>
      <c r="M47" s="23"/>
      <c r="N47" s="26">
        <f t="shared" si="2"/>
        <v>1120</v>
      </c>
      <c r="O47" s="26">
        <f t="shared" si="4"/>
        <v>1160</v>
      </c>
      <c r="P47" s="26" t="e">
        <f>MAX(H47,I47,J47,#REF!,N47,O47)</f>
        <v>#REF!</v>
      </c>
    </row>
    <row r="48" spans="2:16" ht="46.5">
      <c r="B48" s="11">
        <v>40</v>
      </c>
      <c r="C48" s="12" t="s">
        <v>66</v>
      </c>
      <c r="D48" s="13" t="s">
        <v>116</v>
      </c>
      <c r="E48" s="14">
        <v>5</v>
      </c>
      <c r="F48" s="20">
        <v>11483500</v>
      </c>
      <c r="G48" s="16">
        <v>11424000</v>
      </c>
      <c r="H48" s="16">
        <v>11781000</v>
      </c>
      <c r="I48" s="23">
        <v>13287260</v>
      </c>
      <c r="J48" s="23"/>
      <c r="K48" s="23"/>
      <c r="L48" s="61"/>
      <c r="M48" s="23"/>
      <c r="N48" s="26">
        <f t="shared" si="2"/>
        <v>11424000</v>
      </c>
      <c r="O48" s="26">
        <f t="shared" si="4"/>
        <v>11979065</v>
      </c>
      <c r="P48" s="26" t="e">
        <f>MAX(H48,I48,J48,#REF!,N48,O48)</f>
        <v>#REF!</v>
      </c>
    </row>
    <row r="49" spans="2:16" ht="46.5">
      <c r="B49" s="11">
        <v>41</v>
      </c>
      <c r="C49" s="12" t="s">
        <v>67</v>
      </c>
      <c r="D49" s="13" t="s">
        <v>116</v>
      </c>
      <c r="E49" s="14">
        <v>5</v>
      </c>
      <c r="F49" s="20">
        <v>4498200</v>
      </c>
      <c r="G49" s="16">
        <v>4474400</v>
      </c>
      <c r="H49" s="16">
        <v>4581500</v>
      </c>
      <c r="I49" s="23">
        <v>5219060</v>
      </c>
      <c r="J49" s="64" t="s">
        <v>186</v>
      </c>
      <c r="K49" s="23"/>
      <c r="L49" s="61"/>
      <c r="M49" s="23"/>
      <c r="N49" s="26">
        <f t="shared" si="2"/>
        <v>4474400</v>
      </c>
      <c r="O49" s="26">
        <f t="shared" si="4"/>
        <v>4687340</v>
      </c>
      <c r="P49" s="26" t="e">
        <f>MAX(H49,I49,J49,#REF!,N49,O49)</f>
        <v>#REF!</v>
      </c>
    </row>
    <row r="50" spans="2:16" ht="27.75" customHeight="1">
      <c r="B50" s="11">
        <v>42</v>
      </c>
      <c r="C50" s="12" t="s">
        <v>68</v>
      </c>
      <c r="D50" s="13" t="s">
        <v>116</v>
      </c>
      <c r="E50" s="14">
        <v>20</v>
      </c>
      <c r="F50" s="20">
        <v>52955</v>
      </c>
      <c r="G50" s="16">
        <v>53550</v>
      </c>
      <c r="H50" s="16">
        <v>53550</v>
      </c>
      <c r="I50" s="23">
        <v>41020</v>
      </c>
      <c r="J50" s="23"/>
      <c r="K50" s="23">
        <v>32182.09</v>
      </c>
      <c r="L50" s="23">
        <f t="shared" si="3"/>
        <v>53615.361939999988</v>
      </c>
      <c r="M50" s="23"/>
      <c r="N50" s="26">
        <f t="shared" si="2"/>
        <v>41020</v>
      </c>
      <c r="O50" s="26">
        <f t="shared" si="4"/>
        <v>47285</v>
      </c>
      <c r="P50" s="26" t="e">
        <f>MAX(H50,I50,J50,#REF!,N50,O50)</f>
        <v>#REF!</v>
      </c>
    </row>
    <row r="51" spans="2:16" ht="15.65" customHeight="1">
      <c r="B51" s="11">
        <v>43</v>
      </c>
      <c r="C51" s="12" t="s">
        <v>69</v>
      </c>
      <c r="D51" s="13" t="s">
        <v>116</v>
      </c>
      <c r="E51" s="14">
        <v>300</v>
      </c>
      <c r="F51" s="20">
        <v>46410</v>
      </c>
      <c r="G51" s="16">
        <v>46291</v>
      </c>
      <c r="H51" s="16">
        <v>49861</v>
      </c>
      <c r="I51" s="23">
        <v>40880</v>
      </c>
      <c r="J51" s="23"/>
      <c r="K51" s="23">
        <v>51219.39</v>
      </c>
      <c r="L51" s="23">
        <f t="shared" si="3"/>
        <v>85331.503739999986</v>
      </c>
      <c r="M51" s="23"/>
      <c r="N51" s="26">
        <f t="shared" si="2"/>
        <v>40880</v>
      </c>
      <c r="O51" s="26">
        <f t="shared" si="4"/>
        <v>44478</v>
      </c>
      <c r="P51" s="26" t="e">
        <f>MAX(H51,I51,J51,#REF!,N51,O51)</f>
        <v>#REF!</v>
      </c>
    </row>
    <row r="52" spans="2:16" ht="27" customHeight="1">
      <c r="B52" s="11">
        <v>44</v>
      </c>
      <c r="C52" s="12" t="s">
        <v>70</v>
      </c>
      <c r="D52" s="13" t="s">
        <v>116</v>
      </c>
      <c r="E52" s="14">
        <v>40</v>
      </c>
      <c r="F52" s="20">
        <v>48195</v>
      </c>
      <c r="G52" s="16">
        <v>47957</v>
      </c>
      <c r="H52" s="16">
        <v>45553</v>
      </c>
      <c r="I52" s="23">
        <v>51800</v>
      </c>
      <c r="J52" s="23"/>
      <c r="K52" s="23">
        <v>41710.36</v>
      </c>
      <c r="L52" s="23">
        <f t="shared" si="3"/>
        <v>69489.459759999998</v>
      </c>
      <c r="M52" s="23"/>
      <c r="N52" s="26">
        <f t="shared" si="2"/>
        <v>45553</v>
      </c>
      <c r="O52" s="26">
        <f t="shared" si="4"/>
        <v>47715.75</v>
      </c>
      <c r="P52" s="26" t="e">
        <f>MAX(H52,I52,J52,#REF!,N52,O52)</f>
        <v>#REF!</v>
      </c>
    </row>
    <row r="53" spans="2:16" ht="33" customHeight="1">
      <c r="B53" s="11">
        <v>45</v>
      </c>
      <c r="C53" s="12" t="s">
        <v>71</v>
      </c>
      <c r="D53" s="13" t="s">
        <v>116</v>
      </c>
      <c r="E53" s="14">
        <v>40</v>
      </c>
      <c r="F53" s="20">
        <v>65450</v>
      </c>
      <c r="G53" s="16">
        <v>65450</v>
      </c>
      <c r="H53" s="16">
        <v>65331</v>
      </c>
      <c r="I53" s="23">
        <v>63419.999999999993</v>
      </c>
      <c r="J53" s="68" t="s">
        <v>172</v>
      </c>
      <c r="K53" s="23">
        <v>55611.97</v>
      </c>
      <c r="L53" s="23">
        <f t="shared" si="3"/>
        <v>92649.542019999979</v>
      </c>
      <c r="M53" s="23"/>
      <c r="N53" s="26">
        <f t="shared" si="2"/>
        <v>63419.999999999993</v>
      </c>
      <c r="O53" s="26">
        <f t="shared" si="4"/>
        <v>64405.25</v>
      </c>
      <c r="P53" s="26" t="e">
        <f>MAX(H53,I53,J53,#REF!,N53,O53)</f>
        <v>#REF!</v>
      </c>
    </row>
    <row r="54" spans="2:16" ht="15.65" customHeight="1">
      <c r="B54" s="11">
        <v>46</v>
      </c>
      <c r="C54" s="12" t="s">
        <v>72</v>
      </c>
      <c r="D54" s="13" t="s">
        <v>116</v>
      </c>
      <c r="E54" s="14">
        <v>20</v>
      </c>
      <c r="F54" s="20">
        <v>36890</v>
      </c>
      <c r="G54" s="16">
        <v>35938</v>
      </c>
      <c r="H54" s="16">
        <v>35641</v>
      </c>
      <c r="I54" s="23">
        <v>32759.999999999996</v>
      </c>
      <c r="J54" s="68" t="s">
        <v>173</v>
      </c>
      <c r="K54" s="23">
        <v>27786.9</v>
      </c>
      <c r="L54" s="23">
        <f t="shared" si="3"/>
        <v>46292.975399999996</v>
      </c>
      <c r="M54" s="23"/>
      <c r="N54" s="26">
        <f t="shared" si="2"/>
        <v>32759.999999999996</v>
      </c>
      <c r="O54" s="26">
        <f t="shared" si="4"/>
        <v>34274.75</v>
      </c>
      <c r="P54" s="26" t="e">
        <f>MAX(H54,I54,J54,#REF!,N54,O54)</f>
        <v>#REF!</v>
      </c>
    </row>
    <row r="55" spans="2:16" ht="15.65" customHeight="1">
      <c r="B55" s="11">
        <v>47</v>
      </c>
      <c r="C55" s="12" t="s">
        <v>73</v>
      </c>
      <c r="D55" s="13" t="s">
        <v>116</v>
      </c>
      <c r="E55" s="14">
        <v>20</v>
      </c>
      <c r="F55" s="20">
        <v>46410</v>
      </c>
      <c r="G55" s="16">
        <v>45934</v>
      </c>
      <c r="H55" s="16">
        <v>117453</v>
      </c>
      <c r="I55" s="23">
        <v>39760</v>
      </c>
      <c r="J55" s="68" t="s">
        <v>174</v>
      </c>
      <c r="K55" s="23"/>
      <c r="L55" s="61"/>
      <c r="M55" s="23"/>
      <c r="N55" s="26">
        <f t="shared" si="2"/>
        <v>39760</v>
      </c>
      <c r="O55" s="26">
        <f t="shared" si="4"/>
        <v>60726.75</v>
      </c>
      <c r="P55" s="26" t="e">
        <f>MAX(H55,I55,J55,#REF!,N55,O55)</f>
        <v>#REF!</v>
      </c>
    </row>
    <row r="56" spans="2:16" ht="15.65" customHeight="1">
      <c r="B56" s="11">
        <v>48</v>
      </c>
      <c r="C56" s="12" t="s">
        <v>74</v>
      </c>
      <c r="D56" s="13" t="s">
        <v>116</v>
      </c>
      <c r="E56" s="14">
        <v>20</v>
      </c>
      <c r="F56" s="20">
        <v>113050</v>
      </c>
      <c r="G56" s="16">
        <v>112455</v>
      </c>
      <c r="H56" s="16">
        <v>117453</v>
      </c>
      <c r="I56" s="23">
        <v>105000</v>
      </c>
      <c r="J56" s="23"/>
      <c r="K56" s="23"/>
      <c r="L56" s="61"/>
      <c r="M56" s="23"/>
      <c r="N56" s="26">
        <f t="shared" si="2"/>
        <v>105000</v>
      </c>
      <c r="O56" s="26">
        <f t="shared" si="4"/>
        <v>109977</v>
      </c>
      <c r="P56" s="26" t="e">
        <f>MAX(H56,I56,J56,#REF!,N56,O56)</f>
        <v>#REF!</v>
      </c>
    </row>
    <row r="57" spans="2:16" ht="15.65" customHeight="1">
      <c r="B57" s="11">
        <v>49</v>
      </c>
      <c r="C57" s="12" t="s">
        <v>75</v>
      </c>
      <c r="D57" s="13" t="s">
        <v>116</v>
      </c>
      <c r="E57" s="14">
        <v>20</v>
      </c>
      <c r="F57" s="20">
        <v>124950</v>
      </c>
      <c r="G57" s="16">
        <v>124831</v>
      </c>
      <c r="H57" s="16">
        <v>124950</v>
      </c>
      <c r="I57" s="23">
        <v>105420</v>
      </c>
      <c r="J57" s="64" t="s">
        <v>175</v>
      </c>
      <c r="K57" s="23"/>
      <c r="L57" s="61"/>
      <c r="M57" s="23"/>
      <c r="N57" s="26">
        <f t="shared" si="2"/>
        <v>105420</v>
      </c>
      <c r="O57" s="26">
        <f t="shared" si="4"/>
        <v>115155.25</v>
      </c>
      <c r="P57" s="26" t="e">
        <f>MAX(H57,I57,J57,#REF!,N57,O57)</f>
        <v>#REF!</v>
      </c>
    </row>
    <row r="58" spans="2:16" ht="15.65" customHeight="1">
      <c r="B58" s="11">
        <v>50</v>
      </c>
      <c r="C58" s="12" t="s">
        <v>76</v>
      </c>
      <c r="D58" s="13" t="s">
        <v>116</v>
      </c>
      <c r="E58" s="14">
        <v>20</v>
      </c>
      <c r="F58" s="20">
        <v>10115</v>
      </c>
      <c r="G58" s="16">
        <v>9519</v>
      </c>
      <c r="H58" s="16">
        <v>9519</v>
      </c>
      <c r="I58" s="23">
        <v>8652</v>
      </c>
      <c r="J58" s="23"/>
      <c r="K58" s="23"/>
      <c r="L58" s="61"/>
      <c r="M58" s="23"/>
      <c r="N58" s="26">
        <f t="shared" si="2"/>
        <v>8652</v>
      </c>
      <c r="O58" s="26">
        <f t="shared" si="4"/>
        <v>9085.5</v>
      </c>
      <c r="P58" s="26" t="e">
        <f>MAX(H58,I58,J58,#REF!,N58,O58)</f>
        <v>#REF!</v>
      </c>
    </row>
    <row r="59" spans="2:16" ht="15.65" customHeight="1">
      <c r="B59" s="11">
        <v>51</v>
      </c>
      <c r="C59" s="12" t="s">
        <v>77</v>
      </c>
      <c r="D59" s="13" t="s">
        <v>116</v>
      </c>
      <c r="E59" s="14">
        <v>20</v>
      </c>
      <c r="F59" s="20">
        <v>35699</v>
      </c>
      <c r="G59" s="16">
        <v>35105</v>
      </c>
      <c r="H59" s="16">
        <v>35105</v>
      </c>
      <c r="I59" s="23">
        <v>29540</v>
      </c>
      <c r="J59" s="23"/>
      <c r="K59" s="23"/>
      <c r="L59" s="61"/>
      <c r="M59" s="23"/>
      <c r="N59" s="26">
        <f t="shared" si="2"/>
        <v>29540</v>
      </c>
      <c r="O59" s="26">
        <f t="shared" si="4"/>
        <v>32322.5</v>
      </c>
      <c r="P59" s="26" t="e">
        <f>MAX(H59,I59,J59,#REF!,N59,O59)</f>
        <v>#REF!</v>
      </c>
    </row>
    <row r="60" spans="2:16" ht="15.65" customHeight="1">
      <c r="B60" s="11">
        <v>52</v>
      </c>
      <c r="C60" s="12" t="s">
        <v>78</v>
      </c>
      <c r="D60" s="13" t="s">
        <v>116</v>
      </c>
      <c r="E60" s="14">
        <v>20</v>
      </c>
      <c r="F60" s="20">
        <v>27370</v>
      </c>
      <c r="G60" s="16">
        <v>26775</v>
      </c>
      <c r="H60" s="16">
        <v>26775</v>
      </c>
      <c r="I60" s="23">
        <v>17500</v>
      </c>
      <c r="J60" s="68" t="s">
        <v>176</v>
      </c>
      <c r="K60" s="23"/>
      <c r="L60" s="61"/>
      <c r="M60" s="23"/>
      <c r="N60" s="26">
        <f t="shared" si="2"/>
        <v>17500</v>
      </c>
      <c r="O60" s="26">
        <f t="shared" si="4"/>
        <v>22137.5</v>
      </c>
      <c r="P60" s="26" t="e">
        <f>MAX(H60,I60,J60,#REF!,N60,O60)</f>
        <v>#REF!</v>
      </c>
    </row>
    <row r="61" spans="2:16" ht="15.65" customHeight="1">
      <c r="B61" s="44"/>
      <c r="C61" s="32" t="s">
        <v>156</v>
      </c>
      <c r="D61" s="44"/>
      <c r="E61" s="45"/>
      <c r="F61" s="46"/>
      <c r="G61" s="33"/>
      <c r="H61" s="33"/>
      <c r="I61" s="34"/>
      <c r="J61" s="34"/>
      <c r="K61" s="34"/>
      <c r="L61" s="62"/>
      <c r="M61" s="34"/>
      <c r="N61" s="33"/>
      <c r="O61" s="33"/>
      <c r="P61" s="33"/>
    </row>
    <row r="62" spans="2:16" ht="34.5" customHeight="1">
      <c r="B62" s="11">
        <v>53</v>
      </c>
      <c r="C62" s="12" t="s">
        <v>34</v>
      </c>
      <c r="D62" s="13" t="s">
        <v>116</v>
      </c>
      <c r="E62" s="15">
        <v>2</v>
      </c>
      <c r="F62" s="20">
        <v>238000</v>
      </c>
      <c r="G62" s="16">
        <v>202300</v>
      </c>
      <c r="H62" s="16">
        <v>178500</v>
      </c>
      <c r="I62" s="23"/>
      <c r="J62" s="23"/>
      <c r="K62" s="23"/>
      <c r="L62" s="61"/>
      <c r="M62" s="23"/>
      <c r="N62" s="26">
        <f>MIN(F62,G62,H62,I62,L62,M62)</f>
        <v>178500</v>
      </c>
      <c r="O62" s="26">
        <f>AVERAGE(G62,H62,I62,J62,M62,N62)</f>
        <v>186433.33333333334</v>
      </c>
      <c r="P62" s="26" t="e">
        <f>MAX(H62,I62,J62,#REF!,N62,O62)</f>
        <v>#REF!</v>
      </c>
    </row>
    <row r="63" spans="2:16" ht="33.65" customHeight="1">
      <c r="B63" s="11">
        <v>54</v>
      </c>
      <c r="C63" s="12" t="s">
        <v>35</v>
      </c>
      <c r="D63" s="13" t="s">
        <v>116</v>
      </c>
      <c r="E63" s="15">
        <v>2</v>
      </c>
      <c r="F63" s="20">
        <v>4426800</v>
      </c>
      <c r="G63" s="16">
        <v>4391100</v>
      </c>
      <c r="H63" s="16">
        <v>4403000</v>
      </c>
      <c r="I63" s="23"/>
      <c r="J63" s="23"/>
      <c r="K63" s="23"/>
      <c r="L63" s="61"/>
      <c r="M63" s="23"/>
      <c r="N63" s="26">
        <f>MIN(F63,G63,H63,I63,L63,M63)</f>
        <v>4391100</v>
      </c>
      <c r="O63" s="26">
        <f>AVERAGE(G63,H63,I63,J63,M63,N63)</f>
        <v>4395066.666666667</v>
      </c>
      <c r="P63" s="26" t="e">
        <f>MAX(H63,I63,J63,#REF!,N63,O63)</f>
        <v>#REF!</v>
      </c>
    </row>
    <row r="64" spans="2:16" ht="33.75" customHeight="1">
      <c r="B64" s="11">
        <v>55</v>
      </c>
      <c r="C64" s="12" t="s">
        <v>39</v>
      </c>
      <c r="D64" s="13" t="s">
        <v>116</v>
      </c>
      <c r="E64" s="15">
        <v>150</v>
      </c>
      <c r="F64" s="20">
        <v>214200</v>
      </c>
      <c r="G64" s="16">
        <v>208250</v>
      </c>
      <c r="H64" s="16">
        <v>190400</v>
      </c>
      <c r="I64" s="23">
        <v>238000</v>
      </c>
      <c r="J64" s="23"/>
      <c r="K64" s="23"/>
      <c r="L64" s="61"/>
      <c r="M64" s="23"/>
      <c r="N64" s="26">
        <f>MIN(F64,G64,H64,I64,L64,M64)</f>
        <v>190400</v>
      </c>
      <c r="O64" s="26">
        <f>AVERAGE(G64,H64,I64,J64,M64,N64)</f>
        <v>206762.5</v>
      </c>
      <c r="P64" s="26" t="e">
        <f>MAX(H64,I64,J64,#REF!,N64,O64)</f>
        <v>#REF!</v>
      </c>
    </row>
    <row r="65" spans="1:16" ht="23.25" customHeight="1">
      <c r="B65" s="11">
        <v>56</v>
      </c>
      <c r="C65" s="12" t="s">
        <v>42</v>
      </c>
      <c r="D65" s="13" t="s">
        <v>116</v>
      </c>
      <c r="E65" s="14">
        <v>40</v>
      </c>
      <c r="F65" s="20">
        <v>64260</v>
      </c>
      <c r="G65" s="16">
        <v>59500</v>
      </c>
      <c r="H65" s="16">
        <v>57715</v>
      </c>
      <c r="I65" s="23">
        <v>53186</v>
      </c>
      <c r="J65" s="23"/>
      <c r="K65" s="23"/>
      <c r="L65" s="61"/>
      <c r="M65" s="23"/>
      <c r="N65" s="26">
        <f>MIN(F65,G65,H65,I65,L65,M65)</f>
        <v>53186</v>
      </c>
      <c r="O65" s="26">
        <f>AVERAGE(G65,H65,I65,J65,M65,N65)</f>
        <v>55896.75</v>
      </c>
      <c r="P65" s="26" t="e">
        <f>MAX(H65,I65,J65,#REF!,N65,O65)</f>
        <v>#REF!</v>
      </c>
    </row>
    <row r="66" spans="1:16">
      <c r="B66" s="44"/>
      <c r="C66" s="32" t="s">
        <v>151</v>
      </c>
      <c r="D66" s="44"/>
      <c r="E66" s="45"/>
      <c r="F66" s="46"/>
      <c r="G66" s="33"/>
      <c r="H66" s="33"/>
      <c r="I66" s="34"/>
      <c r="J66" s="47"/>
      <c r="K66" s="34"/>
      <c r="L66" s="62"/>
      <c r="M66" s="34"/>
      <c r="N66" s="33"/>
      <c r="O66" s="33"/>
      <c r="P66" s="33"/>
    </row>
    <row r="67" spans="1:16">
      <c r="A67" s="37">
        <v>0.19</v>
      </c>
      <c r="B67" s="11">
        <v>57</v>
      </c>
      <c r="C67" s="12" t="s">
        <v>79</v>
      </c>
      <c r="D67" s="13" t="s">
        <v>116</v>
      </c>
      <c r="E67" s="14">
        <v>100</v>
      </c>
      <c r="F67" s="20">
        <v>13090</v>
      </c>
      <c r="G67" s="16">
        <v>12018</v>
      </c>
      <c r="H67" s="16">
        <v>12018</v>
      </c>
      <c r="I67" s="23">
        <v>13650</v>
      </c>
      <c r="J67" t="s">
        <v>122</v>
      </c>
      <c r="K67" s="23">
        <v>9890</v>
      </c>
      <c r="L67" s="23">
        <f t="shared" si="3"/>
        <v>16476.739999999998</v>
      </c>
      <c r="M67" s="23">
        <v>11450.599999999999</v>
      </c>
      <c r="N67" s="26">
        <f t="shared" ref="N67:N91" si="5">MIN(F67,G67,H67,I67,L67,M67)</f>
        <v>11450.599999999999</v>
      </c>
      <c r="O67" s="26">
        <f t="shared" ref="O67:O79" si="6">AVERAGE(G67,H67,I67,J67,M67,N67)</f>
        <v>12117.439999999999</v>
      </c>
      <c r="P67" s="26" t="e">
        <f>MAX(H67,I67,J67,#REF!,N67,O67)</f>
        <v>#REF!</v>
      </c>
    </row>
    <row r="68" spans="1:16">
      <c r="A68" s="37">
        <v>0</v>
      </c>
      <c r="B68" s="11">
        <v>58</v>
      </c>
      <c r="C68" s="12" t="s">
        <v>80</v>
      </c>
      <c r="D68" s="13" t="s">
        <v>116</v>
      </c>
      <c r="E68" s="14">
        <v>1200</v>
      </c>
      <c r="F68" s="20">
        <v>2850</v>
      </c>
      <c r="G68" s="16">
        <v>2850</v>
      </c>
      <c r="H68" s="16">
        <v>2790</v>
      </c>
      <c r="I68" s="23">
        <v>2686.6</v>
      </c>
      <c r="J68" t="s">
        <v>123</v>
      </c>
      <c r="K68" s="23">
        <v>1970</v>
      </c>
      <c r="L68" s="23">
        <f t="shared" si="3"/>
        <v>3282.0199999999995</v>
      </c>
      <c r="M68" s="23">
        <v>2122.4</v>
      </c>
      <c r="N68" s="26">
        <f t="shared" si="5"/>
        <v>2122.4</v>
      </c>
      <c r="O68" s="26">
        <f t="shared" si="6"/>
        <v>2514.2799999999997</v>
      </c>
      <c r="P68" s="26" t="e">
        <f>MAX(H68,I68,J68,#REF!,N68,O68)</f>
        <v>#REF!</v>
      </c>
    </row>
    <row r="69" spans="1:16">
      <c r="A69" s="37">
        <v>0.05</v>
      </c>
      <c r="B69" s="11">
        <v>59</v>
      </c>
      <c r="C69" s="12" t="s">
        <v>81</v>
      </c>
      <c r="D69" s="13" t="s">
        <v>116</v>
      </c>
      <c r="E69" s="14">
        <v>200</v>
      </c>
      <c r="F69" s="20">
        <v>4725</v>
      </c>
      <c r="G69" s="16">
        <v>4725</v>
      </c>
      <c r="H69" s="16">
        <v>4935</v>
      </c>
      <c r="I69" s="23">
        <v>3570</v>
      </c>
      <c r="J69" t="s">
        <v>124</v>
      </c>
      <c r="K69" s="23">
        <v>2198</v>
      </c>
      <c r="L69" s="23">
        <f t="shared" si="3"/>
        <v>3661.8679999999995</v>
      </c>
      <c r="M69" s="23">
        <v>2653</v>
      </c>
      <c r="N69" s="26">
        <f t="shared" si="5"/>
        <v>2653</v>
      </c>
      <c r="O69" s="26">
        <f t="shared" si="6"/>
        <v>3707.2</v>
      </c>
      <c r="P69" s="26" t="e">
        <f>MAX(H69,I69,J69,#REF!,N69,O69)</f>
        <v>#REF!</v>
      </c>
    </row>
    <row r="70" spans="1:16" ht="15.65" customHeight="1">
      <c r="A70" s="37">
        <v>0.05</v>
      </c>
      <c r="B70" s="11">
        <v>60</v>
      </c>
      <c r="C70" s="12" t="s">
        <v>82</v>
      </c>
      <c r="D70" s="13" t="s">
        <v>116</v>
      </c>
      <c r="E70" s="14">
        <v>100</v>
      </c>
      <c r="F70" s="20">
        <v>16800</v>
      </c>
      <c r="G70" s="16">
        <v>16695</v>
      </c>
      <c r="H70" s="16">
        <v>17325</v>
      </c>
      <c r="I70" s="23">
        <v>38990</v>
      </c>
      <c r="J70" t="s">
        <v>144</v>
      </c>
      <c r="K70" s="23">
        <v>10076</v>
      </c>
      <c r="L70" s="23">
        <f t="shared" si="3"/>
        <v>16786.615999999998</v>
      </c>
      <c r="M70" s="23">
        <v>48860</v>
      </c>
      <c r="N70" s="26">
        <f t="shared" si="5"/>
        <v>16695</v>
      </c>
      <c r="O70" s="26">
        <f t="shared" si="6"/>
        <v>27713</v>
      </c>
      <c r="P70" s="26" t="e">
        <f>MAX(H70,I70,J70,#REF!,N70,O70)</f>
        <v>#REF!</v>
      </c>
    </row>
    <row r="71" spans="1:16" ht="15.65" customHeight="1">
      <c r="A71" s="37">
        <v>0.05</v>
      </c>
      <c r="B71" s="11">
        <v>61</v>
      </c>
      <c r="C71" s="12" t="s">
        <v>83</v>
      </c>
      <c r="D71" s="13" t="s">
        <v>116</v>
      </c>
      <c r="E71" s="14">
        <v>100</v>
      </c>
      <c r="F71" s="20">
        <v>23625</v>
      </c>
      <c r="G71" s="16">
        <v>23100</v>
      </c>
      <c r="H71" s="16">
        <v>23625</v>
      </c>
      <c r="I71" s="23">
        <v>16030</v>
      </c>
      <c r="J71" t="s">
        <v>128</v>
      </c>
      <c r="K71" s="23">
        <v>5917</v>
      </c>
      <c r="L71" s="23">
        <f t="shared" si="3"/>
        <v>9857.7219999999979</v>
      </c>
      <c r="M71" s="23">
        <v>21469</v>
      </c>
      <c r="N71" s="26">
        <f t="shared" si="5"/>
        <v>9857.7219999999979</v>
      </c>
      <c r="O71" s="26">
        <f t="shared" si="6"/>
        <v>18816.344399999998</v>
      </c>
      <c r="P71" s="26" t="e">
        <f>MAX(H71,I71,J71,#REF!,N71,O71)</f>
        <v>#REF!</v>
      </c>
    </row>
    <row r="72" spans="1:16" ht="15.65" customHeight="1">
      <c r="A72" s="37">
        <v>0</v>
      </c>
      <c r="B72" s="11">
        <v>62</v>
      </c>
      <c r="C72" s="12" t="s">
        <v>84</v>
      </c>
      <c r="D72" s="13" t="s">
        <v>116</v>
      </c>
      <c r="E72" s="14">
        <v>100</v>
      </c>
      <c r="F72" s="20">
        <v>12600</v>
      </c>
      <c r="G72" s="16">
        <v>12495</v>
      </c>
      <c r="H72" s="16">
        <v>13335</v>
      </c>
      <c r="I72" s="23">
        <v>6860</v>
      </c>
      <c r="J72" t="s">
        <v>125</v>
      </c>
      <c r="K72" s="23">
        <v>5364</v>
      </c>
      <c r="L72" s="23">
        <f t="shared" si="3"/>
        <v>8936.4239999999991</v>
      </c>
      <c r="M72" s="23">
        <v>6766.2</v>
      </c>
      <c r="N72" s="26">
        <f t="shared" si="5"/>
        <v>6766.2</v>
      </c>
      <c r="O72" s="26">
        <f t="shared" si="6"/>
        <v>9244.48</v>
      </c>
      <c r="P72" s="26" t="e">
        <f>MAX(H72,I72,J72,#REF!,N72,O72)</f>
        <v>#REF!</v>
      </c>
    </row>
    <row r="73" spans="1:16" ht="15.65" customHeight="1">
      <c r="A73" s="37">
        <v>0.05</v>
      </c>
      <c r="B73" s="11">
        <v>63</v>
      </c>
      <c r="C73" s="12" t="s">
        <v>85</v>
      </c>
      <c r="D73" s="13" t="s">
        <v>116</v>
      </c>
      <c r="E73" s="14">
        <v>100</v>
      </c>
      <c r="F73" s="20">
        <v>2625</v>
      </c>
      <c r="G73" s="16">
        <v>2520</v>
      </c>
      <c r="H73" s="16">
        <v>2310</v>
      </c>
      <c r="I73" s="23">
        <v>2940</v>
      </c>
      <c r="J73" t="s">
        <v>129</v>
      </c>
      <c r="K73" s="23">
        <v>2060</v>
      </c>
      <c r="L73" s="23">
        <f t="shared" si="3"/>
        <v>3431.96</v>
      </c>
      <c r="M73" s="23">
        <v>3639.9999999999995</v>
      </c>
      <c r="N73" s="26">
        <f t="shared" si="5"/>
        <v>2310</v>
      </c>
      <c r="O73" s="26">
        <f t="shared" si="6"/>
        <v>2744</v>
      </c>
      <c r="P73" s="26" t="e">
        <f>MAX(H73,I73,J73,#REF!,N73,O73)</f>
        <v>#REF!</v>
      </c>
    </row>
    <row r="74" spans="1:16">
      <c r="A74" s="37">
        <v>0</v>
      </c>
      <c r="B74" s="11">
        <v>64</v>
      </c>
      <c r="C74" s="12" t="s">
        <v>86</v>
      </c>
      <c r="D74" s="13" t="s">
        <v>116</v>
      </c>
      <c r="E74" s="14">
        <v>100</v>
      </c>
      <c r="F74" s="20">
        <v>16500</v>
      </c>
      <c r="G74" s="16">
        <v>15000</v>
      </c>
      <c r="H74" s="16">
        <v>12000</v>
      </c>
      <c r="I74" s="23">
        <v>21280</v>
      </c>
      <c r="J74" t="s">
        <v>130</v>
      </c>
      <c r="K74" s="23">
        <v>8142</v>
      </c>
      <c r="L74" s="23">
        <f t="shared" si="3"/>
        <v>13564.571999999998</v>
      </c>
      <c r="M74" s="23">
        <v>16788.8</v>
      </c>
      <c r="N74" s="26">
        <f t="shared" si="5"/>
        <v>12000</v>
      </c>
      <c r="O74" s="26">
        <f t="shared" si="6"/>
        <v>15413.76</v>
      </c>
      <c r="P74" s="26" t="e">
        <f>MAX(H74,I74,J74,#REF!,N74,O74)</f>
        <v>#REF!</v>
      </c>
    </row>
    <row r="75" spans="1:16">
      <c r="A75" s="37">
        <v>0.05</v>
      </c>
      <c r="B75" s="11">
        <v>65</v>
      </c>
      <c r="C75" s="12" t="s">
        <v>87</v>
      </c>
      <c r="D75" s="13" t="s">
        <v>116</v>
      </c>
      <c r="E75" s="14">
        <v>100</v>
      </c>
      <c r="F75" s="20">
        <v>12990</v>
      </c>
      <c r="G75" s="16">
        <v>13900</v>
      </c>
      <c r="H75" s="16">
        <v>14000</v>
      </c>
      <c r="I75" s="23">
        <v>4830</v>
      </c>
      <c r="J75" t="s">
        <v>126</v>
      </c>
      <c r="K75" s="23">
        <v>4121</v>
      </c>
      <c r="L75" s="23">
        <f t="shared" si="3"/>
        <v>6865.5859999999993</v>
      </c>
      <c r="M75" s="23">
        <v>5132.3999999999996</v>
      </c>
      <c r="N75" s="26">
        <f t="shared" si="5"/>
        <v>4830</v>
      </c>
      <c r="O75" s="26">
        <f t="shared" si="6"/>
        <v>8538.48</v>
      </c>
      <c r="P75" s="26" t="e">
        <f>MAX(H75,I75,J75,#REF!,N75,O75)</f>
        <v>#REF!</v>
      </c>
    </row>
    <row r="76" spans="1:16" ht="34.5" customHeight="1">
      <c r="A76" s="37">
        <v>0</v>
      </c>
      <c r="B76" s="11">
        <v>66</v>
      </c>
      <c r="C76" s="12" t="s">
        <v>88</v>
      </c>
      <c r="D76" s="13" t="s">
        <v>116</v>
      </c>
      <c r="E76" s="14">
        <v>100</v>
      </c>
      <c r="F76" s="20">
        <v>33320</v>
      </c>
      <c r="G76" s="16">
        <v>31535</v>
      </c>
      <c r="H76" s="16">
        <v>29155</v>
      </c>
      <c r="I76" s="23">
        <v>6230</v>
      </c>
      <c r="J76" t="s">
        <v>131</v>
      </c>
      <c r="K76" s="23">
        <v>4215</v>
      </c>
      <c r="L76" s="23">
        <f t="shared" si="3"/>
        <v>7022.1899999999987</v>
      </c>
      <c r="M76" s="23">
        <v>10780</v>
      </c>
      <c r="N76" s="26">
        <f t="shared" si="5"/>
        <v>6230</v>
      </c>
      <c r="O76" s="26">
        <f t="shared" si="6"/>
        <v>16786</v>
      </c>
      <c r="P76" s="26" t="e">
        <f>MAX(H76,I76,J76,#REF!,N76,O76)</f>
        <v>#REF!</v>
      </c>
    </row>
    <row r="77" spans="1:16">
      <c r="A77" s="37">
        <v>0.05</v>
      </c>
      <c r="B77" s="11">
        <v>67</v>
      </c>
      <c r="C77" s="12" t="s">
        <v>89</v>
      </c>
      <c r="D77" s="13" t="s">
        <v>116</v>
      </c>
      <c r="E77" s="14">
        <v>100</v>
      </c>
      <c r="F77" s="20">
        <v>3570</v>
      </c>
      <c r="G77" s="16">
        <v>3360</v>
      </c>
      <c r="H77" s="16">
        <v>3675</v>
      </c>
      <c r="I77" s="23">
        <v>3570</v>
      </c>
      <c r="J77" t="s">
        <v>132</v>
      </c>
      <c r="K77" s="23">
        <v>2335</v>
      </c>
      <c r="L77" s="23">
        <f t="shared" si="3"/>
        <v>3890.1099999999997</v>
      </c>
      <c r="M77" s="23">
        <v>4246.2</v>
      </c>
      <c r="N77" s="26">
        <f t="shared" si="5"/>
        <v>3360</v>
      </c>
      <c r="O77" s="26">
        <f t="shared" si="6"/>
        <v>3642.2400000000002</v>
      </c>
      <c r="P77" s="26" t="e">
        <f>MAX(H77,I77,J77,#REF!,N77,O77)</f>
        <v>#REF!</v>
      </c>
    </row>
    <row r="78" spans="1:16">
      <c r="A78" s="37">
        <v>0</v>
      </c>
      <c r="B78" s="11">
        <v>68</v>
      </c>
      <c r="C78" s="12" t="s">
        <v>90</v>
      </c>
      <c r="D78" s="13" t="s">
        <v>116</v>
      </c>
      <c r="E78" s="14">
        <v>102</v>
      </c>
      <c r="F78" s="20">
        <v>1050</v>
      </c>
      <c r="G78" s="16">
        <v>1000</v>
      </c>
      <c r="H78" s="16">
        <v>1000</v>
      </c>
      <c r="I78" s="23">
        <v>3640</v>
      </c>
      <c r="J78" t="s">
        <v>127</v>
      </c>
      <c r="K78" s="23">
        <v>893</v>
      </c>
      <c r="L78" s="23">
        <f t="shared" si="3"/>
        <v>1487.7379999999996</v>
      </c>
      <c r="M78" s="23">
        <v>1512</v>
      </c>
      <c r="N78" s="26">
        <f t="shared" si="5"/>
        <v>1000</v>
      </c>
      <c r="O78" s="26">
        <f t="shared" si="6"/>
        <v>1630.4</v>
      </c>
      <c r="P78" s="26" t="e">
        <f>MAX(H78,I78,J78,#REF!,N78,O78)</f>
        <v>#REF!</v>
      </c>
    </row>
    <row r="79" spans="1:16">
      <c r="A79" s="37">
        <v>0</v>
      </c>
      <c r="B79" s="11">
        <v>69</v>
      </c>
      <c r="C79" s="12" t="s">
        <v>91</v>
      </c>
      <c r="D79" s="13" t="s">
        <v>116</v>
      </c>
      <c r="E79" s="14">
        <v>100</v>
      </c>
      <c r="F79" s="20">
        <v>5800</v>
      </c>
      <c r="G79" s="16">
        <v>5800</v>
      </c>
      <c r="H79" s="16">
        <v>5800</v>
      </c>
      <c r="I79" s="23">
        <v>5740</v>
      </c>
      <c r="J79" t="s">
        <v>133</v>
      </c>
      <c r="K79" s="23">
        <v>1923</v>
      </c>
      <c r="L79" s="23">
        <f t="shared" si="3"/>
        <v>3203.7179999999998</v>
      </c>
      <c r="M79" s="23">
        <v>7685.9999999999991</v>
      </c>
      <c r="N79" s="26">
        <f t="shared" si="5"/>
        <v>3203.7179999999998</v>
      </c>
      <c r="O79" s="26">
        <f t="shared" si="6"/>
        <v>5645.9436000000005</v>
      </c>
      <c r="P79" s="26" t="e">
        <f>MAX(H79,I79,J79,#REF!,N79,O79)</f>
        <v>#REF!</v>
      </c>
    </row>
    <row r="80" spans="1:16">
      <c r="A80" s="37"/>
      <c r="B80" s="44"/>
      <c r="C80" s="32" t="s">
        <v>152</v>
      </c>
      <c r="D80" s="44"/>
      <c r="E80" s="45"/>
      <c r="F80" s="46"/>
      <c r="G80" s="33"/>
      <c r="H80" s="33"/>
      <c r="I80" s="34"/>
      <c r="K80" s="23"/>
      <c r="L80" s="62"/>
      <c r="M80" s="23"/>
      <c r="N80" s="26">
        <f t="shared" si="5"/>
        <v>0</v>
      </c>
      <c r="O80" s="26"/>
      <c r="P80" s="26"/>
    </row>
    <row r="81" spans="1:16" ht="32.25" customHeight="1">
      <c r="A81" s="37">
        <v>0.19</v>
      </c>
      <c r="B81" s="11">
        <v>70</v>
      </c>
      <c r="C81" s="12" t="s">
        <v>92</v>
      </c>
      <c r="D81" s="13" t="s">
        <v>116</v>
      </c>
      <c r="E81" s="14">
        <v>20</v>
      </c>
      <c r="F81" s="20">
        <v>94010</v>
      </c>
      <c r="G81" s="16">
        <v>10115</v>
      </c>
      <c r="H81" s="16">
        <v>10257</v>
      </c>
      <c r="I81" s="23">
        <v>8540</v>
      </c>
      <c r="J81" t="s">
        <v>134</v>
      </c>
      <c r="K81" s="23">
        <v>843</v>
      </c>
      <c r="L81" s="23">
        <f t="shared" si="3"/>
        <v>1404.4379999999999</v>
      </c>
      <c r="M81" s="23"/>
      <c r="N81" s="26">
        <f t="shared" si="5"/>
        <v>1404.4379999999999</v>
      </c>
      <c r="O81" s="26">
        <f t="shared" ref="O81:O91" si="7">AVERAGE(G81,H81,I81,J81,M81,N81)</f>
        <v>7579.1094999999996</v>
      </c>
      <c r="P81" s="26" t="e">
        <f>MAX(H81,I81,J81,#REF!,N81,O81)</f>
        <v>#REF!</v>
      </c>
    </row>
    <row r="82" spans="1:16" ht="38.25" customHeight="1">
      <c r="A82" s="37">
        <v>0.19</v>
      </c>
      <c r="B82" s="11">
        <v>71</v>
      </c>
      <c r="C82" s="12" t="s">
        <v>93</v>
      </c>
      <c r="D82" s="13" t="s">
        <v>116</v>
      </c>
      <c r="E82" s="14">
        <v>20</v>
      </c>
      <c r="F82" s="20">
        <v>7021</v>
      </c>
      <c r="G82" s="16">
        <v>6545</v>
      </c>
      <c r="H82" s="16">
        <v>6696</v>
      </c>
      <c r="I82" s="23">
        <v>5537</v>
      </c>
      <c r="J82" t="s">
        <v>135</v>
      </c>
      <c r="K82" s="23">
        <v>883</v>
      </c>
      <c r="L82" s="23">
        <f t="shared" si="3"/>
        <v>1471.078</v>
      </c>
      <c r="M82" s="23"/>
      <c r="N82" s="26">
        <f t="shared" si="5"/>
        <v>1471.078</v>
      </c>
      <c r="O82" s="26">
        <f t="shared" si="7"/>
        <v>5062.2695000000003</v>
      </c>
      <c r="P82" s="26" t="e">
        <f>MAX(H82,I82,J82,#REF!,N82,O82)</f>
        <v>#REF!</v>
      </c>
    </row>
    <row r="83" spans="1:16">
      <c r="B83" s="11">
        <v>72</v>
      </c>
      <c r="C83" s="12" t="s">
        <v>94</v>
      </c>
      <c r="D83" s="13" t="s">
        <v>116</v>
      </c>
      <c r="E83" s="14">
        <v>20</v>
      </c>
      <c r="F83" s="20">
        <v>83181</v>
      </c>
      <c r="G83" s="16">
        <v>8330</v>
      </c>
      <c r="H83" s="16">
        <v>8364</v>
      </c>
      <c r="I83" s="23">
        <v>7140</v>
      </c>
      <c r="J83" t="s">
        <v>136</v>
      </c>
      <c r="K83" s="23"/>
      <c r="L83" s="61"/>
      <c r="M83" s="23"/>
      <c r="N83" s="26">
        <f t="shared" si="5"/>
        <v>7140</v>
      </c>
      <c r="O83" s="26">
        <f t="shared" si="7"/>
        <v>7743.5</v>
      </c>
      <c r="P83" s="26" t="e">
        <f>MAX(H83,I83,J83,#REF!,N83,O83)</f>
        <v>#REF!</v>
      </c>
    </row>
    <row r="84" spans="1:16">
      <c r="B84" s="11">
        <v>73</v>
      </c>
      <c r="C84" s="12" t="s">
        <v>95</v>
      </c>
      <c r="D84" s="13" t="s">
        <v>116</v>
      </c>
      <c r="E84" s="14">
        <v>20</v>
      </c>
      <c r="F84" s="20">
        <v>5355</v>
      </c>
      <c r="G84" s="16">
        <v>5938</v>
      </c>
      <c r="H84" s="16">
        <v>5976</v>
      </c>
      <c r="I84" s="23">
        <v>4900</v>
      </c>
      <c r="J84" t="s">
        <v>137</v>
      </c>
      <c r="K84" s="23"/>
      <c r="L84" s="61"/>
      <c r="M84" s="23"/>
      <c r="N84" s="26">
        <f t="shared" si="5"/>
        <v>4900</v>
      </c>
      <c r="O84" s="26">
        <f t="shared" si="7"/>
        <v>5428.5</v>
      </c>
      <c r="P84" s="26" t="e">
        <f>MAX(H84,I84,J84,#REF!,N84,O84)</f>
        <v>#REF!</v>
      </c>
    </row>
    <row r="85" spans="1:16">
      <c r="A85" s="37">
        <v>0</v>
      </c>
      <c r="B85" s="11">
        <v>74</v>
      </c>
      <c r="C85" s="12" t="s">
        <v>149</v>
      </c>
      <c r="D85" s="13" t="s">
        <v>116</v>
      </c>
      <c r="E85" s="14">
        <v>20</v>
      </c>
      <c r="F85" s="20">
        <v>10115</v>
      </c>
      <c r="G85" s="16">
        <v>10353</v>
      </c>
      <c r="H85" s="16">
        <v>10314</v>
      </c>
      <c r="I85" s="23">
        <v>7980</v>
      </c>
      <c r="J85" t="s">
        <v>138</v>
      </c>
      <c r="K85" s="23">
        <v>2600</v>
      </c>
      <c r="L85" s="23">
        <f t="shared" ref="L85:L89" si="8">+(K85*1.19)*1.4</f>
        <v>4331.5999999999995</v>
      </c>
      <c r="M85" s="23"/>
      <c r="N85" s="26">
        <f t="shared" si="5"/>
        <v>4331.5999999999995</v>
      </c>
      <c r="O85" s="26">
        <f t="shared" si="7"/>
        <v>8244.65</v>
      </c>
      <c r="P85" s="26" t="e">
        <f>MAX(H85,I85,J85,#REF!,N85,O85)</f>
        <v>#REF!</v>
      </c>
    </row>
    <row r="86" spans="1:16">
      <c r="B86" s="11">
        <v>75</v>
      </c>
      <c r="C86" s="12" t="s">
        <v>96</v>
      </c>
      <c r="D86" s="13" t="s">
        <v>116</v>
      </c>
      <c r="E86" s="14">
        <v>20</v>
      </c>
      <c r="F86" s="20">
        <v>4879</v>
      </c>
      <c r="G86" s="16">
        <v>4760</v>
      </c>
      <c r="H86" s="16">
        <v>4899</v>
      </c>
      <c r="I86" s="23">
        <v>3612</v>
      </c>
      <c r="J86" t="s">
        <v>139</v>
      </c>
      <c r="K86" s="23"/>
      <c r="L86" s="61"/>
      <c r="M86" s="23"/>
      <c r="N86" s="26">
        <f t="shared" si="5"/>
        <v>3612</v>
      </c>
      <c r="O86" s="26">
        <f t="shared" si="7"/>
        <v>4220.75</v>
      </c>
      <c r="P86" s="26" t="e">
        <f>MAX(H86,I86,J86,#REF!,N86,O86)</f>
        <v>#REF!</v>
      </c>
    </row>
    <row r="87" spans="1:16">
      <c r="A87" s="37">
        <v>0.19</v>
      </c>
      <c r="B87" s="11">
        <v>76</v>
      </c>
      <c r="C87" s="12" t="s">
        <v>97</v>
      </c>
      <c r="D87" s="13" t="s">
        <v>116</v>
      </c>
      <c r="E87" s="14">
        <v>20</v>
      </c>
      <c r="F87" s="20">
        <v>5593</v>
      </c>
      <c r="G87" s="16">
        <v>5950</v>
      </c>
      <c r="H87" s="16">
        <v>6969</v>
      </c>
      <c r="I87" s="23">
        <v>6930</v>
      </c>
      <c r="J87" t="s">
        <v>145</v>
      </c>
      <c r="K87" s="23">
        <v>533</v>
      </c>
      <c r="L87" s="23">
        <f t="shared" si="8"/>
        <v>887.97799999999995</v>
      </c>
      <c r="M87" s="23"/>
      <c r="N87" s="26">
        <f t="shared" si="5"/>
        <v>887.97799999999995</v>
      </c>
      <c r="O87" s="26">
        <f t="shared" si="7"/>
        <v>5184.2444999999998</v>
      </c>
      <c r="P87" s="26" t="e">
        <f>MAX(H87,I87,J87,#REF!,N87,O87)</f>
        <v>#REF!</v>
      </c>
    </row>
    <row r="88" spans="1:16">
      <c r="B88" s="11">
        <v>77</v>
      </c>
      <c r="C88" s="12" t="s">
        <v>98</v>
      </c>
      <c r="D88" s="13" t="s">
        <v>116</v>
      </c>
      <c r="E88" s="14">
        <v>21</v>
      </c>
      <c r="F88" s="20">
        <v>7854</v>
      </c>
      <c r="G88" s="16">
        <v>7735</v>
      </c>
      <c r="H88" s="16">
        <v>7994</v>
      </c>
      <c r="I88" s="23">
        <v>4452</v>
      </c>
      <c r="J88" s="64" t="s">
        <v>177</v>
      </c>
      <c r="K88" s="23"/>
      <c r="L88" s="61"/>
      <c r="M88" s="23"/>
      <c r="N88" s="26">
        <f t="shared" si="5"/>
        <v>4452</v>
      </c>
      <c r="O88" s="26">
        <f t="shared" si="7"/>
        <v>6158.25</v>
      </c>
      <c r="P88" s="26" t="e">
        <f>MAX(H88,I88,J88,#REF!,N88,O88)</f>
        <v>#REF!</v>
      </c>
    </row>
    <row r="89" spans="1:16" ht="15.65" customHeight="1">
      <c r="A89" s="37">
        <v>0.19</v>
      </c>
      <c r="B89" s="11">
        <v>78</v>
      </c>
      <c r="C89" s="12" t="s">
        <v>99</v>
      </c>
      <c r="D89" s="13" t="s">
        <v>116</v>
      </c>
      <c r="E89" s="14">
        <v>20</v>
      </c>
      <c r="F89" s="20">
        <v>38080</v>
      </c>
      <c r="G89" s="16">
        <v>35700</v>
      </c>
      <c r="H89" s="16">
        <v>29155</v>
      </c>
      <c r="I89" s="23">
        <v>14187.6</v>
      </c>
      <c r="J89" t="s">
        <v>146</v>
      </c>
      <c r="K89" s="23">
        <v>10663</v>
      </c>
      <c r="L89" s="23">
        <f t="shared" si="8"/>
        <v>17764.557999999997</v>
      </c>
      <c r="M89" s="23"/>
      <c r="N89" s="26">
        <f t="shared" si="5"/>
        <v>14187.6</v>
      </c>
      <c r="O89" s="26">
        <f t="shared" si="7"/>
        <v>23307.550000000003</v>
      </c>
      <c r="P89" s="26" t="e">
        <f>MAX(H89,I89,J89,#REF!,N89,O89)</f>
        <v>#REF!</v>
      </c>
    </row>
    <row r="90" spans="1:16" ht="15.65" customHeight="1">
      <c r="B90" s="11">
        <v>79</v>
      </c>
      <c r="C90" s="12" t="s">
        <v>100</v>
      </c>
      <c r="D90" s="13" t="s">
        <v>116</v>
      </c>
      <c r="E90" s="14">
        <v>20</v>
      </c>
      <c r="F90" s="20">
        <v>4046</v>
      </c>
      <c r="G90" s="16">
        <v>4046</v>
      </c>
      <c r="H90" s="16">
        <v>4222</v>
      </c>
      <c r="I90" s="23">
        <v>4723.6000000000004</v>
      </c>
      <c r="J90" t="s">
        <v>141</v>
      </c>
      <c r="K90" s="23"/>
      <c r="L90" s="61"/>
      <c r="M90" s="23"/>
      <c r="N90" s="26">
        <f t="shared" si="5"/>
        <v>4046</v>
      </c>
      <c r="O90" s="26">
        <f t="shared" si="7"/>
        <v>4259.3999999999996</v>
      </c>
      <c r="P90" s="26" t="e">
        <f>MAX(H90,I90,J90,#REF!,N90,O90)</f>
        <v>#REF!</v>
      </c>
    </row>
    <row r="91" spans="1:16" ht="15.65" customHeight="1">
      <c r="B91" s="11">
        <v>80</v>
      </c>
      <c r="C91" s="12" t="s">
        <v>101</v>
      </c>
      <c r="D91" s="13" t="s">
        <v>116</v>
      </c>
      <c r="E91" s="14">
        <v>20</v>
      </c>
      <c r="F91" s="20">
        <v>64855</v>
      </c>
      <c r="G91" s="16">
        <v>61880</v>
      </c>
      <c r="H91" s="16">
        <v>65450</v>
      </c>
      <c r="I91" s="23">
        <v>61530</v>
      </c>
      <c r="J91" s="69" t="s">
        <v>179</v>
      </c>
      <c r="K91" s="23"/>
      <c r="L91" s="61"/>
      <c r="M91" s="23"/>
      <c r="N91" s="26">
        <f t="shared" si="5"/>
        <v>61530</v>
      </c>
      <c r="O91" s="26">
        <f t="shared" si="7"/>
        <v>62597.5</v>
      </c>
      <c r="P91" s="26" t="e">
        <f>MAX(H91,I91,J91,#REF!,N91,O91)</f>
        <v>#REF!</v>
      </c>
    </row>
    <row r="92" spans="1:16" ht="15.65" customHeight="1">
      <c r="B92" s="44"/>
      <c r="C92" s="32" t="s">
        <v>155</v>
      </c>
      <c r="D92" s="44"/>
      <c r="E92" s="45"/>
      <c r="F92" s="46"/>
      <c r="G92" s="33"/>
      <c r="H92" s="33"/>
      <c r="I92" s="34"/>
      <c r="J92" s="59"/>
      <c r="K92" s="34"/>
      <c r="L92" s="62"/>
      <c r="M92" s="34"/>
      <c r="N92" s="33"/>
      <c r="O92" s="33"/>
      <c r="P92" s="33"/>
    </row>
    <row r="93" spans="1:16">
      <c r="B93" s="49">
        <v>81</v>
      </c>
      <c r="C93" s="50" t="s">
        <v>102</v>
      </c>
      <c r="D93" s="51" t="s">
        <v>116</v>
      </c>
      <c r="E93" s="52">
        <v>20</v>
      </c>
      <c r="F93" s="53">
        <v>57120</v>
      </c>
      <c r="G93" s="55">
        <v>57120</v>
      </c>
      <c r="H93" s="55">
        <v>56918</v>
      </c>
      <c r="I93" s="57">
        <v>139860</v>
      </c>
      <c r="J93" t="s">
        <v>147</v>
      </c>
      <c r="K93" s="57"/>
      <c r="L93" s="61"/>
      <c r="M93" s="57"/>
      <c r="N93" s="26">
        <f t="shared" ref="N93:N102" si="9">MIN(F93,G93,H93,I93,L93,M93)</f>
        <v>56918</v>
      </c>
      <c r="O93" s="58">
        <f t="shared" ref="O93:O102" si="10">AVERAGE(G93,H93,I93,J93,M93,N93)</f>
        <v>77704</v>
      </c>
      <c r="P93" s="58" t="e">
        <f>MAX(H93,I93,J93,#REF!,N93,O93)</f>
        <v>#REF!</v>
      </c>
    </row>
    <row r="94" spans="1:16">
      <c r="B94" s="11">
        <v>82</v>
      </c>
      <c r="C94" s="12" t="s">
        <v>103</v>
      </c>
      <c r="D94" s="13" t="s">
        <v>116</v>
      </c>
      <c r="E94" s="14">
        <v>20</v>
      </c>
      <c r="F94" s="20">
        <v>41055</v>
      </c>
      <c r="G94" s="16">
        <v>41650</v>
      </c>
      <c r="H94" s="16">
        <v>41531</v>
      </c>
      <c r="I94" s="23"/>
      <c r="J94" s="33"/>
      <c r="K94" s="23"/>
      <c r="L94" s="61"/>
      <c r="M94" s="23"/>
      <c r="N94" s="26">
        <f t="shared" si="9"/>
        <v>41055</v>
      </c>
      <c r="O94" s="26">
        <f t="shared" si="10"/>
        <v>41412</v>
      </c>
      <c r="P94" s="26" t="e">
        <f>MAX(H94,I94,J94,#REF!,N94,O94)</f>
        <v>#REF!</v>
      </c>
    </row>
    <row r="95" spans="1:16">
      <c r="B95" s="49">
        <v>83</v>
      </c>
      <c r="C95" s="12" t="s">
        <v>104</v>
      </c>
      <c r="D95" s="13" t="s">
        <v>116</v>
      </c>
      <c r="E95" s="14">
        <v>20</v>
      </c>
      <c r="F95" s="20">
        <v>26180</v>
      </c>
      <c r="G95" s="16">
        <v>24990</v>
      </c>
      <c r="H95" s="16">
        <v>24871</v>
      </c>
      <c r="I95" s="23">
        <v>74060</v>
      </c>
      <c r="J95" s="33"/>
      <c r="K95" s="23"/>
      <c r="L95" s="61"/>
      <c r="M95" s="23"/>
      <c r="N95" s="26">
        <f t="shared" si="9"/>
        <v>24871</v>
      </c>
      <c r="O95" s="26">
        <f t="shared" si="10"/>
        <v>37198</v>
      </c>
      <c r="P95" s="26" t="e">
        <f>MAX(H95,I95,J95,#REF!,N95,O95)</f>
        <v>#REF!</v>
      </c>
    </row>
    <row r="96" spans="1:16" ht="33" customHeight="1">
      <c r="B96" s="11">
        <v>84</v>
      </c>
      <c r="C96" s="12" t="s">
        <v>105</v>
      </c>
      <c r="D96" s="13" t="s">
        <v>116</v>
      </c>
      <c r="E96" s="14">
        <v>20</v>
      </c>
      <c r="F96" s="20">
        <v>25823</v>
      </c>
      <c r="G96" s="16">
        <v>26180</v>
      </c>
      <c r="H96" s="16">
        <v>27965</v>
      </c>
      <c r="I96" s="23">
        <v>14000</v>
      </c>
      <c r="J96" s="33"/>
      <c r="K96" s="23"/>
      <c r="L96" s="61"/>
      <c r="M96" s="23"/>
      <c r="N96" s="26">
        <f t="shared" si="9"/>
        <v>14000</v>
      </c>
      <c r="O96" s="26">
        <f t="shared" si="10"/>
        <v>20536.25</v>
      </c>
      <c r="P96" s="26" t="e">
        <f>MAX(H96,I96,J96,#REF!,N96,O96)</f>
        <v>#REF!</v>
      </c>
    </row>
    <row r="97" spans="2:16" ht="31">
      <c r="B97" s="49">
        <v>85</v>
      </c>
      <c r="C97" s="12" t="s">
        <v>106</v>
      </c>
      <c r="D97" s="13" t="s">
        <v>116</v>
      </c>
      <c r="E97" s="14">
        <v>20</v>
      </c>
      <c r="F97" s="20">
        <v>22610</v>
      </c>
      <c r="G97" s="16">
        <v>23562</v>
      </c>
      <c r="H97" s="16">
        <v>26775</v>
      </c>
      <c r="I97" s="23"/>
      <c r="J97" s="33"/>
      <c r="K97" s="23"/>
      <c r="L97" s="61"/>
      <c r="M97" s="23"/>
      <c r="N97" s="26">
        <f t="shared" si="9"/>
        <v>22610</v>
      </c>
      <c r="O97" s="26">
        <f t="shared" si="10"/>
        <v>24315.666666666668</v>
      </c>
      <c r="P97" s="26" t="e">
        <f>MAX(H97,I97,J97,#REF!,N97,O97)</f>
        <v>#REF!</v>
      </c>
    </row>
    <row r="98" spans="2:16">
      <c r="B98" s="11">
        <v>86</v>
      </c>
      <c r="C98" s="12" t="s">
        <v>107</v>
      </c>
      <c r="D98" s="13" t="s">
        <v>116</v>
      </c>
      <c r="E98" s="14">
        <v>20</v>
      </c>
      <c r="F98" s="20">
        <v>6188</v>
      </c>
      <c r="G98" s="16">
        <v>5831</v>
      </c>
      <c r="H98" s="16">
        <v>6188</v>
      </c>
      <c r="I98" s="23">
        <v>5320</v>
      </c>
      <c r="J98" s="33"/>
      <c r="K98" s="23"/>
      <c r="L98" s="61"/>
      <c r="M98" s="23"/>
      <c r="N98" s="26">
        <f t="shared" si="9"/>
        <v>5320</v>
      </c>
      <c r="O98" s="26">
        <f t="shared" si="10"/>
        <v>5664.75</v>
      </c>
      <c r="P98" s="26" t="e">
        <f>MAX(H98,I98,J98,#REF!,N98,O98)</f>
        <v>#REF!</v>
      </c>
    </row>
    <row r="99" spans="2:16">
      <c r="B99" s="49">
        <v>87</v>
      </c>
      <c r="C99" s="12" t="s">
        <v>108</v>
      </c>
      <c r="D99" s="13" t="s">
        <v>116</v>
      </c>
      <c r="E99" s="14">
        <v>20</v>
      </c>
      <c r="F99" s="20">
        <v>5950</v>
      </c>
      <c r="G99" s="16">
        <v>5462</v>
      </c>
      <c r="H99" s="16">
        <v>5462</v>
      </c>
      <c r="I99" s="23">
        <v>12600</v>
      </c>
      <c r="J99" s="33"/>
      <c r="K99" s="23"/>
      <c r="L99" s="61"/>
      <c r="M99" s="23"/>
      <c r="N99" s="26">
        <f t="shared" si="9"/>
        <v>5462</v>
      </c>
      <c r="O99" s="26">
        <f t="shared" si="10"/>
        <v>7246.5</v>
      </c>
      <c r="P99" s="26" t="e">
        <f>MAX(H99,I99,J99,#REF!,N99,O99)</f>
        <v>#REF!</v>
      </c>
    </row>
    <row r="100" spans="2:16">
      <c r="B100" s="11">
        <v>88</v>
      </c>
      <c r="C100" s="12" t="s">
        <v>109</v>
      </c>
      <c r="D100" s="13" t="s">
        <v>116</v>
      </c>
      <c r="E100" s="14">
        <v>20</v>
      </c>
      <c r="F100" s="20">
        <v>5950</v>
      </c>
      <c r="G100" s="16">
        <v>5593</v>
      </c>
      <c r="H100" s="16">
        <v>5831</v>
      </c>
      <c r="I100" s="23">
        <v>14000</v>
      </c>
      <c r="J100" s="33"/>
      <c r="K100" s="23"/>
      <c r="L100" s="61"/>
      <c r="M100" s="23"/>
      <c r="N100" s="26">
        <f t="shared" si="9"/>
        <v>5593</v>
      </c>
      <c r="O100" s="26">
        <f t="shared" si="10"/>
        <v>7754.25</v>
      </c>
      <c r="P100" s="26" t="e">
        <f>MAX(H100,I100,J100,#REF!,N100,O100)</f>
        <v>#REF!</v>
      </c>
    </row>
    <row r="101" spans="2:16">
      <c r="B101" s="49">
        <v>89</v>
      </c>
      <c r="C101" s="12" t="s">
        <v>110</v>
      </c>
      <c r="D101" s="13" t="s">
        <v>116</v>
      </c>
      <c r="E101" s="14">
        <v>20</v>
      </c>
      <c r="F101" s="20">
        <v>5355</v>
      </c>
      <c r="G101" s="16">
        <v>4998</v>
      </c>
      <c r="H101" s="16">
        <v>5355</v>
      </c>
      <c r="I101" s="23">
        <v>2800</v>
      </c>
      <c r="J101" s="33"/>
      <c r="K101" s="23"/>
      <c r="L101" s="61"/>
      <c r="M101" s="23"/>
      <c r="N101" s="26">
        <f t="shared" si="9"/>
        <v>2800</v>
      </c>
      <c r="O101" s="26">
        <f t="shared" si="10"/>
        <v>3988.25</v>
      </c>
      <c r="P101" s="26" t="e">
        <f>MAX(H101,I101,J101,#REF!,N101,O101)</f>
        <v>#REF!</v>
      </c>
    </row>
    <row r="102" spans="2:16">
      <c r="B102" s="11">
        <v>90</v>
      </c>
      <c r="C102" s="12" t="s">
        <v>111</v>
      </c>
      <c r="D102" s="13" t="s">
        <v>116</v>
      </c>
      <c r="E102" s="14">
        <v>20</v>
      </c>
      <c r="F102" s="20">
        <v>12971</v>
      </c>
      <c r="G102" s="16">
        <v>11781</v>
      </c>
      <c r="H102" s="16">
        <v>15351</v>
      </c>
      <c r="I102" s="23">
        <v>13314</v>
      </c>
      <c r="J102" s="33"/>
      <c r="K102" s="23"/>
      <c r="L102" s="61"/>
      <c r="M102" s="23"/>
      <c r="N102" s="26">
        <f t="shared" si="9"/>
        <v>11781</v>
      </c>
      <c r="O102" s="26">
        <f t="shared" si="10"/>
        <v>13056.75</v>
      </c>
      <c r="P102" s="26" t="e">
        <f>MAX(H102,I102,J102,#REF!,N102,O102)</f>
        <v>#REF!</v>
      </c>
    </row>
    <row r="103" spans="2:16">
      <c r="B103" s="44"/>
      <c r="C103" s="32" t="s">
        <v>154</v>
      </c>
      <c r="D103" s="44"/>
      <c r="E103" s="45"/>
      <c r="F103" s="46"/>
      <c r="G103" s="33"/>
      <c r="H103" s="33"/>
      <c r="I103" s="34"/>
      <c r="J103" s="33"/>
      <c r="K103" s="34"/>
      <c r="L103" s="62"/>
      <c r="M103" s="34"/>
      <c r="N103" s="33"/>
      <c r="O103" s="33"/>
      <c r="P103" s="33"/>
    </row>
    <row r="104" spans="2:16" ht="97.5" customHeight="1">
      <c r="B104" s="11">
        <v>91</v>
      </c>
      <c r="C104" s="12" t="s">
        <v>112</v>
      </c>
      <c r="D104" s="13" t="s">
        <v>116</v>
      </c>
      <c r="E104" s="14">
        <v>293</v>
      </c>
      <c r="F104" s="20">
        <v>24395</v>
      </c>
      <c r="G104" s="16">
        <v>23681</v>
      </c>
      <c r="H104" s="16">
        <v>23205</v>
      </c>
      <c r="I104" s="23">
        <v>9000</v>
      </c>
      <c r="J104" s="70" t="s">
        <v>180</v>
      </c>
      <c r="K104" s="23"/>
      <c r="L104" s="61"/>
      <c r="M104" s="23"/>
      <c r="N104" s="26">
        <f>MIN(F104,G104,H104,I104,L104,M104)</f>
        <v>9000</v>
      </c>
      <c r="O104" s="26">
        <f>AVERAGE(G104,H104,I104,J104,M104,N104)</f>
        <v>16221.5</v>
      </c>
      <c r="P104" s="26" t="e">
        <f>MAX(H104,I104,J104,#REF!,N104,O104)</f>
        <v>#REF!</v>
      </c>
    </row>
    <row r="105" spans="2:16" ht="93" customHeight="1">
      <c r="B105" s="11">
        <v>92</v>
      </c>
      <c r="C105" s="12" t="s">
        <v>113</v>
      </c>
      <c r="D105" s="13" t="s">
        <v>116</v>
      </c>
      <c r="E105" s="14">
        <v>300</v>
      </c>
      <c r="F105" s="20">
        <v>29000</v>
      </c>
      <c r="G105" s="16">
        <v>29000</v>
      </c>
      <c r="H105" s="16">
        <v>29000</v>
      </c>
      <c r="I105" s="23">
        <v>24000</v>
      </c>
      <c r="J105" s="70" t="s">
        <v>180</v>
      </c>
      <c r="K105" s="23"/>
      <c r="L105" s="61"/>
      <c r="M105" s="23"/>
      <c r="N105" s="26">
        <f>MIN(F105,G105,H105,I105,L105,M105)</f>
        <v>24000</v>
      </c>
      <c r="O105" s="26">
        <f>AVERAGE(G105,H105,I105,J105,M105,N105)</f>
        <v>26500</v>
      </c>
      <c r="P105" s="26" t="e">
        <f>MAX(H105,I105,J105,#REF!,N105,O105)</f>
        <v>#REF!</v>
      </c>
    </row>
    <row r="106" spans="2:16" ht="23.25" customHeight="1">
      <c r="B106" s="44"/>
      <c r="C106" s="48" t="s">
        <v>153</v>
      </c>
      <c r="D106" s="44"/>
      <c r="E106" s="45"/>
      <c r="F106" s="46"/>
      <c r="G106" s="33"/>
      <c r="H106" s="33"/>
      <c r="I106" s="34"/>
      <c r="J106" s="33"/>
      <c r="K106" s="34"/>
      <c r="L106" s="61"/>
      <c r="M106" s="34"/>
      <c r="N106" s="33"/>
      <c r="O106" s="33"/>
      <c r="P106" s="33"/>
    </row>
    <row r="107" spans="2:16" ht="39.75" customHeight="1">
      <c r="B107" s="11">
        <v>93</v>
      </c>
      <c r="C107" s="12" t="s">
        <v>114</v>
      </c>
      <c r="D107" s="13" t="s">
        <v>116</v>
      </c>
      <c r="E107" s="14">
        <v>20</v>
      </c>
      <c r="F107" s="20">
        <v>2915500</v>
      </c>
      <c r="G107" s="16">
        <v>2975000</v>
      </c>
      <c r="H107" s="16">
        <v>2915500</v>
      </c>
      <c r="I107" s="23">
        <v>1916667</v>
      </c>
      <c r="J107" s="70" t="s">
        <v>180</v>
      </c>
      <c r="K107" s="23"/>
      <c r="L107" s="61"/>
      <c r="M107" s="23"/>
      <c r="N107" s="26">
        <f>MIN(F107,G107,H107,I107,L107,M107)</f>
        <v>1916667</v>
      </c>
      <c r="O107" s="26">
        <f>AVERAGE(G107,H107,I107,J107,M107,N107)</f>
        <v>2430958.5</v>
      </c>
      <c r="P107" s="26" t="e">
        <f>MAX(H107,I107,J107,#REF!,N107,O107)</f>
        <v>#REF!</v>
      </c>
    </row>
    <row r="108" spans="2:16" ht="76.5" customHeight="1">
      <c r="B108" s="11">
        <v>94</v>
      </c>
      <c r="C108" s="12" t="s">
        <v>115</v>
      </c>
      <c r="D108" s="13" t="s">
        <v>116</v>
      </c>
      <c r="E108" s="14">
        <v>15</v>
      </c>
      <c r="F108" s="20">
        <v>2261000</v>
      </c>
      <c r="G108" s="16">
        <v>2201500</v>
      </c>
      <c r="H108" s="16">
        <v>2142000</v>
      </c>
      <c r="I108" s="23"/>
      <c r="J108" s="33"/>
      <c r="K108" s="23"/>
      <c r="L108" s="61">
        <v>910000</v>
      </c>
      <c r="M108" s="23"/>
      <c r="N108" s="26">
        <f>MIN(F108,G108,H108,I108,L108,M108)</f>
        <v>910000</v>
      </c>
      <c r="O108" s="26">
        <f>AVERAGE(G108,H108,I108,J108,M108,N108)</f>
        <v>1751166.6666666667</v>
      </c>
      <c r="P108" s="26" t="e">
        <f>MAX(H108,I108,J108,#REF!,N108,O108)</f>
        <v>#REF!</v>
      </c>
    </row>
    <row r="109" spans="2:16" ht="21" customHeight="1">
      <c r="B109" s="144" t="s">
        <v>3</v>
      </c>
      <c r="C109" s="145"/>
      <c r="D109" s="145"/>
      <c r="E109" s="146"/>
      <c r="F109" s="35"/>
      <c r="G109" s="35"/>
      <c r="H109" s="35"/>
      <c r="I109" s="36"/>
      <c r="J109" s="36"/>
      <c r="K109" s="36"/>
      <c r="L109" s="36"/>
      <c r="M109" s="36"/>
      <c r="N109" s="36"/>
      <c r="O109" s="36"/>
      <c r="P109" s="36" t="e">
        <f>SUM(P9:P108)</f>
        <v>#REF!</v>
      </c>
    </row>
    <row r="110" spans="2:16" ht="15" customHeight="1">
      <c r="B110" s="17" t="s">
        <v>117</v>
      </c>
      <c r="C110" s="17"/>
      <c r="D110" s="17"/>
      <c r="E110" s="17"/>
      <c r="F110" s="18"/>
      <c r="G110" s="18"/>
      <c r="H110" s="18"/>
      <c r="I110" s="18"/>
      <c r="J110" s="18"/>
      <c r="K110" s="18"/>
      <c r="L110" s="18"/>
      <c r="M110" s="18"/>
      <c r="N110" s="22"/>
      <c r="O110" s="22"/>
      <c r="P110" s="22"/>
    </row>
    <row r="111" spans="2:16" ht="15" customHeight="1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2:16" ht="15" customHeight="1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2:16" ht="15" customHeight="1"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2:16" ht="15" customHeight="1">
      <c r="B114" s="147" t="s">
        <v>8</v>
      </c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</row>
    <row r="115" spans="2:16" ht="15" customHeight="1">
      <c r="B115" s="148" t="s">
        <v>9</v>
      </c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</row>
    <row r="116" spans="2:16" ht="15" customHeight="1">
      <c r="B116" t="s">
        <v>10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 ht="15" customHeight="1">
      <c r="N117" t="s">
        <v>12</v>
      </c>
    </row>
    <row r="118" spans="2:16" ht="15" customHeight="1">
      <c r="B118" t="s">
        <v>24</v>
      </c>
    </row>
    <row r="119" spans="2:16" ht="15" customHeight="1">
      <c r="B119" t="s">
        <v>11</v>
      </c>
      <c r="N119" t="s">
        <v>25</v>
      </c>
    </row>
    <row r="120" spans="2:16" ht="15" customHeight="1">
      <c r="N120" t="s">
        <v>13</v>
      </c>
    </row>
    <row r="121" spans="2:16" ht="15" customHeight="1"/>
    <row r="122" spans="2:16" ht="15" customHeight="1">
      <c r="B122" s="141" t="s">
        <v>142</v>
      </c>
      <c r="C122" s="142"/>
      <c r="D122" s="142"/>
    </row>
    <row r="123" spans="2:16" ht="15" customHeight="1">
      <c r="B123" t="s">
        <v>143</v>
      </c>
    </row>
    <row r="124" spans="2:16" ht="15" customHeight="1"/>
    <row r="125" spans="2:16" ht="15" customHeight="1"/>
    <row r="126" spans="2:16" ht="15" customHeight="1"/>
    <row r="127" spans="2:16" ht="15" customHeight="1"/>
    <row r="128" spans="2:16" ht="15" customHeight="1"/>
    <row r="129" ht="15" customHeight="1"/>
    <row r="130" ht="15" customHeight="1"/>
    <row r="131" ht="15" customHeight="1"/>
    <row r="132" ht="15" customHeight="1"/>
    <row r="138" ht="24" customHeight="1"/>
  </sheetData>
  <mergeCells count="15">
    <mergeCell ref="B115:P115"/>
    <mergeCell ref="B122:D122"/>
    <mergeCell ref="B109:E109"/>
    <mergeCell ref="B114:P114"/>
    <mergeCell ref="J6:J7"/>
    <mergeCell ref="K6:L6"/>
    <mergeCell ref="B6:B7"/>
    <mergeCell ref="C6:C7"/>
    <mergeCell ref="D6:D7"/>
    <mergeCell ref="E6:E7"/>
    <mergeCell ref="B1:P1"/>
    <mergeCell ref="B2:P2"/>
    <mergeCell ref="B3:P3"/>
    <mergeCell ref="B4:P4"/>
    <mergeCell ref="B5:P5"/>
  </mergeCells>
  <hyperlinks>
    <hyperlink ref="B122" r:id="rId1" xr:uid="{00000000-0004-0000-0200-000000000000}"/>
    <hyperlink ref="J11" r:id="rId2" xr:uid="{00000000-0004-0000-0200-000001000000}"/>
    <hyperlink ref="J25" r:id="rId3" xr:uid="{00000000-0004-0000-0200-000002000000}"/>
    <hyperlink ref="J27" r:id="rId4" xr:uid="{00000000-0004-0000-0200-000003000000}"/>
    <hyperlink ref="J29" r:id="rId5" xr:uid="{00000000-0004-0000-0200-000004000000}"/>
    <hyperlink ref="J57" r:id="rId6" xr:uid="{00000000-0004-0000-0200-000005000000}"/>
    <hyperlink ref="J88" r:id="rId7" xr:uid="{00000000-0004-0000-0200-000006000000}"/>
    <hyperlink ref="J49" r:id="rId8" xr:uid="{00000000-0004-0000-0200-000007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landscape" r:id="rId9"/>
  <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2806-49EE-40AC-B064-A6D828EA872F}">
  <sheetPr>
    <tabColor rgb="FF92D050"/>
  </sheetPr>
  <dimension ref="A1:X134"/>
  <sheetViews>
    <sheetView topLeftCell="A97" zoomScale="55" zoomScaleNormal="55" workbookViewId="0">
      <selection activeCell="H13" sqref="H13"/>
    </sheetView>
  </sheetViews>
  <sheetFormatPr baseColWidth="10" defaultColWidth="11.1640625" defaultRowHeight="18.5"/>
  <cols>
    <col min="1" max="1" width="6.9140625" style="86" customWidth="1"/>
    <col min="2" max="2" width="62.08203125" style="86" customWidth="1"/>
    <col min="3" max="3" width="8.6640625" style="86" customWidth="1"/>
    <col min="4" max="5" width="12.1640625" style="86" customWidth="1"/>
    <col min="6" max="7" width="15.6640625" style="86" customWidth="1"/>
    <col min="8" max="12" width="16.4140625" style="86" customWidth="1"/>
    <col min="13" max="14" width="18" style="86" customWidth="1"/>
    <col min="15" max="15" width="18.1640625" style="86" customWidth="1"/>
    <col min="16" max="17" width="19.5" style="86" customWidth="1"/>
    <col min="18" max="18" width="22.5" style="86" customWidth="1"/>
    <col min="19" max="19" width="22.1640625" style="86" customWidth="1"/>
    <col min="20" max="20" width="22.6640625" style="86" customWidth="1"/>
    <col min="21" max="21" width="11.1640625" style="86"/>
    <col min="22" max="22" width="15.5" style="86" bestFit="1" customWidth="1"/>
    <col min="23" max="23" width="12.58203125" style="86" bestFit="1" customWidth="1"/>
    <col min="24" max="24" width="15.6640625" style="86" bestFit="1" customWidth="1"/>
    <col min="25" max="16384" width="11.1640625" style="86"/>
  </cols>
  <sheetData>
    <row r="1" spans="1:24" ht="15.65" customHeight="1">
      <c r="A1" s="198" t="s">
        <v>16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200"/>
    </row>
    <row r="2" spans="1:24" ht="21" customHeight="1">
      <c r="A2" s="201" t="s">
        <v>15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3"/>
    </row>
    <row r="3" spans="1:24" ht="21" customHeight="1">
      <c r="A3" s="20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3"/>
    </row>
    <row r="4" spans="1:24" ht="19.25" customHeight="1">
      <c r="A4" s="204" t="s">
        <v>213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6"/>
    </row>
    <row r="5" spans="1:24" ht="14.25" customHeight="1">
      <c r="A5" s="207" t="s">
        <v>14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</row>
    <row r="6" spans="1:24" ht="47.4" customHeight="1">
      <c r="A6" s="186" t="s">
        <v>0</v>
      </c>
      <c r="B6" s="186" t="s">
        <v>4</v>
      </c>
      <c r="C6" s="186" t="s">
        <v>17</v>
      </c>
      <c r="D6" s="187" t="s">
        <v>1</v>
      </c>
      <c r="E6" s="187" t="s">
        <v>2</v>
      </c>
      <c r="F6" s="194" t="s">
        <v>214</v>
      </c>
      <c r="G6" s="195"/>
      <c r="H6" s="187" t="s">
        <v>215</v>
      </c>
      <c r="I6" s="187"/>
      <c r="J6" s="187" t="s">
        <v>216</v>
      </c>
      <c r="K6" s="187"/>
      <c r="L6" s="189" t="s">
        <v>217</v>
      </c>
      <c r="M6" s="188" t="s">
        <v>218</v>
      </c>
      <c r="N6" s="188" t="s">
        <v>219</v>
      </c>
      <c r="O6" s="186" t="s">
        <v>220</v>
      </c>
      <c r="P6" s="189" t="s">
        <v>221</v>
      </c>
      <c r="Q6" s="87" t="s">
        <v>217</v>
      </c>
      <c r="R6" s="189" t="s">
        <v>222</v>
      </c>
    </row>
    <row r="7" spans="1:24" ht="15.75" customHeight="1">
      <c r="A7" s="186"/>
      <c r="B7" s="186"/>
      <c r="C7" s="186"/>
      <c r="D7" s="187"/>
      <c r="E7" s="187"/>
      <c r="F7" s="178" t="s">
        <v>223</v>
      </c>
      <c r="G7" s="181"/>
      <c r="H7" s="186" t="s">
        <v>224</v>
      </c>
      <c r="I7" s="186"/>
      <c r="J7" s="186" t="s">
        <v>225</v>
      </c>
      <c r="K7" s="186"/>
      <c r="L7" s="190"/>
      <c r="M7" s="196"/>
      <c r="N7" s="196"/>
      <c r="O7" s="186"/>
      <c r="P7" s="190"/>
      <c r="Q7" s="192">
        <v>0.4</v>
      </c>
      <c r="R7" s="190"/>
      <c r="S7" s="88"/>
      <c r="T7" s="88"/>
      <c r="V7" s="89" t="str">
        <f>M6</f>
        <v>MÍNIMO</v>
      </c>
      <c r="W7" s="89"/>
      <c r="X7" s="89" t="str">
        <f>O6</f>
        <v>MÁXIMO</v>
      </c>
    </row>
    <row r="8" spans="1:24" ht="23.25" customHeight="1">
      <c r="A8" s="186"/>
      <c r="B8" s="186"/>
      <c r="C8" s="186"/>
      <c r="D8" s="187"/>
      <c r="E8" s="187"/>
      <c r="F8" s="189" t="s">
        <v>5</v>
      </c>
      <c r="G8" s="189" t="s">
        <v>6</v>
      </c>
      <c r="H8" s="187" t="s">
        <v>5</v>
      </c>
      <c r="I8" s="187" t="s">
        <v>7</v>
      </c>
      <c r="J8" s="187" t="s">
        <v>5</v>
      </c>
      <c r="K8" s="187" t="s">
        <v>7</v>
      </c>
      <c r="L8" s="187" t="s">
        <v>7</v>
      </c>
      <c r="M8" s="196"/>
      <c r="N8" s="196"/>
      <c r="O8" s="186"/>
      <c r="P8" s="190"/>
      <c r="Q8" s="192"/>
      <c r="R8" s="190"/>
      <c r="S8" s="90"/>
      <c r="T8" s="90"/>
      <c r="V8" s="90">
        <f>M100</f>
        <v>29402390</v>
      </c>
      <c r="W8" s="90"/>
      <c r="X8" s="90">
        <f>O100</f>
        <v>30722205</v>
      </c>
    </row>
    <row r="9" spans="1:24" ht="32.25" customHeight="1" thickBot="1">
      <c r="A9" s="186"/>
      <c r="B9" s="188"/>
      <c r="C9" s="188"/>
      <c r="D9" s="189"/>
      <c r="E9" s="189"/>
      <c r="F9" s="191"/>
      <c r="G9" s="191"/>
      <c r="H9" s="187"/>
      <c r="I9" s="187"/>
      <c r="J9" s="187"/>
      <c r="K9" s="187"/>
      <c r="L9" s="187"/>
      <c r="M9" s="197"/>
      <c r="N9" s="197"/>
      <c r="O9" s="186"/>
      <c r="P9" s="191"/>
      <c r="Q9" s="193"/>
      <c r="R9" s="191"/>
    </row>
    <row r="10" spans="1:24" ht="19" thickBot="1">
      <c r="A10" s="91">
        <v>1</v>
      </c>
      <c r="B10" s="92" t="s">
        <v>27</v>
      </c>
      <c r="C10" s="93" t="s">
        <v>226</v>
      </c>
      <c r="D10" s="94">
        <v>1</v>
      </c>
      <c r="E10" s="94">
        <v>1</v>
      </c>
      <c r="F10" s="95">
        <v>2370</v>
      </c>
      <c r="G10" s="95">
        <f>F10*E10</f>
        <v>2370</v>
      </c>
      <c r="H10" s="96">
        <v>2400</v>
      </c>
      <c r="I10" s="96">
        <f>H10*E10</f>
        <v>2400</v>
      </c>
      <c r="J10" s="96">
        <v>2300</v>
      </c>
      <c r="K10" s="96">
        <f>J10</f>
        <v>2300</v>
      </c>
      <c r="L10" s="114">
        <v>2730</v>
      </c>
      <c r="M10" s="97">
        <f t="shared" ref="M10:M73" si="0">MIN(K10,I10,G10)</f>
        <v>2300</v>
      </c>
      <c r="N10" s="97">
        <f t="shared" ref="N10:N73" si="1">AVERAGE(K10,I10,G10)</f>
        <v>2356.6666666666665</v>
      </c>
      <c r="O10" s="98">
        <f t="shared" ref="O10:O73" si="2">MAX(K10,I10,G10)</f>
        <v>2400</v>
      </c>
      <c r="P10" s="99">
        <f>1950</f>
        <v>1950</v>
      </c>
      <c r="Q10" s="99">
        <f>$Q$7*P10+P10</f>
        <v>2730</v>
      </c>
      <c r="R10" s="100" t="s">
        <v>227</v>
      </c>
    </row>
    <row r="11" spans="1:24" ht="19" thickBot="1">
      <c r="A11" s="91">
        <v>2</v>
      </c>
      <c r="B11" s="92" t="s">
        <v>228</v>
      </c>
      <c r="C11" s="93" t="s">
        <v>226</v>
      </c>
      <c r="D11" s="94">
        <v>1</v>
      </c>
      <c r="E11" s="94">
        <v>1</v>
      </c>
      <c r="F11" s="95">
        <v>2280</v>
      </c>
      <c r="G11" s="95">
        <f t="shared" ref="G11:G74" si="3">F11*E11</f>
        <v>2280</v>
      </c>
      <c r="H11" s="96">
        <v>2250</v>
      </c>
      <c r="I11" s="96">
        <f t="shared" ref="I11:I74" si="4">H11*E11</f>
        <v>2250</v>
      </c>
      <c r="J11" s="96">
        <v>2200</v>
      </c>
      <c r="K11" s="96">
        <f t="shared" ref="K11:K74" si="5">J11</f>
        <v>2200</v>
      </c>
      <c r="L11" s="114">
        <v>2548</v>
      </c>
      <c r="M11" s="97">
        <f t="shared" si="0"/>
        <v>2200</v>
      </c>
      <c r="N11" s="97">
        <f t="shared" si="1"/>
        <v>2243.3333333333335</v>
      </c>
      <c r="O11" s="98">
        <f t="shared" si="2"/>
        <v>2280</v>
      </c>
      <c r="P11" s="100">
        <f>1300*1.4</f>
        <v>1819.9999999999998</v>
      </c>
      <c r="Q11" s="99">
        <f t="shared" ref="Q11:Q74" si="6">$Q$7*P11+P11</f>
        <v>2548</v>
      </c>
      <c r="R11" s="101" t="s">
        <v>166</v>
      </c>
      <c r="S11" s="102" t="str">
        <f>N6</f>
        <v>PROMEDIO</v>
      </c>
      <c r="T11" s="102" t="str">
        <f>O6</f>
        <v>MÁXIMO</v>
      </c>
    </row>
    <row r="12" spans="1:24" ht="19" thickBot="1">
      <c r="A12" s="91">
        <v>3</v>
      </c>
      <c r="B12" s="92" t="s">
        <v>229</v>
      </c>
      <c r="C12" s="93" t="s">
        <v>230</v>
      </c>
      <c r="D12" s="94">
        <v>1</v>
      </c>
      <c r="E12" s="94">
        <v>1</v>
      </c>
      <c r="F12" s="95">
        <v>6129</v>
      </c>
      <c r="G12" s="95">
        <f t="shared" si="3"/>
        <v>6129</v>
      </c>
      <c r="H12" s="96">
        <v>6545</v>
      </c>
      <c r="I12" s="96">
        <f t="shared" si="4"/>
        <v>6545</v>
      </c>
      <c r="J12" s="96">
        <v>5355</v>
      </c>
      <c r="K12" s="96">
        <f t="shared" si="5"/>
        <v>5355</v>
      </c>
      <c r="L12" s="114">
        <v>6300</v>
      </c>
      <c r="M12" s="97">
        <f t="shared" si="0"/>
        <v>5355</v>
      </c>
      <c r="N12" s="97">
        <f t="shared" si="1"/>
        <v>6009.666666666667</v>
      </c>
      <c r="O12" s="98">
        <f t="shared" si="2"/>
        <v>6545</v>
      </c>
      <c r="P12" s="100">
        <v>4500</v>
      </c>
      <c r="Q12" s="99">
        <f t="shared" si="6"/>
        <v>6300</v>
      </c>
      <c r="R12" s="100" t="s">
        <v>231</v>
      </c>
      <c r="S12" s="103">
        <f>N100</f>
        <v>30273257.633333337</v>
      </c>
      <c r="T12" s="103">
        <f>O100</f>
        <v>30722205</v>
      </c>
    </row>
    <row r="13" spans="1:24" ht="18" customHeight="1" thickBot="1">
      <c r="A13" s="91">
        <v>4</v>
      </c>
      <c r="B13" s="92" t="s">
        <v>232</v>
      </c>
      <c r="C13" s="93" t="s">
        <v>226</v>
      </c>
      <c r="D13" s="94">
        <v>1</v>
      </c>
      <c r="E13" s="94">
        <v>1</v>
      </c>
      <c r="F13" s="95">
        <v>77350</v>
      </c>
      <c r="G13" s="95">
        <f t="shared" si="3"/>
        <v>77350</v>
      </c>
      <c r="H13" s="96">
        <v>78538.81</v>
      </c>
      <c r="I13" s="96">
        <f t="shared" si="4"/>
        <v>78538.81</v>
      </c>
      <c r="J13" s="96">
        <v>71995</v>
      </c>
      <c r="K13" s="96">
        <f t="shared" si="5"/>
        <v>71995</v>
      </c>
      <c r="L13" s="114">
        <v>55860</v>
      </c>
      <c r="M13" s="97">
        <f t="shared" si="0"/>
        <v>71995</v>
      </c>
      <c r="N13" s="97">
        <f t="shared" si="1"/>
        <v>75961.27</v>
      </c>
      <c r="O13" s="98">
        <f t="shared" si="2"/>
        <v>78538.81</v>
      </c>
      <c r="P13" s="100">
        <v>39900</v>
      </c>
      <c r="Q13" s="99">
        <f t="shared" si="6"/>
        <v>55860</v>
      </c>
      <c r="R13" s="100" t="s">
        <v>233</v>
      </c>
    </row>
    <row r="14" spans="1:24" ht="19" thickBot="1">
      <c r="A14" s="91">
        <v>5</v>
      </c>
      <c r="B14" s="92" t="s">
        <v>234</v>
      </c>
      <c r="C14" s="93" t="s">
        <v>226</v>
      </c>
      <c r="D14" s="94">
        <v>1</v>
      </c>
      <c r="E14" s="94">
        <v>1</v>
      </c>
      <c r="F14" s="95">
        <v>22610</v>
      </c>
      <c r="G14" s="95">
        <f t="shared" si="3"/>
        <v>22610</v>
      </c>
      <c r="H14" s="96">
        <v>13041.21</v>
      </c>
      <c r="I14" s="96">
        <f t="shared" si="4"/>
        <v>13041.21</v>
      </c>
      <c r="J14" s="96">
        <v>12495</v>
      </c>
      <c r="K14" s="96">
        <f t="shared" si="5"/>
        <v>12495</v>
      </c>
      <c r="L14" s="114">
        <v>12600</v>
      </c>
      <c r="M14" s="97">
        <f t="shared" si="0"/>
        <v>12495</v>
      </c>
      <c r="N14" s="97">
        <f t="shared" si="1"/>
        <v>16048.736666666666</v>
      </c>
      <c r="O14" s="98">
        <f t="shared" si="2"/>
        <v>22610</v>
      </c>
      <c r="P14" s="100">
        <v>9000</v>
      </c>
      <c r="Q14" s="99">
        <f t="shared" si="6"/>
        <v>12600</v>
      </c>
      <c r="R14" s="100" t="s">
        <v>235</v>
      </c>
    </row>
    <row r="15" spans="1:24" ht="19" thickBot="1">
      <c r="A15" s="91">
        <v>6</v>
      </c>
      <c r="B15" s="92" t="s">
        <v>236</v>
      </c>
      <c r="C15" s="93" t="s">
        <v>226</v>
      </c>
      <c r="D15" s="94">
        <v>1</v>
      </c>
      <c r="E15" s="94">
        <v>1</v>
      </c>
      <c r="F15" s="95">
        <v>56882</v>
      </c>
      <c r="G15" s="95">
        <f t="shared" si="3"/>
        <v>56882</v>
      </c>
      <c r="H15" s="96">
        <v>54442.5</v>
      </c>
      <c r="I15" s="96">
        <f t="shared" si="4"/>
        <v>54442.5</v>
      </c>
      <c r="J15" s="96">
        <v>48195</v>
      </c>
      <c r="K15" s="96">
        <f t="shared" si="5"/>
        <v>48195</v>
      </c>
      <c r="L15" s="114">
        <v>49673.4</v>
      </c>
      <c r="M15" s="97">
        <f t="shared" si="0"/>
        <v>48195</v>
      </c>
      <c r="N15" s="97">
        <f t="shared" si="1"/>
        <v>53173.166666666664</v>
      </c>
      <c r="O15" s="98">
        <f t="shared" si="2"/>
        <v>56882</v>
      </c>
      <c r="P15" s="100">
        <v>35481</v>
      </c>
      <c r="Q15" s="99">
        <f t="shared" si="6"/>
        <v>49673.4</v>
      </c>
      <c r="R15" s="100" t="s">
        <v>237</v>
      </c>
    </row>
    <row r="16" spans="1:24" ht="18" customHeight="1" thickBot="1">
      <c r="A16" s="91">
        <v>7</v>
      </c>
      <c r="B16" s="92" t="s">
        <v>238</v>
      </c>
      <c r="C16" s="93" t="s">
        <v>226</v>
      </c>
      <c r="D16" s="94">
        <v>1</v>
      </c>
      <c r="E16" s="94">
        <v>1</v>
      </c>
      <c r="F16" s="95">
        <v>13685</v>
      </c>
      <c r="G16" s="95">
        <f t="shared" si="3"/>
        <v>13685</v>
      </c>
      <c r="H16" s="96">
        <v>10698.1</v>
      </c>
      <c r="I16" s="96">
        <f t="shared" si="4"/>
        <v>10698.1</v>
      </c>
      <c r="J16" s="96">
        <v>9508</v>
      </c>
      <c r="K16" s="96">
        <f t="shared" si="5"/>
        <v>9508</v>
      </c>
      <c r="L16" s="114">
        <v>11995.2</v>
      </c>
      <c r="M16" s="97">
        <f t="shared" si="0"/>
        <v>9508</v>
      </c>
      <c r="N16" s="97">
        <f t="shared" si="1"/>
        <v>11297.033333333333</v>
      </c>
      <c r="O16" s="98">
        <f t="shared" si="2"/>
        <v>13685</v>
      </c>
      <c r="P16" s="100">
        <v>8568</v>
      </c>
      <c r="Q16" s="99">
        <f t="shared" si="6"/>
        <v>11995.2</v>
      </c>
      <c r="R16" s="100" t="s">
        <v>239</v>
      </c>
    </row>
    <row r="17" spans="1:18" ht="19" thickBot="1">
      <c r="A17" s="91">
        <v>8</v>
      </c>
      <c r="B17" s="92" t="s">
        <v>240</v>
      </c>
      <c r="C17" s="93" t="s">
        <v>226</v>
      </c>
      <c r="D17" s="94">
        <v>1</v>
      </c>
      <c r="E17" s="94">
        <v>1</v>
      </c>
      <c r="F17" s="95">
        <v>14875</v>
      </c>
      <c r="G17" s="95">
        <f t="shared" si="3"/>
        <v>14875</v>
      </c>
      <c r="H17" s="96">
        <v>10948</v>
      </c>
      <c r="I17" s="96">
        <f t="shared" si="4"/>
        <v>10948</v>
      </c>
      <c r="J17" s="96">
        <v>9758</v>
      </c>
      <c r="K17" s="96">
        <f t="shared" si="5"/>
        <v>9758</v>
      </c>
      <c r="L17" s="114">
        <v>13440</v>
      </c>
      <c r="M17" s="97">
        <f t="shared" si="0"/>
        <v>9758</v>
      </c>
      <c r="N17" s="97">
        <f t="shared" si="1"/>
        <v>11860.333333333334</v>
      </c>
      <c r="O17" s="98">
        <f t="shared" si="2"/>
        <v>14875</v>
      </c>
      <c r="P17" s="100">
        <v>9600</v>
      </c>
      <c r="Q17" s="99">
        <f t="shared" si="6"/>
        <v>13440</v>
      </c>
      <c r="R17" s="100" t="s">
        <v>241</v>
      </c>
    </row>
    <row r="18" spans="1:18" ht="19" thickBot="1">
      <c r="A18" s="91">
        <v>9</v>
      </c>
      <c r="B18" s="92" t="s">
        <v>242</v>
      </c>
      <c r="C18" s="93" t="s">
        <v>226</v>
      </c>
      <c r="D18" s="94">
        <v>1</v>
      </c>
      <c r="E18" s="94">
        <v>1</v>
      </c>
      <c r="F18" s="95">
        <v>5188400</v>
      </c>
      <c r="G18" s="95">
        <f t="shared" si="3"/>
        <v>5188400</v>
      </c>
      <c r="H18" s="96">
        <v>5186020</v>
      </c>
      <c r="I18" s="96">
        <f t="shared" si="4"/>
        <v>5186020</v>
      </c>
      <c r="J18" s="96">
        <v>5105100</v>
      </c>
      <c r="K18" s="96">
        <f t="shared" si="5"/>
        <v>5105100</v>
      </c>
      <c r="L18" s="114">
        <v>4627553</v>
      </c>
      <c r="M18" s="97">
        <f t="shared" si="0"/>
        <v>5105100</v>
      </c>
      <c r="N18" s="97">
        <f t="shared" si="1"/>
        <v>5159840</v>
      </c>
      <c r="O18" s="98">
        <f t="shared" si="2"/>
        <v>5188400</v>
      </c>
      <c r="P18" s="100">
        <v>4627553</v>
      </c>
      <c r="Q18" s="99">
        <v>4627553</v>
      </c>
      <c r="R18" s="100" t="s">
        <v>243</v>
      </c>
    </row>
    <row r="19" spans="1:18" ht="19" thickBot="1">
      <c r="A19" s="91">
        <v>10</v>
      </c>
      <c r="B19" s="92" t="s">
        <v>244</v>
      </c>
      <c r="C19" s="93" t="s">
        <v>226</v>
      </c>
      <c r="D19" s="94">
        <v>1</v>
      </c>
      <c r="E19" s="94">
        <v>1</v>
      </c>
      <c r="F19" s="95">
        <v>45219</v>
      </c>
      <c r="G19" s="95">
        <f t="shared" si="3"/>
        <v>45219</v>
      </c>
      <c r="H19" s="96">
        <v>46291</v>
      </c>
      <c r="I19" s="96">
        <f t="shared" si="4"/>
        <v>46291</v>
      </c>
      <c r="J19" s="96">
        <v>42721</v>
      </c>
      <c r="K19" s="96">
        <f t="shared" si="5"/>
        <v>42721</v>
      </c>
      <c r="L19" s="114">
        <v>46900</v>
      </c>
      <c r="M19" s="97">
        <f t="shared" si="0"/>
        <v>42721</v>
      </c>
      <c r="N19" s="97">
        <f t="shared" si="1"/>
        <v>44743.666666666664</v>
      </c>
      <c r="O19" s="98">
        <f t="shared" si="2"/>
        <v>46291</v>
      </c>
      <c r="P19" s="100">
        <v>33500</v>
      </c>
      <c r="Q19" s="99">
        <f t="shared" si="6"/>
        <v>46900</v>
      </c>
      <c r="R19" s="100" t="s">
        <v>245</v>
      </c>
    </row>
    <row r="20" spans="1:18" ht="19" thickBot="1">
      <c r="A20" s="91">
        <v>11</v>
      </c>
      <c r="B20" s="92" t="s">
        <v>246</v>
      </c>
      <c r="C20" s="93" t="s">
        <v>226</v>
      </c>
      <c r="D20" s="94">
        <v>1</v>
      </c>
      <c r="E20" s="94">
        <v>1</v>
      </c>
      <c r="F20" s="95">
        <v>1488</v>
      </c>
      <c r="G20" s="95">
        <f t="shared" si="3"/>
        <v>1488</v>
      </c>
      <c r="H20" s="96">
        <v>1425.62</v>
      </c>
      <c r="I20" s="96">
        <f t="shared" si="4"/>
        <v>1425.62</v>
      </c>
      <c r="J20" s="96">
        <v>1369</v>
      </c>
      <c r="K20" s="96">
        <f t="shared" si="5"/>
        <v>1369</v>
      </c>
      <c r="L20" s="114">
        <v>1120</v>
      </c>
      <c r="M20" s="97">
        <f t="shared" si="0"/>
        <v>1369</v>
      </c>
      <c r="N20" s="97">
        <f t="shared" si="1"/>
        <v>1427.54</v>
      </c>
      <c r="O20" s="98">
        <f t="shared" si="2"/>
        <v>1488</v>
      </c>
      <c r="P20" s="100">
        <v>800</v>
      </c>
      <c r="Q20" s="99">
        <f t="shared" si="6"/>
        <v>1120</v>
      </c>
      <c r="R20" s="100" t="s">
        <v>247</v>
      </c>
    </row>
    <row r="21" spans="1:18" ht="19" thickBot="1">
      <c r="A21" s="91">
        <v>12</v>
      </c>
      <c r="B21" s="92" t="s">
        <v>38</v>
      </c>
      <c r="C21" s="93" t="s">
        <v>226</v>
      </c>
      <c r="D21" s="94">
        <v>1</v>
      </c>
      <c r="E21" s="94">
        <v>1</v>
      </c>
      <c r="F21" s="95">
        <v>2321</v>
      </c>
      <c r="G21" s="95">
        <f t="shared" si="3"/>
        <v>2321</v>
      </c>
      <c r="H21" s="96">
        <v>2082.5</v>
      </c>
      <c r="I21" s="96">
        <f t="shared" si="4"/>
        <v>2082.5</v>
      </c>
      <c r="J21" s="96">
        <v>1964</v>
      </c>
      <c r="K21" s="96">
        <f t="shared" si="5"/>
        <v>1964</v>
      </c>
      <c r="L21" s="114">
        <v>4060</v>
      </c>
      <c r="M21" s="97">
        <f t="shared" si="0"/>
        <v>1964</v>
      </c>
      <c r="N21" s="97">
        <f t="shared" si="1"/>
        <v>2122.5</v>
      </c>
      <c r="O21" s="98">
        <f t="shared" si="2"/>
        <v>2321</v>
      </c>
      <c r="P21" s="100">
        <v>2900</v>
      </c>
      <c r="Q21" s="99">
        <f t="shared" si="6"/>
        <v>4060</v>
      </c>
      <c r="R21" s="100" t="s">
        <v>248</v>
      </c>
    </row>
    <row r="22" spans="1:18" ht="19" thickBot="1">
      <c r="A22" s="91">
        <v>13</v>
      </c>
      <c r="B22" s="92" t="s">
        <v>249</v>
      </c>
      <c r="C22" s="93" t="s">
        <v>226</v>
      </c>
      <c r="D22" s="94">
        <v>1</v>
      </c>
      <c r="E22" s="94">
        <v>1</v>
      </c>
      <c r="F22" s="95">
        <v>267750</v>
      </c>
      <c r="G22" s="95">
        <f t="shared" si="3"/>
        <v>267750</v>
      </c>
      <c r="H22" s="96">
        <v>267155</v>
      </c>
      <c r="I22" s="96">
        <f t="shared" si="4"/>
        <v>267155</v>
      </c>
      <c r="J22" s="96">
        <v>250495</v>
      </c>
      <c r="K22" s="96">
        <f t="shared" si="5"/>
        <v>250495</v>
      </c>
      <c r="L22" s="114">
        <v>231000</v>
      </c>
      <c r="M22" s="97">
        <f t="shared" si="0"/>
        <v>250495</v>
      </c>
      <c r="N22" s="97">
        <f t="shared" si="1"/>
        <v>261800</v>
      </c>
      <c r="O22" s="98">
        <f t="shared" si="2"/>
        <v>267750</v>
      </c>
      <c r="P22" s="100">
        <v>165000</v>
      </c>
      <c r="Q22" s="99">
        <f t="shared" si="6"/>
        <v>231000</v>
      </c>
      <c r="R22" s="100" t="s">
        <v>250</v>
      </c>
    </row>
    <row r="23" spans="1:18" ht="19" thickBot="1">
      <c r="A23" s="91">
        <v>14</v>
      </c>
      <c r="B23" s="92" t="s">
        <v>251</v>
      </c>
      <c r="C23" s="93" t="s">
        <v>252</v>
      </c>
      <c r="D23" s="94">
        <v>1</v>
      </c>
      <c r="E23" s="94">
        <v>1</v>
      </c>
      <c r="F23" s="95">
        <v>46410</v>
      </c>
      <c r="G23" s="95">
        <f t="shared" si="3"/>
        <v>46410</v>
      </c>
      <c r="H23" s="96">
        <v>42602</v>
      </c>
      <c r="I23" s="96">
        <f t="shared" si="4"/>
        <v>42602</v>
      </c>
      <c r="J23" s="96">
        <v>39032</v>
      </c>
      <c r="K23" s="96">
        <f t="shared" si="5"/>
        <v>39032</v>
      </c>
      <c r="L23" s="114">
        <v>49000</v>
      </c>
      <c r="M23" s="97">
        <f t="shared" si="0"/>
        <v>39032</v>
      </c>
      <c r="N23" s="97">
        <f t="shared" si="1"/>
        <v>42681.333333333336</v>
      </c>
      <c r="O23" s="98">
        <f t="shared" si="2"/>
        <v>46410</v>
      </c>
      <c r="P23" s="100">
        <v>35000</v>
      </c>
      <c r="Q23" s="99">
        <f t="shared" si="6"/>
        <v>49000</v>
      </c>
      <c r="R23" s="100" t="s">
        <v>253</v>
      </c>
    </row>
    <row r="24" spans="1:18" ht="19" thickBot="1">
      <c r="A24" s="91">
        <v>15</v>
      </c>
      <c r="B24" s="92" t="s">
        <v>41</v>
      </c>
      <c r="C24" s="93" t="s">
        <v>226</v>
      </c>
      <c r="D24" s="94">
        <v>1</v>
      </c>
      <c r="E24" s="94">
        <v>1</v>
      </c>
      <c r="F24" s="95">
        <v>24395</v>
      </c>
      <c r="G24" s="95">
        <f t="shared" si="3"/>
        <v>24395</v>
      </c>
      <c r="H24" s="96">
        <v>23788.1</v>
      </c>
      <c r="I24" s="96">
        <f t="shared" si="4"/>
        <v>23788.1</v>
      </c>
      <c r="J24" s="96">
        <v>22598</v>
      </c>
      <c r="K24" s="96">
        <f t="shared" si="5"/>
        <v>22598</v>
      </c>
      <c r="L24" s="114">
        <v>23786</v>
      </c>
      <c r="M24" s="97">
        <f t="shared" si="0"/>
        <v>22598</v>
      </c>
      <c r="N24" s="97">
        <f t="shared" si="1"/>
        <v>23593.7</v>
      </c>
      <c r="O24" s="98">
        <f t="shared" si="2"/>
        <v>24395</v>
      </c>
      <c r="P24" s="100">
        <v>16990</v>
      </c>
      <c r="Q24" s="99">
        <f t="shared" si="6"/>
        <v>23786</v>
      </c>
      <c r="R24" s="100" t="s">
        <v>254</v>
      </c>
    </row>
    <row r="25" spans="1:18" ht="19" thickBot="1">
      <c r="A25" s="91">
        <v>16</v>
      </c>
      <c r="B25" s="92" t="s">
        <v>255</v>
      </c>
      <c r="C25" s="93" t="s">
        <v>226</v>
      </c>
      <c r="D25" s="94">
        <v>1</v>
      </c>
      <c r="E25" s="94">
        <v>1</v>
      </c>
      <c r="F25" s="95">
        <v>59738</v>
      </c>
      <c r="G25" s="95">
        <f t="shared" si="3"/>
        <v>59738</v>
      </c>
      <c r="H25" s="96">
        <v>54502</v>
      </c>
      <c r="I25" s="96">
        <f t="shared" si="4"/>
        <v>54502</v>
      </c>
      <c r="J25" s="96">
        <v>52122</v>
      </c>
      <c r="K25" s="96">
        <f t="shared" si="5"/>
        <v>52122</v>
      </c>
      <c r="L25" s="114">
        <v>77000</v>
      </c>
      <c r="M25" s="97">
        <f t="shared" si="0"/>
        <v>52122</v>
      </c>
      <c r="N25" s="97">
        <f t="shared" si="1"/>
        <v>55454</v>
      </c>
      <c r="O25" s="98">
        <f t="shared" si="2"/>
        <v>59738</v>
      </c>
      <c r="P25" s="100">
        <v>55000</v>
      </c>
      <c r="Q25" s="99">
        <f t="shared" si="6"/>
        <v>77000</v>
      </c>
      <c r="R25" s="100" t="s">
        <v>256</v>
      </c>
    </row>
    <row r="26" spans="1:18" ht="19" thickBot="1">
      <c r="A26" s="91">
        <v>17</v>
      </c>
      <c r="B26" s="92" t="s">
        <v>257</v>
      </c>
      <c r="C26" s="93" t="s">
        <v>226</v>
      </c>
      <c r="D26" s="94">
        <v>1</v>
      </c>
      <c r="E26" s="94">
        <v>1</v>
      </c>
      <c r="F26" s="95">
        <v>1428</v>
      </c>
      <c r="G26" s="95">
        <f t="shared" si="3"/>
        <v>1428</v>
      </c>
      <c r="H26" s="96">
        <v>1368.5</v>
      </c>
      <c r="I26" s="96">
        <f t="shared" si="4"/>
        <v>1368.5</v>
      </c>
      <c r="J26" s="96">
        <v>1333</v>
      </c>
      <c r="K26" s="96">
        <f t="shared" si="5"/>
        <v>1333</v>
      </c>
      <c r="L26" s="114">
        <v>1666</v>
      </c>
      <c r="M26" s="97">
        <f t="shared" si="0"/>
        <v>1333</v>
      </c>
      <c r="N26" s="97">
        <f t="shared" si="1"/>
        <v>1376.5</v>
      </c>
      <c r="O26" s="98">
        <f t="shared" si="2"/>
        <v>1428</v>
      </c>
      <c r="P26" s="100">
        <v>1190</v>
      </c>
      <c r="Q26" s="99">
        <f t="shared" si="6"/>
        <v>1666</v>
      </c>
      <c r="R26" s="100" t="s">
        <v>258</v>
      </c>
    </row>
    <row r="27" spans="1:18" ht="19" thickBot="1">
      <c r="A27" s="91">
        <v>18</v>
      </c>
      <c r="B27" s="92" t="s">
        <v>44</v>
      </c>
      <c r="C27" s="93" t="s">
        <v>259</v>
      </c>
      <c r="D27" s="94">
        <v>1</v>
      </c>
      <c r="E27" s="94">
        <v>1</v>
      </c>
      <c r="F27" s="95">
        <v>184450</v>
      </c>
      <c r="G27" s="95">
        <f t="shared" si="3"/>
        <v>184450</v>
      </c>
      <c r="H27" s="96">
        <v>180880</v>
      </c>
      <c r="I27" s="96">
        <f t="shared" si="4"/>
        <v>180880</v>
      </c>
      <c r="J27" s="96">
        <v>172550</v>
      </c>
      <c r="K27" s="96">
        <f t="shared" si="5"/>
        <v>172550</v>
      </c>
      <c r="L27" s="114">
        <v>138581.79999999999</v>
      </c>
      <c r="M27" s="97">
        <f t="shared" si="0"/>
        <v>172550</v>
      </c>
      <c r="N27" s="97">
        <f t="shared" si="1"/>
        <v>179293.33333333334</v>
      </c>
      <c r="O27" s="98">
        <f t="shared" si="2"/>
        <v>184450</v>
      </c>
      <c r="P27" s="100">
        <v>98987</v>
      </c>
      <c r="Q27" s="99">
        <f t="shared" si="6"/>
        <v>138581.79999999999</v>
      </c>
      <c r="R27" s="100" t="s">
        <v>260</v>
      </c>
    </row>
    <row r="28" spans="1:18" ht="19" thickBot="1">
      <c r="A28" s="91">
        <v>19</v>
      </c>
      <c r="B28" s="92" t="s">
        <v>45</v>
      </c>
      <c r="C28" s="93" t="s">
        <v>226</v>
      </c>
      <c r="D28" s="94">
        <v>1</v>
      </c>
      <c r="E28" s="94">
        <v>1</v>
      </c>
      <c r="F28" s="95">
        <v>22015</v>
      </c>
      <c r="G28" s="95">
        <f t="shared" si="3"/>
        <v>22015</v>
      </c>
      <c r="H28" s="96">
        <v>21658</v>
      </c>
      <c r="I28" s="96">
        <f t="shared" si="4"/>
        <v>21658</v>
      </c>
      <c r="J28" s="96">
        <v>19278</v>
      </c>
      <c r="K28" s="96">
        <f t="shared" si="5"/>
        <v>19278</v>
      </c>
      <c r="L28" s="114">
        <v>12495</v>
      </c>
      <c r="M28" s="97">
        <f t="shared" si="0"/>
        <v>19278</v>
      </c>
      <c r="N28" s="97">
        <f t="shared" si="1"/>
        <v>20983.666666666668</v>
      </c>
      <c r="O28" s="98">
        <f t="shared" si="2"/>
        <v>22015</v>
      </c>
      <c r="P28" s="100">
        <v>8925</v>
      </c>
      <c r="Q28" s="99">
        <f t="shared" si="6"/>
        <v>12495</v>
      </c>
      <c r="R28" s="100" t="s">
        <v>261</v>
      </c>
    </row>
    <row r="29" spans="1:18" ht="19" thickBot="1">
      <c r="A29" s="91">
        <v>20</v>
      </c>
      <c r="B29" s="92" t="s">
        <v>262</v>
      </c>
      <c r="C29" s="93" t="s">
        <v>226</v>
      </c>
      <c r="D29" s="94">
        <v>1</v>
      </c>
      <c r="E29" s="94">
        <v>1</v>
      </c>
      <c r="F29" s="95">
        <v>2690</v>
      </c>
      <c r="G29" s="95">
        <f t="shared" si="3"/>
        <v>2690</v>
      </c>
      <c r="H29" s="96">
        <v>2650</v>
      </c>
      <c r="I29" s="96">
        <f t="shared" si="4"/>
        <v>2650</v>
      </c>
      <c r="J29" s="96">
        <v>2550</v>
      </c>
      <c r="K29" s="96">
        <f t="shared" si="5"/>
        <v>2550</v>
      </c>
      <c r="L29" s="114">
        <v>1470</v>
      </c>
      <c r="M29" s="97">
        <f t="shared" si="0"/>
        <v>2550</v>
      </c>
      <c r="N29" s="97">
        <f t="shared" si="1"/>
        <v>2630</v>
      </c>
      <c r="O29" s="98">
        <f t="shared" si="2"/>
        <v>2690</v>
      </c>
      <c r="P29" s="100">
        <v>1050</v>
      </c>
      <c r="Q29" s="99">
        <f t="shared" si="6"/>
        <v>1470</v>
      </c>
      <c r="R29" s="100" t="s">
        <v>263</v>
      </c>
    </row>
    <row r="30" spans="1:18" ht="19" thickBot="1">
      <c r="A30" s="91">
        <v>21</v>
      </c>
      <c r="B30" s="92" t="s">
        <v>47</v>
      </c>
      <c r="C30" s="93" t="s">
        <v>226</v>
      </c>
      <c r="D30" s="94">
        <v>1</v>
      </c>
      <c r="E30" s="94">
        <v>1</v>
      </c>
      <c r="F30" s="95">
        <v>2000</v>
      </c>
      <c r="G30" s="95">
        <f t="shared" si="3"/>
        <v>2000</v>
      </c>
      <c r="H30" s="96">
        <v>1890</v>
      </c>
      <c r="I30" s="96">
        <f t="shared" si="4"/>
        <v>1890</v>
      </c>
      <c r="J30" s="96">
        <v>1850</v>
      </c>
      <c r="K30" s="96">
        <f t="shared" si="5"/>
        <v>1850</v>
      </c>
      <c r="L30" s="114">
        <v>2380</v>
      </c>
      <c r="M30" s="97">
        <f t="shared" si="0"/>
        <v>1850</v>
      </c>
      <c r="N30" s="97">
        <f t="shared" si="1"/>
        <v>1913.3333333333333</v>
      </c>
      <c r="O30" s="98">
        <f t="shared" si="2"/>
        <v>2000</v>
      </c>
      <c r="P30" s="100">
        <v>1700</v>
      </c>
      <c r="Q30" s="99">
        <f t="shared" si="6"/>
        <v>2380</v>
      </c>
      <c r="R30" s="100" t="s">
        <v>264</v>
      </c>
    </row>
    <row r="31" spans="1:18" ht="18" customHeight="1" thickBot="1">
      <c r="A31" s="91">
        <v>22</v>
      </c>
      <c r="B31" s="92" t="s">
        <v>265</v>
      </c>
      <c r="C31" s="93" t="s">
        <v>226</v>
      </c>
      <c r="D31" s="94">
        <v>1</v>
      </c>
      <c r="E31" s="94">
        <v>1</v>
      </c>
      <c r="F31" s="95">
        <v>1400</v>
      </c>
      <c r="G31" s="95">
        <f t="shared" si="3"/>
        <v>1400</v>
      </c>
      <c r="H31" s="96">
        <v>1350</v>
      </c>
      <c r="I31" s="96">
        <f t="shared" si="4"/>
        <v>1350</v>
      </c>
      <c r="J31" s="96">
        <v>1250</v>
      </c>
      <c r="K31" s="96">
        <f t="shared" si="5"/>
        <v>1250</v>
      </c>
      <c r="L31" s="114">
        <v>1120</v>
      </c>
      <c r="M31" s="97">
        <f t="shared" si="0"/>
        <v>1250</v>
      </c>
      <c r="N31" s="97">
        <f t="shared" si="1"/>
        <v>1333.3333333333333</v>
      </c>
      <c r="O31" s="98">
        <f t="shared" si="2"/>
        <v>1400</v>
      </c>
      <c r="P31" s="100">
        <v>800</v>
      </c>
      <c r="Q31" s="99">
        <f t="shared" si="6"/>
        <v>1120</v>
      </c>
      <c r="R31" s="100" t="s">
        <v>171</v>
      </c>
    </row>
    <row r="32" spans="1:18" ht="19" thickBot="1">
      <c r="A32" s="91">
        <v>23</v>
      </c>
      <c r="B32" s="92" t="s">
        <v>266</v>
      </c>
      <c r="C32" s="93" t="s">
        <v>226</v>
      </c>
      <c r="D32" s="94">
        <v>1</v>
      </c>
      <c r="E32" s="94">
        <v>1</v>
      </c>
      <c r="F32" s="95">
        <v>1350</v>
      </c>
      <c r="G32" s="95">
        <f t="shared" si="3"/>
        <v>1350</v>
      </c>
      <c r="H32" s="96">
        <v>1200</v>
      </c>
      <c r="I32" s="96">
        <f t="shared" si="4"/>
        <v>1200</v>
      </c>
      <c r="J32" s="96">
        <v>1150</v>
      </c>
      <c r="K32" s="96">
        <f t="shared" si="5"/>
        <v>1150</v>
      </c>
      <c r="L32" s="114">
        <v>840</v>
      </c>
      <c r="M32" s="97">
        <f t="shared" si="0"/>
        <v>1150</v>
      </c>
      <c r="N32" s="97">
        <f t="shared" si="1"/>
        <v>1233.3333333333333</v>
      </c>
      <c r="O32" s="98">
        <f t="shared" si="2"/>
        <v>1350</v>
      </c>
      <c r="P32" s="100">
        <v>600</v>
      </c>
      <c r="Q32" s="99">
        <f t="shared" si="6"/>
        <v>840</v>
      </c>
      <c r="R32" s="100" t="s">
        <v>267</v>
      </c>
    </row>
    <row r="33" spans="1:18" ht="19" thickBot="1">
      <c r="A33" s="91">
        <v>24</v>
      </c>
      <c r="B33" s="92" t="s">
        <v>268</v>
      </c>
      <c r="C33" s="93" t="s">
        <v>226</v>
      </c>
      <c r="D33" s="94">
        <v>1</v>
      </c>
      <c r="E33" s="94">
        <v>1</v>
      </c>
      <c r="F33" s="95">
        <v>8925</v>
      </c>
      <c r="G33" s="95">
        <f t="shared" si="3"/>
        <v>8925</v>
      </c>
      <c r="H33" s="96">
        <v>8568</v>
      </c>
      <c r="I33" s="96">
        <f t="shared" si="4"/>
        <v>8568</v>
      </c>
      <c r="J33" s="96">
        <v>8509</v>
      </c>
      <c r="K33" s="96">
        <f t="shared" si="5"/>
        <v>8509</v>
      </c>
      <c r="L33" s="114">
        <v>11760</v>
      </c>
      <c r="M33" s="97">
        <f t="shared" si="0"/>
        <v>8509</v>
      </c>
      <c r="N33" s="97">
        <f t="shared" si="1"/>
        <v>8667.3333333333339</v>
      </c>
      <c r="O33" s="98">
        <f t="shared" si="2"/>
        <v>8925</v>
      </c>
      <c r="P33" s="100">
        <v>8400</v>
      </c>
      <c r="Q33" s="99">
        <f t="shared" si="6"/>
        <v>11760</v>
      </c>
      <c r="R33" s="100" t="s">
        <v>269</v>
      </c>
    </row>
    <row r="34" spans="1:18" ht="19" thickBot="1">
      <c r="A34" s="91">
        <v>25</v>
      </c>
      <c r="B34" s="92" t="s">
        <v>270</v>
      </c>
      <c r="C34" s="93" t="s">
        <v>226</v>
      </c>
      <c r="D34" s="94">
        <v>1</v>
      </c>
      <c r="E34" s="94">
        <v>1</v>
      </c>
      <c r="F34" s="95">
        <v>40635</v>
      </c>
      <c r="G34" s="95">
        <f t="shared" si="3"/>
        <v>40635</v>
      </c>
      <c r="H34" s="96">
        <v>40425</v>
      </c>
      <c r="I34" s="96">
        <f t="shared" si="4"/>
        <v>40425</v>
      </c>
      <c r="J34" s="96">
        <v>38325</v>
      </c>
      <c r="K34" s="96">
        <f t="shared" si="5"/>
        <v>38325</v>
      </c>
      <c r="L34" s="114">
        <v>11121.6</v>
      </c>
      <c r="M34" s="97">
        <f t="shared" si="0"/>
        <v>38325</v>
      </c>
      <c r="N34" s="97">
        <f t="shared" si="1"/>
        <v>39795</v>
      </c>
      <c r="O34" s="98">
        <f t="shared" si="2"/>
        <v>40635</v>
      </c>
      <c r="P34" s="100">
        <v>7944</v>
      </c>
      <c r="Q34" s="99">
        <f t="shared" si="6"/>
        <v>11121.6</v>
      </c>
      <c r="R34" s="100" t="s">
        <v>271</v>
      </c>
    </row>
    <row r="35" spans="1:18" ht="19" thickBot="1">
      <c r="A35" s="91">
        <v>26</v>
      </c>
      <c r="B35" s="92" t="s">
        <v>272</v>
      </c>
      <c r="C35" s="93" t="s">
        <v>226</v>
      </c>
      <c r="D35" s="94">
        <v>1</v>
      </c>
      <c r="E35" s="94">
        <v>1</v>
      </c>
      <c r="F35" s="95">
        <v>33075</v>
      </c>
      <c r="G35" s="95">
        <f t="shared" si="3"/>
        <v>33075</v>
      </c>
      <c r="H35" s="96">
        <v>27090</v>
      </c>
      <c r="I35" s="96">
        <f t="shared" si="4"/>
        <v>27090</v>
      </c>
      <c r="J35" s="96">
        <v>26040</v>
      </c>
      <c r="K35" s="96">
        <f t="shared" si="5"/>
        <v>26040</v>
      </c>
      <c r="L35" s="114">
        <v>25365.200000000001</v>
      </c>
      <c r="M35" s="97">
        <f t="shared" si="0"/>
        <v>26040</v>
      </c>
      <c r="N35" s="97">
        <f t="shared" si="1"/>
        <v>28735</v>
      </c>
      <c r="O35" s="98">
        <f t="shared" si="2"/>
        <v>33075</v>
      </c>
      <c r="P35" s="100">
        <v>18118</v>
      </c>
      <c r="Q35" s="99">
        <f t="shared" si="6"/>
        <v>25365.200000000001</v>
      </c>
      <c r="R35" s="100" t="s">
        <v>273</v>
      </c>
    </row>
    <row r="36" spans="1:18" ht="19" thickBot="1">
      <c r="A36" s="91">
        <v>27</v>
      </c>
      <c r="B36" s="92" t="s">
        <v>274</v>
      </c>
      <c r="C36" s="93" t="s">
        <v>226</v>
      </c>
      <c r="D36" s="94">
        <v>1</v>
      </c>
      <c r="E36" s="94">
        <v>1</v>
      </c>
      <c r="F36" s="95">
        <v>32025</v>
      </c>
      <c r="G36" s="95">
        <f t="shared" si="3"/>
        <v>32025</v>
      </c>
      <c r="H36" s="96">
        <v>28035</v>
      </c>
      <c r="I36" s="96">
        <f t="shared" si="4"/>
        <v>28035</v>
      </c>
      <c r="J36" s="96">
        <v>26985</v>
      </c>
      <c r="K36" s="96">
        <f t="shared" si="5"/>
        <v>26985</v>
      </c>
      <c r="L36" s="114">
        <v>24409</v>
      </c>
      <c r="M36" s="97">
        <f t="shared" si="0"/>
        <v>26985</v>
      </c>
      <c r="N36" s="97">
        <f t="shared" si="1"/>
        <v>29015</v>
      </c>
      <c r="O36" s="98">
        <f t="shared" si="2"/>
        <v>32025</v>
      </c>
      <c r="P36" s="100">
        <v>17435</v>
      </c>
      <c r="Q36" s="99">
        <f t="shared" si="6"/>
        <v>24409</v>
      </c>
      <c r="R36" s="104" t="s">
        <v>275</v>
      </c>
    </row>
    <row r="37" spans="1:18" ht="19" thickBot="1">
      <c r="A37" s="91">
        <v>28</v>
      </c>
      <c r="B37" s="92" t="s">
        <v>276</v>
      </c>
      <c r="C37" s="93" t="s">
        <v>226</v>
      </c>
      <c r="D37" s="94">
        <v>1</v>
      </c>
      <c r="E37" s="94">
        <v>1</v>
      </c>
      <c r="F37" s="95">
        <v>371875</v>
      </c>
      <c r="G37" s="95">
        <f t="shared" si="3"/>
        <v>371875</v>
      </c>
      <c r="H37" s="96">
        <v>369495</v>
      </c>
      <c r="I37" s="96">
        <f t="shared" si="4"/>
        <v>369495</v>
      </c>
      <c r="J37" s="96">
        <v>355215</v>
      </c>
      <c r="K37" s="96">
        <f t="shared" si="5"/>
        <v>355215</v>
      </c>
      <c r="L37" s="114">
        <v>359800</v>
      </c>
      <c r="M37" s="97">
        <f t="shared" si="0"/>
        <v>355215</v>
      </c>
      <c r="N37" s="97">
        <f t="shared" si="1"/>
        <v>365528.33333333331</v>
      </c>
      <c r="O37" s="98">
        <f t="shared" si="2"/>
        <v>371875</v>
      </c>
      <c r="P37" s="100">
        <v>257000</v>
      </c>
      <c r="Q37" s="99">
        <f t="shared" si="6"/>
        <v>359800</v>
      </c>
      <c r="R37" s="100" t="s">
        <v>277</v>
      </c>
    </row>
    <row r="38" spans="1:18" ht="18" customHeight="1" thickBot="1">
      <c r="A38" s="91">
        <v>29</v>
      </c>
      <c r="B38" s="92" t="s">
        <v>278</v>
      </c>
      <c r="C38" s="93" t="s">
        <v>226</v>
      </c>
      <c r="D38" s="94">
        <v>1</v>
      </c>
      <c r="E38" s="94">
        <v>1</v>
      </c>
      <c r="F38" s="95">
        <v>333200</v>
      </c>
      <c r="G38" s="95">
        <f t="shared" si="3"/>
        <v>333200</v>
      </c>
      <c r="H38" s="96">
        <v>333081</v>
      </c>
      <c r="I38" s="96">
        <f t="shared" si="4"/>
        <v>333081</v>
      </c>
      <c r="J38" s="96">
        <v>319991</v>
      </c>
      <c r="K38" s="96">
        <f t="shared" si="5"/>
        <v>319991</v>
      </c>
      <c r="L38" s="114">
        <v>119980</v>
      </c>
      <c r="M38" s="97">
        <f t="shared" si="0"/>
        <v>319991</v>
      </c>
      <c r="N38" s="97">
        <f t="shared" si="1"/>
        <v>328757.33333333331</v>
      </c>
      <c r="O38" s="98">
        <f t="shared" si="2"/>
        <v>333200</v>
      </c>
      <c r="P38" s="100">
        <v>85700</v>
      </c>
      <c r="Q38" s="99">
        <f t="shared" si="6"/>
        <v>119980</v>
      </c>
      <c r="R38" s="100" t="s">
        <v>279</v>
      </c>
    </row>
    <row r="39" spans="1:18" ht="19" thickBot="1">
      <c r="A39" s="91">
        <v>30</v>
      </c>
      <c r="B39" s="92" t="s">
        <v>280</v>
      </c>
      <c r="C39" s="93" t="s">
        <v>226</v>
      </c>
      <c r="D39" s="94">
        <v>1</v>
      </c>
      <c r="E39" s="94">
        <v>1</v>
      </c>
      <c r="F39" s="95">
        <v>32760</v>
      </c>
      <c r="G39" s="95">
        <f t="shared" si="3"/>
        <v>32760</v>
      </c>
      <c r="H39" s="96">
        <v>32760</v>
      </c>
      <c r="I39" s="96">
        <f t="shared" si="4"/>
        <v>32760</v>
      </c>
      <c r="J39" s="96">
        <v>30660</v>
      </c>
      <c r="K39" s="96">
        <f t="shared" si="5"/>
        <v>30660</v>
      </c>
      <c r="L39" s="114">
        <v>21312.2</v>
      </c>
      <c r="M39" s="97">
        <f t="shared" si="0"/>
        <v>30660</v>
      </c>
      <c r="N39" s="97">
        <f t="shared" si="1"/>
        <v>32060</v>
      </c>
      <c r="O39" s="98">
        <f t="shared" si="2"/>
        <v>32760</v>
      </c>
      <c r="P39" s="100">
        <v>15223</v>
      </c>
      <c r="Q39" s="99">
        <f t="shared" si="6"/>
        <v>21312.2</v>
      </c>
      <c r="R39" s="100" t="s">
        <v>281</v>
      </c>
    </row>
    <row r="40" spans="1:18" ht="19" thickBot="1">
      <c r="A40" s="91">
        <v>31</v>
      </c>
      <c r="B40" s="92" t="s">
        <v>282</v>
      </c>
      <c r="C40" s="93" t="s">
        <v>226</v>
      </c>
      <c r="D40" s="94">
        <v>1</v>
      </c>
      <c r="E40" s="94">
        <v>1</v>
      </c>
      <c r="F40" s="95">
        <v>33390</v>
      </c>
      <c r="G40" s="95">
        <f t="shared" si="3"/>
        <v>33390</v>
      </c>
      <c r="H40" s="96">
        <v>33390</v>
      </c>
      <c r="I40" s="96">
        <f t="shared" si="4"/>
        <v>33390</v>
      </c>
      <c r="J40" s="96">
        <v>31290</v>
      </c>
      <c r="K40" s="96">
        <f t="shared" si="5"/>
        <v>31290</v>
      </c>
      <c r="L40" s="114">
        <v>40205.199999999997</v>
      </c>
      <c r="M40" s="97">
        <f t="shared" si="0"/>
        <v>31290</v>
      </c>
      <c r="N40" s="97">
        <f t="shared" si="1"/>
        <v>32690</v>
      </c>
      <c r="O40" s="98">
        <f t="shared" si="2"/>
        <v>33390</v>
      </c>
      <c r="P40" s="100">
        <v>28718</v>
      </c>
      <c r="Q40" s="99">
        <f t="shared" si="6"/>
        <v>40205.199999999997</v>
      </c>
      <c r="R40" s="100" t="s">
        <v>283</v>
      </c>
    </row>
    <row r="41" spans="1:18" ht="19" thickBot="1">
      <c r="A41" s="91">
        <v>32</v>
      </c>
      <c r="B41" s="92" t="s">
        <v>284</v>
      </c>
      <c r="C41" s="93" t="s">
        <v>252</v>
      </c>
      <c r="D41" s="94">
        <v>1</v>
      </c>
      <c r="E41" s="94">
        <v>1</v>
      </c>
      <c r="F41" s="95">
        <v>178500</v>
      </c>
      <c r="G41" s="95">
        <f t="shared" si="3"/>
        <v>178500</v>
      </c>
      <c r="H41" s="96">
        <v>173026</v>
      </c>
      <c r="I41" s="96">
        <f t="shared" si="4"/>
        <v>173026</v>
      </c>
      <c r="J41" s="96">
        <v>167076</v>
      </c>
      <c r="K41" s="96">
        <f t="shared" si="5"/>
        <v>167076</v>
      </c>
      <c r="L41" s="114">
        <v>111843.2</v>
      </c>
      <c r="M41" s="97">
        <f t="shared" si="0"/>
        <v>167076</v>
      </c>
      <c r="N41" s="97">
        <f t="shared" si="1"/>
        <v>172867.33333333334</v>
      </c>
      <c r="O41" s="98">
        <f t="shared" si="2"/>
        <v>178500</v>
      </c>
      <c r="P41" s="100">
        <v>79888</v>
      </c>
      <c r="Q41" s="99">
        <f t="shared" si="6"/>
        <v>111843.2</v>
      </c>
      <c r="R41" s="101" t="s">
        <v>285</v>
      </c>
    </row>
    <row r="42" spans="1:18" ht="19" thickBot="1">
      <c r="A42" s="91">
        <v>33</v>
      </c>
      <c r="B42" s="92" t="s">
        <v>286</v>
      </c>
      <c r="C42" s="93" t="s">
        <v>252</v>
      </c>
      <c r="D42" s="94">
        <v>1</v>
      </c>
      <c r="E42" s="94">
        <v>1</v>
      </c>
      <c r="F42" s="95">
        <v>142800</v>
      </c>
      <c r="G42" s="95">
        <f t="shared" si="3"/>
        <v>142800</v>
      </c>
      <c r="H42" s="96">
        <v>122391.5</v>
      </c>
      <c r="I42" s="96">
        <f t="shared" si="4"/>
        <v>122391.5</v>
      </c>
      <c r="J42" s="96">
        <v>117632</v>
      </c>
      <c r="K42" s="96">
        <f t="shared" si="5"/>
        <v>117632</v>
      </c>
      <c r="L42" s="114">
        <v>181860</v>
      </c>
      <c r="M42" s="97">
        <f t="shared" si="0"/>
        <v>117632</v>
      </c>
      <c r="N42" s="97">
        <f t="shared" si="1"/>
        <v>127607.83333333333</v>
      </c>
      <c r="O42" s="98">
        <f t="shared" si="2"/>
        <v>142800</v>
      </c>
      <c r="P42" s="100">
        <v>129900</v>
      </c>
      <c r="Q42" s="99">
        <f t="shared" si="6"/>
        <v>181860</v>
      </c>
      <c r="R42" s="100" t="s">
        <v>287</v>
      </c>
    </row>
    <row r="43" spans="1:18" ht="19" thickBot="1">
      <c r="A43" s="91">
        <v>35</v>
      </c>
      <c r="B43" s="92" t="s">
        <v>288</v>
      </c>
      <c r="C43" s="93" t="s">
        <v>226</v>
      </c>
      <c r="D43" s="94">
        <v>1</v>
      </c>
      <c r="E43" s="94">
        <v>1</v>
      </c>
      <c r="F43" s="95">
        <v>14280</v>
      </c>
      <c r="G43" s="95">
        <f t="shared" si="3"/>
        <v>14280</v>
      </c>
      <c r="H43" s="96">
        <v>10115</v>
      </c>
      <c r="I43" s="96">
        <f t="shared" si="4"/>
        <v>10115</v>
      </c>
      <c r="J43" s="96">
        <v>8925</v>
      </c>
      <c r="K43" s="96">
        <f t="shared" si="5"/>
        <v>8925</v>
      </c>
      <c r="L43" s="114">
        <v>6090</v>
      </c>
      <c r="M43" s="97">
        <f t="shared" si="0"/>
        <v>8925</v>
      </c>
      <c r="N43" s="97">
        <f t="shared" si="1"/>
        <v>11106.666666666666</v>
      </c>
      <c r="O43" s="98">
        <f t="shared" si="2"/>
        <v>14280</v>
      </c>
      <c r="P43" s="100">
        <v>4350</v>
      </c>
      <c r="Q43" s="99">
        <f t="shared" si="6"/>
        <v>6090</v>
      </c>
      <c r="R43" s="100" t="s">
        <v>289</v>
      </c>
    </row>
    <row r="44" spans="1:18" ht="19" thickBot="1">
      <c r="A44" s="91">
        <v>36</v>
      </c>
      <c r="B44" s="92" t="s">
        <v>290</v>
      </c>
      <c r="C44" s="93" t="s">
        <v>226</v>
      </c>
      <c r="D44" s="94">
        <v>1</v>
      </c>
      <c r="E44" s="94">
        <v>1</v>
      </c>
      <c r="F44" s="95">
        <v>13685</v>
      </c>
      <c r="G44" s="95">
        <f t="shared" si="3"/>
        <v>13685</v>
      </c>
      <c r="H44" s="96">
        <v>10710</v>
      </c>
      <c r="I44" s="96">
        <f t="shared" si="4"/>
        <v>10710</v>
      </c>
      <c r="J44" s="96">
        <v>9520</v>
      </c>
      <c r="K44" s="96">
        <f t="shared" si="5"/>
        <v>9520</v>
      </c>
      <c r="L44" s="114">
        <v>6860</v>
      </c>
      <c r="M44" s="97">
        <f t="shared" si="0"/>
        <v>9520</v>
      </c>
      <c r="N44" s="97">
        <f t="shared" si="1"/>
        <v>11305</v>
      </c>
      <c r="O44" s="98">
        <f t="shared" si="2"/>
        <v>13685</v>
      </c>
      <c r="P44" s="100">
        <v>4900</v>
      </c>
      <c r="Q44" s="99">
        <f t="shared" si="6"/>
        <v>6860</v>
      </c>
      <c r="R44" s="100" t="s">
        <v>291</v>
      </c>
    </row>
    <row r="45" spans="1:18" ht="19" thickBot="1">
      <c r="A45" s="91">
        <v>37</v>
      </c>
      <c r="B45" s="92" t="s">
        <v>292</v>
      </c>
      <c r="C45" s="93" t="s">
        <v>259</v>
      </c>
      <c r="D45" s="94">
        <v>1</v>
      </c>
      <c r="E45" s="94">
        <v>1</v>
      </c>
      <c r="F45" s="95">
        <v>235025</v>
      </c>
      <c r="G45" s="95">
        <f t="shared" si="3"/>
        <v>235025</v>
      </c>
      <c r="H45" s="96">
        <v>235025</v>
      </c>
      <c r="I45" s="96">
        <f t="shared" si="4"/>
        <v>235025</v>
      </c>
      <c r="J45" s="96">
        <v>225505</v>
      </c>
      <c r="K45" s="96">
        <f t="shared" si="5"/>
        <v>225505</v>
      </c>
      <c r="L45" s="114">
        <v>181895</v>
      </c>
      <c r="M45" s="97">
        <f t="shared" si="0"/>
        <v>225505</v>
      </c>
      <c r="N45" s="97">
        <f t="shared" si="1"/>
        <v>231851.66666666666</v>
      </c>
      <c r="O45" s="98">
        <f t="shared" si="2"/>
        <v>235025</v>
      </c>
      <c r="P45" s="100">
        <v>129925</v>
      </c>
      <c r="Q45" s="99">
        <f t="shared" si="6"/>
        <v>181895</v>
      </c>
      <c r="R45" s="100" t="s">
        <v>293</v>
      </c>
    </row>
    <row r="46" spans="1:18" ht="19" thickBot="1">
      <c r="A46" s="91">
        <v>38</v>
      </c>
      <c r="B46" s="92" t="s">
        <v>294</v>
      </c>
      <c r="C46" s="93" t="s">
        <v>226</v>
      </c>
      <c r="D46" s="94">
        <v>1</v>
      </c>
      <c r="E46" s="94">
        <v>1</v>
      </c>
      <c r="F46" s="95">
        <v>535500</v>
      </c>
      <c r="G46" s="95">
        <f t="shared" si="3"/>
        <v>535500</v>
      </c>
      <c r="H46" s="96">
        <v>547281</v>
      </c>
      <c r="I46" s="96">
        <f t="shared" si="4"/>
        <v>547281</v>
      </c>
      <c r="J46" s="96">
        <v>511581</v>
      </c>
      <c r="K46" s="96">
        <f t="shared" si="5"/>
        <v>511581</v>
      </c>
      <c r="L46" s="114">
        <v>730745.4</v>
      </c>
      <c r="M46" s="97">
        <f t="shared" si="0"/>
        <v>511581</v>
      </c>
      <c r="N46" s="97">
        <f t="shared" si="1"/>
        <v>531454</v>
      </c>
      <c r="O46" s="98">
        <f t="shared" si="2"/>
        <v>547281</v>
      </c>
      <c r="P46" s="100">
        <v>521961</v>
      </c>
      <c r="Q46" s="99">
        <f t="shared" si="6"/>
        <v>730745.4</v>
      </c>
      <c r="R46" s="101" t="s">
        <v>295</v>
      </c>
    </row>
    <row r="47" spans="1:18" ht="19" thickBot="1">
      <c r="A47" s="91">
        <v>39</v>
      </c>
      <c r="B47" s="92" t="s">
        <v>119</v>
      </c>
      <c r="C47" s="93" t="s">
        <v>259</v>
      </c>
      <c r="D47" s="94">
        <v>1</v>
      </c>
      <c r="E47" s="94">
        <v>1</v>
      </c>
      <c r="F47" s="95">
        <v>613921</v>
      </c>
      <c r="G47" s="95">
        <f t="shared" si="3"/>
        <v>613921</v>
      </c>
      <c r="H47" s="96">
        <v>628308.1</v>
      </c>
      <c r="I47" s="96">
        <f t="shared" si="4"/>
        <v>628308.1</v>
      </c>
      <c r="J47" s="96">
        <v>584278</v>
      </c>
      <c r="K47" s="96">
        <f t="shared" si="5"/>
        <v>584278</v>
      </c>
      <c r="L47" s="114">
        <v>671720</v>
      </c>
      <c r="M47" s="97">
        <f t="shared" si="0"/>
        <v>584278</v>
      </c>
      <c r="N47" s="97">
        <f t="shared" si="1"/>
        <v>608835.70000000007</v>
      </c>
      <c r="O47" s="98">
        <f t="shared" si="2"/>
        <v>628308.1</v>
      </c>
      <c r="P47" s="100">
        <v>479800</v>
      </c>
      <c r="Q47" s="99">
        <f t="shared" si="6"/>
        <v>671720</v>
      </c>
      <c r="R47" s="100" t="s">
        <v>296</v>
      </c>
    </row>
    <row r="48" spans="1:18" ht="19" thickBot="1">
      <c r="A48" s="91">
        <v>40</v>
      </c>
      <c r="B48" s="92" t="s">
        <v>65</v>
      </c>
      <c r="C48" s="93" t="s">
        <v>226</v>
      </c>
      <c r="D48" s="94">
        <v>1</v>
      </c>
      <c r="E48" s="94">
        <v>1</v>
      </c>
      <c r="F48" s="95">
        <v>1120</v>
      </c>
      <c r="G48" s="95">
        <f t="shared" si="3"/>
        <v>1120</v>
      </c>
      <c r="H48" s="96">
        <v>1150</v>
      </c>
      <c r="I48" s="96">
        <f t="shared" si="4"/>
        <v>1150</v>
      </c>
      <c r="J48" s="96">
        <v>1050</v>
      </c>
      <c r="K48" s="96">
        <f t="shared" si="5"/>
        <v>1050</v>
      </c>
      <c r="L48" s="114">
        <v>2520</v>
      </c>
      <c r="M48" s="97">
        <f t="shared" si="0"/>
        <v>1050</v>
      </c>
      <c r="N48" s="97">
        <f t="shared" si="1"/>
        <v>1106.6666666666667</v>
      </c>
      <c r="O48" s="98">
        <f t="shared" si="2"/>
        <v>1150</v>
      </c>
      <c r="P48" s="100">
        <v>1800</v>
      </c>
      <c r="Q48" s="99">
        <f t="shared" si="6"/>
        <v>2520</v>
      </c>
      <c r="R48" s="100" t="s">
        <v>297</v>
      </c>
    </row>
    <row r="49" spans="1:18" ht="19" thickBot="1">
      <c r="A49" s="91">
        <v>41</v>
      </c>
      <c r="B49" s="92" t="s">
        <v>298</v>
      </c>
      <c r="C49" s="93" t="s">
        <v>226</v>
      </c>
      <c r="D49" s="94">
        <v>1</v>
      </c>
      <c r="E49" s="94">
        <v>1</v>
      </c>
      <c r="F49" s="95">
        <v>11882150</v>
      </c>
      <c r="G49" s="95">
        <f t="shared" si="3"/>
        <v>11882150</v>
      </c>
      <c r="H49" s="96">
        <v>11850020</v>
      </c>
      <c r="I49" s="96">
        <f t="shared" si="4"/>
        <v>11850020</v>
      </c>
      <c r="J49" s="96">
        <v>11305000</v>
      </c>
      <c r="K49" s="96">
        <f t="shared" si="5"/>
        <v>11305000</v>
      </c>
      <c r="L49" s="114">
        <v>10194800</v>
      </c>
      <c r="M49" s="97">
        <f t="shared" si="0"/>
        <v>11305000</v>
      </c>
      <c r="N49" s="97">
        <f t="shared" si="1"/>
        <v>11679056.666666666</v>
      </c>
      <c r="O49" s="98">
        <f t="shared" si="2"/>
        <v>11882150</v>
      </c>
      <c r="P49" s="100">
        <v>7282000</v>
      </c>
      <c r="Q49" s="99">
        <f t="shared" si="6"/>
        <v>10194800</v>
      </c>
      <c r="R49" s="101" t="s">
        <v>299</v>
      </c>
    </row>
    <row r="50" spans="1:18" ht="19" thickBot="1">
      <c r="A50" s="91">
        <v>42</v>
      </c>
      <c r="B50" s="92" t="s">
        <v>300</v>
      </c>
      <c r="C50" s="93" t="s">
        <v>226</v>
      </c>
      <c r="D50" s="94">
        <v>1</v>
      </c>
      <c r="E50" s="94">
        <v>1</v>
      </c>
      <c r="F50" s="95">
        <v>4759999</v>
      </c>
      <c r="G50" s="95">
        <f t="shared" si="3"/>
        <v>4759999</v>
      </c>
      <c r="H50" s="96">
        <v>4759881</v>
      </c>
      <c r="I50" s="96">
        <f t="shared" si="4"/>
        <v>4759881</v>
      </c>
      <c r="J50" s="96">
        <v>4640881</v>
      </c>
      <c r="K50" s="96">
        <f t="shared" si="5"/>
        <v>4640881</v>
      </c>
      <c r="L50" s="114">
        <v>3998400</v>
      </c>
      <c r="M50" s="97">
        <f t="shared" si="0"/>
        <v>4640881</v>
      </c>
      <c r="N50" s="97">
        <f t="shared" si="1"/>
        <v>4720253.666666667</v>
      </c>
      <c r="O50" s="98">
        <f t="shared" si="2"/>
        <v>4759999</v>
      </c>
      <c r="P50" s="100">
        <v>2856000</v>
      </c>
      <c r="Q50" s="99">
        <f t="shared" si="6"/>
        <v>3998400</v>
      </c>
      <c r="R50" s="101" t="s">
        <v>301</v>
      </c>
    </row>
    <row r="51" spans="1:18" ht="18" customHeight="1" thickBot="1">
      <c r="A51" s="91">
        <v>43</v>
      </c>
      <c r="B51" s="92" t="s">
        <v>302</v>
      </c>
      <c r="C51" s="93" t="s">
        <v>226</v>
      </c>
      <c r="D51" s="94">
        <v>1</v>
      </c>
      <c r="E51" s="94">
        <v>1</v>
      </c>
      <c r="F51" s="95">
        <v>46410</v>
      </c>
      <c r="G51" s="95">
        <f t="shared" si="3"/>
        <v>46410</v>
      </c>
      <c r="H51" s="96">
        <v>47075.21</v>
      </c>
      <c r="I51" s="96">
        <f t="shared" si="4"/>
        <v>47075.21</v>
      </c>
      <c r="J51" s="96">
        <v>44695</v>
      </c>
      <c r="K51" s="96">
        <f t="shared" si="5"/>
        <v>44695</v>
      </c>
      <c r="L51" s="114">
        <v>45640</v>
      </c>
      <c r="M51" s="97">
        <f t="shared" si="0"/>
        <v>44695</v>
      </c>
      <c r="N51" s="97">
        <f t="shared" si="1"/>
        <v>46060.07</v>
      </c>
      <c r="O51" s="98">
        <f t="shared" si="2"/>
        <v>47075.21</v>
      </c>
      <c r="P51" s="100">
        <v>32600</v>
      </c>
      <c r="Q51" s="99">
        <f t="shared" si="6"/>
        <v>45640</v>
      </c>
      <c r="R51" s="100" t="s">
        <v>303</v>
      </c>
    </row>
    <row r="52" spans="1:18" ht="19" thickBot="1">
      <c r="A52" s="91">
        <v>44</v>
      </c>
      <c r="B52" s="92" t="s">
        <v>304</v>
      </c>
      <c r="C52" s="93" t="s">
        <v>226</v>
      </c>
      <c r="D52" s="94">
        <v>1</v>
      </c>
      <c r="E52" s="94">
        <v>1</v>
      </c>
      <c r="F52" s="95">
        <v>44625</v>
      </c>
      <c r="G52" s="95">
        <f t="shared" si="3"/>
        <v>44625</v>
      </c>
      <c r="H52" s="96">
        <v>44268</v>
      </c>
      <c r="I52" s="96">
        <f t="shared" si="4"/>
        <v>44268</v>
      </c>
      <c r="J52" s="96">
        <v>43078</v>
      </c>
      <c r="K52" s="96">
        <f t="shared" si="5"/>
        <v>43078</v>
      </c>
      <c r="L52" s="114">
        <v>38500</v>
      </c>
      <c r="M52" s="97">
        <f t="shared" si="0"/>
        <v>43078</v>
      </c>
      <c r="N52" s="97">
        <f t="shared" si="1"/>
        <v>43990.333333333336</v>
      </c>
      <c r="O52" s="98">
        <f t="shared" si="2"/>
        <v>44625</v>
      </c>
      <c r="P52" s="100">
        <v>27500</v>
      </c>
      <c r="Q52" s="99">
        <f t="shared" si="6"/>
        <v>38500</v>
      </c>
      <c r="R52" s="100" t="s">
        <v>305</v>
      </c>
    </row>
    <row r="53" spans="1:18" ht="19" thickBot="1">
      <c r="A53" s="91">
        <v>45</v>
      </c>
      <c r="B53" s="92" t="s">
        <v>306</v>
      </c>
      <c r="C53" s="93" t="s">
        <v>226</v>
      </c>
      <c r="D53" s="94">
        <v>1</v>
      </c>
      <c r="E53" s="94">
        <v>1</v>
      </c>
      <c r="F53" s="95">
        <v>44030</v>
      </c>
      <c r="G53" s="95">
        <f t="shared" si="3"/>
        <v>44030</v>
      </c>
      <c r="H53" s="96">
        <v>43792</v>
      </c>
      <c r="I53" s="96">
        <f t="shared" si="4"/>
        <v>43792</v>
      </c>
      <c r="J53" s="96">
        <v>42602</v>
      </c>
      <c r="K53" s="96">
        <f t="shared" si="5"/>
        <v>42602</v>
      </c>
      <c r="L53" s="114">
        <v>51940</v>
      </c>
      <c r="M53" s="97">
        <f t="shared" si="0"/>
        <v>42602</v>
      </c>
      <c r="N53" s="97">
        <f t="shared" si="1"/>
        <v>43474.666666666664</v>
      </c>
      <c r="O53" s="98">
        <f t="shared" si="2"/>
        <v>44030</v>
      </c>
      <c r="P53" s="100">
        <v>37100</v>
      </c>
      <c r="Q53" s="99">
        <f t="shared" si="6"/>
        <v>51940</v>
      </c>
      <c r="R53" s="100" t="s">
        <v>307</v>
      </c>
    </row>
    <row r="54" spans="1:18" ht="19" thickBot="1">
      <c r="A54" s="91">
        <v>46</v>
      </c>
      <c r="B54" s="92" t="s">
        <v>308</v>
      </c>
      <c r="C54" s="93" t="s">
        <v>226</v>
      </c>
      <c r="D54" s="94">
        <v>1</v>
      </c>
      <c r="E54" s="94">
        <v>1</v>
      </c>
      <c r="F54" s="95">
        <v>50575</v>
      </c>
      <c r="G54" s="95">
        <f t="shared" si="3"/>
        <v>50575</v>
      </c>
      <c r="H54" s="96">
        <v>50075.199999999997</v>
      </c>
      <c r="I54" s="96">
        <f t="shared" si="4"/>
        <v>50075.199999999997</v>
      </c>
      <c r="J54" s="96">
        <v>47695</v>
      </c>
      <c r="K54" s="96">
        <f t="shared" si="5"/>
        <v>47695</v>
      </c>
      <c r="L54" s="114">
        <v>69300</v>
      </c>
      <c r="M54" s="97">
        <f t="shared" si="0"/>
        <v>47695</v>
      </c>
      <c r="N54" s="97">
        <f t="shared" si="1"/>
        <v>49448.4</v>
      </c>
      <c r="O54" s="98">
        <f t="shared" si="2"/>
        <v>50575</v>
      </c>
      <c r="P54" s="100">
        <v>49500</v>
      </c>
      <c r="Q54" s="99">
        <f t="shared" si="6"/>
        <v>69300</v>
      </c>
      <c r="R54" s="100" t="s">
        <v>309</v>
      </c>
    </row>
    <row r="55" spans="1:18" ht="19" thickBot="1">
      <c r="A55" s="91">
        <v>47</v>
      </c>
      <c r="B55" s="92" t="s">
        <v>72</v>
      </c>
      <c r="C55" s="93" t="s">
        <v>226</v>
      </c>
      <c r="D55" s="94">
        <v>1</v>
      </c>
      <c r="E55" s="94">
        <v>1</v>
      </c>
      <c r="F55" s="95">
        <v>35699</v>
      </c>
      <c r="G55" s="95">
        <f t="shared" si="3"/>
        <v>35699</v>
      </c>
      <c r="H55" s="96">
        <v>34498.1</v>
      </c>
      <c r="I55" s="96">
        <f t="shared" si="4"/>
        <v>34498.1</v>
      </c>
      <c r="J55" s="96">
        <v>34022</v>
      </c>
      <c r="K55" s="96">
        <f t="shared" si="5"/>
        <v>34022</v>
      </c>
      <c r="L55" s="114">
        <v>34720</v>
      </c>
      <c r="M55" s="97">
        <f t="shared" si="0"/>
        <v>34022</v>
      </c>
      <c r="N55" s="97">
        <f t="shared" si="1"/>
        <v>34739.700000000004</v>
      </c>
      <c r="O55" s="98">
        <f t="shared" si="2"/>
        <v>35699</v>
      </c>
      <c r="P55" s="100">
        <v>24800</v>
      </c>
      <c r="Q55" s="99">
        <f t="shared" si="6"/>
        <v>34720</v>
      </c>
      <c r="R55" s="100" t="s">
        <v>173</v>
      </c>
    </row>
    <row r="56" spans="1:18" ht="19" thickBot="1">
      <c r="A56" s="91">
        <v>48</v>
      </c>
      <c r="B56" s="92" t="s">
        <v>310</v>
      </c>
      <c r="C56" s="93" t="s">
        <v>226</v>
      </c>
      <c r="D56" s="94">
        <v>1</v>
      </c>
      <c r="E56" s="94">
        <v>1</v>
      </c>
      <c r="F56" s="95">
        <v>32725</v>
      </c>
      <c r="G56" s="95">
        <f t="shared" si="3"/>
        <v>32725</v>
      </c>
      <c r="H56" s="96">
        <v>32725</v>
      </c>
      <c r="I56" s="96">
        <f t="shared" si="4"/>
        <v>32725</v>
      </c>
      <c r="J56" s="96">
        <v>31535</v>
      </c>
      <c r="K56" s="96">
        <f t="shared" si="5"/>
        <v>31535</v>
      </c>
      <c r="L56" s="114">
        <v>25468.799999999999</v>
      </c>
      <c r="M56" s="97">
        <f t="shared" si="0"/>
        <v>31535</v>
      </c>
      <c r="N56" s="97">
        <f t="shared" si="1"/>
        <v>32328.333333333332</v>
      </c>
      <c r="O56" s="98">
        <f t="shared" si="2"/>
        <v>32725</v>
      </c>
      <c r="P56" s="100">
        <v>18192</v>
      </c>
      <c r="Q56" s="99">
        <f t="shared" si="6"/>
        <v>25468.799999999999</v>
      </c>
      <c r="R56" s="100" t="s">
        <v>311</v>
      </c>
    </row>
    <row r="57" spans="1:18" ht="19" thickBot="1">
      <c r="A57" s="91">
        <v>49</v>
      </c>
      <c r="B57" s="92" t="s">
        <v>74</v>
      </c>
      <c r="C57" s="93" t="s">
        <v>226</v>
      </c>
      <c r="D57" s="94">
        <v>1</v>
      </c>
      <c r="E57" s="94">
        <v>1</v>
      </c>
      <c r="F57" s="95">
        <v>105077</v>
      </c>
      <c r="G57" s="95">
        <f t="shared" si="3"/>
        <v>105077</v>
      </c>
      <c r="H57" s="96">
        <v>104958</v>
      </c>
      <c r="I57" s="96">
        <f t="shared" si="4"/>
        <v>104958</v>
      </c>
      <c r="J57" s="96">
        <v>101388</v>
      </c>
      <c r="K57" s="96">
        <f t="shared" si="5"/>
        <v>101388</v>
      </c>
      <c r="L57" s="114">
        <v>91852.6</v>
      </c>
      <c r="M57" s="97">
        <f t="shared" si="0"/>
        <v>101388</v>
      </c>
      <c r="N57" s="97">
        <f t="shared" si="1"/>
        <v>103807.66666666667</v>
      </c>
      <c r="O57" s="98">
        <f t="shared" si="2"/>
        <v>105077</v>
      </c>
      <c r="P57" s="100">
        <v>65609</v>
      </c>
      <c r="Q57" s="99">
        <f t="shared" si="6"/>
        <v>91852.6</v>
      </c>
      <c r="R57" s="100" t="s">
        <v>312</v>
      </c>
    </row>
    <row r="58" spans="1:18" ht="19" thickBot="1">
      <c r="A58" s="91">
        <v>50</v>
      </c>
      <c r="B58" s="92" t="s">
        <v>75</v>
      </c>
      <c r="C58" s="93" t="s">
        <v>226</v>
      </c>
      <c r="D58" s="94">
        <v>1</v>
      </c>
      <c r="E58" s="94">
        <v>1</v>
      </c>
      <c r="F58" s="95">
        <v>164815</v>
      </c>
      <c r="G58" s="95">
        <f t="shared" si="3"/>
        <v>164815</v>
      </c>
      <c r="H58" s="96">
        <v>164220</v>
      </c>
      <c r="I58" s="96">
        <f t="shared" si="4"/>
        <v>164220</v>
      </c>
      <c r="J58" s="96">
        <v>154700</v>
      </c>
      <c r="K58" s="96">
        <f t="shared" si="5"/>
        <v>154700</v>
      </c>
      <c r="L58" s="114">
        <v>105420</v>
      </c>
      <c r="M58" s="97">
        <f t="shared" si="0"/>
        <v>154700</v>
      </c>
      <c r="N58" s="97">
        <f t="shared" si="1"/>
        <v>161245</v>
      </c>
      <c r="O58" s="98">
        <f t="shared" si="2"/>
        <v>164815</v>
      </c>
      <c r="P58" s="100">
        <v>75300</v>
      </c>
      <c r="Q58" s="99">
        <f t="shared" si="6"/>
        <v>105420</v>
      </c>
      <c r="R58" s="100" t="s">
        <v>175</v>
      </c>
    </row>
    <row r="59" spans="1:18" ht="19" thickBot="1">
      <c r="A59" s="91">
        <v>51</v>
      </c>
      <c r="B59" s="92" t="s">
        <v>313</v>
      </c>
      <c r="C59" s="93" t="s">
        <v>226</v>
      </c>
      <c r="D59" s="94">
        <v>1</v>
      </c>
      <c r="E59" s="94">
        <v>1</v>
      </c>
      <c r="F59" s="95">
        <v>10591</v>
      </c>
      <c r="G59" s="95">
        <f t="shared" si="3"/>
        <v>10591</v>
      </c>
      <c r="H59" s="96">
        <v>10234</v>
      </c>
      <c r="I59" s="96">
        <f t="shared" si="4"/>
        <v>10234</v>
      </c>
      <c r="J59" s="96">
        <v>9877</v>
      </c>
      <c r="K59" s="96">
        <f t="shared" si="5"/>
        <v>9877</v>
      </c>
      <c r="L59" s="114">
        <v>9506</v>
      </c>
      <c r="M59" s="97">
        <f t="shared" si="0"/>
        <v>9877</v>
      </c>
      <c r="N59" s="97">
        <f t="shared" si="1"/>
        <v>10234</v>
      </c>
      <c r="O59" s="98">
        <f t="shared" si="2"/>
        <v>10591</v>
      </c>
      <c r="P59" s="100">
        <v>6790</v>
      </c>
      <c r="Q59" s="99">
        <f t="shared" si="6"/>
        <v>9506</v>
      </c>
      <c r="R59" s="100" t="s">
        <v>314</v>
      </c>
    </row>
    <row r="60" spans="1:18" ht="19" thickBot="1">
      <c r="A60" s="91">
        <v>52</v>
      </c>
      <c r="B60" s="92" t="s">
        <v>77</v>
      </c>
      <c r="C60" s="93" t="s">
        <v>226</v>
      </c>
      <c r="D60" s="94">
        <v>1</v>
      </c>
      <c r="E60" s="94">
        <v>1</v>
      </c>
      <c r="F60" s="95">
        <v>30345</v>
      </c>
      <c r="G60" s="95">
        <f t="shared" si="3"/>
        <v>30345</v>
      </c>
      <c r="H60" s="96">
        <v>30940</v>
      </c>
      <c r="I60" s="96">
        <f t="shared" si="4"/>
        <v>30940</v>
      </c>
      <c r="J60" s="96">
        <v>28560</v>
      </c>
      <c r="K60" s="96">
        <f t="shared" si="5"/>
        <v>28560</v>
      </c>
      <c r="L60" s="114">
        <v>33436.199999999997</v>
      </c>
      <c r="M60" s="97">
        <f t="shared" si="0"/>
        <v>28560</v>
      </c>
      <c r="N60" s="97">
        <f t="shared" si="1"/>
        <v>29948.333333333332</v>
      </c>
      <c r="O60" s="98">
        <f t="shared" si="2"/>
        <v>30940</v>
      </c>
      <c r="P60" s="100">
        <v>23883</v>
      </c>
      <c r="Q60" s="99">
        <f t="shared" si="6"/>
        <v>33436.199999999997</v>
      </c>
      <c r="R60" s="100" t="s">
        <v>315</v>
      </c>
    </row>
    <row r="61" spans="1:18" ht="19" thickBot="1">
      <c r="A61" s="91">
        <v>53</v>
      </c>
      <c r="B61" s="92" t="s">
        <v>316</v>
      </c>
      <c r="C61" s="93" t="s">
        <v>226</v>
      </c>
      <c r="D61" s="94">
        <v>1</v>
      </c>
      <c r="E61" s="94">
        <v>1</v>
      </c>
      <c r="F61" s="95">
        <v>34272</v>
      </c>
      <c r="G61" s="95">
        <f t="shared" si="3"/>
        <v>34272</v>
      </c>
      <c r="H61" s="96">
        <v>33915</v>
      </c>
      <c r="I61" s="96">
        <f t="shared" si="4"/>
        <v>33915</v>
      </c>
      <c r="J61" s="96">
        <v>32725</v>
      </c>
      <c r="K61" s="96">
        <f t="shared" si="5"/>
        <v>32725</v>
      </c>
      <c r="L61" s="114">
        <v>20370</v>
      </c>
      <c r="M61" s="97">
        <f t="shared" si="0"/>
        <v>32725</v>
      </c>
      <c r="N61" s="97">
        <f t="shared" si="1"/>
        <v>33637.333333333336</v>
      </c>
      <c r="O61" s="98">
        <f t="shared" si="2"/>
        <v>34272</v>
      </c>
      <c r="P61" s="100">
        <v>14550</v>
      </c>
      <c r="Q61" s="99">
        <f t="shared" si="6"/>
        <v>20370</v>
      </c>
      <c r="R61" s="100" t="s">
        <v>176</v>
      </c>
    </row>
    <row r="62" spans="1:18" ht="19" thickBot="1">
      <c r="A62" s="91">
        <v>54</v>
      </c>
      <c r="B62" s="92" t="s">
        <v>317</v>
      </c>
      <c r="C62" s="93" t="s">
        <v>226</v>
      </c>
      <c r="D62" s="94">
        <v>1</v>
      </c>
      <c r="E62" s="94">
        <v>1</v>
      </c>
      <c r="F62" s="95">
        <v>13125</v>
      </c>
      <c r="G62" s="95">
        <f t="shared" si="3"/>
        <v>13125</v>
      </c>
      <c r="H62" s="96">
        <v>12547.5</v>
      </c>
      <c r="I62" s="96">
        <f t="shared" si="4"/>
        <v>12547.5</v>
      </c>
      <c r="J62" s="96">
        <v>12128</v>
      </c>
      <c r="K62" s="96">
        <f t="shared" si="5"/>
        <v>12128</v>
      </c>
      <c r="L62" s="114">
        <v>9205</v>
      </c>
      <c r="M62" s="97">
        <f t="shared" si="0"/>
        <v>12128</v>
      </c>
      <c r="N62" s="97">
        <f t="shared" si="1"/>
        <v>12600.166666666666</v>
      </c>
      <c r="O62" s="98">
        <f t="shared" si="2"/>
        <v>13125</v>
      </c>
      <c r="P62" s="100">
        <v>6575</v>
      </c>
      <c r="Q62" s="99">
        <f t="shared" si="6"/>
        <v>9205</v>
      </c>
      <c r="R62" s="100" t="s">
        <v>318</v>
      </c>
    </row>
    <row r="63" spans="1:18" ht="19" thickBot="1">
      <c r="A63" s="91">
        <v>55</v>
      </c>
      <c r="B63" s="92" t="s">
        <v>319</v>
      </c>
      <c r="C63" s="93" t="s">
        <v>320</v>
      </c>
      <c r="D63" s="94">
        <v>1</v>
      </c>
      <c r="E63" s="94">
        <v>1</v>
      </c>
      <c r="F63" s="95">
        <v>2500</v>
      </c>
      <c r="G63" s="95">
        <f t="shared" si="3"/>
        <v>2500</v>
      </c>
      <c r="H63" s="96">
        <v>2300</v>
      </c>
      <c r="I63" s="96">
        <f t="shared" si="4"/>
        <v>2300</v>
      </c>
      <c r="J63" s="96">
        <v>2200</v>
      </c>
      <c r="K63" s="96">
        <f t="shared" si="5"/>
        <v>2200</v>
      </c>
      <c r="L63" s="114">
        <v>2268</v>
      </c>
      <c r="M63" s="97">
        <f t="shared" si="0"/>
        <v>2200</v>
      </c>
      <c r="N63" s="97">
        <f t="shared" si="1"/>
        <v>2333.3333333333335</v>
      </c>
      <c r="O63" s="98">
        <f t="shared" si="2"/>
        <v>2500</v>
      </c>
      <c r="P63" s="100">
        <v>1620</v>
      </c>
      <c r="Q63" s="99">
        <f t="shared" si="6"/>
        <v>2268</v>
      </c>
      <c r="R63" s="100" t="s">
        <v>321</v>
      </c>
    </row>
    <row r="64" spans="1:18" ht="19" thickBot="1">
      <c r="A64" s="91">
        <v>56</v>
      </c>
      <c r="B64" s="92" t="s">
        <v>322</v>
      </c>
      <c r="C64" s="93" t="s">
        <v>226</v>
      </c>
      <c r="D64" s="94">
        <v>1</v>
      </c>
      <c r="E64" s="94">
        <v>1</v>
      </c>
      <c r="F64" s="95">
        <v>3140</v>
      </c>
      <c r="G64" s="95">
        <f t="shared" si="3"/>
        <v>3140</v>
      </c>
      <c r="H64" s="96">
        <v>3139.5</v>
      </c>
      <c r="I64" s="96">
        <f t="shared" si="4"/>
        <v>3139.5</v>
      </c>
      <c r="J64" s="96">
        <v>3035</v>
      </c>
      <c r="K64" s="96">
        <f t="shared" si="5"/>
        <v>3035</v>
      </c>
      <c r="L64" s="114">
        <v>2308.6</v>
      </c>
      <c r="M64" s="97">
        <f t="shared" si="0"/>
        <v>3035</v>
      </c>
      <c r="N64" s="97">
        <f t="shared" si="1"/>
        <v>3104.8333333333335</v>
      </c>
      <c r="O64" s="98">
        <f t="shared" si="2"/>
        <v>3140</v>
      </c>
      <c r="P64" s="100">
        <v>1649</v>
      </c>
      <c r="Q64" s="99">
        <f t="shared" si="6"/>
        <v>2308.6</v>
      </c>
      <c r="R64" s="100" t="s">
        <v>323</v>
      </c>
    </row>
    <row r="65" spans="1:18" ht="19" thickBot="1">
      <c r="A65" s="91">
        <v>57</v>
      </c>
      <c r="B65" s="92" t="s">
        <v>324</v>
      </c>
      <c r="C65" s="93" t="s">
        <v>226</v>
      </c>
      <c r="D65" s="94">
        <v>1</v>
      </c>
      <c r="E65" s="94">
        <v>1</v>
      </c>
      <c r="F65" s="95">
        <v>18375</v>
      </c>
      <c r="G65" s="95">
        <f t="shared" si="3"/>
        <v>18375</v>
      </c>
      <c r="H65" s="96">
        <v>18375</v>
      </c>
      <c r="I65" s="96">
        <f t="shared" si="4"/>
        <v>18375</v>
      </c>
      <c r="J65" s="96">
        <v>17325</v>
      </c>
      <c r="K65" s="96">
        <f t="shared" si="5"/>
        <v>17325</v>
      </c>
      <c r="L65" s="114">
        <v>26195.4</v>
      </c>
      <c r="M65" s="97">
        <f t="shared" si="0"/>
        <v>17325</v>
      </c>
      <c r="N65" s="97">
        <f t="shared" si="1"/>
        <v>18025</v>
      </c>
      <c r="O65" s="98">
        <f t="shared" si="2"/>
        <v>18375</v>
      </c>
      <c r="P65" s="100">
        <v>18711</v>
      </c>
      <c r="Q65" s="99">
        <f t="shared" si="6"/>
        <v>26195.4</v>
      </c>
      <c r="R65" s="100" t="s">
        <v>318</v>
      </c>
    </row>
    <row r="66" spans="1:18" ht="19" thickBot="1">
      <c r="A66" s="91">
        <v>58</v>
      </c>
      <c r="B66" s="92" t="s">
        <v>325</v>
      </c>
      <c r="C66" s="93" t="s">
        <v>226</v>
      </c>
      <c r="D66" s="94">
        <v>1</v>
      </c>
      <c r="E66" s="94">
        <v>2</v>
      </c>
      <c r="F66" s="95">
        <v>37800</v>
      </c>
      <c r="G66" s="95">
        <f t="shared" si="3"/>
        <v>75600</v>
      </c>
      <c r="H66" s="96">
        <v>36225</v>
      </c>
      <c r="I66" s="96">
        <f t="shared" si="4"/>
        <v>72450</v>
      </c>
      <c r="J66" s="96">
        <v>35175</v>
      </c>
      <c r="K66" s="96">
        <f t="shared" si="5"/>
        <v>35175</v>
      </c>
      <c r="L66" s="114">
        <v>40880</v>
      </c>
      <c r="M66" s="97">
        <f t="shared" si="0"/>
        <v>35175</v>
      </c>
      <c r="N66" s="97">
        <f t="shared" si="1"/>
        <v>61075</v>
      </c>
      <c r="O66" s="98">
        <f t="shared" si="2"/>
        <v>75600</v>
      </c>
      <c r="P66" s="100">
        <f>14600*2</f>
        <v>29200</v>
      </c>
      <c r="Q66" s="99">
        <f t="shared" si="6"/>
        <v>40880</v>
      </c>
      <c r="R66" s="101" t="s">
        <v>326</v>
      </c>
    </row>
    <row r="67" spans="1:18" ht="19" thickBot="1">
      <c r="A67" s="91">
        <v>59</v>
      </c>
      <c r="B67" s="92" t="s">
        <v>84</v>
      </c>
      <c r="C67" s="93" t="s">
        <v>226</v>
      </c>
      <c r="D67" s="94">
        <v>1</v>
      </c>
      <c r="E67" s="94">
        <v>2</v>
      </c>
      <c r="F67" s="95">
        <v>16000</v>
      </c>
      <c r="G67" s="95">
        <f t="shared" si="3"/>
        <v>32000</v>
      </c>
      <c r="H67" s="96">
        <v>14900</v>
      </c>
      <c r="I67" s="96">
        <f t="shared" si="4"/>
        <v>29800</v>
      </c>
      <c r="J67" s="96">
        <v>14500</v>
      </c>
      <c r="K67" s="96">
        <f t="shared" si="5"/>
        <v>14500</v>
      </c>
      <c r="L67" s="114">
        <v>8594.6</v>
      </c>
      <c r="M67" s="97">
        <f t="shared" si="0"/>
        <v>14500</v>
      </c>
      <c r="N67" s="97">
        <f t="shared" si="1"/>
        <v>25433.333333333332</v>
      </c>
      <c r="O67" s="98">
        <f t="shared" si="2"/>
        <v>32000</v>
      </c>
      <c r="P67" s="100">
        <v>6139</v>
      </c>
      <c r="Q67" s="99">
        <f t="shared" si="6"/>
        <v>8594.6</v>
      </c>
      <c r="R67" s="100" t="s">
        <v>327</v>
      </c>
    </row>
    <row r="68" spans="1:18" ht="19" thickBot="1">
      <c r="A68" s="91">
        <v>60</v>
      </c>
      <c r="B68" s="92" t="s">
        <v>188</v>
      </c>
      <c r="C68" s="93" t="s">
        <v>226</v>
      </c>
      <c r="D68" s="94">
        <v>1</v>
      </c>
      <c r="E68" s="94">
        <v>1</v>
      </c>
      <c r="F68" s="95">
        <v>3098</v>
      </c>
      <c r="G68" s="95">
        <f t="shared" si="3"/>
        <v>3098</v>
      </c>
      <c r="H68" s="96">
        <v>2677.5</v>
      </c>
      <c r="I68" s="96">
        <f t="shared" si="4"/>
        <v>2677.5</v>
      </c>
      <c r="J68" s="96">
        <v>2573</v>
      </c>
      <c r="K68" s="96">
        <f t="shared" si="5"/>
        <v>2573</v>
      </c>
      <c r="L68" s="114">
        <v>2800</v>
      </c>
      <c r="M68" s="97">
        <f t="shared" si="0"/>
        <v>2573</v>
      </c>
      <c r="N68" s="97">
        <f t="shared" si="1"/>
        <v>2782.8333333333335</v>
      </c>
      <c r="O68" s="98">
        <f t="shared" si="2"/>
        <v>3098</v>
      </c>
      <c r="P68" s="100">
        <v>2000</v>
      </c>
      <c r="Q68" s="99">
        <f t="shared" si="6"/>
        <v>2800</v>
      </c>
      <c r="R68" s="100" t="s">
        <v>328</v>
      </c>
    </row>
    <row r="69" spans="1:18" ht="19" thickBot="1">
      <c r="A69" s="91">
        <v>61</v>
      </c>
      <c r="B69" s="92" t="s">
        <v>329</v>
      </c>
      <c r="C69" s="93" t="s">
        <v>226</v>
      </c>
      <c r="D69" s="94">
        <v>1</v>
      </c>
      <c r="E69" s="94">
        <v>1</v>
      </c>
      <c r="F69" s="95">
        <v>18900</v>
      </c>
      <c r="G69" s="95">
        <f t="shared" si="3"/>
        <v>18900</v>
      </c>
      <c r="H69" s="96">
        <v>14950</v>
      </c>
      <c r="I69" s="96">
        <f t="shared" si="4"/>
        <v>14950</v>
      </c>
      <c r="J69" s="96">
        <v>13950</v>
      </c>
      <c r="K69" s="96">
        <f t="shared" si="5"/>
        <v>13950</v>
      </c>
      <c r="L69" s="114">
        <v>10266.200000000001</v>
      </c>
      <c r="M69" s="97">
        <f t="shared" si="0"/>
        <v>13950</v>
      </c>
      <c r="N69" s="97">
        <f t="shared" si="1"/>
        <v>15933.333333333334</v>
      </c>
      <c r="O69" s="98">
        <f t="shared" si="2"/>
        <v>18900</v>
      </c>
      <c r="P69" s="100">
        <v>7333</v>
      </c>
      <c r="Q69" s="99">
        <f t="shared" si="6"/>
        <v>10266.200000000001</v>
      </c>
      <c r="R69" s="100" t="s">
        <v>318</v>
      </c>
    </row>
    <row r="70" spans="1:18" ht="19" thickBot="1">
      <c r="A70" s="91">
        <v>62</v>
      </c>
      <c r="B70" s="92" t="s">
        <v>87</v>
      </c>
      <c r="C70" s="93" t="s">
        <v>226</v>
      </c>
      <c r="D70" s="94">
        <v>1</v>
      </c>
      <c r="E70" s="94">
        <v>4</v>
      </c>
      <c r="F70" s="95">
        <v>13560</v>
      </c>
      <c r="G70" s="95">
        <f t="shared" si="3"/>
        <v>54240</v>
      </c>
      <c r="H70" s="96">
        <v>12900</v>
      </c>
      <c r="I70" s="96">
        <f t="shared" si="4"/>
        <v>51600</v>
      </c>
      <c r="J70" s="96">
        <v>12500</v>
      </c>
      <c r="K70" s="96">
        <f t="shared" si="5"/>
        <v>12500</v>
      </c>
      <c r="L70" s="114">
        <v>11793.6</v>
      </c>
      <c r="M70" s="97">
        <f t="shared" si="0"/>
        <v>12500</v>
      </c>
      <c r="N70" s="97">
        <f t="shared" si="1"/>
        <v>39446.666666666664</v>
      </c>
      <c r="O70" s="98">
        <f t="shared" si="2"/>
        <v>54240</v>
      </c>
      <c r="P70" s="100">
        <v>8424</v>
      </c>
      <c r="Q70" s="99">
        <f t="shared" si="6"/>
        <v>11793.6</v>
      </c>
      <c r="R70" s="100" t="s">
        <v>330</v>
      </c>
    </row>
    <row r="71" spans="1:18" ht="19" thickBot="1">
      <c r="A71" s="91">
        <v>63</v>
      </c>
      <c r="B71" s="92" t="s">
        <v>331</v>
      </c>
      <c r="C71" s="93" t="s">
        <v>226</v>
      </c>
      <c r="D71" s="94">
        <v>1</v>
      </c>
      <c r="E71" s="94">
        <v>3</v>
      </c>
      <c r="F71" s="95">
        <v>33915</v>
      </c>
      <c r="G71" s="95">
        <f t="shared" si="3"/>
        <v>101745</v>
      </c>
      <c r="H71" s="96">
        <v>29155</v>
      </c>
      <c r="I71" s="96">
        <f t="shared" si="4"/>
        <v>87465</v>
      </c>
      <c r="J71" s="96">
        <v>27965</v>
      </c>
      <c r="K71" s="96">
        <f t="shared" si="5"/>
        <v>27965</v>
      </c>
      <c r="L71" s="114">
        <v>12756.8</v>
      </c>
      <c r="M71" s="97">
        <f t="shared" si="0"/>
        <v>27965</v>
      </c>
      <c r="N71" s="97">
        <f t="shared" si="1"/>
        <v>72391.666666666672</v>
      </c>
      <c r="O71" s="98">
        <f t="shared" si="2"/>
        <v>101745</v>
      </c>
      <c r="P71" s="100">
        <v>9112</v>
      </c>
      <c r="Q71" s="99">
        <f t="shared" si="6"/>
        <v>12756.8</v>
      </c>
      <c r="R71" s="100" t="s">
        <v>332</v>
      </c>
    </row>
    <row r="72" spans="1:18" ht="19" thickBot="1">
      <c r="A72" s="91">
        <v>64</v>
      </c>
      <c r="B72" s="92" t="s">
        <v>89</v>
      </c>
      <c r="C72" s="93" t="s">
        <v>226</v>
      </c>
      <c r="D72" s="94">
        <v>1</v>
      </c>
      <c r="E72" s="94">
        <v>1</v>
      </c>
      <c r="F72" s="95">
        <v>3360</v>
      </c>
      <c r="G72" s="95">
        <f t="shared" si="3"/>
        <v>3360</v>
      </c>
      <c r="H72" s="96">
        <v>3307.5</v>
      </c>
      <c r="I72" s="96">
        <f t="shared" si="4"/>
        <v>3307.5</v>
      </c>
      <c r="J72" s="96">
        <v>3098</v>
      </c>
      <c r="K72" s="96">
        <f t="shared" si="5"/>
        <v>3098</v>
      </c>
      <c r="L72" s="114">
        <v>3920</v>
      </c>
      <c r="M72" s="97">
        <f t="shared" si="0"/>
        <v>3098</v>
      </c>
      <c r="N72" s="97">
        <f t="shared" si="1"/>
        <v>3255.1666666666665</v>
      </c>
      <c r="O72" s="98">
        <f t="shared" si="2"/>
        <v>3360</v>
      </c>
      <c r="P72" s="100">
        <v>2800</v>
      </c>
      <c r="Q72" s="99">
        <f t="shared" si="6"/>
        <v>3920</v>
      </c>
      <c r="R72" s="100" t="s">
        <v>333</v>
      </c>
    </row>
    <row r="73" spans="1:18" ht="19" thickBot="1">
      <c r="A73" s="91">
        <v>65</v>
      </c>
      <c r="B73" s="92" t="s">
        <v>90</v>
      </c>
      <c r="C73" s="93" t="s">
        <v>226</v>
      </c>
      <c r="D73" s="94">
        <v>1</v>
      </c>
      <c r="E73" s="94">
        <v>1</v>
      </c>
      <c r="F73" s="95">
        <v>1200</v>
      </c>
      <c r="G73" s="95">
        <f t="shared" si="3"/>
        <v>1200</v>
      </c>
      <c r="H73" s="96">
        <v>1395</v>
      </c>
      <c r="I73" s="96">
        <f t="shared" si="4"/>
        <v>1395</v>
      </c>
      <c r="J73" s="96">
        <v>1350</v>
      </c>
      <c r="K73" s="96">
        <f t="shared" si="5"/>
        <v>1350</v>
      </c>
      <c r="L73" s="114">
        <v>1666</v>
      </c>
      <c r="M73" s="97">
        <f t="shared" si="0"/>
        <v>1200</v>
      </c>
      <c r="N73" s="97">
        <f t="shared" si="1"/>
        <v>1315</v>
      </c>
      <c r="O73" s="98">
        <f t="shared" si="2"/>
        <v>1395</v>
      </c>
      <c r="P73" s="100">
        <v>1190</v>
      </c>
      <c r="Q73" s="99">
        <f t="shared" si="6"/>
        <v>1666</v>
      </c>
      <c r="R73" s="100" t="s">
        <v>334</v>
      </c>
    </row>
    <row r="74" spans="1:18" ht="19" thickBot="1">
      <c r="A74" s="91">
        <v>66</v>
      </c>
      <c r="B74" s="92" t="s">
        <v>335</v>
      </c>
      <c r="C74" s="93" t="s">
        <v>226</v>
      </c>
      <c r="D74" s="94">
        <v>1</v>
      </c>
      <c r="E74" s="94">
        <v>1</v>
      </c>
      <c r="F74" s="95">
        <v>4500</v>
      </c>
      <c r="G74" s="95">
        <f t="shared" si="3"/>
        <v>4500</v>
      </c>
      <c r="H74" s="96">
        <v>3250</v>
      </c>
      <c r="I74" s="96">
        <f t="shared" si="4"/>
        <v>3250</v>
      </c>
      <c r="J74" s="96">
        <v>3150</v>
      </c>
      <c r="K74" s="96">
        <f t="shared" si="5"/>
        <v>3150</v>
      </c>
      <c r="L74" s="114">
        <v>7686</v>
      </c>
      <c r="M74" s="97">
        <f t="shared" ref="M74:M99" si="7">MIN(K74,I74,G74)</f>
        <v>3150</v>
      </c>
      <c r="N74" s="97">
        <f t="shared" ref="N74:N100" si="8">AVERAGE(K74,I74,G74)</f>
        <v>3633.3333333333335</v>
      </c>
      <c r="O74" s="98">
        <f t="shared" ref="O74:O100" si="9">MAX(K74,I74,G74)</f>
        <v>4500</v>
      </c>
      <c r="P74" s="100">
        <v>5490</v>
      </c>
      <c r="Q74" s="99">
        <f t="shared" si="6"/>
        <v>7686</v>
      </c>
      <c r="R74" s="100" t="s">
        <v>336</v>
      </c>
    </row>
    <row r="75" spans="1:18" ht="19" thickBot="1">
      <c r="A75" s="91">
        <v>67</v>
      </c>
      <c r="B75" s="92" t="s">
        <v>337</v>
      </c>
      <c r="C75" s="93" t="s">
        <v>226</v>
      </c>
      <c r="D75" s="94">
        <v>1</v>
      </c>
      <c r="E75" s="94">
        <v>1</v>
      </c>
      <c r="F75" s="95">
        <v>10115</v>
      </c>
      <c r="G75" s="95">
        <f t="shared" ref="G75:G90" si="10">F75*E75</f>
        <v>10115</v>
      </c>
      <c r="H75" s="96">
        <v>8746.5</v>
      </c>
      <c r="I75" s="96">
        <f t="shared" ref="I75:I99" si="11">H75*E75</f>
        <v>8746.5</v>
      </c>
      <c r="J75" s="96">
        <v>8509</v>
      </c>
      <c r="K75" s="96">
        <f t="shared" ref="K75:K99" si="12">J75</f>
        <v>8509</v>
      </c>
      <c r="L75" s="114">
        <v>4235</v>
      </c>
      <c r="M75" s="97">
        <f t="shared" si="7"/>
        <v>8509</v>
      </c>
      <c r="N75" s="97">
        <f t="shared" si="8"/>
        <v>9123.5</v>
      </c>
      <c r="O75" s="98">
        <f t="shared" si="9"/>
        <v>10115</v>
      </c>
      <c r="P75" s="100">
        <v>3025</v>
      </c>
      <c r="Q75" s="99">
        <f t="shared" ref="Q75:Q100" si="13">$Q$7*P75+P75</f>
        <v>4235</v>
      </c>
      <c r="R75" s="100" t="s">
        <v>338</v>
      </c>
    </row>
    <row r="76" spans="1:18" ht="19" thickBot="1">
      <c r="A76" s="91">
        <v>68</v>
      </c>
      <c r="B76" s="92" t="s">
        <v>339</v>
      </c>
      <c r="C76" s="93" t="s">
        <v>226</v>
      </c>
      <c r="D76" s="94">
        <v>1</v>
      </c>
      <c r="E76" s="94">
        <v>1</v>
      </c>
      <c r="F76" s="95">
        <v>6545</v>
      </c>
      <c r="G76" s="95">
        <f t="shared" si="10"/>
        <v>6545</v>
      </c>
      <c r="H76" s="96">
        <v>5700.1</v>
      </c>
      <c r="I76" s="96">
        <f t="shared" si="11"/>
        <v>5700.1</v>
      </c>
      <c r="J76" s="96">
        <v>5462</v>
      </c>
      <c r="K76" s="96">
        <f t="shared" si="12"/>
        <v>5462</v>
      </c>
      <c r="L76" s="114">
        <v>1702.4</v>
      </c>
      <c r="M76" s="97">
        <f t="shared" si="7"/>
        <v>5462</v>
      </c>
      <c r="N76" s="97">
        <f t="shared" si="8"/>
        <v>5902.3666666666659</v>
      </c>
      <c r="O76" s="98">
        <f t="shared" si="9"/>
        <v>6545</v>
      </c>
      <c r="P76" s="100">
        <v>1216</v>
      </c>
      <c r="Q76" s="99">
        <f t="shared" si="13"/>
        <v>1702.4</v>
      </c>
      <c r="R76" s="100" t="s">
        <v>340</v>
      </c>
    </row>
    <row r="77" spans="1:18" ht="19" thickBot="1">
      <c r="A77" s="91">
        <v>69</v>
      </c>
      <c r="B77" s="92" t="s">
        <v>341</v>
      </c>
      <c r="C77" s="93" t="s">
        <v>226</v>
      </c>
      <c r="D77" s="94">
        <v>1</v>
      </c>
      <c r="E77" s="94">
        <v>1</v>
      </c>
      <c r="F77" s="95">
        <v>9401</v>
      </c>
      <c r="G77" s="95">
        <f t="shared" si="10"/>
        <v>9401</v>
      </c>
      <c r="H77" s="96">
        <v>9502.15</v>
      </c>
      <c r="I77" s="96">
        <f t="shared" si="11"/>
        <v>9502.15</v>
      </c>
      <c r="J77" s="96">
        <v>9383</v>
      </c>
      <c r="K77" s="96">
        <f t="shared" si="12"/>
        <v>9383</v>
      </c>
      <c r="L77" s="114">
        <v>16100</v>
      </c>
      <c r="M77" s="97">
        <f t="shared" si="7"/>
        <v>9383</v>
      </c>
      <c r="N77" s="97">
        <f t="shared" si="8"/>
        <v>9428.7166666666672</v>
      </c>
      <c r="O77" s="98">
        <f t="shared" si="9"/>
        <v>9502.15</v>
      </c>
      <c r="P77" s="100">
        <v>11500</v>
      </c>
      <c r="Q77" s="99">
        <f t="shared" si="13"/>
        <v>16100</v>
      </c>
      <c r="R77" s="100" t="s">
        <v>342</v>
      </c>
    </row>
    <row r="78" spans="1:18" ht="19" thickBot="1">
      <c r="A78" s="91">
        <v>70</v>
      </c>
      <c r="B78" s="92" t="s">
        <v>95</v>
      </c>
      <c r="C78" s="93" t="s">
        <v>226</v>
      </c>
      <c r="D78" s="94">
        <v>1</v>
      </c>
      <c r="E78" s="94">
        <v>1</v>
      </c>
      <c r="F78" s="95">
        <v>4879</v>
      </c>
      <c r="G78" s="95">
        <f t="shared" si="10"/>
        <v>4879</v>
      </c>
      <c r="H78" s="96">
        <v>4938.5</v>
      </c>
      <c r="I78" s="96">
        <f t="shared" si="11"/>
        <v>4938.5</v>
      </c>
      <c r="J78" s="96">
        <v>4701</v>
      </c>
      <c r="K78" s="96">
        <f t="shared" si="12"/>
        <v>4701</v>
      </c>
      <c r="L78" s="114">
        <v>5926.2</v>
      </c>
      <c r="M78" s="97">
        <f t="shared" si="7"/>
        <v>4701</v>
      </c>
      <c r="N78" s="97">
        <f t="shared" si="8"/>
        <v>4839.5</v>
      </c>
      <c r="O78" s="98">
        <f t="shared" si="9"/>
        <v>4938.5</v>
      </c>
      <c r="P78" s="100">
        <v>4233</v>
      </c>
      <c r="Q78" s="99">
        <f t="shared" si="13"/>
        <v>5926.2</v>
      </c>
      <c r="R78" s="100" t="s">
        <v>343</v>
      </c>
    </row>
    <row r="79" spans="1:18" ht="19" thickBot="1">
      <c r="A79" s="91">
        <v>71</v>
      </c>
      <c r="B79" s="92" t="s">
        <v>344</v>
      </c>
      <c r="C79" s="93" t="s">
        <v>226</v>
      </c>
      <c r="D79" s="94">
        <v>1</v>
      </c>
      <c r="E79" s="94">
        <v>1</v>
      </c>
      <c r="F79" s="95">
        <v>6900</v>
      </c>
      <c r="G79" s="95">
        <f t="shared" si="10"/>
        <v>6900</v>
      </c>
      <c r="H79" s="96">
        <v>6500</v>
      </c>
      <c r="I79" s="96">
        <f t="shared" si="11"/>
        <v>6500</v>
      </c>
      <c r="J79" s="96">
        <v>6200</v>
      </c>
      <c r="K79" s="96">
        <f t="shared" si="12"/>
        <v>6200</v>
      </c>
      <c r="L79" s="114">
        <v>8386</v>
      </c>
      <c r="M79" s="97">
        <f t="shared" si="7"/>
        <v>6200</v>
      </c>
      <c r="N79" s="97">
        <f t="shared" si="8"/>
        <v>6533.333333333333</v>
      </c>
      <c r="O79" s="98">
        <f t="shared" si="9"/>
        <v>6900</v>
      </c>
      <c r="P79" s="100">
        <v>5990</v>
      </c>
      <c r="Q79" s="99">
        <f t="shared" si="13"/>
        <v>8386</v>
      </c>
      <c r="R79" s="100" t="s">
        <v>345</v>
      </c>
    </row>
    <row r="80" spans="1:18" ht="19" thickBot="1">
      <c r="A80" s="91">
        <v>72</v>
      </c>
      <c r="B80" s="92" t="s">
        <v>96</v>
      </c>
      <c r="C80" s="93" t="s">
        <v>226</v>
      </c>
      <c r="D80" s="94">
        <v>1</v>
      </c>
      <c r="E80" s="94">
        <v>1</v>
      </c>
      <c r="F80" s="95">
        <v>5950</v>
      </c>
      <c r="G80" s="95">
        <f t="shared" si="10"/>
        <v>5950</v>
      </c>
      <c r="H80" s="96">
        <v>5355</v>
      </c>
      <c r="I80" s="96">
        <f t="shared" si="11"/>
        <v>5355</v>
      </c>
      <c r="J80" s="96">
        <v>5117</v>
      </c>
      <c r="K80" s="96">
        <f t="shared" si="12"/>
        <v>5117</v>
      </c>
      <c r="L80" s="114">
        <v>4550</v>
      </c>
      <c r="M80" s="97">
        <f t="shared" si="7"/>
        <v>5117</v>
      </c>
      <c r="N80" s="97">
        <f t="shared" si="8"/>
        <v>5474</v>
      </c>
      <c r="O80" s="98">
        <f t="shared" si="9"/>
        <v>5950</v>
      </c>
      <c r="P80" s="99">
        <v>3250</v>
      </c>
      <c r="Q80" s="99">
        <f t="shared" si="13"/>
        <v>4550</v>
      </c>
      <c r="R80" s="99" t="s">
        <v>346</v>
      </c>
    </row>
    <row r="81" spans="1:18" ht="19" thickBot="1">
      <c r="A81" s="91">
        <v>73</v>
      </c>
      <c r="B81" s="92" t="s">
        <v>97</v>
      </c>
      <c r="C81" s="93" t="s">
        <v>226</v>
      </c>
      <c r="D81" s="94">
        <v>1</v>
      </c>
      <c r="E81" s="94">
        <v>1</v>
      </c>
      <c r="F81" s="95">
        <v>7140</v>
      </c>
      <c r="G81" s="95">
        <f t="shared" si="10"/>
        <v>7140</v>
      </c>
      <c r="H81" s="96">
        <v>7021</v>
      </c>
      <c r="I81" s="96">
        <f t="shared" si="11"/>
        <v>7021</v>
      </c>
      <c r="J81" s="96">
        <v>6545</v>
      </c>
      <c r="K81" s="96">
        <f t="shared" si="12"/>
        <v>6545</v>
      </c>
      <c r="L81" s="114">
        <v>1680</v>
      </c>
      <c r="M81" s="97">
        <f t="shared" si="7"/>
        <v>6545</v>
      </c>
      <c r="N81" s="97">
        <f t="shared" si="8"/>
        <v>6902</v>
      </c>
      <c r="O81" s="98">
        <f t="shared" si="9"/>
        <v>7140</v>
      </c>
      <c r="P81" s="100">
        <v>1200</v>
      </c>
      <c r="Q81" s="99">
        <f t="shared" si="13"/>
        <v>1680</v>
      </c>
      <c r="R81" s="100" t="s">
        <v>347</v>
      </c>
    </row>
    <row r="82" spans="1:18" ht="19" thickBot="1">
      <c r="A82" s="91">
        <v>74</v>
      </c>
      <c r="B82" s="92" t="s">
        <v>98</v>
      </c>
      <c r="C82" s="93" t="s">
        <v>226</v>
      </c>
      <c r="D82" s="94">
        <v>1</v>
      </c>
      <c r="E82" s="94">
        <v>1</v>
      </c>
      <c r="F82" s="95">
        <v>4641</v>
      </c>
      <c r="G82" s="95">
        <f t="shared" si="10"/>
        <v>4641</v>
      </c>
      <c r="H82" s="96">
        <v>4462.5</v>
      </c>
      <c r="I82" s="96">
        <f t="shared" si="11"/>
        <v>4462.5</v>
      </c>
      <c r="J82" s="96">
        <v>4344</v>
      </c>
      <c r="K82" s="96">
        <f t="shared" si="12"/>
        <v>4344</v>
      </c>
      <c r="L82" s="114">
        <v>2800</v>
      </c>
      <c r="M82" s="97">
        <f t="shared" si="7"/>
        <v>4344</v>
      </c>
      <c r="N82" s="97">
        <f t="shared" si="8"/>
        <v>4482.5</v>
      </c>
      <c r="O82" s="98">
        <f t="shared" si="9"/>
        <v>4641</v>
      </c>
      <c r="P82" s="100">
        <v>2000</v>
      </c>
      <c r="Q82" s="99">
        <f t="shared" si="13"/>
        <v>2800</v>
      </c>
      <c r="R82" s="100" t="s">
        <v>348</v>
      </c>
    </row>
    <row r="83" spans="1:18" ht="19" thickBot="1">
      <c r="A83" s="91">
        <v>75</v>
      </c>
      <c r="B83" s="92" t="s">
        <v>349</v>
      </c>
      <c r="C83" s="93" t="s">
        <v>226</v>
      </c>
      <c r="D83" s="94">
        <v>1</v>
      </c>
      <c r="E83" s="94">
        <v>1</v>
      </c>
      <c r="F83" s="95">
        <v>23800</v>
      </c>
      <c r="G83" s="95">
        <f t="shared" si="10"/>
        <v>23800</v>
      </c>
      <c r="H83" s="96">
        <v>24395</v>
      </c>
      <c r="I83" s="96">
        <f t="shared" si="11"/>
        <v>24395</v>
      </c>
      <c r="J83" s="96">
        <v>23205</v>
      </c>
      <c r="K83" s="96">
        <f t="shared" si="12"/>
        <v>23205</v>
      </c>
      <c r="L83" s="114">
        <v>21756</v>
      </c>
      <c r="M83" s="97">
        <f t="shared" si="7"/>
        <v>23205</v>
      </c>
      <c r="N83" s="97">
        <f t="shared" si="8"/>
        <v>23800</v>
      </c>
      <c r="O83" s="98">
        <f t="shared" si="9"/>
        <v>24395</v>
      </c>
      <c r="P83" s="100">
        <v>15540</v>
      </c>
      <c r="Q83" s="99">
        <f t="shared" si="13"/>
        <v>21756</v>
      </c>
      <c r="R83" s="100" t="s">
        <v>350</v>
      </c>
    </row>
    <row r="84" spans="1:18" ht="19" thickBot="1">
      <c r="A84" s="91">
        <v>76</v>
      </c>
      <c r="B84" s="92" t="s">
        <v>351</v>
      </c>
      <c r="C84" s="93" t="s">
        <v>226</v>
      </c>
      <c r="D84" s="94">
        <v>1</v>
      </c>
      <c r="E84" s="94">
        <v>1</v>
      </c>
      <c r="F84" s="95">
        <v>4046</v>
      </c>
      <c r="G84" s="95">
        <f t="shared" si="10"/>
        <v>4046</v>
      </c>
      <c r="H84" s="96">
        <v>3867.5</v>
      </c>
      <c r="I84" s="96">
        <f t="shared" si="11"/>
        <v>3867.5</v>
      </c>
      <c r="J84" s="96">
        <v>3749</v>
      </c>
      <c r="K84" s="96">
        <f t="shared" si="12"/>
        <v>3749</v>
      </c>
      <c r="L84" s="114">
        <v>2210.6</v>
      </c>
      <c r="M84" s="97">
        <f t="shared" si="7"/>
        <v>3749</v>
      </c>
      <c r="N84" s="97">
        <f t="shared" si="8"/>
        <v>3887.5</v>
      </c>
      <c r="O84" s="98">
        <f t="shared" si="9"/>
        <v>4046</v>
      </c>
      <c r="P84" s="100">
        <v>1579</v>
      </c>
      <c r="Q84" s="99">
        <f t="shared" si="13"/>
        <v>2210.6</v>
      </c>
      <c r="R84" s="100" t="s">
        <v>352</v>
      </c>
    </row>
    <row r="85" spans="1:18" ht="18" customHeight="1" thickBot="1">
      <c r="A85" s="91">
        <v>77</v>
      </c>
      <c r="B85" s="92" t="s">
        <v>353</v>
      </c>
      <c r="C85" s="93" t="s">
        <v>226</v>
      </c>
      <c r="D85" s="94">
        <v>1</v>
      </c>
      <c r="E85" s="94">
        <v>1</v>
      </c>
      <c r="F85" s="95">
        <v>83181</v>
      </c>
      <c r="G85" s="95">
        <f t="shared" si="10"/>
        <v>83181</v>
      </c>
      <c r="H85" s="96">
        <v>78409.100000000006</v>
      </c>
      <c r="I85" s="96">
        <f t="shared" si="11"/>
        <v>78409.100000000006</v>
      </c>
      <c r="J85" s="96">
        <v>77219</v>
      </c>
      <c r="K85" s="96">
        <f t="shared" si="12"/>
        <v>77219</v>
      </c>
      <c r="L85" s="114">
        <v>53060</v>
      </c>
      <c r="M85" s="97">
        <f t="shared" si="7"/>
        <v>77219</v>
      </c>
      <c r="N85" s="97">
        <f t="shared" si="8"/>
        <v>79603.03333333334</v>
      </c>
      <c r="O85" s="98">
        <f t="shared" si="9"/>
        <v>83181</v>
      </c>
      <c r="P85" s="100">
        <v>37900</v>
      </c>
      <c r="Q85" s="99">
        <f t="shared" si="13"/>
        <v>53060</v>
      </c>
      <c r="R85" s="100" t="s">
        <v>354</v>
      </c>
    </row>
    <row r="86" spans="1:18" ht="19" thickBot="1">
      <c r="A86" s="91">
        <v>78</v>
      </c>
      <c r="B86" s="92" t="s">
        <v>355</v>
      </c>
      <c r="C86" s="93" t="s">
        <v>226</v>
      </c>
      <c r="D86" s="94">
        <v>1</v>
      </c>
      <c r="E86" s="94">
        <v>1</v>
      </c>
      <c r="F86" s="95">
        <v>60690</v>
      </c>
      <c r="G86" s="95">
        <f t="shared" si="10"/>
        <v>60690</v>
      </c>
      <c r="H86" s="96">
        <v>59738</v>
      </c>
      <c r="I86" s="96">
        <f t="shared" si="11"/>
        <v>59738</v>
      </c>
      <c r="J86" s="96">
        <v>58548</v>
      </c>
      <c r="K86" s="96">
        <f t="shared" si="12"/>
        <v>58548</v>
      </c>
      <c r="L86" s="114">
        <v>82320</v>
      </c>
      <c r="M86" s="97">
        <f t="shared" si="7"/>
        <v>58548</v>
      </c>
      <c r="N86" s="97">
        <f t="shared" si="8"/>
        <v>59658.666666666664</v>
      </c>
      <c r="O86" s="98">
        <f t="shared" si="9"/>
        <v>60690</v>
      </c>
      <c r="P86" s="100">
        <v>58800</v>
      </c>
      <c r="Q86" s="99">
        <f t="shared" si="13"/>
        <v>82320</v>
      </c>
      <c r="R86" s="101" t="s">
        <v>356</v>
      </c>
    </row>
    <row r="87" spans="1:18" ht="19" thickBot="1">
      <c r="A87" s="91">
        <v>79</v>
      </c>
      <c r="B87" s="92" t="s">
        <v>357</v>
      </c>
      <c r="C87" s="93" t="s">
        <v>226</v>
      </c>
      <c r="D87" s="94">
        <v>1</v>
      </c>
      <c r="E87" s="94">
        <v>1</v>
      </c>
      <c r="F87" s="95">
        <v>59738</v>
      </c>
      <c r="G87" s="95">
        <f t="shared" si="10"/>
        <v>59738</v>
      </c>
      <c r="H87" s="96">
        <v>58905</v>
      </c>
      <c r="I87" s="96">
        <f t="shared" si="11"/>
        <v>58905</v>
      </c>
      <c r="J87" s="96">
        <v>57715</v>
      </c>
      <c r="K87" s="96">
        <f t="shared" si="12"/>
        <v>57715</v>
      </c>
      <c r="L87" s="114">
        <v>35000</v>
      </c>
      <c r="M87" s="97">
        <f t="shared" si="7"/>
        <v>57715</v>
      </c>
      <c r="N87" s="97">
        <f t="shared" si="8"/>
        <v>58786</v>
      </c>
      <c r="O87" s="98">
        <f t="shared" si="9"/>
        <v>59738</v>
      </c>
      <c r="P87" s="100">
        <v>25000</v>
      </c>
      <c r="Q87" s="99">
        <f t="shared" si="13"/>
        <v>35000</v>
      </c>
      <c r="R87" s="100" t="s">
        <v>358</v>
      </c>
    </row>
    <row r="88" spans="1:18" ht="19" thickBot="1">
      <c r="A88" s="91">
        <v>80</v>
      </c>
      <c r="B88" s="92" t="s">
        <v>359</v>
      </c>
      <c r="C88" s="93" t="s">
        <v>226</v>
      </c>
      <c r="D88" s="94">
        <v>1</v>
      </c>
      <c r="E88" s="94">
        <v>1</v>
      </c>
      <c r="F88" s="95">
        <v>37485</v>
      </c>
      <c r="G88" s="95">
        <f t="shared" si="10"/>
        <v>37485</v>
      </c>
      <c r="H88" s="96">
        <v>37485</v>
      </c>
      <c r="I88" s="96">
        <f t="shared" si="11"/>
        <v>37485</v>
      </c>
      <c r="J88" s="96">
        <v>36295</v>
      </c>
      <c r="K88" s="96">
        <f t="shared" si="12"/>
        <v>36295</v>
      </c>
      <c r="L88" s="114">
        <v>46382</v>
      </c>
      <c r="M88" s="97">
        <f t="shared" si="7"/>
        <v>36295</v>
      </c>
      <c r="N88" s="97">
        <f t="shared" si="8"/>
        <v>37088.333333333336</v>
      </c>
      <c r="O88" s="98">
        <f t="shared" si="9"/>
        <v>37485</v>
      </c>
      <c r="P88" s="100">
        <v>33130</v>
      </c>
      <c r="Q88" s="99">
        <f t="shared" si="13"/>
        <v>46382</v>
      </c>
      <c r="R88" s="100" t="s">
        <v>360</v>
      </c>
    </row>
    <row r="89" spans="1:18" ht="19" thickBot="1">
      <c r="A89" s="91">
        <v>81</v>
      </c>
      <c r="B89" s="92" t="s">
        <v>361</v>
      </c>
      <c r="C89" s="93" t="s">
        <v>226</v>
      </c>
      <c r="D89" s="94">
        <v>1</v>
      </c>
      <c r="E89" s="94">
        <v>1</v>
      </c>
      <c r="F89" s="95">
        <v>14280</v>
      </c>
      <c r="G89" s="95">
        <f t="shared" si="10"/>
        <v>14280</v>
      </c>
      <c r="H89" s="96">
        <v>12495</v>
      </c>
      <c r="I89" s="96">
        <f t="shared" si="11"/>
        <v>12495</v>
      </c>
      <c r="J89" s="96">
        <v>11900</v>
      </c>
      <c r="K89" s="96">
        <f t="shared" si="12"/>
        <v>11900</v>
      </c>
      <c r="L89" s="114">
        <v>14000</v>
      </c>
      <c r="M89" s="97">
        <f t="shared" si="7"/>
        <v>11900</v>
      </c>
      <c r="N89" s="97">
        <f t="shared" si="8"/>
        <v>12891.666666666666</v>
      </c>
      <c r="O89" s="98">
        <f t="shared" si="9"/>
        <v>14280</v>
      </c>
      <c r="P89" s="99">
        <v>10000</v>
      </c>
      <c r="Q89" s="99">
        <f t="shared" si="13"/>
        <v>14000</v>
      </c>
      <c r="R89" s="99" t="s">
        <v>362</v>
      </c>
    </row>
    <row r="90" spans="1:18" ht="19" thickBot="1">
      <c r="A90" s="91">
        <v>82</v>
      </c>
      <c r="B90" s="92" t="s">
        <v>363</v>
      </c>
      <c r="C90" s="93" t="s">
        <v>226</v>
      </c>
      <c r="D90" s="94">
        <v>1</v>
      </c>
      <c r="E90" s="94">
        <v>1</v>
      </c>
      <c r="F90" s="95">
        <v>10115</v>
      </c>
      <c r="G90" s="95">
        <f t="shared" si="10"/>
        <v>10115</v>
      </c>
      <c r="H90" s="96">
        <v>8984.5</v>
      </c>
      <c r="I90" s="96">
        <f t="shared" si="11"/>
        <v>8984.5</v>
      </c>
      <c r="J90" s="96">
        <v>8628</v>
      </c>
      <c r="K90" s="96">
        <f t="shared" si="12"/>
        <v>8628</v>
      </c>
      <c r="L90" s="114">
        <v>15260</v>
      </c>
      <c r="M90" s="97">
        <f t="shared" si="7"/>
        <v>8628</v>
      </c>
      <c r="N90" s="97">
        <f t="shared" si="8"/>
        <v>9242.5</v>
      </c>
      <c r="O90" s="98">
        <f t="shared" si="9"/>
        <v>10115</v>
      </c>
      <c r="P90" s="100">
        <v>10900</v>
      </c>
      <c r="Q90" s="99">
        <f t="shared" si="13"/>
        <v>15260</v>
      </c>
      <c r="R90" s="100" t="s">
        <v>364</v>
      </c>
    </row>
    <row r="91" spans="1:18" ht="19" thickBot="1">
      <c r="A91" s="91">
        <v>83</v>
      </c>
      <c r="B91" s="92" t="s">
        <v>365</v>
      </c>
      <c r="C91" s="93" t="s">
        <v>226</v>
      </c>
      <c r="D91" s="94">
        <v>1</v>
      </c>
      <c r="E91" s="94">
        <v>1</v>
      </c>
      <c r="F91" s="95">
        <v>5950</v>
      </c>
      <c r="G91" s="95">
        <f>F91*E91</f>
        <v>5950</v>
      </c>
      <c r="H91" s="96">
        <v>5890.5</v>
      </c>
      <c r="I91" s="96">
        <f t="shared" si="11"/>
        <v>5890.5</v>
      </c>
      <c r="J91" s="96">
        <v>5772</v>
      </c>
      <c r="K91" s="96">
        <f t="shared" si="12"/>
        <v>5772</v>
      </c>
      <c r="L91" s="114">
        <v>3851.4</v>
      </c>
      <c r="M91" s="97">
        <f t="shared" si="7"/>
        <v>5772</v>
      </c>
      <c r="N91" s="97">
        <f t="shared" si="8"/>
        <v>5870.833333333333</v>
      </c>
      <c r="O91" s="98">
        <f t="shared" si="9"/>
        <v>5950</v>
      </c>
      <c r="P91" s="100">
        <v>2751</v>
      </c>
      <c r="Q91" s="99">
        <f t="shared" si="13"/>
        <v>3851.4</v>
      </c>
      <c r="R91" s="100" t="s">
        <v>366</v>
      </c>
    </row>
    <row r="92" spans="1:18" ht="19" thickBot="1">
      <c r="A92" s="91">
        <v>84</v>
      </c>
      <c r="B92" s="92" t="s">
        <v>367</v>
      </c>
      <c r="C92" s="93" t="s">
        <v>226</v>
      </c>
      <c r="D92" s="94">
        <v>1</v>
      </c>
      <c r="E92" s="94">
        <v>1</v>
      </c>
      <c r="F92" s="95">
        <v>8925</v>
      </c>
      <c r="G92" s="95">
        <f t="shared" ref="G92:G99" si="14">F92*E92</f>
        <v>8925</v>
      </c>
      <c r="H92" s="96">
        <v>9460.5</v>
      </c>
      <c r="I92" s="96">
        <f t="shared" si="11"/>
        <v>9460.5</v>
      </c>
      <c r="J92" s="96">
        <v>9342</v>
      </c>
      <c r="K92" s="96">
        <f t="shared" si="12"/>
        <v>9342</v>
      </c>
      <c r="L92" s="114">
        <v>3476.2</v>
      </c>
      <c r="M92" s="97">
        <f t="shared" si="7"/>
        <v>8925</v>
      </c>
      <c r="N92" s="97">
        <f t="shared" si="8"/>
        <v>9242.5</v>
      </c>
      <c r="O92" s="98">
        <f t="shared" si="9"/>
        <v>9460.5</v>
      </c>
      <c r="P92" s="100">
        <v>2483</v>
      </c>
      <c r="Q92" s="99">
        <f t="shared" si="13"/>
        <v>3476.2</v>
      </c>
      <c r="R92" s="100" t="s">
        <v>368</v>
      </c>
    </row>
    <row r="93" spans="1:18" ht="19" thickBot="1">
      <c r="A93" s="91">
        <v>85</v>
      </c>
      <c r="B93" s="92" t="s">
        <v>369</v>
      </c>
      <c r="C93" s="93" t="s">
        <v>226</v>
      </c>
      <c r="D93" s="94">
        <v>1</v>
      </c>
      <c r="E93" s="94">
        <v>1</v>
      </c>
      <c r="F93" s="95">
        <v>8211</v>
      </c>
      <c r="G93" s="95">
        <f t="shared" si="14"/>
        <v>8211</v>
      </c>
      <c r="H93" s="96">
        <v>8199.1</v>
      </c>
      <c r="I93" s="96">
        <f t="shared" si="11"/>
        <v>8199.1</v>
      </c>
      <c r="J93" s="96">
        <v>8080</v>
      </c>
      <c r="K93" s="96">
        <f t="shared" si="12"/>
        <v>8080</v>
      </c>
      <c r="L93" s="114">
        <v>6986</v>
      </c>
      <c r="M93" s="97">
        <f t="shared" si="7"/>
        <v>8080</v>
      </c>
      <c r="N93" s="97">
        <f t="shared" si="8"/>
        <v>8163.3666666666659</v>
      </c>
      <c r="O93" s="98">
        <f t="shared" si="9"/>
        <v>8211</v>
      </c>
      <c r="P93" s="100">
        <v>4990</v>
      </c>
      <c r="Q93" s="99">
        <f t="shared" si="13"/>
        <v>6986</v>
      </c>
      <c r="R93" s="100" t="s">
        <v>370</v>
      </c>
    </row>
    <row r="94" spans="1:18" ht="19" thickBot="1">
      <c r="A94" s="91">
        <v>86</v>
      </c>
      <c r="B94" s="92" t="s">
        <v>371</v>
      </c>
      <c r="C94" s="93" t="s">
        <v>226</v>
      </c>
      <c r="D94" s="94">
        <v>1</v>
      </c>
      <c r="E94" s="94">
        <v>1</v>
      </c>
      <c r="F94" s="95">
        <v>7378</v>
      </c>
      <c r="G94" s="95">
        <f t="shared" si="14"/>
        <v>7378</v>
      </c>
      <c r="H94" s="96">
        <v>7318.5</v>
      </c>
      <c r="I94" s="96">
        <f t="shared" si="11"/>
        <v>7318.5</v>
      </c>
      <c r="J94" s="96">
        <v>7200</v>
      </c>
      <c r="K94" s="96">
        <f t="shared" si="12"/>
        <v>7200</v>
      </c>
      <c r="L94" s="114">
        <v>1729</v>
      </c>
      <c r="M94" s="97">
        <f t="shared" si="7"/>
        <v>7200</v>
      </c>
      <c r="N94" s="97">
        <f t="shared" si="8"/>
        <v>7298.833333333333</v>
      </c>
      <c r="O94" s="98">
        <f t="shared" si="9"/>
        <v>7378</v>
      </c>
      <c r="P94" s="100">
        <v>1235</v>
      </c>
      <c r="Q94" s="99">
        <f t="shared" si="13"/>
        <v>1729</v>
      </c>
      <c r="R94" s="100" t="s">
        <v>372</v>
      </c>
    </row>
    <row r="95" spans="1:18" ht="19" thickBot="1">
      <c r="A95" s="91">
        <v>87</v>
      </c>
      <c r="B95" s="92" t="s">
        <v>111</v>
      </c>
      <c r="C95" s="93" t="s">
        <v>226</v>
      </c>
      <c r="D95" s="94">
        <v>1</v>
      </c>
      <c r="E95" s="94">
        <v>1</v>
      </c>
      <c r="F95" s="95">
        <v>11603</v>
      </c>
      <c r="G95" s="95">
        <f t="shared" si="14"/>
        <v>11603</v>
      </c>
      <c r="H95" s="96">
        <v>11840.5</v>
      </c>
      <c r="I95" s="96">
        <f t="shared" si="11"/>
        <v>11840.5</v>
      </c>
      <c r="J95" s="96">
        <v>11722</v>
      </c>
      <c r="K95" s="96">
        <f t="shared" si="12"/>
        <v>11722</v>
      </c>
      <c r="L95" s="114">
        <v>5552.4</v>
      </c>
      <c r="M95" s="97">
        <f t="shared" si="7"/>
        <v>11603</v>
      </c>
      <c r="N95" s="97">
        <f t="shared" si="8"/>
        <v>11721.833333333334</v>
      </c>
      <c r="O95" s="98">
        <f t="shared" si="9"/>
        <v>11840.5</v>
      </c>
      <c r="P95" s="100">
        <v>3966</v>
      </c>
      <c r="Q95" s="99">
        <f t="shared" si="13"/>
        <v>5552.4</v>
      </c>
      <c r="R95" s="100" t="s">
        <v>373</v>
      </c>
    </row>
    <row r="96" spans="1:18" ht="65" thickBot="1">
      <c r="A96" s="91">
        <v>88</v>
      </c>
      <c r="B96" s="92" t="s">
        <v>374</v>
      </c>
      <c r="C96" s="93" t="s">
        <v>375</v>
      </c>
      <c r="D96" s="94">
        <v>1</v>
      </c>
      <c r="E96" s="94">
        <v>1</v>
      </c>
      <c r="F96" s="95">
        <v>13685</v>
      </c>
      <c r="G96" s="95">
        <f t="shared" si="14"/>
        <v>13685</v>
      </c>
      <c r="H96" s="96">
        <v>11602.5</v>
      </c>
      <c r="I96" s="96">
        <f t="shared" si="11"/>
        <v>11602.5</v>
      </c>
      <c r="J96" s="96">
        <v>11484</v>
      </c>
      <c r="K96" s="96">
        <f t="shared" si="12"/>
        <v>11484</v>
      </c>
      <c r="L96" s="114">
        <v>11500</v>
      </c>
      <c r="M96" s="97">
        <f t="shared" si="7"/>
        <v>11484</v>
      </c>
      <c r="N96" s="97">
        <f t="shared" si="8"/>
        <v>12257.166666666666</v>
      </c>
      <c r="O96" s="98">
        <f t="shared" si="9"/>
        <v>13685</v>
      </c>
      <c r="P96" s="99">
        <v>11500</v>
      </c>
      <c r="Q96" s="99">
        <v>11500</v>
      </c>
      <c r="R96" s="99" t="s">
        <v>376</v>
      </c>
    </row>
    <row r="97" spans="1:18" ht="77.5" thickBot="1">
      <c r="A97" s="91">
        <v>89</v>
      </c>
      <c r="B97" s="92" t="s">
        <v>113</v>
      </c>
      <c r="C97" s="93" t="s">
        <v>375</v>
      </c>
      <c r="D97" s="94">
        <v>1</v>
      </c>
      <c r="E97" s="94">
        <v>1</v>
      </c>
      <c r="F97" s="95">
        <v>30500</v>
      </c>
      <c r="G97" s="95">
        <f t="shared" si="14"/>
        <v>30500</v>
      </c>
      <c r="H97" s="96">
        <v>29999</v>
      </c>
      <c r="I97" s="96">
        <f t="shared" si="11"/>
        <v>29999</v>
      </c>
      <c r="J97" s="96">
        <v>30900</v>
      </c>
      <c r="K97" s="96">
        <f t="shared" si="12"/>
        <v>30900</v>
      </c>
      <c r="L97" s="114">
        <v>27000</v>
      </c>
      <c r="M97" s="97">
        <f t="shared" si="7"/>
        <v>29999</v>
      </c>
      <c r="N97" s="97">
        <f t="shared" si="8"/>
        <v>30466.333333333332</v>
      </c>
      <c r="O97" s="98">
        <f t="shared" si="9"/>
        <v>30900</v>
      </c>
      <c r="P97" s="99">
        <v>27000</v>
      </c>
      <c r="Q97" s="99">
        <v>27000</v>
      </c>
      <c r="R97" s="99" t="s">
        <v>376</v>
      </c>
    </row>
    <row r="98" spans="1:18" ht="27.5" thickBot="1">
      <c r="A98" s="91">
        <v>90</v>
      </c>
      <c r="B98" s="92" t="s">
        <v>114</v>
      </c>
      <c r="C98" s="93" t="s">
        <v>375</v>
      </c>
      <c r="D98" s="94">
        <v>1</v>
      </c>
      <c r="E98" s="94">
        <v>1</v>
      </c>
      <c r="F98" s="95">
        <v>2261000</v>
      </c>
      <c r="G98" s="95">
        <f t="shared" si="14"/>
        <v>2261000</v>
      </c>
      <c r="H98" s="96">
        <v>2249100</v>
      </c>
      <c r="I98" s="96">
        <f t="shared" si="11"/>
        <v>2249100</v>
      </c>
      <c r="J98" s="96">
        <v>2201500</v>
      </c>
      <c r="K98" s="96">
        <f t="shared" si="12"/>
        <v>2201500</v>
      </c>
      <c r="L98" s="114">
        <v>2014410</v>
      </c>
      <c r="M98" s="97">
        <f t="shared" si="7"/>
        <v>2201500</v>
      </c>
      <c r="N98" s="97">
        <f t="shared" si="8"/>
        <v>2237200</v>
      </c>
      <c r="O98" s="98">
        <f t="shared" si="9"/>
        <v>2261000</v>
      </c>
      <c r="P98" s="100">
        <v>2014410</v>
      </c>
      <c r="Q98" s="99">
        <v>2014410</v>
      </c>
      <c r="R98" s="100" t="s">
        <v>243</v>
      </c>
    </row>
    <row r="99" spans="1:18" ht="75.5" customHeight="1" thickBot="1">
      <c r="A99" s="91">
        <v>91</v>
      </c>
      <c r="B99" s="92" t="s">
        <v>115</v>
      </c>
      <c r="C99" s="93" t="s">
        <v>375</v>
      </c>
      <c r="D99" s="94">
        <v>1</v>
      </c>
      <c r="E99" s="94">
        <v>1</v>
      </c>
      <c r="F99" s="95">
        <v>1785000</v>
      </c>
      <c r="G99" s="95">
        <f t="shared" si="14"/>
        <v>1785000</v>
      </c>
      <c r="H99" s="96">
        <v>1899240</v>
      </c>
      <c r="I99" s="96">
        <f t="shared" si="11"/>
        <v>1899240</v>
      </c>
      <c r="J99" s="96">
        <v>1785000</v>
      </c>
      <c r="K99" s="96">
        <f t="shared" si="12"/>
        <v>1785000</v>
      </c>
      <c r="L99" s="114">
        <v>1325050</v>
      </c>
      <c r="M99" s="97">
        <f t="shared" si="7"/>
        <v>1785000</v>
      </c>
      <c r="N99" s="97">
        <f t="shared" si="8"/>
        <v>1823080</v>
      </c>
      <c r="O99" s="98">
        <f t="shared" si="9"/>
        <v>1899240</v>
      </c>
      <c r="P99" s="99">
        <v>1325050</v>
      </c>
      <c r="Q99" s="99">
        <v>1325050</v>
      </c>
      <c r="R99" s="99" t="s">
        <v>376</v>
      </c>
    </row>
    <row r="100" spans="1:18" ht="21" customHeight="1">
      <c r="A100" s="178" t="s">
        <v>3</v>
      </c>
      <c r="B100" s="179"/>
      <c r="C100" s="179"/>
      <c r="D100" s="180"/>
      <c r="E100" s="181"/>
      <c r="F100" s="105"/>
      <c r="G100" s="106">
        <f>SUM(G10:G99)</f>
        <v>30722205</v>
      </c>
      <c r="H100" s="105"/>
      <c r="I100" s="107">
        <f>SUM(I10:I99)</f>
        <v>30693590.900000002</v>
      </c>
      <c r="J100" s="105"/>
      <c r="K100" s="105">
        <f>SUM(K10:K99)</f>
        <v>29403977</v>
      </c>
      <c r="L100" s="108">
        <f>SUM(L10:L99)</f>
        <v>26456222.199999999</v>
      </c>
      <c r="M100" s="108">
        <f>SUM(M10:M99)</f>
        <v>29402390</v>
      </c>
      <c r="N100" s="108">
        <f t="shared" si="8"/>
        <v>30273257.633333337</v>
      </c>
      <c r="O100" s="105">
        <f t="shared" si="9"/>
        <v>30722205</v>
      </c>
      <c r="P100" s="109">
        <f>SUM(P43:P99)</f>
        <v>15375451</v>
      </c>
      <c r="Q100" s="110">
        <f t="shared" si="13"/>
        <v>21525631.399999999</v>
      </c>
      <c r="R100" s="99"/>
    </row>
    <row r="101" spans="1:18" ht="15" customHeight="1">
      <c r="A101" s="89"/>
      <c r="B101" s="182" t="s">
        <v>377</v>
      </c>
      <c r="C101" s="182"/>
      <c r="D101" s="182"/>
      <c r="E101" s="182"/>
      <c r="F101" s="89"/>
      <c r="G101" s="89"/>
      <c r="H101" s="89"/>
      <c r="I101" s="89"/>
      <c r="J101" s="89"/>
      <c r="K101" s="89"/>
      <c r="L101" s="89"/>
      <c r="M101" s="89"/>
      <c r="N101" s="89"/>
      <c r="O101" s="89"/>
    </row>
    <row r="102" spans="1:18" ht="15" customHeight="1">
      <c r="A102" s="111"/>
      <c r="B102" s="183"/>
      <c r="C102" s="183"/>
      <c r="D102" s="183"/>
      <c r="E102" s="183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</row>
    <row r="103" spans="1:18" ht="15" customHeight="1">
      <c r="A103" s="111"/>
      <c r="B103" s="183"/>
      <c r="C103" s="183"/>
      <c r="D103" s="183"/>
      <c r="E103" s="183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</row>
    <row r="104" spans="1:18" ht="77.400000000000006" customHeight="1">
      <c r="B104" s="183"/>
      <c r="C104" s="183"/>
      <c r="D104" s="183"/>
      <c r="E104" s="183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</row>
    <row r="105" spans="1:18" ht="15" customHeight="1">
      <c r="A105" s="184" t="s">
        <v>8</v>
      </c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184"/>
      <c r="O105" s="184"/>
    </row>
    <row r="106" spans="1:18" ht="15" customHeight="1">
      <c r="A106" s="185" t="s">
        <v>9</v>
      </c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5"/>
      <c r="O106" s="185"/>
    </row>
    <row r="107" spans="1:18" ht="15" customHeight="1">
      <c r="A107" s="86" t="s">
        <v>10</v>
      </c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</row>
    <row r="108" spans="1:18" ht="15" customHeight="1">
      <c r="M108" s="86" t="s">
        <v>12</v>
      </c>
    </row>
    <row r="109" spans="1:18" ht="15" customHeight="1">
      <c r="A109" s="86" t="s">
        <v>378</v>
      </c>
    </row>
    <row r="110" spans="1:18" ht="15" customHeight="1">
      <c r="A110" s="86" t="s">
        <v>11</v>
      </c>
      <c r="M110" s="86" t="s">
        <v>379</v>
      </c>
    </row>
    <row r="111" spans="1:18" ht="15" customHeight="1">
      <c r="M111" s="113" t="s">
        <v>380</v>
      </c>
    </row>
    <row r="112" spans="1:18" ht="15" customHeight="1">
      <c r="M112" s="86" t="s">
        <v>11</v>
      </c>
    </row>
    <row r="113" spans="16:20" ht="15" customHeight="1"/>
    <row r="114" spans="16:20" ht="15" customHeight="1"/>
    <row r="115" spans="16:20" ht="15" customHeight="1"/>
    <row r="116" spans="16:20" ht="15" customHeight="1"/>
    <row r="117" spans="16:20" ht="15" customHeight="1"/>
    <row r="118" spans="16:20" ht="15" customHeight="1"/>
    <row r="119" spans="16:20" ht="15" customHeight="1"/>
    <row r="120" spans="16:20" ht="15" customHeight="1"/>
    <row r="121" spans="16:20" ht="15" customHeight="1"/>
    <row r="122" spans="16:20" ht="15" customHeight="1"/>
    <row r="123" spans="16:20" ht="15" customHeight="1"/>
    <row r="128" spans="16:20">
      <c r="P128" s="103"/>
      <c r="Q128" s="103"/>
      <c r="R128" s="103" t="e">
        <f>#REF!</f>
        <v>#REF!</v>
      </c>
      <c r="S128" s="86" t="e">
        <f>#REF!</f>
        <v>#REF!</v>
      </c>
      <c r="T128" s="86" t="e">
        <f>#REF!</f>
        <v>#REF!</v>
      </c>
    </row>
    <row r="129" spans="18:20" ht="24" customHeight="1">
      <c r="R129" s="103" t="e">
        <f>#REF!</f>
        <v>#REF!</v>
      </c>
      <c r="S129" s="103" t="e">
        <f>#REF!</f>
        <v>#REF!</v>
      </c>
      <c r="T129" s="103" t="e">
        <f>#REF!</f>
        <v>#REF!</v>
      </c>
    </row>
    <row r="133" spans="18:20">
      <c r="R133" s="86" t="str">
        <f>M6</f>
        <v>MÍNIMO</v>
      </c>
      <c r="S133" s="86" t="str">
        <f>N6</f>
        <v>PROMEDIO</v>
      </c>
      <c r="T133" s="86" t="str">
        <f>O6</f>
        <v>MÁXIMO</v>
      </c>
    </row>
    <row r="134" spans="18:20">
      <c r="R134" s="103">
        <f>M100</f>
        <v>29402390</v>
      </c>
      <c r="S134" s="103">
        <f>N100</f>
        <v>30273257.633333337</v>
      </c>
      <c r="T134" s="103">
        <f>O100</f>
        <v>30722205</v>
      </c>
    </row>
  </sheetData>
  <mergeCells count="34">
    <mergeCell ref="A1:O1"/>
    <mergeCell ref="A2:O2"/>
    <mergeCell ref="A3:O3"/>
    <mergeCell ref="A4:O4"/>
    <mergeCell ref="A5:O5"/>
    <mergeCell ref="P6:P9"/>
    <mergeCell ref="R6:R9"/>
    <mergeCell ref="F7:G7"/>
    <mergeCell ref="H7:I7"/>
    <mergeCell ref="J7:K7"/>
    <mergeCell ref="Q7:Q9"/>
    <mergeCell ref="F8:F9"/>
    <mergeCell ref="G8:G9"/>
    <mergeCell ref="H8:H9"/>
    <mergeCell ref="F6:G6"/>
    <mergeCell ref="H6:I6"/>
    <mergeCell ref="J6:K6"/>
    <mergeCell ref="L6:L7"/>
    <mergeCell ref="M6:M9"/>
    <mergeCell ref="N6:N9"/>
    <mergeCell ref="I8:I9"/>
    <mergeCell ref="A100:E100"/>
    <mergeCell ref="B101:E104"/>
    <mergeCell ref="A105:O105"/>
    <mergeCell ref="A106:O106"/>
    <mergeCell ref="O6:O9"/>
    <mergeCell ref="J8:J9"/>
    <mergeCell ref="K8:K9"/>
    <mergeCell ref="L8:L9"/>
    <mergeCell ref="A6:A9"/>
    <mergeCell ref="B6:B9"/>
    <mergeCell ref="C6:C9"/>
    <mergeCell ref="D6:D9"/>
    <mergeCell ref="E6:E9"/>
  </mergeCells>
  <conditionalFormatting sqref="M100:O100">
    <cfRule type="iconSet" priority="1">
      <iconSet iconSet="3Arrows">
        <cfvo type="percent" val="0"/>
        <cfvo type="percent" val="33"/>
        <cfvo type="percent" val="67"/>
      </iconSet>
    </cfRule>
  </conditionalFormatting>
  <hyperlinks>
    <hyperlink ref="R11" r:id="rId1" xr:uid="{1980C8AD-79E6-4CB0-A753-4588D7EB22AA}"/>
    <hyperlink ref="R41" r:id="rId2" xr:uid="{50AB44A7-5B4E-421F-9E0D-302511F86848}"/>
    <hyperlink ref="R46" r:id="rId3" display="https://www.ferragro.com/products/plastico-negr-pqa-c-6-2-a-4m-r-x-100mts?variant=43872095961283&amp;country=CO&amp;currency=COP&amp;utm_medium=product_sync&amp;utm_source=google&amp;utm_content=sag_organic&amp;utm_campaign=sag_organic&amp;srsltid=AfmBOordgfi-OIgRCIikgWv4lSXn_jySjji3T5ds1byosTdgZo6dt0LIxGo" xr:uid="{C35DFD55-309D-4FDB-810D-F858319A384C}"/>
    <hyperlink ref="R49" r:id="rId4" xr:uid="{C04C07B8-72AC-4CE3-8331-1E09FF1ABA69}"/>
    <hyperlink ref="R50" r:id="rId5" xr:uid="{F787A35A-79F0-4FE4-9430-B4F92FAC3F33}"/>
    <hyperlink ref="R66" r:id="rId6" xr:uid="{59B751EC-7851-4B38-B800-298880AAA5B2}"/>
    <hyperlink ref="R86" r:id="rId7" xr:uid="{CD7D7080-A866-45A7-B626-92D642EDBC34}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G134"/>
  <sheetViews>
    <sheetView showGridLines="0" tabSelected="1" topLeftCell="A108" zoomScale="55" zoomScaleNormal="55" zoomScaleSheetLayoutView="40" workbookViewId="0">
      <selection activeCell="O118" sqref="O118"/>
    </sheetView>
  </sheetViews>
  <sheetFormatPr baseColWidth="10" defaultRowHeight="15.5"/>
  <cols>
    <col min="1" max="1" width="4.5" customWidth="1"/>
    <col min="2" max="2" width="8.25" customWidth="1"/>
    <col min="3" max="3" width="70.4140625" customWidth="1"/>
    <col min="4" max="4" width="10.25" customWidth="1"/>
    <col min="5" max="5" width="14.25" customWidth="1"/>
    <col min="6" max="6" width="22.75" customWidth="1"/>
    <col min="7" max="7" width="21.33203125" customWidth="1"/>
    <col min="8" max="8" width="2.83203125" customWidth="1"/>
  </cols>
  <sheetData>
    <row r="1" spans="2:7" ht="27.65" customHeight="1">
      <c r="B1" s="208" t="s">
        <v>16</v>
      </c>
      <c r="C1" s="209"/>
      <c r="D1" s="209"/>
      <c r="E1" s="209"/>
      <c r="F1" s="209"/>
      <c r="G1" s="209"/>
    </row>
    <row r="2" spans="2:7" ht="21" customHeight="1">
      <c r="B2" s="210" t="s">
        <v>383</v>
      </c>
      <c r="C2" s="209"/>
      <c r="D2" s="209"/>
      <c r="E2" s="209"/>
      <c r="F2" s="209"/>
      <c r="G2" s="209"/>
    </row>
    <row r="3" spans="2:7" ht="18.649999999999999" customHeight="1">
      <c r="B3" s="211"/>
      <c r="C3" s="211"/>
      <c r="D3" s="211"/>
      <c r="E3" s="211"/>
      <c r="F3" s="211"/>
      <c r="G3" s="211"/>
    </row>
    <row r="4" spans="2:7" ht="42.65" customHeight="1">
      <c r="B4" s="212" t="s">
        <v>382</v>
      </c>
      <c r="C4" s="213"/>
      <c r="D4" s="213"/>
      <c r="E4" s="213"/>
      <c r="F4" s="213"/>
      <c r="G4" s="213"/>
    </row>
    <row r="5" spans="2:7" ht="28.9" customHeight="1">
      <c r="B5" s="214" t="s">
        <v>384</v>
      </c>
      <c r="C5" s="214"/>
      <c r="D5" s="214"/>
      <c r="E5" s="214"/>
      <c r="F5" s="214"/>
      <c r="G5" s="214"/>
    </row>
    <row r="6" spans="2:7" ht="31.9" customHeight="1">
      <c r="B6" s="143" t="s">
        <v>195</v>
      </c>
      <c r="C6" s="153" t="s">
        <v>4</v>
      </c>
      <c r="D6" s="153" t="s">
        <v>17</v>
      </c>
      <c r="E6" s="126" t="s">
        <v>2</v>
      </c>
      <c r="F6" s="149" t="s">
        <v>192</v>
      </c>
      <c r="G6" s="150"/>
    </row>
    <row r="7" spans="2:7" ht="42" customHeight="1">
      <c r="B7" s="143"/>
      <c r="C7" s="154"/>
      <c r="D7" s="154"/>
      <c r="E7" s="155"/>
      <c r="F7" s="30" t="s">
        <v>5</v>
      </c>
      <c r="G7" s="30" t="s">
        <v>7</v>
      </c>
    </row>
    <row r="8" spans="2:7" s="27" customFormat="1" ht="19.5" customHeight="1">
      <c r="B8" s="38"/>
      <c r="C8" s="72" t="s">
        <v>198</v>
      </c>
      <c r="D8" s="38"/>
      <c r="E8" s="30"/>
      <c r="F8" s="30"/>
      <c r="G8" s="30"/>
    </row>
    <row r="9" spans="2:7">
      <c r="B9" s="11">
        <v>2</v>
      </c>
      <c r="C9" s="12" t="s">
        <v>27</v>
      </c>
      <c r="D9" s="13" t="s">
        <v>194</v>
      </c>
      <c r="E9" s="15">
        <v>150</v>
      </c>
      <c r="F9" s="26">
        <v>2730</v>
      </c>
      <c r="G9" s="26">
        <f t="shared" ref="G9:G71" si="0">+E9*F9</f>
        <v>409500</v>
      </c>
    </row>
    <row r="10" spans="2:7" ht="25.5" customHeight="1">
      <c r="B10" s="11">
        <v>3</v>
      </c>
      <c r="C10" s="12" t="s">
        <v>28</v>
      </c>
      <c r="D10" s="13" t="s">
        <v>194</v>
      </c>
      <c r="E10" s="15">
        <v>150</v>
      </c>
      <c r="F10" s="26">
        <v>2548</v>
      </c>
      <c r="G10" s="26">
        <f t="shared" si="0"/>
        <v>382200</v>
      </c>
    </row>
    <row r="11" spans="2:7" ht="17.25" customHeight="1">
      <c r="B11" s="11">
        <v>4</v>
      </c>
      <c r="C11" s="12" t="s">
        <v>29</v>
      </c>
      <c r="D11" s="13" t="s">
        <v>194</v>
      </c>
      <c r="E11" s="60">
        <v>10</v>
      </c>
      <c r="F11" s="26">
        <v>6300</v>
      </c>
      <c r="G11" s="26">
        <f t="shared" si="0"/>
        <v>63000</v>
      </c>
    </row>
    <row r="12" spans="2:7">
      <c r="B12" s="11">
        <v>5</v>
      </c>
      <c r="C12" s="12" t="s">
        <v>30</v>
      </c>
      <c r="D12" s="13" t="s">
        <v>194</v>
      </c>
      <c r="E12" s="15">
        <v>10</v>
      </c>
      <c r="F12" s="26">
        <v>55860</v>
      </c>
      <c r="G12" s="26">
        <f t="shared" si="0"/>
        <v>558600</v>
      </c>
    </row>
    <row r="13" spans="2:7">
      <c r="B13" s="11">
        <v>6</v>
      </c>
      <c r="C13" s="12" t="s">
        <v>31</v>
      </c>
      <c r="D13" s="13" t="s">
        <v>194</v>
      </c>
      <c r="E13" s="15">
        <v>5</v>
      </c>
      <c r="F13" s="26">
        <v>12600</v>
      </c>
      <c r="G13" s="26">
        <f t="shared" si="0"/>
        <v>63000</v>
      </c>
    </row>
    <row r="14" spans="2:7" ht="31">
      <c r="B14" s="11">
        <v>7</v>
      </c>
      <c r="C14" s="12" t="s">
        <v>121</v>
      </c>
      <c r="D14" s="13" t="s">
        <v>194</v>
      </c>
      <c r="E14" s="15">
        <v>10</v>
      </c>
      <c r="F14" s="26">
        <v>49673.4</v>
      </c>
      <c r="G14" s="26">
        <f t="shared" si="0"/>
        <v>496734</v>
      </c>
    </row>
    <row r="15" spans="2:7">
      <c r="B15" s="11">
        <v>8</v>
      </c>
      <c r="C15" s="12" t="s">
        <v>32</v>
      </c>
      <c r="D15" s="13" t="s">
        <v>194</v>
      </c>
      <c r="E15" s="15">
        <v>10</v>
      </c>
      <c r="F15" s="26">
        <v>11995.2</v>
      </c>
      <c r="G15" s="26">
        <f t="shared" si="0"/>
        <v>119952</v>
      </c>
    </row>
    <row r="16" spans="2:7" ht="31">
      <c r="B16" s="11">
        <v>9</v>
      </c>
      <c r="C16" s="12" t="s">
        <v>33</v>
      </c>
      <c r="D16" s="13" t="s">
        <v>194</v>
      </c>
      <c r="E16" s="15">
        <v>10</v>
      </c>
      <c r="F16" s="26">
        <v>13440</v>
      </c>
      <c r="G16" s="26">
        <f t="shared" si="0"/>
        <v>134400</v>
      </c>
    </row>
    <row r="17" spans="1:7">
      <c r="A17" t="s">
        <v>193</v>
      </c>
      <c r="B17" s="76">
        <v>10</v>
      </c>
      <c r="C17" s="77" t="s">
        <v>36</v>
      </c>
      <c r="D17" s="76" t="s">
        <v>194</v>
      </c>
      <c r="E17" s="79">
        <v>50</v>
      </c>
      <c r="F17" s="16">
        <v>46900</v>
      </c>
      <c r="G17" s="16">
        <f t="shared" si="0"/>
        <v>2345000</v>
      </c>
    </row>
    <row r="18" spans="1:7" s="27" customFormat="1">
      <c r="B18" s="11">
        <v>11</v>
      </c>
      <c r="C18" s="12" t="s">
        <v>37</v>
      </c>
      <c r="D18" s="13" t="s">
        <v>194</v>
      </c>
      <c r="E18" s="24">
        <v>9</v>
      </c>
      <c r="F18" s="26">
        <v>1120</v>
      </c>
      <c r="G18" s="26">
        <f t="shared" si="0"/>
        <v>10080</v>
      </c>
    </row>
    <row r="19" spans="1:7">
      <c r="B19" s="11">
        <v>12</v>
      </c>
      <c r="C19" s="12" t="s">
        <v>38</v>
      </c>
      <c r="D19" s="13" t="s">
        <v>194</v>
      </c>
      <c r="E19" s="15">
        <v>10</v>
      </c>
      <c r="F19" s="26">
        <v>4060</v>
      </c>
      <c r="G19" s="26">
        <f t="shared" si="0"/>
        <v>40600</v>
      </c>
    </row>
    <row r="20" spans="1:7" ht="31.5" customHeight="1">
      <c r="B20" s="11">
        <v>13</v>
      </c>
      <c r="C20" s="12" t="s">
        <v>40</v>
      </c>
      <c r="D20" s="13" t="s">
        <v>194</v>
      </c>
      <c r="E20" s="15">
        <v>10</v>
      </c>
      <c r="F20" s="26">
        <v>49000</v>
      </c>
      <c r="G20" s="26">
        <f t="shared" si="0"/>
        <v>490000</v>
      </c>
    </row>
    <row r="21" spans="1:7">
      <c r="B21" s="11">
        <v>14</v>
      </c>
      <c r="C21" s="12" t="s">
        <v>41</v>
      </c>
      <c r="D21" s="13" t="s">
        <v>194</v>
      </c>
      <c r="E21" s="15">
        <v>10</v>
      </c>
      <c r="F21" s="26">
        <v>23786</v>
      </c>
      <c r="G21" s="26">
        <f t="shared" si="0"/>
        <v>237860</v>
      </c>
    </row>
    <row r="22" spans="1:7" ht="27.75" customHeight="1">
      <c r="A22" t="s">
        <v>193</v>
      </c>
      <c r="B22" s="76">
        <v>15</v>
      </c>
      <c r="C22" s="77" t="s">
        <v>257</v>
      </c>
      <c r="D22" s="76" t="s">
        <v>194</v>
      </c>
      <c r="E22" s="78">
        <v>700</v>
      </c>
      <c r="F22" s="16">
        <v>1666</v>
      </c>
      <c r="G22" s="16">
        <f t="shared" si="0"/>
        <v>1166200</v>
      </c>
    </row>
    <row r="23" spans="1:7" ht="15.65" customHeight="1">
      <c r="B23" s="76">
        <v>16</v>
      </c>
      <c r="C23" s="77" t="s">
        <v>44</v>
      </c>
      <c r="D23" s="76" t="s">
        <v>194</v>
      </c>
      <c r="E23" s="78">
        <v>150</v>
      </c>
      <c r="F23" s="16">
        <v>138581.79999999999</v>
      </c>
      <c r="G23" s="16">
        <f t="shared" si="0"/>
        <v>20787270</v>
      </c>
    </row>
    <row r="24" spans="1:7" ht="20.25" customHeight="1">
      <c r="B24" s="76">
        <v>17</v>
      </c>
      <c r="C24" s="77" t="s">
        <v>45</v>
      </c>
      <c r="D24" s="76" t="s">
        <v>194</v>
      </c>
      <c r="E24" s="78">
        <v>20</v>
      </c>
      <c r="F24" s="16">
        <v>12495</v>
      </c>
      <c r="G24" s="16">
        <f t="shared" si="0"/>
        <v>249900</v>
      </c>
    </row>
    <row r="25" spans="1:7" ht="33" customHeight="1">
      <c r="B25" s="76">
        <v>18</v>
      </c>
      <c r="C25" s="77" t="s">
        <v>262</v>
      </c>
      <c r="D25" s="76" t="s">
        <v>194</v>
      </c>
      <c r="E25" s="78">
        <v>100</v>
      </c>
      <c r="F25" s="16">
        <v>1470</v>
      </c>
      <c r="G25" s="16">
        <f t="shared" si="0"/>
        <v>147000</v>
      </c>
    </row>
    <row r="26" spans="1:7" ht="15.65" customHeight="1">
      <c r="A26" t="s">
        <v>193</v>
      </c>
      <c r="B26" s="76">
        <v>19</v>
      </c>
      <c r="C26" s="77" t="s">
        <v>47</v>
      </c>
      <c r="D26" s="76" t="s">
        <v>194</v>
      </c>
      <c r="E26" s="78">
        <v>100</v>
      </c>
      <c r="F26" s="16">
        <v>2380</v>
      </c>
      <c r="G26" s="16">
        <f t="shared" si="0"/>
        <v>238000</v>
      </c>
    </row>
    <row r="27" spans="1:7">
      <c r="A27" t="s">
        <v>193</v>
      </c>
      <c r="B27" s="76">
        <v>20</v>
      </c>
      <c r="C27" s="77" t="s">
        <v>265</v>
      </c>
      <c r="D27" s="76" t="s">
        <v>194</v>
      </c>
      <c r="E27" s="78">
        <v>200</v>
      </c>
      <c r="F27" s="16">
        <v>1120</v>
      </c>
      <c r="G27" s="16">
        <f t="shared" si="0"/>
        <v>224000</v>
      </c>
    </row>
    <row r="28" spans="1:7" ht="15.65" customHeight="1">
      <c r="B28" s="11">
        <v>21</v>
      </c>
      <c r="C28" s="12" t="s">
        <v>266</v>
      </c>
      <c r="D28" s="13" t="s">
        <v>194</v>
      </c>
      <c r="E28" s="14">
        <v>102</v>
      </c>
      <c r="F28" s="26">
        <v>840</v>
      </c>
      <c r="G28" s="26">
        <f t="shared" si="0"/>
        <v>85680</v>
      </c>
    </row>
    <row r="29" spans="1:7" ht="40.5" customHeight="1">
      <c r="B29" s="11">
        <v>23</v>
      </c>
      <c r="C29" s="12" t="s">
        <v>268</v>
      </c>
      <c r="D29" s="13" t="s">
        <v>194</v>
      </c>
      <c r="E29" s="14">
        <v>10</v>
      </c>
      <c r="F29" s="26">
        <v>11760</v>
      </c>
      <c r="G29" s="26">
        <f t="shared" si="0"/>
        <v>117600</v>
      </c>
    </row>
    <row r="30" spans="1:7">
      <c r="B30" s="11">
        <v>24</v>
      </c>
      <c r="C30" s="12" t="s">
        <v>270</v>
      </c>
      <c r="D30" s="13" t="s">
        <v>194</v>
      </c>
      <c r="E30" s="14">
        <v>30</v>
      </c>
      <c r="F30" s="26">
        <v>11121.6</v>
      </c>
      <c r="G30" s="26">
        <f t="shared" si="0"/>
        <v>333648</v>
      </c>
    </row>
    <row r="31" spans="1:7" ht="38.25" customHeight="1">
      <c r="B31" s="11">
        <v>25</v>
      </c>
      <c r="C31" s="73" t="s">
        <v>272</v>
      </c>
      <c r="D31" s="13" t="s">
        <v>194</v>
      </c>
      <c r="E31" s="14">
        <v>20</v>
      </c>
      <c r="F31" s="26">
        <v>25365.200000000001</v>
      </c>
      <c r="G31" s="26">
        <f t="shared" si="0"/>
        <v>507304</v>
      </c>
    </row>
    <row r="32" spans="1:7" ht="30" customHeight="1">
      <c r="B32" s="11">
        <v>26</v>
      </c>
      <c r="C32" s="73" t="s">
        <v>274</v>
      </c>
      <c r="D32" s="13" t="s">
        <v>194</v>
      </c>
      <c r="E32" s="14">
        <v>20</v>
      </c>
      <c r="F32" s="26">
        <v>24409</v>
      </c>
      <c r="G32" s="26">
        <f t="shared" si="0"/>
        <v>488180</v>
      </c>
    </row>
    <row r="33" spans="1:7">
      <c r="B33" s="11">
        <v>27</v>
      </c>
      <c r="C33" s="73" t="s">
        <v>276</v>
      </c>
      <c r="D33" s="13" t="s">
        <v>194</v>
      </c>
      <c r="E33" s="14">
        <v>10</v>
      </c>
      <c r="F33" s="26">
        <v>359800</v>
      </c>
      <c r="G33" s="26">
        <f t="shared" si="0"/>
        <v>3598000</v>
      </c>
    </row>
    <row r="34" spans="1:7">
      <c r="B34" s="11">
        <v>28</v>
      </c>
      <c r="C34" s="12" t="s">
        <v>278</v>
      </c>
      <c r="D34" s="13" t="s">
        <v>194</v>
      </c>
      <c r="E34" s="14">
        <v>10</v>
      </c>
      <c r="F34" s="26">
        <v>119980</v>
      </c>
      <c r="G34" s="26">
        <f t="shared" si="0"/>
        <v>1199800</v>
      </c>
    </row>
    <row r="35" spans="1:7">
      <c r="B35" s="11">
        <v>29</v>
      </c>
      <c r="C35" s="73" t="s">
        <v>280</v>
      </c>
      <c r="D35" s="13" t="s">
        <v>194</v>
      </c>
      <c r="E35" s="14">
        <v>10</v>
      </c>
      <c r="F35" s="26">
        <v>21312.2</v>
      </c>
      <c r="G35" s="26">
        <f t="shared" si="0"/>
        <v>213122</v>
      </c>
    </row>
    <row r="36" spans="1:7">
      <c r="B36" s="11">
        <v>30</v>
      </c>
      <c r="C36" s="73" t="s">
        <v>282</v>
      </c>
      <c r="D36" s="13" t="s">
        <v>194</v>
      </c>
      <c r="E36" s="14">
        <v>10</v>
      </c>
      <c r="F36" s="26">
        <v>40205.199999999997</v>
      </c>
      <c r="G36" s="26">
        <f t="shared" si="0"/>
        <v>402052</v>
      </c>
    </row>
    <row r="37" spans="1:7">
      <c r="B37" s="11">
        <v>31</v>
      </c>
      <c r="C37" s="12" t="s">
        <v>284</v>
      </c>
      <c r="D37" s="13" t="s">
        <v>194</v>
      </c>
      <c r="E37" s="14">
        <v>5</v>
      </c>
      <c r="F37" s="26">
        <v>111843.2</v>
      </c>
      <c r="G37" s="26">
        <f t="shared" si="0"/>
        <v>559216</v>
      </c>
    </row>
    <row r="38" spans="1:7" ht="15.65" customHeight="1">
      <c r="B38" s="11">
        <v>32</v>
      </c>
      <c r="C38" s="12" t="s">
        <v>286</v>
      </c>
      <c r="D38" s="13" t="s">
        <v>194</v>
      </c>
      <c r="E38" s="14">
        <v>5</v>
      </c>
      <c r="F38" s="26">
        <v>181860</v>
      </c>
      <c r="G38" s="26">
        <f t="shared" si="0"/>
        <v>909300</v>
      </c>
    </row>
    <row r="39" spans="1:7">
      <c r="B39" s="11">
        <v>33</v>
      </c>
      <c r="C39" s="12" t="s">
        <v>288</v>
      </c>
      <c r="D39" s="13" t="s">
        <v>194</v>
      </c>
      <c r="E39" s="14">
        <v>5</v>
      </c>
      <c r="F39" s="26">
        <v>6090</v>
      </c>
      <c r="G39" s="26">
        <f t="shared" si="0"/>
        <v>30450</v>
      </c>
    </row>
    <row r="40" spans="1:7" ht="33" customHeight="1">
      <c r="B40" s="11">
        <v>34</v>
      </c>
      <c r="C40" s="73" t="s">
        <v>290</v>
      </c>
      <c r="D40" s="13" t="s">
        <v>194</v>
      </c>
      <c r="E40" s="14">
        <v>10</v>
      </c>
      <c r="F40" s="26">
        <v>6860</v>
      </c>
      <c r="G40" s="26">
        <f t="shared" si="0"/>
        <v>68600</v>
      </c>
    </row>
    <row r="41" spans="1:7" ht="34.5" customHeight="1">
      <c r="B41" s="11">
        <v>35</v>
      </c>
      <c r="C41" s="12" t="s">
        <v>292</v>
      </c>
      <c r="D41" s="13" t="s">
        <v>194</v>
      </c>
      <c r="E41" s="14">
        <v>10</v>
      </c>
      <c r="F41" s="26">
        <v>181895</v>
      </c>
      <c r="G41" s="26">
        <f t="shared" si="0"/>
        <v>1818950</v>
      </c>
    </row>
    <row r="42" spans="1:7" ht="18.649999999999999" customHeight="1">
      <c r="B42" s="11">
        <v>36</v>
      </c>
      <c r="C42" s="12" t="s">
        <v>294</v>
      </c>
      <c r="D42" s="13" t="s">
        <v>194</v>
      </c>
      <c r="E42" s="14">
        <v>5</v>
      </c>
      <c r="F42" s="26">
        <v>730745.4</v>
      </c>
      <c r="G42" s="26">
        <f t="shared" si="0"/>
        <v>3653727</v>
      </c>
    </row>
    <row r="43" spans="1:7" ht="15.65" customHeight="1">
      <c r="B43" s="11">
        <v>37</v>
      </c>
      <c r="C43" s="12" t="s">
        <v>119</v>
      </c>
      <c r="D43" s="13" t="s">
        <v>194</v>
      </c>
      <c r="E43" s="14">
        <v>5</v>
      </c>
      <c r="F43" s="26">
        <v>671720</v>
      </c>
      <c r="G43" s="26">
        <f t="shared" si="0"/>
        <v>3358600</v>
      </c>
    </row>
    <row r="44" spans="1:7" ht="15.65" customHeight="1">
      <c r="B44" s="11">
        <v>38</v>
      </c>
      <c r="C44" s="12" t="s">
        <v>65</v>
      </c>
      <c r="D44" s="13" t="s">
        <v>194</v>
      </c>
      <c r="E44" s="14">
        <v>5</v>
      </c>
      <c r="F44" s="26">
        <v>2520</v>
      </c>
      <c r="G44" s="26">
        <f t="shared" si="0"/>
        <v>12600</v>
      </c>
    </row>
    <row r="45" spans="1:7" ht="15.65" customHeight="1">
      <c r="B45" s="11">
        <v>39</v>
      </c>
      <c r="C45" s="12" t="s">
        <v>298</v>
      </c>
      <c r="D45" s="13" t="s">
        <v>194</v>
      </c>
      <c r="E45" s="14">
        <v>5</v>
      </c>
      <c r="F45" s="26">
        <v>10194800</v>
      </c>
      <c r="G45" s="26">
        <f t="shared" si="0"/>
        <v>50974000</v>
      </c>
    </row>
    <row r="46" spans="1:7" ht="54.65" customHeight="1">
      <c r="B46" s="11">
        <v>40</v>
      </c>
      <c r="C46" s="73" t="s">
        <v>300</v>
      </c>
      <c r="D46" s="13" t="s">
        <v>194</v>
      </c>
      <c r="E46" s="14">
        <v>2</v>
      </c>
      <c r="F46" s="26">
        <v>3998400</v>
      </c>
      <c r="G46" s="26">
        <f t="shared" si="0"/>
        <v>7996800</v>
      </c>
    </row>
    <row r="47" spans="1:7" ht="50.5" customHeight="1">
      <c r="B47" s="11">
        <v>41</v>
      </c>
      <c r="C47" s="73" t="s">
        <v>302</v>
      </c>
      <c r="D47" s="13" t="s">
        <v>194</v>
      </c>
      <c r="E47" s="14">
        <v>5</v>
      </c>
      <c r="F47" s="26">
        <v>45640</v>
      </c>
      <c r="G47" s="26">
        <f t="shared" si="0"/>
        <v>228200</v>
      </c>
    </row>
    <row r="48" spans="1:7" ht="27.75" customHeight="1">
      <c r="A48" t="s">
        <v>193</v>
      </c>
      <c r="B48" s="76">
        <v>42</v>
      </c>
      <c r="C48" s="77" t="s">
        <v>304</v>
      </c>
      <c r="D48" s="76" t="s">
        <v>194</v>
      </c>
      <c r="E48" s="78">
        <v>10</v>
      </c>
      <c r="F48" s="16">
        <v>38500</v>
      </c>
      <c r="G48" s="16">
        <f t="shared" si="0"/>
        <v>385000</v>
      </c>
    </row>
    <row r="49" spans="1:7" ht="20.5" customHeight="1">
      <c r="A49" t="s">
        <v>193</v>
      </c>
      <c r="B49" s="76">
        <v>43</v>
      </c>
      <c r="C49" s="77" t="s">
        <v>306</v>
      </c>
      <c r="D49" s="76" t="s">
        <v>194</v>
      </c>
      <c r="E49" s="78">
        <v>250</v>
      </c>
      <c r="F49" s="16">
        <v>51940</v>
      </c>
      <c r="G49" s="16">
        <f t="shared" si="0"/>
        <v>12985000</v>
      </c>
    </row>
    <row r="50" spans="1:7" ht="23.5" customHeight="1">
      <c r="B50" s="76">
        <v>44</v>
      </c>
      <c r="C50" s="77" t="s">
        <v>308</v>
      </c>
      <c r="D50" s="76" t="s">
        <v>194</v>
      </c>
      <c r="E50" s="78">
        <v>40</v>
      </c>
      <c r="F50" s="16">
        <v>69300</v>
      </c>
      <c r="G50" s="16">
        <f t="shared" si="0"/>
        <v>2772000</v>
      </c>
    </row>
    <row r="51" spans="1:7" ht="24.65" customHeight="1">
      <c r="B51" s="76">
        <v>45</v>
      </c>
      <c r="C51" s="77" t="s">
        <v>72</v>
      </c>
      <c r="D51" s="76" t="s">
        <v>194</v>
      </c>
      <c r="E51" s="78">
        <v>40</v>
      </c>
      <c r="F51" s="16">
        <v>34720</v>
      </c>
      <c r="G51" s="16">
        <f t="shared" si="0"/>
        <v>1388800</v>
      </c>
    </row>
    <row r="52" spans="1:7" ht="15.65" customHeight="1">
      <c r="A52" t="s">
        <v>193</v>
      </c>
      <c r="B52" s="76">
        <v>46</v>
      </c>
      <c r="C52" s="77" t="s">
        <v>310</v>
      </c>
      <c r="D52" s="76" t="s">
        <v>194</v>
      </c>
      <c r="E52" s="78">
        <v>20</v>
      </c>
      <c r="F52" s="16">
        <v>25468.799999999999</v>
      </c>
      <c r="G52" s="16">
        <f t="shared" si="0"/>
        <v>509376</v>
      </c>
    </row>
    <row r="53" spans="1:7" ht="15.65" customHeight="1">
      <c r="B53" s="11">
        <v>47</v>
      </c>
      <c r="C53" s="12" t="s">
        <v>74</v>
      </c>
      <c r="D53" s="13" t="s">
        <v>194</v>
      </c>
      <c r="E53" s="14">
        <v>20</v>
      </c>
      <c r="F53" s="26">
        <v>91852.6</v>
      </c>
      <c r="G53" s="26">
        <f t="shared" si="0"/>
        <v>1837052</v>
      </c>
    </row>
    <row r="54" spans="1:7" ht="15.65" customHeight="1">
      <c r="B54" s="11">
        <v>48</v>
      </c>
      <c r="C54" s="12" t="s">
        <v>75</v>
      </c>
      <c r="D54" s="13" t="s">
        <v>194</v>
      </c>
      <c r="E54" s="14">
        <v>20</v>
      </c>
      <c r="F54" s="26">
        <v>105420</v>
      </c>
      <c r="G54" s="26">
        <f t="shared" si="0"/>
        <v>2108400</v>
      </c>
    </row>
    <row r="55" spans="1:7" ht="15.65" customHeight="1">
      <c r="B55" s="11">
        <v>49</v>
      </c>
      <c r="C55" s="12" t="s">
        <v>313</v>
      </c>
      <c r="D55" s="13" t="s">
        <v>194</v>
      </c>
      <c r="E55" s="14">
        <v>20</v>
      </c>
      <c r="F55" s="26">
        <v>9506</v>
      </c>
      <c r="G55" s="26">
        <f t="shared" si="0"/>
        <v>190120</v>
      </c>
    </row>
    <row r="56" spans="1:7" ht="15.65" customHeight="1">
      <c r="B56" s="11">
        <v>50</v>
      </c>
      <c r="C56" s="12" t="s">
        <v>77</v>
      </c>
      <c r="D56" s="13" t="s">
        <v>194</v>
      </c>
      <c r="E56" s="14">
        <v>20</v>
      </c>
      <c r="F56" s="26">
        <v>33436.199999999997</v>
      </c>
      <c r="G56" s="26">
        <f t="shared" si="0"/>
        <v>668724</v>
      </c>
    </row>
    <row r="57" spans="1:7" ht="15.65" customHeight="1">
      <c r="B57" s="11">
        <v>51</v>
      </c>
      <c r="C57" s="12" t="s">
        <v>316</v>
      </c>
      <c r="D57" s="13" t="s">
        <v>194</v>
      </c>
      <c r="E57" s="14">
        <v>20</v>
      </c>
      <c r="F57" s="26">
        <v>20370</v>
      </c>
      <c r="G57" s="26">
        <f t="shared" si="0"/>
        <v>407400</v>
      </c>
    </row>
    <row r="58" spans="1:7" ht="15.65" customHeight="1">
      <c r="B58" s="216" t="s">
        <v>385</v>
      </c>
      <c r="C58" s="217"/>
      <c r="D58" s="217"/>
      <c r="E58" s="217"/>
      <c r="F58" s="119">
        <f>SUM(F9:F57)</f>
        <v>17665405.800000001</v>
      </c>
      <c r="G58" s="117">
        <f>SUM(G9:G57)</f>
        <v>127970997</v>
      </c>
    </row>
    <row r="59" spans="1:7" ht="15.65" customHeight="1">
      <c r="B59" s="44"/>
      <c r="C59" s="48" t="s">
        <v>199</v>
      </c>
      <c r="D59" s="44"/>
      <c r="E59" s="45"/>
      <c r="F59" s="33"/>
      <c r="G59" s="33"/>
    </row>
    <row r="60" spans="1:7" ht="33.65" customHeight="1">
      <c r="B60" s="11">
        <v>54</v>
      </c>
      <c r="C60" s="73" t="s">
        <v>35</v>
      </c>
      <c r="D60" s="13" t="s">
        <v>194</v>
      </c>
      <c r="E60" s="15">
        <v>2</v>
      </c>
      <c r="F60" s="26">
        <v>4627553</v>
      </c>
      <c r="G60" s="26">
        <f t="shared" si="0"/>
        <v>9255106</v>
      </c>
    </row>
    <row r="61" spans="1:7" ht="33.75" customHeight="1">
      <c r="B61" s="11">
        <v>55</v>
      </c>
      <c r="C61" s="12" t="s">
        <v>196</v>
      </c>
      <c r="D61" s="13" t="s">
        <v>194</v>
      </c>
      <c r="E61" s="15">
        <v>66</v>
      </c>
      <c r="F61" s="26">
        <v>231000</v>
      </c>
      <c r="G61" s="26">
        <f t="shared" si="0"/>
        <v>15246000</v>
      </c>
    </row>
    <row r="62" spans="1:7" ht="23.25" customHeight="1">
      <c r="B62" s="11">
        <v>56</v>
      </c>
      <c r="C62" s="12" t="s">
        <v>197</v>
      </c>
      <c r="D62" s="13" t="s">
        <v>194</v>
      </c>
      <c r="E62" s="14">
        <v>20</v>
      </c>
      <c r="F62" s="26">
        <v>77000</v>
      </c>
      <c r="G62" s="26">
        <f t="shared" si="0"/>
        <v>1540000</v>
      </c>
    </row>
    <row r="63" spans="1:7" ht="23.25" customHeight="1">
      <c r="B63" s="216" t="s">
        <v>386</v>
      </c>
      <c r="C63" s="217"/>
      <c r="D63" s="217"/>
      <c r="E63" s="217"/>
      <c r="F63" s="119">
        <f>SUM(F60:F62)</f>
        <v>4935553</v>
      </c>
      <c r="G63" s="117">
        <f>SUM(G60:G62)</f>
        <v>26041106</v>
      </c>
    </row>
    <row r="64" spans="1:7" ht="42" customHeight="1">
      <c r="B64" s="44"/>
      <c r="C64" s="118" t="s">
        <v>200</v>
      </c>
      <c r="D64" s="44"/>
      <c r="E64" s="45"/>
      <c r="F64" s="33"/>
      <c r="G64" s="33"/>
    </row>
    <row r="65" spans="1:7">
      <c r="A65" s="37"/>
      <c r="B65" s="11">
        <v>57</v>
      </c>
      <c r="C65" s="12" t="s">
        <v>79</v>
      </c>
      <c r="D65" s="13" t="s">
        <v>194</v>
      </c>
      <c r="E65" s="14">
        <v>50</v>
      </c>
      <c r="F65" s="26">
        <v>9205</v>
      </c>
      <c r="G65" s="26">
        <f t="shared" si="0"/>
        <v>460250</v>
      </c>
    </row>
    <row r="66" spans="1:7">
      <c r="A66" s="37"/>
      <c r="B66" s="11">
        <v>58</v>
      </c>
      <c r="C66" s="12" t="s">
        <v>80</v>
      </c>
      <c r="D66" s="13" t="s">
        <v>194</v>
      </c>
      <c r="E66" s="14">
        <v>500</v>
      </c>
      <c r="F66" s="26">
        <v>2268</v>
      </c>
      <c r="G66" s="26">
        <f t="shared" si="0"/>
        <v>1134000</v>
      </c>
    </row>
    <row r="67" spans="1:7">
      <c r="A67" s="37"/>
      <c r="B67" s="11">
        <v>59</v>
      </c>
      <c r="C67" s="12" t="s">
        <v>81</v>
      </c>
      <c r="D67" s="13" t="s">
        <v>194</v>
      </c>
      <c r="E67" s="14">
        <v>100</v>
      </c>
      <c r="F67" s="26">
        <v>2308.6</v>
      </c>
      <c r="G67" s="26">
        <f t="shared" si="0"/>
        <v>230860</v>
      </c>
    </row>
    <row r="68" spans="1:7" ht="15.65" customHeight="1">
      <c r="A68" s="37"/>
      <c r="B68" s="11">
        <v>60</v>
      </c>
      <c r="C68" s="12" t="s">
        <v>187</v>
      </c>
      <c r="D68" s="13" t="s">
        <v>194</v>
      </c>
      <c r="E68" s="14">
        <v>100</v>
      </c>
      <c r="F68" s="26">
        <v>26195.4</v>
      </c>
      <c r="G68" s="26">
        <f t="shared" si="0"/>
        <v>2619540</v>
      </c>
    </row>
    <row r="69" spans="1:7" ht="15.65" customHeight="1">
      <c r="A69" s="37"/>
      <c r="B69" s="11">
        <v>61</v>
      </c>
      <c r="C69" s="12" t="s">
        <v>83</v>
      </c>
      <c r="D69" s="13" t="s">
        <v>194</v>
      </c>
      <c r="E69" s="14">
        <v>100</v>
      </c>
      <c r="F69" s="26">
        <v>40880</v>
      </c>
      <c r="G69" s="26">
        <f t="shared" si="0"/>
        <v>4088000</v>
      </c>
    </row>
    <row r="70" spans="1:7" ht="15.65" customHeight="1">
      <c r="A70" s="37"/>
      <c r="B70" s="11">
        <v>62</v>
      </c>
      <c r="C70" s="12" t="s">
        <v>84</v>
      </c>
      <c r="D70" s="13" t="s">
        <v>194</v>
      </c>
      <c r="E70" s="14">
        <v>100</v>
      </c>
      <c r="F70" s="26">
        <v>8594.6</v>
      </c>
      <c r="G70" s="26">
        <f t="shared" si="0"/>
        <v>859460</v>
      </c>
    </row>
    <row r="71" spans="1:7" ht="15.65" customHeight="1">
      <c r="A71" s="37"/>
      <c r="B71" s="11">
        <v>63</v>
      </c>
      <c r="C71" s="12" t="s">
        <v>188</v>
      </c>
      <c r="D71" s="13" t="s">
        <v>194</v>
      </c>
      <c r="E71" s="14">
        <v>100</v>
      </c>
      <c r="F71" s="26">
        <v>2800</v>
      </c>
      <c r="G71" s="26">
        <f t="shared" si="0"/>
        <v>280000</v>
      </c>
    </row>
    <row r="72" spans="1:7">
      <c r="A72" s="37"/>
      <c r="B72" s="11">
        <v>64</v>
      </c>
      <c r="C72" s="12" t="s">
        <v>86</v>
      </c>
      <c r="D72" s="13" t="s">
        <v>194</v>
      </c>
      <c r="E72" s="14">
        <v>100</v>
      </c>
      <c r="F72" s="26">
        <v>10266.200000000001</v>
      </c>
      <c r="G72" s="26">
        <f t="shared" ref="G72:G110" si="1">+E72*F72</f>
        <v>1026620.0000000001</v>
      </c>
    </row>
    <row r="73" spans="1:7">
      <c r="A73" s="37"/>
      <c r="B73" s="11">
        <v>65</v>
      </c>
      <c r="C73" s="12" t="s">
        <v>87</v>
      </c>
      <c r="D73" s="13" t="s">
        <v>194</v>
      </c>
      <c r="E73" s="14">
        <v>100</v>
      </c>
      <c r="F73" s="26">
        <v>11793.6</v>
      </c>
      <c r="G73" s="26">
        <f t="shared" si="1"/>
        <v>1179360</v>
      </c>
    </row>
    <row r="74" spans="1:7" ht="34.5" customHeight="1">
      <c r="A74" s="37"/>
      <c r="B74" s="11">
        <v>66</v>
      </c>
      <c r="C74" s="73" t="s">
        <v>88</v>
      </c>
      <c r="D74" s="13" t="s">
        <v>194</v>
      </c>
      <c r="E74" s="14">
        <v>100</v>
      </c>
      <c r="F74" s="26">
        <v>12756.8</v>
      </c>
      <c r="G74" s="26">
        <f t="shared" si="1"/>
        <v>1275680</v>
      </c>
    </row>
    <row r="75" spans="1:7">
      <c r="A75" s="37"/>
      <c r="B75" s="11">
        <v>67</v>
      </c>
      <c r="C75" s="12" t="s">
        <v>89</v>
      </c>
      <c r="D75" s="13" t="s">
        <v>194</v>
      </c>
      <c r="E75" s="14">
        <v>100</v>
      </c>
      <c r="F75" s="26">
        <v>3920</v>
      </c>
      <c r="G75" s="26">
        <f t="shared" si="1"/>
        <v>392000</v>
      </c>
    </row>
    <row r="76" spans="1:7">
      <c r="A76" s="37"/>
      <c r="B76" s="11">
        <v>68</v>
      </c>
      <c r="C76" s="12" t="s">
        <v>90</v>
      </c>
      <c r="D76" s="13" t="s">
        <v>194</v>
      </c>
      <c r="E76" s="14">
        <v>60</v>
      </c>
      <c r="F76" s="26">
        <v>1666</v>
      </c>
      <c r="G76" s="26">
        <f t="shared" si="1"/>
        <v>99960</v>
      </c>
    </row>
    <row r="77" spans="1:7">
      <c r="A77" s="37"/>
      <c r="B77" s="11">
        <v>69</v>
      </c>
      <c r="C77" s="12" t="s">
        <v>91</v>
      </c>
      <c r="D77" s="13" t="s">
        <v>194</v>
      </c>
      <c r="E77" s="14">
        <v>60</v>
      </c>
      <c r="F77" s="26">
        <v>7686</v>
      </c>
      <c r="G77" s="26">
        <f t="shared" si="1"/>
        <v>461160</v>
      </c>
    </row>
    <row r="78" spans="1:7">
      <c r="A78" s="37"/>
      <c r="B78" s="216" t="s">
        <v>387</v>
      </c>
      <c r="C78" s="217"/>
      <c r="D78" s="217"/>
      <c r="E78" s="217"/>
      <c r="F78" s="119">
        <f>SUM(F65:F77)</f>
        <v>140340.20000000001</v>
      </c>
      <c r="G78" s="117">
        <f>SUM(G65:G77)</f>
        <v>14106890</v>
      </c>
    </row>
    <row r="79" spans="1:7" ht="21" customHeight="1">
      <c r="A79" s="37"/>
      <c r="B79" s="44"/>
      <c r="C79" s="48" t="s">
        <v>201</v>
      </c>
      <c r="D79" s="44"/>
      <c r="E79" s="45"/>
      <c r="F79" s="33"/>
      <c r="G79" s="33"/>
    </row>
    <row r="80" spans="1:7" ht="32.25" customHeight="1">
      <c r="A80" s="37"/>
      <c r="B80" s="11">
        <v>70</v>
      </c>
      <c r="C80" s="73" t="s">
        <v>92</v>
      </c>
      <c r="D80" s="13" t="s">
        <v>194</v>
      </c>
      <c r="E80" s="14">
        <v>20</v>
      </c>
      <c r="F80" s="26">
        <v>4235</v>
      </c>
      <c r="G80" s="26">
        <f t="shared" si="1"/>
        <v>84700</v>
      </c>
    </row>
    <row r="81" spans="1:7" ht="38.25" customHeight="1">
      <c r="A81" s="37"/>
      <c r="B81" s="11">
        <v>71</v>
      </c>
      <c r="C81" s="73" t="s">
        <v>93</v>
      </c>
      <c r="D81" s="13" t="s">
        <v>194</v>
      </c>
      <c r="E81" s="14">
        <v>20</v>
      </c>
      <c r="F81" s="26">
        <v>1702.4</v>
      </c>
      <c r="G81" s="26">
        <f t="shared" si="1"/>
        <v>34048</v>
      </c>
    </row>
    <row r="82" spans="1:7" ht="31">
      <c r="B82" s="11">
        <v>72</v>
      </c>
      <c r="C82" s="12" t="s">
        <v>94</v>
      </c>
      <c r="D82" s="13" t="s">
        <v>194</v>
      </c>
      <c r="E82" s="14">
        <v>20</v>
      </c>
      <c r="F82" s="26">
        <v>16100</v>
      </c>
      <c r="G82" s="26">
        <f t="shared" si="1"/>
        <v>322000</v>
      </c>
    </row>
    <row r="83" spans="1:7">
      <c r="B83" s="11">
        <v>73</v>
      </c>
      <c r="C83" s="12" t="s">
        <v>190</v>
      </c>
      <c r="D83" s="13" t="s">
        <v>194</v>
      </c>
      <c r="E83" s="14">
        <v>20</v>
      </c>
      <c r="F83" s="26">
        <v>5926.2</v>
      </c>
      <c r="G83" s="26">
        <f t="shared" si="1"/>
        <v>118524</v>
      </c>
    </row>
    <row r="84" spans="1:7">
      <c r="A84" s="37"/>
      <c r="B84" s="11">
        <v>74</v>
      </c>
      <c r="C84" s="12" t="s">
        <v>189</v>
      </c>
      <c r="D84" s="13" t="s">
        <v>194</v>
      </c>
      <c r="E84" s="14">
        <v>20</v>
      </c>
      <c r="F84" s="26">
        <v>8386</v>
      </c>
      <c r="G84" s="26">
        <f t="shared" si="1"/>
        <v>167720</v>
      </c>
    </row>
    <row r="85" spans="1:7">
      <c r="B85" s="11">
        <v>75</v>
      </c>
      <c r="C85" s="12" t="s">
        <v>96</v>
      </c>
      <c r="D85" s="13" t="s">
        <v>194</v>
      </c>
      <c r="E85" s="14">
        <v>20</v>
      </c>
      <c r="F85" s="26">
        <v>4550</v>
      </c>
      <c r="G85" s="26">
        <f t="shared" si="1"/>
        <v>91000</v>
      </c>
    </row>
    <row r="86" spans="1:7">
      <c r="A86" s="37"/>
      <c r="B86" s="11">
        <v>76</v>
      </c>
      <c r="C86" s="12" t="s">
        <v>97</v>
      </c>
      <c r="D86" s="13" t="s">
        <v>194</v>
      </c>
      <c r="E86" s="14">
        <v>20</v>
      </c>
      <c r="F86" s="26">
        <v>1680</v>
      </c>
      <c r="G86" s="26">
        <f t="shared" si="1"/>
        <v>33600</v>
      </c>
    </row>
    <row r="87" spans="1:7">
      <c r="B87" s="11">
        <v>77</v>
      </c>
      <c r="C87" s="12" t="s">
        <v>98</v>
      </c>
      <c r="D87" s="13" t="s">
        <v>194</v>
      </c>
      <c r="E87" s="14">
        <v>20</v>
      </c>
      <c r="F87" s="26">
        <v>2800</v>
      </c>
      <c r="G87" s="26">
        <f t="shared" si="1"/>
        <v>56000</v>
      </c>
    </row>
    <row r="88" spans="1:7" ht="15.65" customHeight="1">
      <c r="A88" s="37"/>
      <c r="B88" s="11">
        <v>78</v>
      </c>
      <c r="C88" s="12" t="s">
        <v>99</v>
      </c>
      <c r="D88" s="13" t="s">
        <v>194</v>
      </c>
      <c r="E88" s="14">
        <v>20</v>
      </c>
      <c r="F88" s="26">
        <v>21756</v>
      </c>
      <c r="G88" s="26">
        <f t="shared" si="1"/>
        <v>435120</v>
      </c>
    </row>
    <row r="89" spans="1:7" ht="20.5" customHeight="1">
      <c r="B89" s="11">
        <v>79</v>
      </c>
      <c r="C89" s="12" t="s">
        <v>100</v>
      </c>
      <c r="D89" s="13" t="s">
        <v>194</v>
      </c>
      <c r="E89" s="14">
        <v>20</v>
      </c>
      <c r="F89" s="26">
        <v>2210.6</v>
      </c>
      <c r="G89" s="26">
        <f t="shared" si="1"/>
        <v>44212</v>
      </c>
    </row>
    <row r="90" spans="1:7" ht="22.15" customHeight="1">
      <c r="B90" s="11">
        <v>80</v>
      </c>
      <c r="C90" s="12" t="s">
        <v>101</v>
      </c>
      <c r="D90" s="13" t="s">
        <v>194</v>
      </c>
      <c r="E90" s="14">
        <v>20</v>
      </c>
      <c r="F90" s="26">
        <v>53060</v>
      </c>
      <c r="G90" s="26">
        <f t="shared" si="1"/>
        <v>1061200</v>
      </c>
    </row>
    <row r="91" spans="1:7" ht="22.15" customHeight="1">
      <c r="B91" s="216" t="s">
        <v>387</v>
      </c>
      <c r="C91" s="217"/>
      <c r="D91" s="217"/>
      <c r="E91" s="217"/>
      <c r="F91" s="119">
        <f>SUM(F80:F90)</f>
        <v>122406.20000000001</v>
      </c>
      <c r="G91" s="117">
        <f>SUM(G80:G90)</f>
        <v>2448124</v>
      </c>
    </row>
    <row r="92" spans="1:7" ht="18.649999999999999" customHeight="1">
      <c r="B92" s="44"/>
      <c r="C92" s="48" t="s">
        <v>202</v>
      </c>
      <c r="D92" s="44"/>
      <c r="E92" s="45"/>
      <c r="F92" s="33"/>
      <c r="G92" s="33"/>
    </row>
    <row r="93" spans="1:7" ht="18.649999999999999" customHeight="1">
      <c r="B93" s="49">
        <v>81</v>
      </c>
      <c r="C93" s="50" t="s">
        <v>102</v>
      </c>
      <c r="D93" s="13" t="s">
        <v>194</v>
      </c>
      <c r="E93" s="52">
        <v>20</v>
      </c>
      <c r="F93" s="26">
        <v>82320</v>
      </c>
      <c r="G93" s="26">
        <f t="shared" si="1"/>
        <v>1646400</v>
      </c>
    </row>
    <row r="94" spans="1:7" ht="16.149999999999999" customHeight="1">
      <c r="B94" s="11">
        <v>82</v>
      </c>
      <c r="C94" s="12" t="s">
        <v>103</v>
      </c>
      <c r="D94" s="13" t="s">
        <v>194</v>
      </c>
      <c r="E94" s="14">
        <v>20</v>
      </c>
      <c r="F94" s="26">
        <v>35000</v>
      </c>
      <c r="G94" s="26">
        <f t="shared" si="1"/>
        <v>700000</v>
      </c>
    </row>
    <row r="95" spans="1:7" ht="18" customHeight="1">
      <c r="B95" s="49">
        <v>83</v>
      </c>
      <c r="C95" s="12" t="s">
        <v>104</v>
      </c>
      <c r="D95" s="13" t="s">
        <v>194</v>
      </c>
      <c r="E95" s="14">
        <v>20</v>
      </c>
      <c r="F95" s="26">
        <v>46382</v>
      </c>
      <c r="G95" s="26">
        <f t="shared" si="1"/>
        <v>927640</v>
      </c>
    </row>
    <row r="96" spans="1:7" ht="33" customHeight="1">
      <c r="B96" s="11">
        <v>84</v>
      </c>
      <c r="C96" s="73" t="s">
        <v>105</v>
      </c>
      <c r="D96" s="13" t="s">
        <v>194</v>
      </c>
      <c r="E96" s="14">
        <v>20</v>
      </c>
      <c r="F96" s="26">
        <v>14000</v>
      </c>
      <c r="G96" s="26">
        <f t="shared" si="1"/>
        <v>280000</v>
      </c>
    </row>
    <row r="97" spans="2:7" ht="31">
      <c r="B97" s="49">
        <v>85</v>
      </c>
      <c r="C97" s="73" t="s">
        <v>106</v>
      </c>
      <c r="D97" s="13" t="s">
        <v>194</v>
      </c>
      <c r="E97" s="14">
        <v>20</v>
      </c>
      <c r="F97" s="26">
        <v>15260</v>
      </c>
      <c r="G97" s="26">
        <f t="shared" si="1"/>
        <v>305200</v>
      </c>
    </row>
    <row r="98" spans="2:7">
      <c r="B98" s="11">
        <v>86</v>
      </c>
      <c r="C98" s="12" t="s">
        <v>107</v>
      </c>
      <c r="D98" s="13" t="s">
        <v>194</v>
      </c>
      <c r="E98" s="14">
        <v>20</v>
      </c>
      <c r="F98" s="26">
        <v>3851.4</v>
      </c>
      <c r="G98" s="26">
        <f t="shared" si="1"/>
        <v>77028</v>
      </c>
    </row>
    <row r="99" spans="2:7">
      <c r="B99" s="49">
        <v>87</v>
      </c>
      <c r="C99" s="12" t="s">
        <v>108</v>
      </c>
      <c r="D99" s="13" t="s">
        <v>194</v>
      </c>
      <c r="E99" s="14">
        <v>20</v>
      </c>
      <c r="F99" s="26">
        <v>3476.2</v>
      </c>
      <c r="G99" s="26">
        <f t="shared" si="1"/>
        <v>69524</v>
      </c>
    </row>
    <row r="100" spans="2:7">
      <c r="B100" s="11">
        <v>88</v>
      </c>
      <c r="C100" s="12" t="s">
        <v>109</v>
      </c>
      <c r="D100" s="13" t="s">
        <v>194</v>
      </c>
      <c r="E100" s="14">
        <v>20</v>
      </c>
      <c r="F100" s="26">
        <v>6986</v>
      </c>
      <c r="G100" s="26">
        <f t="shared" si="1"/>
        <v>139720</v>
      </c>
    </row>
    <row r="101" spans="2:7">
      <c r="B101" s="49">
        <v>89</v>
      </c>
      <c r="C101" s="12" t="s">
        <v>110</v>
      </c>
      <c r="D101" s="13" t="s">
        <v>194</v>
      </c>
      <c r="E101" s="14">
        <v>20</v>
      </c>
      <c r="F101" s="26">
        <v>1729</v>
      </c>
      <c r="G101" s="26">
        <f t="shared" si="1"/>
        <v>34580</v>
      </c>
    </row>
    <row r="102" spans="2:7">
      <c r="B102" s="11">
        <v>90</v>
      </c>
      <c r="C102" s="12" t="s">
        <v>191</v>
      </c>
      <c r="D102" s="13" t="s">
        <v>194</v>
      </c>
      <c r="E102" s="14">
        <v>20</v>
      </c>
      <c r="F102" s="26">
        <v>5552.4</v>
      </c>
      <c r="G102" s="26">
        <f t="shared" si="1"/>
        <v>111048</v>
      </c>
    </row>
    <row r="103" spans="2:7">
      <c r="B103" s="216" t="s">
        <v>388</v>
      </c>
      <c r="C103" s="217"/>
      <c r="D103" s="217"/>
      <c r="E103" s="217"/>
      <c r="F103" s="119">
        <f>SUM(F93:F102)</f>
        <v>214557</v>
      </c>
      <c r="G103" s="117">
        <v>4291083</v>
      </c>
    </row>
    <row r="104" spans="2:7" ht="21" customHeight="1">
      <c r="B104" s="44"/>
      <c r="C104" s="48" t="s">
        <v>203</v>
      </c>
      <c r="D104" s="44"/>
      <c r="E104" s="45"/>
      <c r="F104" s="33"/>
      <c r="G104" s="33"/>
    </row>
    <row r="105" spans="2:7" ht="97.5" customHeight="1">
      <c r="B105" s="11">
        <v>91</v>
      </c>
      <c r="C105" s="73" t="s">
        <v>112</v>
      </c>
      <c r="D105" s="13" t="s">
        <v>194</v>
      </c>
      <c r="E105" s="14">
        <v>200</v>
      </c>
      <c r="F105" s="26">
        <v>11500</v>
      </c>
      <c r="G105" s="26">
        <f t="shared" si="1"/>
        <v>2300000</v>
      </c>
    </row>
    <row r="106" spans="2:7" ht="93" customHeight="1">
      <c r="B106" s="11">
        <v>92</v>
      </c>
      <c r="C106" s="73" t="s">
        <v>113</v>
      </c>
      <c r="D106" s="13" t="s">
        <v>194</v>
      </c>
      <c r="E106" s="14">
        <v>200</v>
      </c>
      <c r="F106" s="26">
        <v>27000</v>
      </c>
      <c r="G106" s="26">
        <f t="shared" si="1"/>
        <v>5400000</v>
      </c>
    </row>
    <row r="107" spans="2:7">
      <c r="B107" s="216" t="s">
        <v>389</v>
      </c>
      <c r="C107" s="217"/>
      <c r="D107" s="217"/>
      <c r="E107" s="217"/>
      <c r="F107" s="119">
        <f>SUM(F105:F106)</f>
        <v>38500</v>
      </c>
      <c r="G107" s="117">
        <f>SUM(G105:G106)</f>
        <v>7700000</v>
      </c>
    </row>
    <row r="108" spans="2:7" ht="23.25" customHeight="1">
      <c r="B108" s="44"/>
      <c r="C108" s="48" t="s">
        <v>204</v>
      </c>
      <c r="D108" s="44"/>
      <c r="E108" s="45"/>
      <c r="F108" s="33"/>
      <c r="G108" s="33"/>
    </row>
    <row r="109" spans="2:7" ht="43.9" customHeight="1">
      <c r="B109" s="11">
        <v>93</v>
      </c>
      <c r="C109" s="73" t="s">
        <v>114</v>
      </c>
      <c r="D109" s="13" t="s">
        <v>194</v>
      </c>
      <c r="E109" s="14">
        <v>15</v>
      </c>
      <c r="F109" s="26">
        <v>2014410</v>
      </c>
      <c r="G109" s="26">
        <f t="shared" si="1"/>
        <v>30216150</v>
      </c>
    </row>
    <row r="110" spans="2:7" ht="81" customHeight="1">
      <c r="B110" s="11">
        <v>94</v>
      </c>
      <c r="C110" s="73" t="s">
        <v>115</v>
      </c>
      <c r="D110" s="13" t="s">
        <v>194</v>
      </c>
      <c r="E110" s="14">
        <v>13</v>
      </c>
      <c r="F110" s="26">
        <v>1325050</v>
      </c>
      <c r="G110" s="26">
        <f t="shared" si="1"/>
        <v>17225650</v>
      </c>
    </row>
    <row r="111" spans="2:7">
      <c r="B111" s="216" t="s">
        <v>390</v>
      </c>
      <c r="C111" s="217"/>
      <c r="D111" s="217"/>
      <c r="E111" s="217"/>
      <c r="F111" s="119">
        <f>SUM(F109:F110)</f>
        <v>3339460</v>
      </c>
      <c r="G111" s="117">
        <f>SUM(G109:G110)</f>
        <v>47441800</v>
      </c>
    </row>
    <row r="112" spans="2:7" ht="21" customHeight="1">
      <c r="B112" s="144" t="s">
        <v>3</v>
      </c>
      <c r="C112" s="145"/>
      <c r="D112" s="145"/>
      <c r="E112" s="146"/>
      <c r="F112" s="120">
        <f>+F111+F107+F103+F91+F78+F63+F58</f>
        <v>26456222.200000003</v>
      </c>
      <c r="G112" s="19">
        <v>230000000</v>
      </c>
    </row>
    <row r="113" spans="2:7" ht="21" customHeight="1">
      <c r="B113" s="74"/>
      <c r="C113" s="74"/>
      <c r="D113" s="74"/>
      <c r="E113" s="74"/>
      <c r="F113" s="75"/>
      <c r="G113" s="75"/>
    </row>
    <row r="114" spans="2:7" ht="32.5" customHeight="1">
      <c r="B114" s="215" t="s">
        <v>117</v>
      </c>
      <c r="C114" s="215"/>
      <c r="D114" s="215"/>
      <c r="E114" s="215"/>
      <c r="F114" s="215"/>
      <c r="G114" s="215"/>
    </row>
    <row r="115" spans="2:7" ht="15" customHeight="1">
      <c r="B115" s="5"/>
      <c r="C115" s="5"/>
      <c r="D115" s="5"/>
      <c r="E115" s="5"/>
      <c r="F115" s="5"/>
      <c r="G115" s="5"/>
    </row>
    <row r="116" spans="2:7" ht="15" customHeight="1">
      <c r="B116" s="5"/>
      <c r="C116" s="5"/>
      <c r="D116" s="5"/>
      <c r="E116" s="5"/>
      <c r="F116" s="5"/>
      <c r="G116" s="5"/>
    </row>
    <row r="117" spans="2:7" ht="54" customHeight="1">
      <c r="B117" s="227" t="s">
        <v>205</v>
      </c>
      <c r="C117" s="227"/>
      <c r="D117" s="227"/>
      <c r="E117" s="227"/>
      <c r="F117" s="227"/>
      <c r="G117" s="227"/>
    </row>
    <row r="118" spans="2:7" ht="30.5" customHeight="1">
      <c r="B118" s="228" t="s">
        <v>206</v>
      </c>
      <c r="C118" s="228"/>
      <c r="D118" s="228"/>
      <c r="E118" s="228"/>
      <c r="F118" s="228"/>
      <c r="G118" s="228"/>
    </row>
    <row r="119" spans="2:7" ht="15" customHeight="1">
      <c r="F119" s="4"/>
      <c r="G119" s="4"/>
    </row>
    <row r="120" spans="2:7" ht="15" customHeight="1"/>
    <row r="121" spans="2:7" ht="15" customHeight="1"/>
    <row r="122" spans="2:7" ht="15" customHeight="1"/>
    <row r="123" spans="2:7" ht="15" customHeight="1"/>
    <row r="124" spans="2:7" ht="15" customHeight="1"/>
    <row r="125" spans="2:7" ht="15" customHeight="1"/>
    <row r="126" spans="2:7" ht="15" customHeight="1"/>
    <row r="127" spans="2:7" ht="15" customHeight="1"/>
    <row r="128" spans="2:7" ht="15" customHeight="1"/>
    <row r="134" ht="24" customHeight="1"/>
  </sheetData>
  <mergeCells count="21">
    <mergeCell ref="B112:E112"/>
    <mergeCell ref="B117:G117"/>
    <mergeCell ref="B118:G118"/>
    <mergeCell ref="F6:G6"/>
    <mergeCell ref="B6:B7"/>
    <mergeCell ref="C6:C7"/>
    <mergeCell ref="D6:D7"/>
    <mergeCell ref="E6:E7"/>
    <mergeCell ref="B114:G114"/>
    <mergeCell ref="B107:E107"/>
    <mergeCell ref="B111:E111"/>
    <mergeCell ref="B58:E58"/>
    <mergeCell ref="B63:E63"/>
    <mergeCell ref="B78:E78"/>
    <mergeCell ref="B91:E91"/>
    <mergeCell ref="B103:E103"/>
    <mergeCell ref="B1:G1"/>
    <mergeCell ref="B2:G2"/>
    <mergeCell ref="B3:G3"/>
    <mergeCell ref="B4:G4"/>
    <mergeCell ref="B5:G5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14" scale="54" orientation="portrait" r:id="rId1"/>
  <rowBreaks count="1" manualBreakCount="1">
    <brk id="63" max="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9"/>
  <sheetViews>
    <sheetView workbookViewId="0">
      <selection activeCell="G9" sqref="G9"/>
    </sheetView>
  </sheetViews>
  <sheetFormatPr baseColWidth="10" defaultRowHeight="15.5"/>
  <cols>
    <col min="2" max="2" width="38.58203125" customWidth="1"/>
    <col min="3" max="3" width="6.9140625" customWidth="1"/>
    <col min="4" max="4" width="6.75" customWidth="1"/>
    <col min="5" max="5" width="8.83203125" customWidth="1"/>
    <col min="6" max="6" width="6.75" customWidth="1"/>
    <col min="7" max="7" width="8.83203125" customWidth="1"/>
    <col min="8" max="8" width="6.75" customWidth="1"/>
    <col min="9" max="9" width="8.83203125" customWidth="1"/>
  </cols>
  <sheetData>
    <row r="1" spans="2:10" ht="16" thickBot="1"/>
    <row r="2" spans="2:10" ht="15.5" customHeight="1">
      <c r="B2" s="218" t="s">
        <v>381</v>
      </c>
      <c r="C2" s="219"/>
      <c r="D2" s="219"/>
      <c r="E2" s="219"/>
      <c r="F2" s="219"/>
      <c r="G2" s="219"/>
      <c r="H2" s="219"/>
      <c r="I2" s="220"/>
    </row>
    <row r="3" spans="2:10">
      <c r="B3" s="221"/>
      <c r="C3" s="222"/>
      <c r="D3" s="222"/>
      <c r="E3" s="222"/>
      <c r="F3" s="222"/>
      <c r="G3" s="222"/>
      <c r="H3" s="222"/>
      <c r="I3" s="223"/>
    </row>
    <row r="4" spans="2:10" ht="16" thickBot="1">
      <c r="B4" s="224"/>
      <c r="C4" s="225"/>
      <c r="D4" s="225"/>
      <c r="E4" s="225"/>
      <c r="F4" s="225"/>
      <c r="G4" s="225"/>
      <c r="H4" s="225"/>
      <c r="I4" s="226"/>
    </row>
    <row r="5" spans="2:10" ht="16.5" customHeight="1" thickBot="1">
      <c r="B5" s="116" t="s">
        <v>207</v>
      </c>
      <c r="C5" s="115" t="s">
        <v>208</v>
      </c>
      <c r="D5" s="115" t="s">
        <v>209</v>
      </c>
      <c r="E5" s="115" t="s">
        <v>210</v>
      </c>
      <c r="F5" s="115" t="s">
        <v>391</v>
      </c>
      <c r="G5" s="115" t="s">
        <v>392</v>
      </c>
      <c r="H5" s="115" t="s">
        <v>393</v>
      </c>
      <c r="I5" s="115" t="s">
        <v>394</v>
      </c>
      <c r="J5" s="122"/>
    </row>
    <row r="6" spans="2:10" ht="16" thickBot="1">
      <c r="B6" s="80" t="s">
        <v>211</v>
      </c>
      <c r="C6" s="121"/>
      <c r="D6" s="84"/>
      <c r="E6" s="83"/>
      <c r="F6" s="84"/>
      <c r="G6" s="83"/>
      <c r="H6" s="84"/>
      <c r="I6" s="83"/>
    </row>
    <row r="7" spans="2:10" ht="26.5" thickBot="1">
      <c r="B7" s="82" t="s">
        <v>198</v>
      </c>
      <c r="C7" s="85"/>
      <c r="D7" s="123"/>
      <c r="E7" s="123"/>
      <c r="F7" s="123"/>
      <c r="G7" s="123"/>
      <c r="H7" s="123"/>
      <c r="I7" s="85"/>
    </row>
    <row r="8" spans="2:10" ht="16" thickBot="1">
      <c r="B8" s="82" t="s">
        <v>199</v>
      </c>
      <c r="C8" s="85"/>
      <c r="D8" s="123"/>
      <c r="E8" s="123"/>
      <c r="F8" s="123"/>
      <c r="G8" s="123"/>
      <c r="H8" s="123"/>
      <c r="I8" s="85"/>
    </row>
    <row r="9" spans="2:10" ht="26.5" thickBot="1">
      <c r="B9" s="82" t="s">
        <v>200</v>
      </c>
      <c r="C9" s="85"/>
      <c r="D9" s="123"/>
      <c r="E9" s="123"/>
      <c r="F9" s="123"/>
      <c r="G9" s="123"/>
      <c r="H9" s="123"/>
      <c r="I9" s="85"/>
    </row>
    <row r="10" spans="2:10" ht="16" thickBot="1">
      <c r="B10" s="82" t="s">
        <v>201</v>
      </c>
      <c r="C10" s="85"/>
      <c r="D10" s="123"/>
      <c r="E10" s="123"/>
      <c r="F10" s="123"/>
      <c r="G10" s="123"/>
      <c r="H10" s="123"/>
      <c r="I10" s="85"/>
    </row>
    <row r="11" spans="2:10" ht="16" thickBot="1">
      <c r="B11" s="82" t="s">
        <v>202</v>
      </c>
      <c r="C11" s="85"/>
      <c r="D11" s="123"/>
      <c r="E11" s="123"/>
      <c r="F11" s="123"/>
      <c r="G11" s="123"/>
      <c r="H11" s="123"/>
      <c r="I11" s="85"/>
    </row>
    <row r="12" spans="2:10" ht="26.5" thickBot="1">
      <c r="B12" s="82" t="s">
        <v>203</v>
      </c>
      <c r="C12" s="85"/>
      <c r="D12" s="123"/>
      <c r="E12" s="123"/>
      <c r="F12" s="123"/>
      <c r="G12" s="123"/>
      <c r="H12" s="123"/>
      <c r="I12" s="85"/>
    </row>
    <row r="13" spans="2:10" ht="16" thickBot="1">
      <c r="B13" s="82" t="s">
        <v>204</v>
      </c>
      <c r="C13" s="85"/>
      <c r="D13" s="123"/>
      <c r="E13" s="123"/>
      <c r="F13" s="123"/>
      <c r="G13" s="123"/>
      <c r="H13" s="123"/>
      <c r="I13" s="85"/>
    </row>
    <row r="14" spans="2:10" ht="16" thickBot="1">
      <c r="B14" s="80" t="s">
        <v>212</v>
      </c>
      <c r="C14" s="81"/>
      <c r="D14" s="84"/>
      <c r="E14" s="83"/>
      <c r="F14" s="84"/>
      <c r="G14" s="83"/>
      <c r="H14" s="84"/>
      <c r="I14" s="124"/>
    </row>
    <row r="18" spans="2:4">
      <c r="B18" s="147" t="s">
        <v>205</v>
      </c>
      <c r="C18" s="147"/>
      <c r="D18" s="147"/>
    </row>
    <row r="19" spans="2:4">
      <c r="B19" s="148" t="s">
        <v>206</v>
      </c>
      <c r="C19" s="148"/>
      <c r="D19" s="148"/>
    </row>
  </sheetData>
  <mergeCells count="3">
    <mergeCell ref="B2:I4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ESTUDIO DE MERCADO ULTIMO</vt:lpstr>
      <vt:lpstr>PRESUPUESTO2</vt:lpstr>
      <vt:lpstr>ESTUDIO DE MERCADO 27 AGOS</vt:lpstr>
      <vt:lpstr>ESTUDIO DE MERCADO</vt:lpstr>
      <vt:lpstr> PRESUPUESTO FINAL </vt:lpstr>
      <vt:lpstr>Cronograma de Actividades </vt:lpstr>
      <vt:lpstr>' PRESUPUESTO FINAL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gomez</dc:creator>
  <cp:lastModifiedBy>Yacelis Gutierrez</cp:lastModifiedBy>
  <cp:lastPrinted>2026-04-24T14:28:37Z</cp:lastPrinted>
  <dcterms:created xsi:type="dcterms:W3CDTF">2025-05-23T16:31:18Z</dcterms:created>
  <dcterms:modified xsi:type="dcterms:W3CDTF">2026-04-24T14:28:47Z</dcterms:modified>
</cp:coreProperties>
</file>