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83675a7f9174d21/RAMA JUDICIAL/2026/INSUMOS DE IMPRESION/DOCUMENTOS ESTRUCTURALES REVISADOS/"/>
    </mc:Choice>
  </mc:AlternateContent>
  <xr:revisionPtr revIDLastSave="1" documentId="13_ncr:1_{6D48A886-051C-464A-9DF8-B1E8AFCA9366}" xr6:coauthVersionLast="47" xr6:coauthVersionMax="47" xr10:uidLastSave="{A020DB43-5C60-4B03-BFF7-986F9B151D39}"/>
  <bookViews>
    <workbookView xWindow="-120" yWindow="-120" windowWidth="29040" windowHeight="15720" xr2:uid="{00000000-000D-0000-FFFF-FFFF00000000}"/>
  </bookViews>
  <sheets>
    <sheet name=" EM CANTIDADES REQUERIDAS " sheetId="1" r:id="rId1"/>
    <sheet name="CANTIDADES AJUSTADAS" sheetId="5" r:id="rId2"/>
    <sheet name="COTIZACIÓN No. 1" sheetId="2" r:id="rId3"/>
    <sheet name="COTIZACIÓN No. 2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" l="1"/>
  <c r="F11" i="1"/>
  <c r="F12" i="1"/>
  <c r="G12" i="1" s="1"/>
  <c r="F13" i="1"/>
  <c r="F14" i="1"/>
  <c r="F15" i="1"/>
  <c r="G15" i="1" s="1"/>
  <c r="F16" i="1"/>
  <c r="F9" i="1"/>
  <c r="H10" i="3"/>
  <c r="E17" i="3"/>
  <c r="F17" i="3" s="1"/>
  <c r="E15" i="3"/>
  <c r="F15" i="3" s="1"/>
  <c r="E16" i="3"/>
  <c r="F16" i="3" s="1"/>
  <c r="E14" i="3"/>
  <c r="E13" i="3"/>
  <c r="F13" i="3" s="1"/>
  <c r="E12" i="3"/>
  <c r="F12" i="3" s="1"/>
  <c r="E11" i="3"/>
  <c r="F11" i="3" s="1"/>
  <c r="E10" i="3"/>
  <c r="F10" i="3" s="1"/>
  <c r="G10" i="3" s="1"/>
  <c r="F14" i="3"/>
  <c r="Q18" i="2"/>
  <c r="Q17" i="2"/>
  <c r="Q16" i="2"/>
  <c r="Q15" i="2"/>
  <c r="Q14" i="2"/>
  <c r="Q13" i="2"/>
  <c r="Q12" i="2"/>
  <c r="Q11" i="2"/>
  <c r="O18" i="2"/>
  <c r="O17" i="2"/>
  <c r="O16" i="2"/>
  <c r="O15" i="2"/>
  <c r="O14" i="2"/>
  <c r="O13" i="2"/>
  <c r="O12" i="2"/>
  <c r="O11" i="2"/>
  <c r="J16" i="5"/>
  <c r="K16" i="5" s="1"/>
  <c r="L16" i="5" s="1"/>
  <c r="J9" i="5"/>
  <c r="J10" i="5"/>
  <c r="J11" i="5"/>
  <c r="J12" i="5"/>
  <c r="J13" i="5"/>
  <c r="J14" i="5"/>
  <c r="J15" i="5"/>
  <c r="F16" i="5"/>
  <c r="F15" i="5"/>
  <c r="F14" i="5"/>
  <c r="F13" i="5"/>
  <c r="F12" i="5"/>
  <c r="F11" i="5"/>
  <c r="F10" i="5"/>
  <c r="F9" i="5"/>
  <c r="G9" i="5" s="1"/>
  <c r="H9" i="5" s="1"/>
  <c r="J9" i="1"/>
  <c r="J10" i="1"/>
  <c r="J11" i="1"/>
  <c r="K11" i="1"/>
  <c r="J12" i="1"/>
  <c r="K12" i="1" s="1"/>
  <c r="G13" i="1"/>
  <c r="H13" i="1"/>
  <c r="J13" i="1"/>
  <c r="K13" i="1"/>
  <c r="L13" i="1"/>
  <c r="G14" i="1"/>
  <c r="H14" i="1" s="1"/>
  <c r="J14" i="1"/>
  <c r="J15" i="1"/>
  <c r="K15" i="1"/>
  <c r="J16" i="1"/>
  <c r="K16" i="1"/>
  <c r="M12" i="1" l="1"/>
  <c r="L12" i="1"/>
  <c r="K15" i="5"/>
  <c r="L15" i="5" s="1"/>
  <c r="G15" i="5"/>
  <c r="H15" i="5" s="1"/>
  <c r="K13" i="5"/>
  <c r="L13" i="5" s="1"/>
  <c r="G12" i="5"/>
  <c r="H12" i="5" s="1"/>
  <c r="G10" i="5"/>
  <c r="H10" i="5" s="1"/>
  <c r="K9" i="5"/>
  <c r="G16" i="5"/>
  <c r="H16" i="5" s="1"/>
  <c r="K14" i="5"/>
  <c r="L14" i="5" s="1"/>
  <c r="G14" i="5"/>
  <c r="H14" i="5" s="1"/>
  <c r="G13" i="5"/>
  <c r="H13" i="5" s="1"/>
  <c r="K12" i="5"/>
  <c r="L12" i="5" s="1"/>
  <c r="K11" i="5"/>
  <c r="L11" i="5" s="1"/>
  <c r="G11" i="5"/>
  <c r="H11" i="5" s="1"/>
  <c r="K10" i="5"/>
  <c r="L11" i="1"/>
  <c r="H12" i="1"/>
  <c r="G11" i="1"/>
  <c r="K14" i="1"/>
  <c r="L14" i="1" s="1"/>
  <c r="N14" i="1" s="1"/>
  <c r="H15" i="1"/>
  <c r="L15" i="1"/>
  <c r="G16" i="1"/>
  <c r="N12" i="1"/>
  <c r="L16" i="1"/>
  <c r="N13" i="1"/>
  <c r="M15" i="1"/>
  <c r="M13" i="1"/>
  <c r="K9" i="1"/>
  <c r="K10" i="1"/>
  <c r="L10" i="1" s="1"/>
  <c r="G10" i="1"/>
  <c r="G9" i="1"/>
  <c r="M9" i="1" s="1"/>
  <c r="H9" i="1"/>
  <c r="H10" i="1"/>
  <c r="G17" i="3"/>
  <c r="H17" i="3" s="1"/>
  <c r="G16" i="3"/>
  <c r="H16" i="3" s="1"/>
  <c r="G15" i="3"/>
  <c r="H15" i="3" s="1"/>
  <c r="G14" i="3"/>
  <c r="H14" i="3" s="1"/>
  <c r="G13" i="3"/>
  <c r="H13" i="3" s="1"/>
  <c r="G12" i="3"/>
  <c r="H12" i="3" s="1"/>
  <c r="G11" i="3"/>
  <c r="H11" i="3" s="1"/>
  <c r="P18" i="2"/>
  <c r="P16" i="2"/>
  <c r="P17" i="2"/>
  <c r="P15" i="2"/>
  <c r="P14" i="2"/>
  <c r="P13" i="2"/>
  <c r="P12" i="2"/>
  <c r="P11" i="2"/>
  <c r="M9" i="5" l="1"/>
  <c r="N9" i="5" s="1"/>
  <c r="L9" i="5"/>
  <c r="M10" i="5"/>
  <c r="N10" i="5" s="1"/>
  <c r="L10" i="5"/>
  <c r="M10" i="1"/>
  <c r="N15" i="1"/>
  <c r="M14" i="1"/>
  <c r="N10" i="1"/>
  <c r="H18" i="3"/>
  <c r="K18" i="3" s="1"/>
  <c r="M15" i="5"/>
  <c r="N15" i="5" s="1"/>
  <c r="M12" i="5"/>
  <c r="N12" i="5" s="1"/>
  <c r="M16" i="5"/>
  <c r="N16" i="5" s="1"/>
  <c r="M14" i="5"/>
  <c r="N14" i="5" s="1"/>
  <c r="M13" i="5"/>
  <c r="N13" i="5" s="1"/>
  <c r="M11" i="5"/>
  <c r="N11" i="5" s="1"/>
  <c r="M11" i="1"/>
  <c r="H11" i="1"/>
  <c r="N11" i="1" s="1"/>
  <c r="H16" i="1"/>
  <c r="N16" i="1" s="1"/>
  <c r="M16" i="1"/>
  <c r="L9" i="1"/>
  <c r="N9" i="1" s="1"/>
  <c r="Q19" i="2"/>
  <c r="P19" i="2"/>
  <c r="N17" i="5" l="1"/>
  <c r="N17" i="1" l="1"/>
</calcChain>
</file>

<file path=xl/sharedStrings.xml><?xml version="1.0" encoding="utf-8"?>
<sst xmlns="http://schemas.openxmlformats.org/spreadsheetml/2006/main" count="131" uniqueCount="37">
  <si>
    <t>Consejo Seccional de la Judicatura</t>
  </si>
  <si>
    <t>Dirección Seccional de Administración Judicial</t>
  </si>
  <si>
    <t>Cali – Valle del Cauca</t>
  </si>
  <si>
    <t>ESTUDIO DE MERCADO</t>
  </si>
  <si>
    <t>ÍTEM</t>
  </si>
  <si>
    <t>DESCRIPCIÓN DEL ELEMENTO</t>
  </si>
  <si>
    <t>UNIDAD DE MEDIDA</t>
  </si>
  <si>
    <t>CANTIDAD</t>
  </si>
  <si>
    <t>VALOR ANTES DE IVA</t>
  </si>
  <si>
    <t>VALOR IVA</t>
  </si>
  <si>
    <t>VALOR UNITARIO INCLUIDO IVA</t>
  </si>
  <si>
    <t>VALOR TOTAL INCLUIDO IVA</t>
  </si>
  <si>
    <t>VALOR UNITARIO PROMEDIO INCLUIDO IVA</t>
  </si>
  <si>
    <t>Tóner Lexmark Multifuncional MS431, MX431 - 55B4X00</t>
  </si>
  <si>
    <t>UNIDAD</t>
  </si>
  <si>
    <t>Tambor de imagen multifuncional MX431</t>
  </si>
  <si>
    <t>TONER LEXMARK 56F4U00 IMPRESORA LEXMARK MS521-MS620-MS621-MS622-MX521-MX522-MX622</t>
  </si>
  <si>
    <t>UNIDAD DE IMAGEN LEXMARK 56F0Z00 50 K- PARA IMPRESORA LEXMARK MS/MX 320,420,520,620</t>
  </si>
  <si>
    <t>TONER LEXMARK AMARILLO 20N4XY0</t>
  </si>
  <si>
    <t>TONER LEXMARK CYAN 20N4XC0</t>
  </si>
  <si>
    <t>TONER LEXMARK MAGENTA 20N4XM0</t>
  </si>
  <si>
    <t>TONER LEXMARK NEGRO 20N4XK0</t>
  </si>
  <si>
    <t>SOLICITUD DE COTIZACIÓN</t>
  </si>
  <si>
    <t>ITEM</t>
  </si>
  <si>
    <t xml:space="preserve">COTIZACIÓN </t>
  </si>
  <si>
    <t>VENEPLAST LTDA</t>
  </si>
  <si>
    <t>EMPRESA COTIZANTE</t>
  </si>
  <si>
    <t>COTIZACIÓN 1</t>
  </si>
  <si>
    <t>COTIZACIÓN 2</t>
  </si>
  <si>
    <t>VALOR TOTAL  INCLUIDO IVA</t>
  </si>
  <si>
    <t xml:space="preserve">TOTAL </t>
  </si>
  <si>
    <t xml:space="preserve">VALOR ESTABLECIDO POR LA ENTIDAD </t>
  </si>
  <si>
    <t>Nota: Se realizó corrección aritmetica a la cotización No. 1, toda vez que al realizar los calculos con los valores contenidos en el archivo PDF remitido, no correspondian a la sumatoria de los totales, evidenciandose una diferencia de $4 pesos. Respecto de la cotización 2, se evidenció una diferencia de $67</t>
  </si>
  <si>
    <t>ESTUDIO DE MERCADO PARA CONTRATAR LA ADQUISICIÓN DE INSUMOS DE IMPRESIÓN CON DESTINO A LAS CORPORACIONES, DESPACHOS JUDICIALES Y SEDES ADMINISTRATIVAS PERTENECIENTES A LA DIRECCIÓN SECCIONAL DE ADMINISTRACIÓN JUDICIAL DEL VALLE DEL CAUCA</t>
  </si>
  <si>
    <t xml:space="preserve">Nota: Las cantidades relacionadas, corresponden a las cantidades requeridas por la Entidad. </t>
  </si>
  <si>
    <t xml:space="preserve">Nota: Las cantidades relacionadas, corresponden a ajuste de cantidades realizado por la Jefe de Grupo de Servicios Administrativos, Almacén e Inventarios. </t>
  </si>
  <si>
    <t xml:space="preserve">Se establece como Presupuesto Oficial Estimado, la suma de CUATROCIENTOS CUARENTA Y DOS MILLONES QUINIENTOS CINCUENTA Y CINCO MIL SETECIENTOS TREINTA Y CUATRO PESOS ($442.555.734,00)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</si>
</sst>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8"/>
      <name val="Arial"/>
      <family val="2"/>
    </font>
    <font>
      <sz val="18"/>
      <name val="Arial"/>
      <family val="2"/>
    </font>
    <font>
      <b/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11"/>
      <color rgb="FF000000"/>
      <name val="Arial"/>
      <family val="2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44" fontId="12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0" xfId="0" applyFill="1"/>
    <xf numFmtId="164" fontId="2" fillId="0" borderId="0" xfId="3" applyNumberFormat="1" applyFont="1" applyAlignment="1">
      <alignment vertical="center"/>
    </xf>
    <xf numFmtId="164" fontId="2" fillId="0" borderId="0" xfId="3" applyNumberFormat="1" applyFont="1" applyAlignment="1">
      <alignment horizontal="center" vertical="center" wrapText="1"/>
    </xf>
    <xf numFmtId="164" fontId="6" fillId="2" borderId="1" xfId="3" applyNumberFormat="1" applyFont="1" applyFill="1" applyBorder="1" applyAlignment="1">
      <alignment horizontal="center" vertical="center" wrapText="1"/>
    </xf>
    <xf numFmtId="164" fontId="3" fillId="0" borderId="1" xfId="3" applyNumberFormat="1" applyFont="1" applyBorder="1"/>
    <xf numFmtId="164" fontId="0" fillId="3" borderId="0" xfId="3" applyNumberFormat="1" applyFont="1" applyFill="1"/>
    <xf numFmtId="164" fontId="3" fillId="0" borderId="0" xfId="3" applyNumberFormat="1" applyFont="1"/>
    <xf numFmtId="164" fontId="3" fillId="0" borderId="1" xfId="0" applyNumberFormat="1" applyFont="1" applyBorder="1"/>
    <xf numFmtId="164" fontId="3" fillId="0" borderId="0" xfId="0" applyNumberFormat="1" applyFont="1"/>
    <xf numFmtId="164" fontId="3" fillId="5" borderId="1" xfId="0" applyNumberFormat="1" applyFont="1" applyFill="1" applyBorder="1"/>
    <xf numFmtId="164" fontId="6" fillId="5" borderId="1" xfId="0" applyNumberFormat="1" applyFont="1" applyFill="1" applyBorder="1"/>
    <xf numFmtId="0" fontId="15" fillId="2" borderId="1" xfId="0" applyFont="1" applyFill="1" applyBorder="1" applyAlignment="1">
      <alignment horizontal="center" vertical="center" wrapText="1"/>
    </xf>
    <xf numFmtId="164" fontId="15" fillId="2" borderId="1" xfId="3" applyNumberFormat="1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164" fontId="3" fillId="0" borderId="1" xfId="3" applyNumberFormat="1" applyFont="1" applyBorder="1" applyAlignment="1">
      <alignment vertical="center"/>
    </xf>
    <xf numFmtId="164" fontId="3" fillId="8" borderId="1" xfId="0" applyNumberFormat="1" applyFont="1" applyFill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/>
    </xf>
    <xf numFmtId="0" fontId="3" fillId="0" borderId="1" xfId="0" applyFont="1" applyBorder="1"/>
    <xf numFmtId="164" fontId="6" fillId="0" borderId="1" xfId="0" applyNumberFormat="1" applyFont="1" applyBorder="1"/>
    <xf numFmtId="0" fontId="3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4" fillId="6" borderId="1" xfId="3" applyNumberFormat="1" applyFont="1" applyFill="1" applyBorder="1" applyAlignment="1">
      <alignment horizontal="center" vertical="center" wrapText="1"/>
    </xf>
    <xf numFmtId="164" fontId="4" fillId="7" borderId="1" xfId="3" applyNumberFormat="1" applyFont="1" applyFill="1" applyBorder="1" applyAlignment="1">
      <alignment horizontal="center" vertical="center" wrapText="1"/>
    </xf>
    <xf numFmtId="164" fontId="4" fillId="7" borderId="2" xfId="3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0" fontId="10" fillId="3" borderId="0" xfId="0" applyFont="1" applyFill="1" applyAlignment="1">
      <alignment horizontal="center"/>
    </xf>
    <xf numFmtId="44" fontId="1" fillId="3" borderId="0" xfId="0" applyNumberFormat="1" applyFont="1" applyFill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</cellXfs>
  <cellStyles count="4">
    <cellStyle name="Moneda" xfId="3" builtinId="4"/>
    <cellStyle name="Normal" xfId="0" builtinId="0"/>
    <cellStyle name="Normal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534457</xdr:colOff>
      <xdr:row>0</xdr:row>
      <xdr:rowOff>0</xdr:rowOff>
    </xdr:from>
    <xdr:to>
      <xdr:col>3</xdr:col>
      <xdr:colOff>550333</xdr:colOff>
      <xdr:row>3</xdr:row>
      <xdr:rowOff>178672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F9E533F8-65D9-4AE0-B84C-91AED971A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4" y="0"/>
          <a:ext cx="3836459" cy="1067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534457</xdr:colOff>
      <xdr:row>0</xdr:row>
      <xdr:rowOff>0</xdr:rowOff>
    </xdr:from>
    <xdr:to>
      <xdr:col>3</xdr:col>
      <xdr:colOff>550333</xdr:colOff>
      <xdr:row>3</xdr:row>
      <xdr:rowOff>178672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4A3A4631-AD9C-4277-9578-F06AAD7F2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1682" y="0"/>
          <a:ext cx="3835401" cy="10644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6</xdr:row>
      <xdr:rowOff>47625</xdr:rowOff>
    </xdr:from>
    <xdr:to>
      <xdr:col>9</xdr:col>
      <xdr:colOff>286675</xdr:colOff>
      <xdr:row>43</xdr:row>
      <xdr:rowOff>134508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98393F8-B758-0747-5513-6A356AEA0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350" y="1190625"/>
          <a:ext cx="6630325" cy="82974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0</xdr:row>
      <xdr:rowOff>0</xdr:rowOff>
    </xdr:from>
    <xdr:to>
      <xdr:col>1</xdr:col>
      <xdr:colOff>2000249</xdr:colOff>
      <xdr:row>2</xdr:row>
      <xdr:rowOff>133350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9A10F805-0DA8-44EE-B97F-536F6ABAB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4" y="0"/>
          <a:ext cx="26098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topLeftCell="A7" zoomScale="90" zoomScaleNormal="90" workbookViewId="0">
      <selection activeCell="P9" sqref="P9"/>
    </sheetView>
  </sheetViews>
  <sheetFormatPr baseColWidth="10" defaultColWidth="11.42578125" defaultRowHeight="14.25" x14ac:dyDescent="0.2"/>
  <cols>
    <col min="1" max="1" width="9.85546875" style="2" customWidth="1"/>
    <col min="2" max="2" width="44.85546875" style="2" customWidth="1"/>
    <col min="3" max="3" width="12.42578125" style="2" customWidth="1"/>
    <col min="4" max="4" width="12.28515625" style="2" customWidth="1"/>
    <col min="5" max="5" width="19.85546875" style="16" hidden="1" customWidth="1"/>
    <col min="6" max="6" width="17.42578125" style="16" hidden="1" customWidth="1"/>
    <col min="7" max="7" width="17.85546875" style="2" hidden="1" customWidth="1"/>
    <col min="8" max="8" width="19" style="2" hidden="1" customWidth="1"/>
    <col min="9" max="9" width="13.28515625" style="2" hidden="1" customWidth="1"/>
    <col min="10" max="10" width="15.7109375" style="2" hidden="1" customWidth="1"/>
    <col min="11" max="11" width="15.140625" style="2" hidden="1" customWidth="1"/>
    <col min="12" max="12" width="19.140625" style="2" hidden="1" customWidth="1"/>
    <col min="13" max="13" width="18.140625" style="2" customWidth="1"/>
    <col min="14" max="14" width="22.42578125" style="2" customWidth="1"/>
    <col min="15" max="16384" width="11.42578125" style="2"/>
  </cols>
  <sheetData>
    <row r="1" spans="1:16" ht="23.25" x14ac:dyDescent="0.2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1"/>
      <c r="P1" s="1"/>
    </row>
    <row r="2" spans="1:16" ht="23.25" x14ac:dyDescent="0.2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1"/>
      <c r="P2" s="1"/>
    </row>
    <row r="3" spans="1:16" ht="23.25" x14ac:dyDescent="0.2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1"/>
      <c r="P3" s="1"/>
    </row>
    <row r="4" spans="1:16" x14ac:dyDescent="0.2">
      <c r="A4" s="1"/>
      <c r="B4" s="1"/>
      <c r="C4" s="1"/>
      <c r="D4" s="1"/>
      <c r="E4" s="11"/>
      <c r="F4" s="1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62.25" customHeight="1" x14ac:dyDescent="0.2">
      <c r="A5" s="37" t="s">
        <v>33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"/>
      <c r="P5" s="3"/>
    </row>
    <row r="6" spans="1:16" ht="16.5" customHeight="1" x14ac:dyDescent="0.2">
      <c r="A6" s="38"/>
      <c r="B6" s="39"/>
      <c r="C6" s="39"/>
      <c r="D6" s="39"/>
      <c r="E6" s="39"/>
      <c r="F6" s="39"/>
      <c r="G6" s="39"/>
      <c r="H6" s="39"/>
      <c r="I6" s="4"/>
      <c r="J6" s="4"/>
      <c r="K6" s="4"/>
      <c r="L6" s="4"/>
      <c r="M6" s="4"/>
      <c r="N6" s="4"/>
      <c r="O6" s="4"/>
      <c r="P6" s="4"/>
    </row>
    <row r="7" spans="1:16" ht="26.25" customHeight="1" x14ac:dyDescent="0.2">
      <c r="A7" s="5"/>
      <c r="B7" s="5"/>
      <c r="C7" s="5"/>
      <c r="D7" s="5"/>
      <c r="E7" s="40" t="s">
        <v>27</v>
      </c>
      <c r="F7" s="40"/>
      <c r="G7" s="40"/>
      <c r="H7" s="40"/>
      <c r="I7" s="41" t="s">
        <v>28</v>
      </c>
      <c r="J7" s="41"/>
      <c r="K7" s="41"/>
      <c r="L7" s="42"/>
      <c r="M7" s="44" t="s">
        <v>31</v>
      </c>
      <c r="N7" s="44"/>
      <c r="O7" s="4"/>
      <c r="P7" s="4"/>
    </row>
    <row r="8" spans="1:16" ht="62.25" customHeight="1" x14ac:dyDescent="0.2">
      <c r="A8" s="9" t="s">
        <v>4</v>
      </c>
      <c r="B8" s="26" t="s">
        <v>5</v>
      </c>
      <c r="C8" s="26" t="s">
        <v>6</v>
      </c>
      <c r="D8" s="26" t="s">
        <v>7</v>
      </c>
      <c r="E8" s="13" t="s">
        <v>8</v>
      </c>
      <c r="F8" s="13" t="s">
        <v>9</v>
      </c>
      <c r="G8" s="9" t="s">
        <v>10</v>
      </c>
      <c r="H8" s="9" t="s">
        <v>11</v>
      </c>
      <c r="I8" s="13" t="s">
        <v>8</v>
      </c>
      <c r="J8" s="13" t="s">
        <v>9</v>
      </c>
      <c r="K8" s="9" t="s">
        <v>10</v>
      </c>
      <c r="L8" s="9" t="s">
        <v>11</v>
      </c>
      <c r="M8" s="9" t="s">
        <v>12</v>
      </c>
      <c r="N8" s="9" t="s">
        <v>29</v>
      </c>
    </row>
    <row r="9" spans="1:16" ht="40.5" customHeight="1" x14ac:dyDescent="0.2">
      <c r="A9" s="8">
        <v>1</v>
      </c>
      <c r="B9" s="6" t="s">
        <v>13</v>
      </c>
      <c r="C9" s="7" t="s">
        <v>14</v>
      </c>
      <c r="D9" s="7">
        <v>200</v>
      </c>
      <c r="E9" s="14">
        <v>1541767</v>
      </c>
      <c r="F9" s="14">
        <f>ROUND((E9*19%),0)</f>
        <v>292936</v>
      </c>
      <c r="G9" s="17">
        <f>+E9+F9</f>
        <v>1834703</v>
      </c>
      <c r="H9" s="17">
        <f>G9*D9</f>
        <v>366940600</v>
      </c>
      <c r="I9" s="14">
        <v>1511537</v>
      </c>
      <c r="J9" s="14">
        <f>I9*19%</f>
        <v>287192.03000000003</v>
      </c>
      <c r="K9" s="17">
        <f>J9+I9</f>
        <v>1798729.03</v>
      </c>
      <c r="L9" s="17">
        <f>K9*D9</f>
        <v>359745806</v>
      </c>
      <c r="M9" s="19">
        <f>ROUND(AVERAGE(G9,K9),0)</f>
        <v>1816716</v>
      </c>
      <c r="N9" s="19">
        <f>ROUND(AVERAGE(H9,L9),0)</f>
        <v>363343203</v>
      </c>
    </row>
    <row r="10" spans="1:16" ht="40.5" customHeight="1" x14ac:dyDescent="0.2">
      <c r="A10" s="8">
        <v>2</v>
      </c>
      <c r="B10" s="6" t="s">
        <v>15</v>
      </c>
      <c r="C10" s="7" t="s">
        <v>14</v>
      </c>
      <c r="D10" s="7">
        <v>60</v>
      </c>
      <c r="E10" s="14">
        <v>1761046</v>
      </c>
      <c r="F10" s="14">
        <f t="shared" ref="F10:F16" si="0">ROUND((E10*19%),0)</f>
        <v>334599</v>
      </c>
      <c r="G10" s="17">
        <f t="shared" ref="G10:G16" si="1">+E10+F10</f>
        <v>2095645</v>
      </c>
      <c r="H10" s="17">
        <f t="shared" ref="H10:H16" si="2">G10*D10</f>
        <v>125738700</v>
      </c>
      <c r="I10" s="14">
        <v>1726516</v>
      </c>
      <c r="J10" s="14">
        <f t="shared" ref="J10:J16" si="3">I10*19%</f>
        <v>328038.03999999998</v>
      </c>
      <c r="K10" s="17">
        <f t="shared" ref="K10:K16" si="4">J10+I10</f>
        <v>2054554.04</v>
      </c>
      <c r="L10" s="17">
        <f t="shared" ref="L10:L16" si="5">K10*D10</f>
        <v>123273242.40000001</v>
      </c>
      <c r="M10" s="19">
        <f t="shared" ref="M10:M16" si="6">ROUND(AVERAGE(G10,K10),0)</f>
        <v>2075100</v>
      </c>
      <c r="N10" s="19">
        <f t="shared" ref="N10:N16" si="7">ROUND(AVERAGE(H10,L10),0)</f>
        <v>124505971</v>
      </c>
    </row>
    <row r="11" spans="1:16" ht="61.5" customHeight="1" x14ac:dyDescent="0.2">
      <c r="A11" s="8">
        <v>3</v>
      </c>
      <c r="B11" s="6" t="s">
        <v>16</v>
      </c>
      <c r="C11" s="7" t="s">
        <v>14</v>
      </c>
      <c r="D11" s="7">
        <v>60</v>
      </c>
      <c r="E11" s="14">
        <v>333317</v>
      </c>
      <c r="F11" s="14">
        <f t="shared" si="0"/>
        <v>63330</v>
      </c>
      <c r="G11" s="17">
        <f t="shared" si="1"/>
        <v>396647</v>
      </c>
      <c r="H11" s="17">
        <f t="shared" si="2"/>
        <v>23798820</v>
      </c>
      <c r="I11" s="14">
        <v>326781</v>
      </c>
      <c r="J11" s="14">
        <f t="shared" si="3"/>
        <v>62088.39</v>
      </c>
      <c r="K11" s="17">
        <f t="shared" si="4"/>
        <v>388869.39</v>
      </c>
      <c r="L11" s="17">
        <f t="shared" si="5"/>
        <v>23332163.400000002</v>
      </c>
      <c r="M11" s="19">
        <f t="shared" si="6"/>
        <v>392758</v>
      </c>
      <c r="N11" s="19">
        <f t="shared" si="7"/>
        <v>23565492</v>
      </c>
    </row>
    <row r="12" spans="1:16" ht="61.5" customHeight="1" x14ac:dyDescent="0.2">
      <c r="A12" s="8">
        <v>4</v>
      </c>
      <c r="B12" s="6" t="s">
        <v>17</v>
      </c>
      <c r="C12" s="7" t="s">
        <v>14</v>
      </c>
      <c r="D12" s="7">
        <v>15</v>
      </c>
      <c r="E12" s="14">
        <v>333317</v>
      </c>
      <c r="F12" s="14">
        <f t="shared" si="0"/>
        <v>63330</v>
      </c>
      <c r="G12" s="17">
        <f t="shared" si="1"/>
        <v>396647</v>
      </c>
      <c r="H12" s="17">
        <f t="shared" si="2"/>
        <v>5949705</v>
      </c>
      <c r="I12" s="14">
        <v>326781</v>
      </c>
      <c r="J12" s="14">
        <f t="shared" si="3"/>
        <v>62088.39</v>
      </c>
      <c r="K12" s="17">
        <f t="shared" si="4"/>
        <v>388869.39</v>
      </c>
      <c r="L12" s="17">
        <f t="shared" si="5"/>
        <v>5833040.8500000006</v>
      </c>
      <c r="M12" s="19">
        <f t="shared" si="6"/>
        <v>392758</v>
      </c>
      <c r="N12" s="19">
        <f t="shared" si="7"/>
        <v>5891373</v>
      </c>
    </row>
    <row r="13" spans="1:16" ht="40.5" customHeight="1" x14ac:dyDescent="0.2">
      <c r="A13" s="8">
        <v>5</v>
      </c>
      <c r="B13" s="6" t="s">
        <v>18</v>
      </c>
      <c r="C13" s="7" t="s">
        <v>14</v>
      </c>
      <c r="D13" s="7">
        <v>3</v>
      </c>
      <c r="E13" s="14">
        <v>991624</v>
      </c>
      <c r="F13" s="14">
        <f t="shared" si="0"/>
        <v>188409</v>
      </c>
      <c r="G13" s="17">
        <f t="shared" si="1"/>
        <v>1180033</v>
      </c>
      <c r="H13" s="17">
        <f t="shared" si="2"/>
        <v>3540099</v>
      </c>
      <c r="I13" s="14">
        <v>972180</v>
      </c>
      <c r="J13" s="14">
        <f t="shared" si="3"/>
        <v>184714.2</v>
      </c>
      <c r="K13" s="17">
        <f t="shared" si="4"/>
        <v>1156894.2</v>
      </c>
      <c r="L13" s="17">
        <f t="shared" si="5"/>
        <v>3470682.5999999996</v>
      </c>
      <c r="M13" s="19">
        <f t="shared" si="6"/>
        <v>1168464</v>
      </c>
      <c r="N13" s="19">
        <f t="shared" si="7"/>
        <v>3505391</v>
      </c>
    </row>
    <row r="14" spans="1:16" ht="40.5" customHeight="1" x14ac:dyDescent="0.2">
      <c r="A14" s="8">
        <v>6</v>
      </c>
      <c r="B14" s="6" t="s">
        <v>19</v>
      </c>
      <c r="C14" s="7" t="s">
        <v>14</v>
      </c>
      <c r="D14" s="7">
        <v>3</v>
      </c>
      <c r="E14" s="14">
        <v>991624</v>
      </c>
      <c r="F14" s="14">
        <f t="shared" si="0"/>
        <v>188409</v>
      </c>
      <c r="G14" s="17">
        <f t="shared" si="1"/>
        <v>1180033</v>
      </c>
      <c r="H14" s="17">
        <f t="shared" si="2"/>
        <v>3540099</v>
      </c>
      <c r="I14" s="14">
        <v>972180</v>
      </c>
      <c r="J14" s="14">
        <f t="shared" si="3"/>
        <v>184714.2</v>
      </c>
      <c r="K14" s="17">
        <f t="shared" si="4"/>
        <v>1156894.2</v>
      </c>
      <c r="L14" s="17">
        <f t="shared" si="5"/>
        <v>3470682.5999999996</v>
      </c>
      <c r="M14" s="19">
        <f t="shared" si="6"/>
        <v>1168464</v>
      </c>
      <c r="N14" s="19">
        <f t="shared" si="7"/>
        <v>3505391</v>
      </c>
    </row>
    <row r="15" spans="1:16" ht="40.5" customHeight="1" x14ac:dyDescent="0.2">
      <c r="A15" s="8">
        <v>7</v>
      </c>
      <c r="B15" s="6" t="s">
        <v>20</v>
      </c>
      <c r="C15" s="7" t="s">
        <v>14</v>
      </c>
      <c r="D15" s="7">
        <v>3</v>
      </c>
      <c r="E15" s="14">
        <v>991624</v>
      </c>
      <c r="F15" s="14">
        <f t="shared" si="0"/>
        <v>188409</v>
      </c>
      <c r="G15" s="17">
        <f t="shared" si="1"/>
        <v>1180033</v>
      </c>
      <c r="H15" s="17">
        <f t="shared" si="2"/>
        <v>3540099</v>
      </c>
      <c r="I15" s="14">
        <v>972180</v>
      </c>
      <c r="J15" s="14">
        <f t="shared" si="3"/>
        <v>184714.2</v>
      </c>
      <c r="K15" s="17">
        <f t="shared" si="4"/>
        <v>1156894.2</v>
      </c>
      <c r="L15" s="17">
        <f t="shared" si="5"/>
        <v>3470682.5999999996</v>
      </c>
      <c r="M15" s="19">
        <f t="shared" si="6"/>
        <v>1168464</v>
      </c>
      <c r="N15" s="19">
        <f t="shared" si="7"/>
        <v>3505391</v>
      </c>
    </row>
    <row r="16" spans="1:16" ht="40.5" customHeight="1" x14ac:dyDescent="0.2">
      <c r="A16" s="8">
        <v>8</v>
      </c>
      <c r="B16" s="6" t="s">
        <v>21</v>
      </c>
      <c r="C16" s="7" t="s">
        <v>14</v>
      </c>
      <c r="D16" s="7">
        <v>3</v>
      </c>
      <c r="E16" s="14">
        <v>547631</v>
      </c>
      <c r="F16" s="14">
        <f t="shared" si="0"/>
        <v>104050</v>
      </c>
      <c r="G16" s="17">
        <f t="shared" si="1"/>
        <v>651681</v>
      </c>
      <c r="H16" s="17">
        <f t="shared" si="2"/>
        <v>1955043</v>
      </c>
      <c r="I16" s="14">
        <v>536893</v>
      </c>
      <c r="J16" s="14">
        <f t="shared" si="3"/>
        <v>102009.67</v>
      </c>
      <c r="K16" s="17">
        <f t="shared" si="4"/>
        <v>638902.67000000004</v>
      </c>
      <c r="L16" s="17">
        <f t="shared" si="5"/>
        <v>1916708.0100000002</v>
      </c>
      <c r="M16" s="19">
        <f t="shared" si="6"/>
        <v>645292</v>
      </c>
      <c r="N16" s="19">
        <f t="shared" si="7"/>
        <v>1935876</v>
      </c>
    </row>
    <row r="17" spans="1:14" ht="15" x14ac:dyDescent="0.25">
      <c r="A17" s="33"/>
      <c r="B17" s="46" t="s">
        <v>30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20"/>
      <c r="N17" s="20">
        <f>SUM(N9:N16)</f>
        <v>529758088</v>
      </c>
    </row>
    <row r="20" spans="1:14" ht="54.75" customHeight="1" x14ac:dyDescent="0.2">
      <c r="B20" s="47" t="s">
        <v>32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</row>
    <row r="21" spans="1:14" x14ac:dyDescent="0.2">
      <c r="B21" s="35" t="s">
        <v>34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</row>
  </sheetData>
  <mergeCells count="11">
    <mergeCell ref="B21:N21"/>
    <mergeCell ref="A5:N5"/>
    <mergeCell ref="A1:N1"/>
    <mergeCell ref="A2:N2"/>
    <mergeCell ref="A3:N3"/>
    <mergeCell ref="A6:H6"/>
    <mergeCell ref="E7:H7"/>
    <mergeCell ref="I7:L7"/>
    <mergeCell ref="M7:N7"/>
    <mergeCell ref="B17:L17"/>
    <mergeCell ref="B20:N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70B5-3D78-4CB7-AE74-EA31A61A299F}">
  <dimension ref="A1:O21"/>
  <sheetViews>
    <sheetView topLeftCell="A8" workbookViewId="0">
      <selection activeCell="M9" sqref="M9:N17"/>
    </sheetView>
  </sheetViews>
  <sheetFormatPr baseColWidth="10" defaultColWidth="11.42578125" defaultRowHeight="14.25" x14ac:dyDescent="0.2"/>
  <cols>
    <col min="1" max="1" width="9.85546875" style="2" customWidth="1"/>
    <col min="2" max="2" width="44.85546875" style="2" customWidth="1"/>
    <col min="3" max="3" width="12.42578125" style="2" customWidth="1"/>
    <col min="4" max="4" width="12.28515625" style="2" customWidth="1"/>
    <col min="5" max="5" width="19.85546875" style="16" hidden="1" customWidth="1"/>
    <col min="6" max="6" width="17.42578125" style="16" hidden="1" customWidth="1"/>
    <col min="7" max="7" width="17.85546875" style="2" hidden="1" customWidth="1"/>
    <col min="8" max="8" width="19" style="2" hidden="1" customWidth="1"/>
    <col min="9" max="9" width="13.28515625" style="2" hidden="1" customWidth="1"/>
    <col min="10" max="10" width="15.7109375" style="2" hidden="1" customWidth="1"/>
    <col min="11" max="11" width="15.140625" style="2" hidden="1" customWidth="1"/>
    <col min="12" max="12" width="19.140625" style="2" hidden="1" customWidth="1"/>
    <col min="13" max="13" width="18.140625" style="2" customWidth="1"/>
    <col min="14" max="14" width="18" style="2" customWidth="1"/>
    <col min="15" max="16384" width="11.42578125" style="2"/>
  </cols>
  <sheetData>
    <row r="1" spans="1:15" ht="23.25" x14ac:dyDescent="0.2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1"/>
    </row>
    <row r="2" spans="1:15" ht="23.25" x14ac:dyDescent="0.2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1"/>
    </row>
    <row r="3" spans="1:15" ht="23.25" x14ac:dyDescent="0.2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1"/>
    </row>
    <row r="4" spans="1:15" x14ac:dyDescent="0.2">
      <c r="A4" s="1"/>
      <c r="B4" s="1"/>
      <c r="C4" s="1"/>
      <c r="D4" s="1"/>
      <c r="E4" s="11"/>
      <c r="F4" s="11"/>
      <c r="G4" s="1"/>
      <c r="H4" s="1"/>
      <c r="I4" s="1"/>
      <c r="J4" s="1"/>
      <c r="K4" s="1"/>
      <c r="L4" s="1"/>
      <c r="M4" s="1"/>
      <c r="N4" s="1"/>
      <c r="O4" s="1"/>
    </row>
    <row r="5" spans="1:15" ht="32.25" customHeight="1" x14ac:dyDescent="0.2">
      <c r="A5" s="37" t="s">
        <v>3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"/>
    </row>
    <row r="6" spans="1:15" ht="27" customHeight="1" x14ac:dyDescent="0.2">
      <c r="A6" s="38"/>
      <c r="B6" s="39"/>
      <c r="C6" s="39"/>
      <c r="D6" s="39"/>
      <c r="E6" s="39"/>
      <c r="F6" s="39"/>
      <c r="G6" s="39"/>
      <c r="H6" s="39"/>
      <c r="I6" s="4"/>
      <c r="J6" s="4"/>
      <c r="K6" s="4"/>
      <c r="L6" s="4"/>
      <c r="M6" s="44" t="s">
        <v>31</v>
      </c>
      <c r="N6" s="44"/>
      <c r="O6" s="4"/>
    </row>
    <row r="7" spans="1:15" ht="15" customHeight="1" x14ac:dyDescent="0.2">
      <c r="A7" s="43" t="s">
        <v>4</v>
      </c>
      <c r="B7" s="43" t="s">
        <v>5</v>
      </c>
      <c r="C7" s="43" t="s">
        <v>6</v>
      </c>
      <c r="D7" s="43" t="s">
        <v>7</v>
      </c>
      <c r="E7" s="40" t="s">
        <v>27</v>
      </c>
      <c r="F7" s="40"/>
      <c r="G7" s="40"/>
      <c r="H7" s="40"/>
      <c r="I7" s="41" t="s">
        <v>28</v>
      </c>
      <c r="J7" s="41"/>
      <c r="K7" s="41"/>
      <c r="L7" s="42"/>
      <c r="M7" s="43" t="s">
        <v>12</v>
      </c>
      <c r="N7" s="43" t="s">
        <v>29</v>
      </c>
      <c r="O7" s="4"/>
    </row>
    <row r="8" spans="1:15" ht="62.25" customHeight="1" x14ac:dyDescent="0.2">
      <c r="A8" s="43"/>
      <c r="B8" s="43"/>
      <c r="C8" s="43"/>
      <c r="D8" s="43"/>
      <c r="E8" s="13" t="s">
        <v>8</v>
      </c>
      <c r="F8" s="13" t="s">
        <v>9</v>
      </c>
      <c r="G8" s="9" t="s">
        <v>10</v>
      </c>
      <c r="H8" s="9" t="s">
        <v>11</v>
      </c>
      <c r="I8" s="13" t="s">
        <v>8</v>
      </c>
      <c r="J8" s="13" t="s">
        <v>9</v>
      </c>
      <c r="K8" s="9" t="s">
        <v>10</v>
      </c>
      <c r="L8" s="31" t="s">
        <v>11</v>
      </c>
      <c r="M8" s="43"/>
      <c r="N8" s="43"/>
    </row>
    <row r="9" spans="1:15" ht="40.5" customHeight="1" x14ac:dyDescent="0.2">
      <c r="A9" s="8">
        <v>1</v>
      </c>
      <c r="B9" s="6" t="s">
        <v>13</v>
      </c>
      <c r="C9" s="7" t="s">
        <v>14</v>
      </c>
      <c r="D9" s="7">
        <v>152</v>
      </c>
      <c r="E9" s="27">
        <v>1541767</v>
      </c>
      <c r="F9" s="27">
        <f>ROUND(E9*19%,0)</f>
        <v>292936</v>
      </c>
      <c r="G9" s="28">
        <f>+E9+F9</f>
        <v>1834703</v>
      </c>
      <c r="H9" s="29">
        <f>ROUND(G9*D9,0)</f>
        <v>278874856</v>
      </c>
      <c r="I9" s="27">
        <v>1511537</v>
      </c>
      <c r="J9" s="27">
        <f>ROUND(I9*19%,0)</f>
        <v>287192</v>
      </c>
      <c r="K9" s="28">
        <f>J9+I9</f>
        <v>1798729</v>
      </c>
      <c r="L9" s="32">
        <f>ROUND(K9*D9,0)</f>
        <v>273406808</v>
      </c>
      <c r="M9" s="30">
        <f>ROUND(AVERAGE(G9,K9),0)</f>
        <v>1816716</v>
      </c>
      <c r="N9" s="30">
        <f>+M9*D9</f>
        <v>276140832</v>
      </c>
    </row>
    <row r="10" spans="1:15" ht="40.5" customHeight="1" x14ac:dyDescent="0.2">
      <c r="A10" s="8">
        <v>2</v>
      </c>
      <c r="B10" s="6" t="s">
        <v>15</v>
      </c>
      <c r="C10" s="7" t="s">
        <v>14</v>
      </c>
      <c r="D10" s="7">
        <v>60</v>
      </c>
      <c r="E10" s="27">
        <v>1761046</v>
      </c>
      <c r="F10" s="27">
        <f t="shared" ref="F10:F16" si="0">ROUND(E10*19%,0)</f>
        <v>334599</v>
      </c>
      <c r="G10" s="28">
        <f t="shared" ref="G10:G16" si="1">+E10+F10</f>
        <v>2095645</v>
      </c>
      <c r="H10" s="29">
        <f t="shared" ref="H10:H16" si="2">ROUND(G10*D10,0)</f>
        <v>125738700</v>
      </c>
      <c r="I10" s="27">
        <v>1726516</v>
      </c>
      <c r="J10" s="27">
        <f t="shared" ref="J10:J15" si="3">ROUND(I10*19%,0)</f>
        <v>328038</v>
      </c>
      <c r="K10" s="28">
        <f t="shared" ref="K10:K15" si="4">J10+I10</f>
        <v>2054554</v>
      </c>
      <c r="L10" s="32">
        <f t="shared" ref="L10:L16" si="5">ROUND(K10*D10,0)</f>
        <v>123273240</v>
      </c>
      <c r="M10" s="30">
        <f>ROUND(AVERAGE(G10,K10),0)</f>
        <v>2075100</v>
      </c>
      <c r="N10" s="30">
        <f t="shared" ref="N10:N16" si="6">+M10*D10</f>
        <v>124506000</v>
      </c>
    </row>
    <row r="11" spans="1:15" ht="61.5" customHeight="1" x14ac:dyDescent="0.2">
      <c r="A11" s="8">
        <v>3</v>
      </c>
      <c r="B11" s="6" t="s">
        <v>16</v>
      </c>
      <c r="C11" s="7" t="s">
        <v>14</v>
      </c>
      <c r="D11" s="7">
        <v>60</v>
      </c>
      <c r="E11" s="27">
        <v>333317</v>
      </c>
      <c r="F11" s="27">
        <f t="shared" si="0"/>
        <v>63330</v>
      </c>
      <c r="G11" s="28">
        <f t="shared" si="1"/>
        <v>396647</v>
      </c>
      <c r="H11" s="29">
        <f t="shared" si="2"/>
        <v>23798820</v>
      </c>
      <c r="I11" s="27">
        <v>326781</v>
      </c>
      <c r="J11" s="27">
        <f t="shared" si="3"/>
        <v>62088</v>
      </c>
      <c r="K11" s="28">
        <f t="shared" si="4"/>
        <v>388869</v>
      </c>
      <c r="L11" s="32">
        <f t="shared" si="5"/>
        <v>23332140</v>
      </c>
      <c r="M11" s="30">
        <f t="shared" ref="M11:M16" si="7">ROUND(AVERAGE(G11,K11),0)</f>
        <v>392758</v>
      </c>
      <c r="N11" s="30">
        <f t="shared" si="6"/>
        <v>23565480</v>
      </c>
    </row>
    <row r="12" spans="1:15" ht="61.5" customHeight="1" x14ac:dyDescent="0.2">
      <c r="A12" s="8">
        <v>4</v>
      </c>
      <c r="B12" s="6" t="s">
        <v>17</v>
      </c>
      <c r="C12" s="7" t="s">
        <v>14</v>
      </c>
      <c r="D12" s="7">
        <v>15</v>
      </c>
      <c r="E12" s="27">
        <v>333317</v>
      </c>
      <c r="F12" s="27">
        <f t="shared" si="0"/>
        <v>63330</v>
      </c>
      <c r="G12" s="28">
        <f t="shared" si="1"/>
        <v>396647</v>
      </c>
      <c r="H12" s="29">
        <f t="shared" si="2"/>
        <v>5949705</v>
      </c>
      <c r="I12" s="27">
        <v>326781</v>
      </c>
      <c r="J12" s="27">
        <f t="shared" si="3"/>
        <v>62088</v>
      </c>
      <c r="K12" s="28">
        <f t="shared" si="4"/>
        <v>388869</v>
      </c>
      <c r="L12" s="32">
        <f t="shared" si="5"/>
        <v>5833035</v>
      </c>
      <c r="M12" s="30">
        <f t="shared" si="7"/>
        <v>392758</v>
      </c>
      <c r="N12" s="30">
        <f t="shared" si="6"/>
        <v>5891370</v>
      </c>
    </row>
    <row r="13" spans="1:15" ht="40.5" customHeight="1" x14ac:dyDescent="0.2">
      <c r="A13" s="8">
        <v>5</v>
      </c>
      <c r="B13" s="6" t="s">
        <v>18</v>
      </c>
      <c r="C13" s="7" t="s">
        <v>14</v>
      </c>
      <c r="D13" s="7">
        <v>3</v>
      </c>
      <c r="E13" s="27">
        <v>991624</v>
      </c>
      <c r="F13" s="27">
        <f t="shared" si="0"/>
        <v>188409</v>
      </c>
      <c r="G13" s="28">
        <f t="shared" si="1"/>
        <v>1180033</v>
      </c>
      <c r="H13" s="29">
        <f t="shared" si="2"/>
        <v>3540099</v>
      </c>
      <c r="I13" s="27">
        <v>972180</v>
      </c>
      <c r="J13" s="27">
        <f t="shared" si="3"/>
        <v>184714</v>
      </c>
      <c r="K13" s="28">
        <f t="shared" si="4"/>
        <v>1156894</v>
      </c>
      <c r="L13" s="32">
        <f t="shared" si="5"/>
        <v>3470682</v>
      </c>
      <c r="M13" s="30">
        <f t="shared" si="7"/>
        <v>1168464</v>
      </c>
      <c r="N13" s="30">
        <f t="shared" si="6"/>
        <v>3505392</v>
      </c>
    </row>
    <row r="14" spans="1:15" ht="40.5" customHeight="1" x14ac:dyDescent="0.2">
      <c r="A14" s="8">
        <v>6</v>
      </c>
      <c r="B14" s="6" t="s">
        <v>19</v>
      </c>
      <c r="C14" s="7" t="s">
        <v>14</v>
      </c>
      <c r="D14" s="7">
        <v>3</v>
      </c>
      <c r="E14" s="27">
        <v>991624</v>
      </c>
      <c r="F14" s="27">
        <f t="shared" si="0"/>
        <v>188409</v>
      </c>
      <c r="G14" s="28">
        <f t="shared" si="1"/>
        <v>1180033</v>
      </c>
      <c r="H14" s="29">
        <f t="shared" si="2"/>
        <v>3540099</v>
      </c>
      <c r="I14" s="27">
        <v>972180</v>
      </c>
      <c r="J14" s="27">
        <f t="shared" si="3"/>
        <v>184714</v>
      </c>
      <c r="K14" s="28">
        <f t="shared" si="4"/>
        <v>1156894</v>
      </c>
      <c r="L14" s="32">
        <f t="shared" si="5"/>
        <v>3470682</v>
      </c>
      <c r="M14" s="30">
        <f t="shared" si="7"/>
        <v>1168464</v>
      </c>
      <c r="N14" s="30">
        <f t="shared" si="6"/>
        <v>3505392</v>
      </c>
    </row>
    <row r="15" spans="1:15" ht="40.5" customHeight="1" x14ac:dyDescent="0.2">
      <c r="A15" s="8">
        <v>7</v>
      </c>
      <c r="B15" s="6" t="s">
        <v>20</v>
      </c>
      <c r="C15" s="7" t="s">
        <v>14</v>
      </c>
      <c r="D15" s="7">
        <v>3</v>
      </c>
      <c r="E15" s="27">
        <v>991624</v>
      </c>
      <c r="F15" s="27">
        <f t="shared" si="0"/>
        <v>188409</v>
      </c>
      <c r="G15" s="28">
        <f t="shared" si="1"/>
        <v>1180033</v>
      </c>
      <c r="H15" s="29">
        <f t="shared" si="2"/>
        <v>3540099</v>
      </c>
      <c r="I15" s="27">
        <v>972180</v>
      </c>
      <c r="J15" s="27">
        <f t="shared" si="3"/>
        <v>184714</v>
      </c>
      <c r="K15" s="28">
        <f t="shared" si="4"/>
        <v>1156894</v>
      </c>
      <c r="L15" s="32">
        <f t="shared" si="5"/>
        <v>3470682</v>
      </c>
      <c r="M15" s="30">
        <f t="shared" si="7"/>
        <v>1168464</v>
      </c>
      <c r="N15" s="30">
        <f t="shared" si="6"/>
        <v>3505392</v>
      </c>
    </row>
    <row r="16" spans="1:15" ht="40.5" customHeight="1" x14ac:dyDescent="0.2">
      <c r="A16" s="8">
        <v>8</v>
      </c>
      <c r="B16" s="6" t="s">
        <v>21</v>
      </c>
      <c r="C16" s="7" t="s">
        <v>14</v>
      </c>
      <c r="D16" s="7">
        <v>3</v>
      </c>
      <c r="E16" s="27">
        <v>547631</v>
      </c>
      <c r="F16" s="27">
        <f t="shared" si="0"/>
        <v>104050</v>
      </c>
      <c r="G16" s="28">
        <f t="shared" si="1"/>
        <v>651681</v>
      </c>
      <c r="H16" s="29">
        <f t="shared" si="2"/>
        <v>1955043</v>
      </c>
      <c r="I16" s="27">
        <v>536893</v>
      </c>
      <c r="J16" s="27">
        <f>ROUND(I16*19%,0)</f>
        <v>102010</v>
      </c>
      <c r="K16" s="28">
        <f>J16+I16</f>
        <v>638903</v>
      </c>
      <c r="L16" s="32">
        <f t="shared" si="5"/>
        <v>1916709</v>
      </c>
      <c r="M16" s="30">
        <f t="shared" si="7"/>
        <v>645292</v>
      </c>
      <c r="N16" s="30">
        <f t="shared" si="6"/>
        <v>1935876</v>
      </c>
    </row>
    <row r="17" spans="2:14" ht="15" x14ac:dyDescent="0.25">
      <c r="B17" s="45" t="s">
        <v>30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34"/>
      <c r="N17" s="20">
        <f>SUM(N9:N16)</f>
        <v>442555734</v>
      </c>
    </row>
    <row r="19" spans="2:14" x14ac:dyDescent="0.2">
      <c r="B19" s="35" t="s">
        <v>35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2:14" x14ac:dyDescent="0.2">
      <c r="N20" s="18"/>
    </row>
    <row r="21" spans="2:14" x14ac:dyDescent="0.2">
      <c r="B21" s="2" t="s">
        <v>36</v>
      </c>
    </row>
  </sheetData>
  <mergeCells count="16">
    <mergeCell ref="B19:L19"/>
    <mergeCell ref="A1:N1"/>
    <mergeCell ref="A2:N2"/>
    <mergeCell ref="A3:N3"/>
    <mergeCell ref="A5:N5"/>
    <mergeCell ref="A6:H6"/>
    <mergeCell ref="E7:H7"/>
    <mergeCell ref="I7:L7"/>
    <mergeCell ref="B7:B8"/>
    <mergeCell ref="C7:C8"/>
    <mergeCell ref="D7:D8"/>
    <mergeCell ref="M7:M8"/>
    <mergeCell ref="N7:N8"/>
    <mergeCell ref="A7:A8"/>
    <mergeCell ref="M6:N6"/>
    <mergeCell ref="B17:L17"/>
  </mergeCells>
  <phoneticPr fontId="18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C6AE-75B8-48A6-A4D2-F66D542A32BD}">
  <dimension ref="K10:Q19"/>
  <sheetViews>
    <sheetView topLeftCell="A6" workbookViewId="0">
      <selection activeCell="K35" sqref="K35"/>
    </sheetView>
  </sheetViews>
  <sheetFormatPr baseColWidth="10" defaultColWidth="11.42578125" defaultRowHeight="15" x14ac:dyDescent="0.25"/>
  <cols>
    <col min="11" max="11" width="39.5703125" customWidth="1"/>
    <col min="14" max="14" width="14.42578125" customWidth="1"/>
    <col min="15" max="15" width="13" customWidth="1"/>
    <col min="16" max="16" width="15.140625" customWidth="1"/>
    <col min="17" max="17" width="17.28515625" customWidth="1"/>
  </cols>
  <sheetData>
    <row r="10" spans="11:17" s="23" customFormat="1" ht="37.5" customHeight="1" x14ac:dyDescent="0.25">
      <c r="K10" s="21"/>
      <c r="L10" s="21"/>
      <c r="M10" s="21"/>
      <c r="N10" s="22" t="s">
        <v>8</v>
      </c>
      <c r="O10" s="22" t="s">
        <v>9</v>
      </c>
      <c r="P10" s="21" t="s">
        <v>10</v>
      </c>
      <c r="Q10" s="21" t="s">
        <v>11</v>
      </c>
    </row>
    <row r="11" spans="11:17" ht="28.5" x14ac:dyDescent="0.25">
      <c r="K11" s="24" t="s">
        <v>13</v>
      </c>
      <c r="L11" s="25" t="s">
        <v>14</v>
      </c>
      <c r="M11" s="25">
        <v>200</v>
      </c>
      <c r="N11" s="27">
        <v>1541767</v>
      </c>
      <c r="O11" s="27">
        <f>ROUND(N11*19%,0)</f>
        <v>292936</v>
      </c>
      <c r="P11" s="29">
        <f>+N11+O11</f>
        <v>1834703</v>
      </c>
      <c r="Q11" s="29">
        <f>ROUND(P11*M11,0)</f>
        <v>366940600</v>
      </c>
    </row>
    <row r="12" spans="11:17" x14ac:dyDescent="0.25">
      <c r="K12" s="24" t="s">
        <v>15</v>
      </c>
      <c r="L12" s="25" t="s">
        <v>14</v>
      </c>
      <c r="M12" s="25">
        <v>60</v>
      </c>
      <c r="N12" s="27">
        <v>1761046</v>
      </c>
      <c r="O12" s="27">
        <f t="shared" ref="O12:O18" si="0">ROUND(N12*19%,0)</f>
        <v>334599</v>
      </c>
      <c r="P12" s="29">
        <f t="shared" ref="P12:P18" si="1">+N12+O12</f>
        <v>2095645</v>
      </c>
      <c r="Q12" s="29">
        <f t="shared" ref="Q12:Q17" si="2">ROUND(P12*M12,0)</f>
        <v>125738700</v>
      </c>
    </row>
    <row r="13" spans="11:17" ht="42.75" x14ac:dyDescent="0.25">
      <c r="K13" s="24" t="s">
        <v>16</v>
      </c>
      <c r="L13" s="25" t="s">
        <v>14</v>
      </c>
      <c r="M13" s="25">
        <v>60</v>
      </c>
      <c r="N13" s="27">
        <v>333317</v>
      </c>
      <c r="O13" s="27">
        <f t="shared" si="0"/>
        <v>63330</v>
      </c>
      <c r="P13" s="29">
        <f t="shared" si="1"/>
        <v>396647</v>
      </c>
      <c r="Q13" s="29">
        <f t="shared" si="2"/>
        <v>23798820</v>
      </c>
    </row>
    <row r="14" spans="11:17" ht="42.75" x14ac:dyDescent="0.25">
      <c r="K14" s="24" t="s">
        <v>17</v>
      </c>
      <c r="L14" s="25" t="s">
        <v>14</v>
      </c>
      <c r="M14" s="25">
        <v>15</v>
      </c>
      <c r="N14" s="27">
        <v>333317</v>
      </c>
      <c r="O14" s="27">
        <f t="shared" si="0"/>
        <v>63330</v>
      </c>
      <c r="P14" s="29">
        <f t="shared" si="1"/>
        <v>396647</v>
      </c>
      <c r="Q14" s="29">
        <f t="shared" si="2"/>
        <v>5949705</v>
      </c>
    </row>
    <row r="15" spans="11:17" x14ac:dyDescent="0.25">
      <c r="K15" s="24" t="s">
        <v>18</v>
      </c>
      <c r="L15" s="25" t="s">
        <v>14</v>
      </c>
      <c r="M15" s="25">
        <v>3</v>
      </c>
      <c r="N15" s="27">
        <v>991624</v>
      </c>
      <c r="O15" s="27">
        <f t="shared" si="0"/>
        <v>188409</v>
      </c>
      <c r="P15" s="29">
        <f t="shared" si="1"/>
        <v>1180033</v>
      </c>
      <c r="Q15" s="29">
        <f t="shared" si="2"/>
        <v>3540099</v>
      </c>
    </row>
    <row r="16" spans="11:17" x14ac:dyDescent="0.25">
      <c r="K16" s="24" t="s">
        <v>19</v>
      </c>
      <c r="L16" s="25" t="s">
        <v>14</v>
      </c>
      <c r="M16" s="25">
        <v>3</v>
      </c>
      <c r="N16" s="27">
        <v>991624</v>
      </c>
      <c r="O16" s="27">
        <f t="shared" si="0"/>
        <v>188409</v>
      </c>
      <c r="P16" s="29">
        <f t="shared" si="1"/>
        <v>1180033</v>
      </c>
      <c r="Q16" s="29">
        <f t="shared" si="2"/>
        <v>3540099</v>
      </c>
    </row>
    <row r="17" spans="11:17" x14ac:dyDescent="0.25">
      <c r="K17" s="24" t="s">
        <v>20</v>
      </c>
      <c r="L17" s="25" t="s">
        <v>14</v>
      </c>
      <c r="M17" s="25">
        <v>3</v>
      </c>
      <c r="N17" s="27">
        <v>991624</v>
      </c>
      <c r="O17" s="27">
        <f t="shared" si="0"/>
        <v>188409</v>
      </c>
      <c r="P17" s="29">
        <f t="shared" si="1"/>
        <v>1180033</v>
      </c>
      <c r="Q17" s="29">
        <f t="shared" si="2"/>
        <v>3540099</v>
      </c>
    </row>
    <row r="18" spans="11:17" x14ac:dyDescent="0.25">
      <c r="K18" s="24" t="s">
        <v>21</v>
      </c>
      <c r="L18" s="25" t="s">
        <v>14</v>
      </c>
      <c r="M18" s="25">
        <v>3</v>
      </c>
      <c r="N18" s="27">
        <v>547631</v>
      </c>
      <c r="O18" s="27">
        <f t="shared" si="0"/>
        <v>104050</v>
      </c>
      <c r="P18" s="29">
        <f t="shared" si="1"/>
        <v>651681</v>
      </c>
      <c r="Q18" s="29">
        <f>ROUND(P18*M18,0)</f>
        <v>1955043</v>
      </c>
    </row>
    <row r="19" spans="11:17" x14ac:dyDescent="0.25">
      <c r="K19" s="2"/>
      <c r="L19" s="2"/>
      <c r="M19" s="2"/>
      <c r="N19" s="16"/>
      <c r="O19" s="16"/>
      <c r="P19" s="17">
        <f>SUM(P11:P18)</f>
        <v>8915422</v>
      </c>
      <c r="Q19" s="17">
        <f>SUM(Q11:Q18)</f>
        <v>535003165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E7AD3-ADE2-4E6C-A8CB-94A01963D33B}">
  <dimension ref="A1:P22"/>
  <sheetViews>
    <sheetView workbookViewId="0">
      <selection activeCell="B20" sqref="B20:E20"/>
    </sheetView>
  </sheetViews>
  <sheetFormatPr baseColWidth="10" defaultColWidth="11.42578125" defaultRowHeight="14.25" x14ac:dyDescent="0.2"/>
  <cols>
    <col min="1" max="1" width="9.85546875" style="2" customWidth="1"/>
    <col min="2" max="2" width="44.85546875" style="2" customWidth="1"/>
    <col min="3" max="3" width="12.42578125" style="2" customWidth="1"/>
    <col min="4" max="4" width="12.28515625" style="2" customWidth="1"/>
    <col min="5" max="5" width="19.85546875" style="16" customWidth="1"/>
    <col min="6" max="6" width="17.42578125" style="16" customWidth="1"/>
    <col min="7" max="7" width="17.85546875" style="2" customWidth="1"/>
    <col min="8" max="8" width="19" style="2" customWidth="1"/>
    <col min="9" max="9" width="11.42578125" style="2"/>
    <col min="10" max="10" width="15.5703125" style="2" bestFit="1" customWidth="1"/>
    <col min="11" max="16384" width="11.42578125" style="2"/>
  </cols>
  <sheetData>
    <row r="1" spans="1:16" ht="15" x14ac:dyDescent="0.2">
      <c r="A1" s="51" t="s">
        <v>0</v>
      </c>
      <c r="B1" s="51"/>
      <c r="C1" s="51"/>
      <c r="D1" s="51"/>
      <c r="E1" s="51"/>
      <c r="F1" s="51"/>
      <c r="G1" s="51"/>
      <c r="H1" s="51"/>
      <c r="I1" s="1"/>
      <c r="J1" s="1"/>
      <c r="K1" s="1"/>
      <c r="L1" s="1"/>
      <c r="M1" s="1"/>
      <c r="N1" s="1"/>
      <c r="O1" s="1"/>
      <c r="P1" s="1"/>
    </row>
    <row r="2" spans="1:16" ht="15" x14ac:dyDescent="0.2">
      <c r="A2" s="51" t="s">
        <v>1</v>
      </c>
      <c r="B2" s="51"/>
      <c r="C2" s="51"/>
      <c r="D2" s="51"/>
      <c r="E2" s="51"/>
      <c r="F2" s="51"/>
      <c r="G2" s="51"/>
      <c r="H2" s="51"/>
      <c r="I2" s="1"/>
      <c r="J2" s="1"/>
      <c r="K2" s="1"/>
      <c r="L2" s="1"/>
      <c r="M2" s="1"/>
      <c r="N2" s="1"/>
      <c r="O2" s="1"/>
      <c r="P2" s="1"/>
    </row>
    <row r="3" spans="1:16" ht="15" x14ac:dyDescent="0.2">
      <c r="A3" s="51" t="s">
        <v>2</v>
      </c>
      <c r="B3" s="51"/>
      <c r="C3" s="51"/>
      <c r="D3" s="51"/>
      <c r="E3" s="51"/>
      <c r="F3" s="51"/>
      <c r="G3" s="51"/>
      <c r="H3" s="51"/>
      <c r="I3" s="1"/>
      <c r="J3" s="1"/>
      <c r="K3" s="1"/>
      <c r="L3" s="1"/>
      <c r="M3" s="1"/>
      <c r="N3" s="1"/>
      <c r="O3" s="1"/>
      <c r="P3" s="1"/>
    </row>
    <row r="4" spans="1:16" x14ac:dyDescent="0.2">
      <c r="A4" s="1"/>
      <c r="B4" s="1"/>
      <c r="C4" s="1"/>
      <c r="D4" s="1"/>
      <c r="E4" s="11"/>
      <c r="F4" s="1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5" customHeight="1" x14ac:dyDescent="0.2">
      <c r="A5" s="52" t="s">
        <v>22</v>
      </c>
      <c r="B5" s="52"/>
      <c r="C5" s="52"/>
      <c r="D5" s="52"/>
      <c r="E5" s="52"/>
      <c r="F5" s="52"/>
      <c r="G5" s="52"/>
      <c r="H5" s="52"/>
      <c r="I5" s="3"/>
      <c r="J5" s="3"/>
      <c r="K5" s="3"/>
      <c r="L5" s="3"/>
      <c r="M5" s="3"/>
      <c r="N5" s="3"/>
      <c r="O5" s="3"/>
      <c r="P5" s="3"/>
    </row>
    <row r="6" spans="1:16" x14ac:dyDescent="0.2">
      <c r="A6" s="38"/>
      <c r="B6" s="39"/>
      <c r="C6" s="39"/>
      <c r="D6" s="39"/>
      <c r="E6" s="39"/>
      <c r="F6" s="39"/>
      <c r="G6" s="39"/>
      <c r="H6" s="39"/>
      <c r="I6" s="4"/>
      <c r="J6" s="4"/>
      <c r="K6" s="4"/>
      <c r="L6" s="4"/>
      <c r="M6" s="4"/>
      <c r="N6" s="4"/>
      <c r="O6" s="4"/>
      <c r="P6" s="4"/>
    </row>
    <row r="7" spans="1:16" x14ac:dyDescent="0.2">
      <c r="A7" s="5"/>
      <c r="B7" s="5"/>
      <c r="C7" s="5"/>
      <c r="D7" s="5"/>
      <c r="E7" s="12"/>
      <c r="F7" s="12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" x14ac:dyDescent="0.2">
      <c r="A8" s="43" t="s">
        <v>23</v>
      </c>
      <c r="B8" s="43" t="s">
        <v>5</v>
      </c>
      <c r="C8" s="43" t="s">
        <v>6</v>
      </c>
      <c r="D8" s="43" t="s">
        <v>7</v>
      </c>
      <c r="E8" s="53" t="s">
        <v>24</v>
      </c>
      <c r="F8" s="54"/>
      <c r="G8" s="54"/>
      <c r="H8" s="55"/>
    </row>
    <row r="9" spans="1:16" ht="45" x14ac:dyDescent="0.2">
      <c r="A9" s="43"/>
      <c r="B9" s="43"/>
      <c r="C9" s="43"/>
      <c r="D9" s="43"/>
      <c r="E9" s="13" t="s">
        <v>8</v>
      </c>
      <c r="F9" s="13" t="s">
        <v>9</v>
      </c>
      <c r="G9" s="9" t="s">
        <v>10</v>
      </c>
      <c r="H9" s="9" t="s">
        <v>11</v>
      </c>
    </row>
    <row r="10" spans="1:16" ht="30" x14ac:dyDescent="0.2">
      <c r="A10" s="8">
        <v>1</v>
      </c>
      <c r="B10" s="6" t="s">
        <v>13</v>
      </c>
      <c r="C10" s="7" t="s">
        <v>14</v>
      </c>
      <c r="D10" s="7">
        <v>200</v>
      </c>
      <c r="E10" s="27">
        <f>ROUND(1511536.639,0)</f>
        <v>1511537</v>
      </c>
      <c r="F10" s="27">
        <f>ROUND(E10*19%,0)</f>
        <v>287192</v>
      </c>
      <c r="G10" s="29">
        <f>F10+E10</f>
        <v>1798729</v>
      </c>
      <c r="H10" s="29">
        <f>ROUND(G10*D10,0)</f>
        <v>359745800</v>
      </c>
    </row>
    <row r="11" spans="1:16" ht="15" x14ac:dyDescent="0.2">
      <c r="A11" s="8">
        <v>2</v>
      </c>
      <c r="B11" s="6" t="s">
        <v>15</v>
      </c>
      <c r="C11" s="7" t="s">
        <v>14</v>
      </c>
      <c r="D11" s="7">
        <v>60</v>
      </c>
      <c r="E11" s="27">
        <f>ROUND(1726515.536,0)</f>
        <v>1726516</v>
      </c>
      <c r="F11" s="27">
        <f t="shared" ref="F11:F17" si="0">ROUND(E11*19%,0)</f>
        <v>328038</v>
      </c>
      <c r="G11" s="29">
        <f t="shared" ref="G11:G17" si="1">F11+E11</f>
        <v>2054554</v>
      </c>
      <c r="H11" s="29">
        <f t="shared" ref="H11:H17" si="2">ROUND(G11*D11,0)</f>
        <v>123273240</v>
      </c>
    </row>
    <row r="12" spans="1:16" ht="45" x14ac:dyDescent="0.2">
      <c r="A12" s="8">
        <v>3</v>
      </c>
      <c r="B12" s="6" t="s">
        <v>16</v>
      </c>
      <c r="C12" s="7" t="s">
        <v>14</v>
      </c>
      <c r="D12" s="7">
        <v>60</v>
      </c>
      <c r="E12" s="27">
        <f>ROUND(326781.124,0)</f>
        <v>326781</v>
      </c>
      <c r="F12" s="27">
        <f t="shared" si="0"/>
        <v>62088</v>
      </c>
      <c r="G12" s="29">
        <f t="shared" si="1"/>
        <v>388869</v>
      </c>
      <c r="H12" s="29">
        <f t="shared" si="2"/>
        <v>23332140</v>
      </c>
    </row>
    <row r="13" spans="1:16" ht="45" x14ac:dyDescent="0.2">
      <c r="A13" s="8">
        <v>4</v>
      </c>
      <c r="B13" s="6" t="s">
        <v>17</v>
      </c>
      <c r="C13" s="7" t="s">
        <v>14</v>
      </c>
      <c r="D13" s="7">
        <v>15</v>
      </c>
      <c r="E13" s="27">
        <f>ROUND(326781.124,0)</f>
        <v>326781</v>
      </c>
      <c r="F13" s="27">
        <f t="shared" si="0"/>
        <v>62088</v>
      </c>
      <c r="G13" s="29">
        <f t="shared" si="1"/>
        <v>388869</v>
      </c>
      <c r="H13" s="29">
        <f t="shared" si="2"/>
        <v>5833035</v>
      </c>
    </row>
    <row r="14" spans="1:16" ht="15" x14ac:dyDescent="0.2">
      <c r="A14" s="8">
        <v>5</v>
      </c>
      <c r="B14" s="6" t="s">
        <v>18</v>
      </c>
      <c r="C14" s="7" t="s">
        <v>14</v>
      </c>
      <c r="D14" s="7">
        <v>3</v>
      </c>
      <c r="E14" s="27">
        <f>ROUND(972180.255,0)</f>
        <v>972180</v>
      </c>
      <c r="F14" s="27">
        <f t="shared" si="0"/>
        <v>184714</v>
      </c>
      <c r="G14" s="29">
        <f t="shared" si="1"/>
        <v>1156894</v>
      </c>
      <c r="H14" s="29">
        <f t="shared" si="2"/>
        <v>3470682</v>
      </c>
    </row>
    <row r="15" spans="1:16" ht="15" x14ac:dyDescent="0.2">
      <c r="A15" s="8">
        <v>6</v>
      </c>
      <c r="B15" s="6" t="s">
        <v>19</v>
      </c>
      <c r="C15" s="7" t="s">
        <v>14</v>
      </c>
      <c r="D15" s="7">
        <v>3</v>
      </c>
      <c r="E15" s="27">
        <f t="shared" ref="E15:E16" si="3">ROUND(972180.255,0)</f>
        <v>972180</v>
      </c>
      <c r="F15" s="27">
        <f t="shared" si="0"/>
        <v>184714</v>
      </c>
      <c r="G15" s="29">
        <f t="shared" si="1"/>
        <v>1156894</v>
      </c>
      <c r="H15" s="29">
        <f t="shared" si="2"/>
        <v>3470682</v>
      </c>
    </row>
    <row r="16" spans="1:16" ht="15" x14ac:dyDescent="0.2">
      <c r="A16" s="8">
        <v>7</v>
      </c>
      <c r="B16" s="6" t="s">
        <v>20</v>
      </c>
      <c r="C16" s="7" t="s">
        <v>14</v>
      </c>
      <c r="D16" s="7">
        <v>3</v>
      </c>
      <c r="E16" s="27">
        <f t="shared" si="3"/>
        <v>972180</v>
      </c>
      <c r="F16" s="27">
        <f t="shared" si="0"/>
        <v>184714</v>
      </c>
      <c r="G16" s="29">
        <f t="shared" si="1"/>
        <v>1156894</v>
      </c>
      <c r="H16" s="29">
        <f t="shared" si="2"/>
        <v>3470682</v>
      </c>
    </row>
    <row r="17" spans="1:11" ht="15" x14ac:dyDescent="0.2">
      <c r="A17" s="8">
        <v>8</v>
      </c>
      <c r="B17" s="6" t="s">
        <v>21</v>
      </c>
      <c r="C17" s="7" t="s">
        <v>14</v>
      </c>
      <c r="D17" s="7">
        <v>3</v>
      </c>
      <c r="E17" s="27">
        <f>ROUND(536892.84,0)</f>
        <v>536893</v>
      </c>
      <c r="F17" s="27">
        <f t="shared" si="0"/>
        <v>102010</v>
      </c>
      <c r="G17" s="29">
        <f t="shared" si="1"/>
        <v>638903</v>
      </c>
      <c r="H17" s="29">
        <f t="shared" si="2"/>
        <v>1916709</v>
      </c>
    </row>
    <row r="18" spans="1:11" x14ac:dyDescent="0.2">
      <c r="H18" s="18">
        <f>SUM(H10:H17)</f>
        <v>524512970</v>
      </c>
      <c r="J18" s="18">
        <v>524512902.63924992</v>
      </c>
      <c r="K18" s="18">
        <f>+J18-H18</f>
        <v>-67.360750079154968</v>
      </c>
    </row>
    <row r="20" spans="1:11" ht="18.75" x14ac:dyDescent="0.3">
      <c r="A20" s="10"/>
      <c r="B20" s="48" t="s">
        <v>25</v>
      </c>
      <c r="C20" s="48"/>
      <c r="D20" s="48"/>
      <c r="E20" s="48"/>
      <c r="F20" s="49"/>
      <c r="G20" s="49"/>
    </row>
    <row r="21" spans="1:11" ht="21" x14ac:dyDescent="0.35">
      <c r="A21" s="50" t="s">
        <v>26</v>
      </c>
      <c r="B21" s="50"/>
      <c r="C21" s="50"/>
      <c r="D21" s="50"/>
      <c r="E21" s="50"/>
      <c r="F21" s="50"/>
      <c r="G21" s="10"/>
    </row>
    <row r="22" spans="1:11" ht="15" x14ac:dyDescent="0.25">
      <c r="A22" s="10"/>
      <c r="B22" s="10"/>
      <c r="C22" s="10"/>
      <c r="D22" s="10"/>
      <c r="E22" s="15"/>
      <c r="F22" s="15"/>
      <c r="G22" s="10"/>
    </row>
  </sheetData>
  <mergeCells count="13">
    <mergeCell ref="B20:E20"/>
    <mergeCell ref="F20:G20"/>
    <mergeCell ref="A21:F21"/>
    <mergeCell ref="A1:H1"/>
    <mergeCell ref="A2:H2"/>
    <mergeCell ref="A3:H3"/>
    <mergeCell ref="A5:H5"/>
    <mergeCell ref="A6:H6"/>
    <mergeCell ref="A8:A9"/>
    <mergeCell ref="B8:B9"/>
    <mergeCell ref="C8:C9"/>
    <mergeCell ref="D8:D9"/>
    <mergeCell ref="E8:H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 EM CANTIDADES REQUERIDAS </vt:lpstr>
      <vt:lpstr>CANTIDADES AJUSTADAS</vt:lpstr>
      <vt:lpstr>COTIZACIÓN No. 1</vt:lpstr>
      <vt:lpstr>COTIZACIÓN No.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Juliana Bocanegra</dc:creator>
  <cp:keywords/>
  <dc:description/>
  <cp:lastModifiedBy>Juliana Bocanegra</cp:lastModifiedBy>
  <cp:revision/>
  <dcterms:created xsi:type="dcterms:W3CDTF">2026-06-12T21:15:59Z</dcterms:created>
  <dcterms:modified xsi:type="dcterms:W3CDTF">2026-07-16T18:29:32Z</dcterms:modified>
  <cp:category/>
  <cp:contentStatus/>
</cp:coreProperties>
</file>