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Stephania Ortega\Downloads\"/>
    </mc:Choice>
  </mc:AlternateContent>
  <xr:revisionPtr revIDLastSave="0" documentId="13_ncr:1_{206EAE5C-3328-415E-813A-79B1AD9AB3EB}" xr6:coauthVersionLast="47" xr6:coauthVersionMax="47" xr10:uidLastSave="{00000000-0000-0000-0000-000000000000}"/>
  <bookViews>
    <workbookView xWindow="-108" yWindow="-108" windowWidth="23256" windowHeight="12576" activeTab="1" xr2:uid="{964903C4-ADF2-4C27-A97D-24CEF22AEEFA}"/>
  </bookViews>
  <sheets>
    <sheet name="FORMULARIO" sheetId="4" r:id="rId1"/>
    <sheet name="ACTA" sheetId="1" r:id="rId2"/>
    <sheet name="ADICIONES" sheetId="6" r:id="rId3"/>
    <sheet name="SUSPENSIÓN" sheetId="3" r:id="rId4"/>
    <sheet name="DATOS DE VALIDACIÓN" sheetId="5" state="hidden" r:id="rId5"/>
  </sheets>
  <definedNames>
    <definedName name="_xlnm.Print_Area" localSheetId="1">ACTA!$A$1:$O$45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3" i="1" l="1"/>
  <c r="Q17" i="1"/>
  <c r="Q21" i="1"/>
  <c r="Q19" i="1"/>
  <c r="P18" i="1"/>
  <c r="K13" i="1"/>
  <c r="E13" i="1"/>
  <c r="V27" i="1"/>
  <c r="U27" i="1"/>
  <c r="U19" i="1"/>
  <c r="K18" i="4"/>
  <c r="M23" i="1"/>
  <c r="G20" i="1"/>
  <c r="A23" i="1"/>
  <c r="B46" i="4"/>
  <c r="H46" i="4"/>
  <c r="M22" i="1"/>
  <c r="K11" i="4"/>
  <c r="K21" i="4"/>
  <c r="C92" i="4"/>
  <c r="C94" i="4"/>
  <c r="C46" i="4"/>
  <c r="D46" i="4"/>
  <c r="E46" i="4"/>
  <c r="F46" i="4"/>
  <c r="G46" i="4"/>
  <c r="D45" i="4"/>
  <c r="E45" i="4"/>
  <c r="F45" i="4"/>
  <c r="G45" i="4"/>
  <c r="C45" i="4"/>
  <c r="C47" i="4"/>
  <c r="B7" i="6"/>
  <c r="E7" i="6"/>
  <c r="E12" i="6"/>
  <c r="H44" i="4"/>
  <c r="H43" i="4"/>
  <c r="H42" i="4"/>
  <c r="H41" i="4"/>
  <c r="H40" i="4"/>
  <c r="H39" i="4"/>
  <c r="H38" i="4"/>
  <c r="H37" i="4"/>
  <c r="H36" i="4"/>
  <c r="H35" i="4"/>
  <c r="H34" i="4"/>
  <c r="H33" i="4"/>
  <c r="H32" i="4"/>
  <c r="H31" i="4"/>
  <c r="H30" i="4"/>
  <c r="H29" i="4"/>
  <c r="H28" i="4"/>
  <c r="H27" i="4"/>
  <c r="M24" i="1"/>
  <c r="H26" i="4"/>
  <c r="H25" i="4"/>
  <c r="H24" i="4"/>
  <c r="H23" i="4"/>
  <c r="G47" i="4"/>
  <c r="B11" i="6"/>
  <c r="E11" i="6"/>
  <c r="F47" i="4"/>
  <c r="B10" i="6"/>
  <c r="E10" i="6"/>
  <c r="E47" i="4"/>
  <c r="B9" i="6"/>
  <c r="E9" i="6"/>
  <c r="D47" i="4"/>
  <c r="B8" i="6"/>
  <c r="E8" i="6"/>
  <c r="E13" i="6"/>
  <c r="D7" i="6"/>
  <c r="D8" i="6"/>
  <c r="D9" i="6"/>
  <c r="D10" i="6"/>
  <c r="D11" i="6"/>
  <c r="C3" i="6"/>
  <c r="B25" i="1"/>
  <c r="E12" i="6" a="1"/>
  <c r="B55" i="4"/>
  <c r="B72" i="4"/>
  <c r="B1" i="1"/>
  <c r="B2" i="1"/>
  <c r="B3" i="1"/>
  <c r="B4" i="1"/>
  <c r="B6" i="1"/>
  <c r="F7" i="1"/>
  <c r="E8" i="1"/>
  <c r="K8" i="1"/>
  <c r="E9" i="1"/>
  <c r="E10" i="1"/>
  <c r="E11" i="1"/>
  <c r="E12" i="1"/>
  <c r="A18" i="1"/>
  <c r="B18" i="1"/>
  <c r="E18" i="1"/>
  <c r="G18" i="1"/>
  <c r="I18" i="1"/>
  <c r="K18" i="1"/>
  <c r="A19" i="1"/>
  <c r="G19" i="1"/>
  <c r="A20" i="1"/>
  <c r="A21" i="1"/>
  <c r="A22" i="1"/>
  <c r="B22" i="1"/>
  <c r="B23" i="1"/>
  <c r="A24" i="1"/>
  <c r="B24" i="1"/>
  <c r="A25" i="1"/>
  <c r="A26" i="1"/>
  <c r="B26" i="1"/>
  <c r="A28" i="1"/>
  <c r="D28" i="1"/>
  <c r="F28" i="1"/>
  <c r="G28" i="1"/>
  <c r="I28" i="1"/>
  <c r="K28" i="1"/>
  <c r="A29" i="1"/>
  <c r="G29" i="1"/>
  <c r="B30" i="1"/>
  <c r="G30" i="1"/>
  <c r="K30" i="1"/>
  <c r="A31" i="1"/>
  <c r="B31" i="1"/>
  <c r="E31" i="1"/>
  <c r="G31" i="1"/>
  <c r="K31" i="1"/>
  <c r="N31" i="1"/>
  <c r="A39" i="1"/>
  <c r="A40" i="1"/>
  <c r="B40" i="1"/>
  <c r="A41" i="1"/>
  <c r="B41" i="1"/>
  <c r="A42" i="1"/>
  <c r="B42" i="1"/>
  <c r="A43" i="1"/>
  <c r="B43" i="1"/>
  <c r="A44" i="1"/>
  <c r="B44" i="1"/>
  <c r="B5" i="3"/>
  <c r="B13" i="3"/>
  <c r="B23" i="3"/>
  <c r="B33" i="3"/>
  <c r="B43" i="3"/>
  <c r="B53" i="3"/>
  <c r="B15" i="3"/>
  <c r="B18" i="3"/>
  <c r="B22" i="3"/>
  <c r="B24" i="3"/>
  <c r="B8" i="3"/>
  <c r="B12" i="3"/>
  <c r="B14" i="3"/>
  <c r="B25" i="3"/>
  <c r="B28" i="3"/>
  <c r="B32" i="3"/>
  <c r="B34" i="3"/>
  <c r="B35" i="3"/>
  <c r="B38" i="3"/>
  <c r="B42" i="3"/>
  <c r="B44" i="3"/>
  <c r="B45" i="3"/>
  <c r="B48" i="3"/>
  <c r="B52" i="3"/>
  <c r="B54" i="3"/>
  <c r="B55" i="3"/>
  <c r="H22" i="4"/>
  <c r="B45" i="4"/>
  <c r="B47" i="4"/>
  <c r="A3" i="6"/>
  <c r="D3" i="6"/>
  <c r="E3" i="6"/>
  <c r="H45" i="4"/>
  <c r="E14" i="6"/>
  <c r="H47" i="4"/>
  <c r="P20" i="1"/>
  <c r="M25" i="1"/>
  <c r="B93" i="4"/>
  <c r="P21" i="1"/>
  <c r="B15" i="4"/>
  <c r="P19" i="1"/>
  <c r="C95" i="4"/>
  <c r="K29" i="1"/>
</calcChain>
</file>

<file path=xl/sharedStrings.xml><?xml version="1.0" encoding="utf-8"?>
<sst xmlns="http://schemas.openxmlformats.org/spreadsheetml/2006/main" count="347" uniqueCount="266">
  <si>
    <t>MINISTERIO DE TRANSPORTE</t>
  </si>
  <si>
    <t>CÓDIGO</t>
  </si>
  <si>
    <t>VERSIÓN</t>
  </si>
  <si>
    <t>DE</t>
  </si>
  <si>
    <t>FECHA DE SUSCRIPCIÓN DEL CONTRATO:</t>
  </si>
  <si>
    <t>VIGENCIAS DE LAS PÓLIZAS</t>
  </si>
  <si>
    <t>BUEN MANEJO Y CORRECTA INVERSIÓN DEL ANTICIPO.</t>
  </si>
  <si>
    <t>Coberturas Expresas:
(Contiene la cobertura SI o No)</t>
  </si>
  <si>
    <t>SI</t>
  </si>
  <si>
    <t xml:space="preserve"> - </t>
  </si>
  <si>
    <t xml:space="preserve">UNIDAD EJECUTORA: </t>
  </si>
  <si>
    <t xml:space="preserve">CONTRATO No.  </t>
  </si>
  <si>
    <t>PAGINA</t>
  </si>
  <si>
    <t xml:space="preserve">No.REGISTRO PRESUPUESTAL: </t>
  </si>
  <si>
    <t xml:space="preserve">DOCUMENTO QUE AMPARA LA PÓLIZA: </t>
  </si>
  <si>
    <t>Allianz Colombia</t>
  </si>
  <si>
    <t>Aseguradora Solidaria de Colombia</t>
  </si>
  <si>
    <t>Axa Colpatria Seguros S.A.</t>
  </si>
  <si>
    <t>BBVA Seguros Colombia S.A.</t>
  </si>
  <si>
    <t>Berkley Internacional Seguros Colombia S.A.</t>
  </si>
  <si>
    <t>BMI Colombia</t>
  </si>
  <si>
    <t>Cardif Colombia Seguros Generales S.A.</t>
  </si>
  <si>
    <t>CHUBB Seguros Colombia S.A.</t>
  </si>
  <si>
    <t>Coface</t>
  </si>
  <si>
    <t>Colmena Seguros</t>
  </si>
  <si>
    <t>Compañía Aseguradora de Fianzas S.A. Confianza</t>
  </si>
  <si>
    <t>Compañía de Seguros de Vida Aurora S.A.</t>
  </si>
  <si>
    <t>Compañía Mundial de Seguros S.A.</t>
  </si>
  <si>
    <t>Global Seguros</t>
  </si>
  <si>
    <t>HDI Seguros S.A.</t>
  </si>
  <si>
    <t>JMalucelli Travelers Seguros S.A.</t>
  </si>
  <si>
    <t>La Equidad Seguros Generales Organismo Cooperativo</t>
  </si>
  <si>
    <t>La Previsora S.A. Compañía de Seguros</t>
  </si>
  <si>
    <t>Liberty Seguros S.A.</t>
  </si>
  <si>
    <t>Mapfre Seguros Generales de Colombia S.A.</t>
  </si>
  <si>
    <t>MetLife Colombia Seguros de Vida S.A.</t>
  </si>
  <si>
    <t>Nacional de seguros S.A.</t>
  </si>
  <si>
    <t>Old Mutual Skandia Seguros de Vida S.A.</t>
  </si>
  <si>
    <t>Pan American Life de Colombia Compañía de Seguros S.A.</t>
  </si>
  <si>
    <t>Positiva Compañía de Seguros S.A.</t>
  </si>
  <si>
    <t>SBS Seguros Colombia S.A</t>
  </si>
  <si>
    <t>Segurexpo de Colombia S.A.</t>
  </si>
  <si>
    <t>Seguros ALFA S.A. y Seguros de Vida ALFA S.A.</t>
  </si>
  <si>
    <t>Seguros Bolívar S.A.</t>
  </si>
  <si>
    <t>Seguros del Estado S.A.</t>
  </si>
  <si>
    <t>Seguros Generales Suramericana S.A.</t>
  </si>
  <si>
    <t>Solunion Colombia Seguros de crédito S.A.</t>
  </si>
  <si>
    <t>ZLS Aseguradora de Colombia S.A.</t>
  </si>
  <si>
    <t>Zurich Colombia Seguros S.A.</t>
  </si>
  <si>
    <t>CALIDAD DE LA EVALUACIÓN Y DIAGNOSTICO DE LAS ESTRUCTURAS.</t>
  </si>
  <si>
    <t>CALIDAD DEL SERVICIO.</t>
  </si>
  <si>
    <t>CUMPLIMIENTO-MULTAS-CLAUSULA PENAL.</t>
  </si>
  <si>
    <t>PAGO DE SALARIOS-PRESTACIONES SOCIALES-INDEMNIZACIONES  LABORALES.</t>
  </si>
  <si>
    <t>Desde:</t>
  </si>
  <si>
    <t>Hasta:</t>
  </si>
  <si>
    <t>Valor:</t>
  </si>
  <si>
    <t>NO</t>
  </si>
  <si>
    <t>1.    Doscientos (200) SMMLV para contratos cuyo valor sea inferior o igual a mil quinientos (1.500) SMMLV.</t>
  </si>
  <si>
    <t>2.    Trescientos (300) SMMLV para contratos cuyo valor sea superior a mil quinientos (1.500) SMMLV e inferior o igual a dos mil quinientos (2.500) SMMLV.</t>
  </si>
  <si>
    <t>3.    Cuatrocientos (400) SMMLV para contratos cuyo valor sea superior a dos mil quinientos (2.500) SMMLV e inferior o igual a cinco mil (5.000) SMMLV.</t>
  </si>
  <si>
    <t>4.    Quinientos (500) SMMLV para contratos cuyo valor sea superior a cinco mil (5.000) SMMLV e inferior o igual a diez mil (10.000) SMMLV.</t>
  </si>
  <si>
    <t>5.    El cinco por ciento (5%) del valor del contrato cuando este sea superior a diez mil (10.000) SMMLV, caso en el cual el valor asegurado debe ser máximo setenta y cinco mil (75.000) SMMLV.</t>
  </si>
  <si>
    <t>VALOR ASEGURADO</t>
  </si>
  <si>
    <t>ACTA DE APROBACIÓN DE GARANTÍAS CONTRACTUALES AL CONTRATO DE  CONSULTORÍA</t>
  </si>
  <si>
    <t>ACTA DE APROBACIÓN DE GARANTÍAS CONTRACTUALES AL CONTRATO DE  OBRA</t>
  </si>
  <si>
    <t>ACTA DE APROBACIÓN DE GARANTÍAS CONTRACTUALES AL CONTRATO DE INTERVENTORIA</t>
  </si>
  <si>
    <t>ACTA DE APROBACIÓN DE GARANTÍAS CONTRACTUALES DE CONVENIOS Y/O CONTRATOS DE PRESTACIÓN DE SERVICIOS Y/O SUMINISTRO</t>
  </si>
  <si>
    <t>Termina</t>
  </si>
  <si>
    <t>DEVOLUCIÓN DEL PAGO ANTICIPADO</t>
  </si>
  <si>
    <t>CALIDAD Y CORRECTO FUNCIONAMIENTO DE LOS BIENES Y EQUIPOS</t>
  </si>
  <si>
    <t>Nuevo Vencimiento</t>
  </si>
  <si>
    <t>CALIDAD DE ESTUDIOS Y DISEÑOS</t>
  </si>
  <si>
    <t>TOTAL</t>
  </si>
  <si>
    <t>SMLMV</t>
  </si>
  <si>
    <t xml:space="preserve">Fecha de Aprobación: </t>
  </si>
  <si>
    <t>Suspensión 1</t>
  </si>
  <si>
    <t>Suspensión 2</t>
  </si>
  <si>
    <t>Tiempo Falta</t>
  </si>
  <si>
    <t>Provisiones 7X24</t>
  </si>
  <si>
    <t>Tiempo suspendido</t>
  </si>
  <si>
    <t xml:space="preserve">Termina Suspensión </t>
  </si>
  <si>
    <t>Verificación (Termina+susp)</t>
  </si>
  <si>
    <t>Suspensión 3</t>
  </si>
  <si>
    <t>Gestión Social</t>
  </si>
  <si>
    <t>Gestión Ambiental</t>
  </si>
  <si>
    <t>Gestión Predial</t>
  </si>
  <si>
    <t>Plazo de Ejecución (meses)</t>
  </si>
  <si>
    <t>CTO</t>
  </si>
  <si>
    <t>Adc 1</t>
  </si>
  <si>
    <t>Adc 2</t>
  </si>
  <si>
    <t>Adc 3</t>
  </si>
  <si>
    <t>IVA Bioseguridad</t>
  </si>
  <si>
    <t>Bioseguridad Directos</t>
  </si>
  <si>
    <t>Bioseguridad Indirectos</t>
  </si>
  <si>
    <t>Adc 4</t>
  </si>
  <si>
    <t>Adc 5</t>
  </si>
  <si>
    <t>AMPAROS POSCONTRACTUALES</t>
  </si>
  <si>
    <t>AMPAROS CONTRACTUALES</t>
  </si>
  <si>
    <t>MINISTERIO:</t>
  </si>
  <si>
    <t>ENTIDAD:</t>
  </si>
  <si>
    <t>DIRECCIÓN:</t>
  </si>
  <si>
    <t>DIRECCIÓN JURÍDICA</t>
  </si>
  <si>
    <t>2. SEGURO DE RESPONSABILIDAD CIVIL EXTRACONTRACTUAL</t>
  </si>
  <si>
    <t>ASEGURADORA</t>
  </si>
  <si>
    <t>DAÑO EMERGENTE Y LUCRO CESANTE</t>
  </si>
  <si>
    <t>PERJUICIOS EXTRAPATRIMONIALES</t>
  </si>
  <si>
    <t>RESPONSABILIDAD POR ACTOS DE CONTRATISTAS Y SUBCONTRATISTAS</t>
  </si>
  <si>
    <t>AMPARO PATRONAL</t>
  </si>
  <si>
    <t xml:space="preserve">Solamente se pueden pactar deducibles hasta del diez por ciento (10%) del valor de cada pérdida y en ningún caso pueden ser superiores a dos mil (2.000) SMMLV. </t>
  </si>
  <si>
    <t>UNIDAD EJECUTORA:</t>
  </si>
  <si>
    <t>CONTRATISTA:</t>
  </si>
  <si>
    <t>NIT CONTRATISTA:</t>
  </si>
  <si>
    <t>OBJETO DEL CONTRATO:</t>
  </si>
  <si>
    <t>PLAZO ADICIONAL / ACUMULADO DEL CONTRATO:</t>
  </si>
  <si>
    <t>VALOR ACUMULADO DEL CONTRATO:</t>
  </si>
  <si>
    <t>VALOR ADICIONAL:</t>
  </si>
  <si>
    <t>No. REGISTRO PRESUPUESTAL:</t>
  </si>
  <si>
    <t>DOCUMENTO QUE AMPARA:</t>
  </si>
  <si>
    <t xml:space="preserve">SUFICIENCIA: </t>
  </si>
  <si>
    <t>DEL VALOR DEL CONTRACTO</t>
  </si>
  <si>
    <t>DEL VALOR DEL ANTICIPO</t>
  </si>
  <si>
    <t>DEL VALOR DEL CONTRATO</t>
  </si>
  <si>
    <t>VIGENCIA: HASTA LA LIQUIDACIÓN</t>
  </si>
  <si>
    <t>DEL VALOR DE LAS OBRAS / OBRAS EJECUTADAS</t>
  </si>
  <si>
    <t>UNIDADES EJECUTORAS</t>
  </si>
  <si>
    <t>DIRECCIÓN GENERAL</t>
  </si>
  <si>
    <t xml:space="preserve">DIRECCIÓN DE EJECUCIÓN Y OPERACIÓN </t>
  </si>
  <si>
    <t>DIRECCIÓN TERRITORIAL</t>
  </si>
  <si>
    <t xml:space="preserve">DIRECCIÓN TÉCNICA Y DE ESTRUCTURACIÓN </t>
  </si>
  <si>
    <t>GERENCIA GRANDES PROYECTOS Y TÚNELES</t>
  </si>
  <si>
    <t>GERENCIA PROGRAMA DE SEGURIDAD EN CARRETERAS</t>
  </si>
  <si>
    <t>GERENCIA DE SEGUIMIENTO Y CONTROL DE PROYECTOS</t>
  </si>
  <si>
    <t>GRUPO APOYO TRANSVERSAL - VÍAS REGIONALES</t>
  </si>
  <si>
    <t>GRUPO DE PEAJES</t>
  </si>
  <si>
    <t>GERENCIA DE ALIANZAS REGIONALES</t>
  </si>
  <si>
    <t>GERENCIA DE GRANDES PROYECTOS 1</t>
  </si>
  <si>
    <t>GRUPO GERENCIA DE REGIONES</t>
  </si>
  <si>
    <t>GRUPO GERENCIA DE TERRITORIALES</t>
  </si>
  <si>
    <t>GERENCIA DE GRANDES PROYECTOS 2</t>
  </si>
  <si>
    <t>GERENCIA DE GRANDES PROYECTOS 3</t>
  </si>
  <si>
    <t>GERENCIA DE GRANDES PROYECTOS 4</t>
  </si>
  <si>
    <t>GRUPO GERENCIA GRANDES PROYECTOS DE GESTIÓN VIAL</t>
  </si>
  <si>
    <t>GRUPO GERENCIA GRANDES PROYECTOS REGIONALES 1</t>
  </si>
  <si>
    <t>GRUPO GERENCIA GRANDES PROYECTOS REGIONALES 2</t>
  </si>
  <si>
    <t>GRUPO PROGRAMA SEGURIDAD EN CARRETERAS NACIONALES</t>
  </si>
  <si>
    <t>SECRETARIA GENERAL</t>
  </si>
  <si>
    <t>SUBDIRECCIÓN ADMINISTRATIVA</t>
  </si>
  <si>
    <t>SUBDIRECCIÓN DE GESTIÓN DEL RIESGO</t>
  </si>
  <si>
    <t>SUBDIRECCIÓN DE SOSTENIBILIDAD</t>
  </si>
  <si>
    <t>SUBDIRECCIÓN DE VÍAS REGIONALES</t>
  </si>
  <si>
    <t>SUBDIRECCIÓN DE ESTRUCTURACIÓN DE PROYECTOS</t>
  </si>
  <si>
    <t>SUBDIRECCIÓN DE GESTIÓN INTEGRAL DE CARRETERAS</t>
  </si>
  <si>
    <t>SUBDIRECCIÓN MARÍTIMA, FLUVIAL Y FÉRREA</t>
  </si>
  <si>
    <t>SUBDIRECCIÓN DE MODERNIZACIÓN DE CARRETERAS NACIONALES</t>
  </si>
  <si>
    <t>SUBDIRECCIÓN PLANIFICACIÓN DE INFRAESTRUCTURA</t>
  </si>
  <si>
    <t>SUBDIRECCIÓN REGLAMENTACIÓN TÉCNICA E INNOVACIÓN.</t>
  </si>
  <si>
    <t>DIRECCIÓN JURÍDICA - SUBDIRECCIÓN DE GESTIÓN CONTRACTUAL Y PROCESOS ADMINISTRATIVOS</t>
  </si>
  <si>
    <t>CONTRATO (NUMERO+ DE + AÑO):</t>
  </si>
  <si>
    <t>NUMERO DE PÓLIZA:</t>
  </si>
  <si>
    <t>ASEGURADORA:</t>
  </si>
  <si>
    <t>INSTITUTO NACIONAL DE VÍAS - INVIAS</t>
  </si>
  <si>
    <t>MODULO DE APROBACIÓN DE GARANTÍAS</t>
  </si>
  <si>
    <t>APROPIACIÓN PRESUPUESTAL</t>
  </si>
  <si>
    <t>1. PÓLIZA ÚNICA DE CUMPLIMIENTO</t>
  </si>
  <si>
    <t>VIGENCIA: PLAZO DE EJECUCIÓN MÁS 3 AÑOS</t>
  </si>
  <si>
    <t>VIGENCIA: 5 AÑOS A PARTIR DEL ACTA DE ENTREGA Y RECIBO DEFINITIVO DE OBRA.</t>
  </si>
  <si>
    <t>DEL VALOR DEL ÍTEM</t>
  </si>
  <si>
    <t>VIGENCIA: 5 AÑOS A PARTIR DEL ACTA DE ENTREGA Y RECIBO DEFINITIVO DE ESTUDIOS Y DISEÑOS.</t>
  </si>
  <si>
    <t>VIGENCIA: 5 AÑOS A PARTIR DEL ACTA DE ENTREGA Y RECIBO DEFINITIVO.</t>
  </si>
  <si>
    <t>PREDIOS, LABORES Y OPERACIONES (Básica)</t>
  </si>
  <si>
    <t>VEHÍCULOS PROPIOS Y NO PROPIOS</t>
  </si>
  <si>
    <t>DEDUCIBLE</t>
  </si>
  <si>
    <t>N/A</t>
  </si>
  <si>
    <t>VIGENCIA: 5 AÑOS A PARTIR DEL ACTA DE ENTREGA Y RECIBO DEFINITIVO DE EVALUACIÓN Y DIAGNOSTIVO.</t>
  </si>
  <si>
    <t>VIGENCIA: 5 AÑOS A PARTIR DEL ACTA DE ENTREGA Y RECIBO DEFINITIVO DE BIENES Y EQUIPOS.</t>
  </si>
  <si>
    <t>AMPAROS</t>
  </si>
  <si>
    <t>INVIAS ES ASEGURADO</t>
  </si>
  <si>
    <t>INVIAS ES BENEFICIARIO</t>
  </si>
  <si>
    <t>INICIO DE VIGENCIA:</t>
  </si>
  <si>
    <t xml:space="preserve"> -</t>
  </si>
  <si>
    <t>CONTRATO EN SALARIOS MINIMOS</t>
  </si>
  <si>
    <t>Se ejecuto hasta:</t>
  </si>
  <si>
    <t>Inicio Suspensión</t>
  </si>
  <si>
    <t>Suspensión 4</t>
  </si>
  <si>
    <t>Suspensión 5</t>
  </si>
  <si>
    <t>Contrato finaliza</t>
  </si>
  <si>
    <t>SUSPENSIONES</t>
  </si>
  <si>
    <t>TIPO DE CONTRATO:</t>
  </si>
  <si>
    <t>TIPO DE CONTRATO</t>
  </si>
  <si>
    <t>NIT</t>
  </si>
  <si>
    <t>REGLAS VALOR ASEGURADO DE RCE</t>
  </si>
  <si>
    <t>ESTABILIDAD Y CALIDAD DE LA OBRA.</t>
  </si>
  <si>
    <t>SACAR PORCENTAJE DEL ITEM</t>
  </si>
  <si>
    <t>CERTIFICADO DE PAZ Y SALVO ULTIMO ANEXO</t>
  </si>
  <si>
    <t>AÑO SUSCRIPCIÓN CONTRATO - ADICIÓN</t>
  </si>
  <si>
    <t>SOLO EN CASO QUE SE APLIQUE EL No 5:</t>
  </si>
  <si>
    <t>ANEXO O MODIFICATORIO (No. - FECHA)</t>
  </si>
  <si>
    <t>Abogado Unidad Ejecutora</t>
  </si>
  <si>
    <t>Abogado SGCPA</t>
  </si>
  <si>
    <t>REVISIONES Y APROBACIONES</t>
  </si>
  <si>
    <t>SALARIOS MINIMOS</t>
  </si>
  <si>
    <t>ASEGURADORAS</t>
  </si>
  <si>
    <t xml:space="preserve">Vo.Bo.: </t>
  </si>
  <si>
    <t>ADICIONES</t>
  </si>
  <si>
    <t>V/CTO SMLMV</t>
  </si>
  <si>
    <t>V/MAX ADICION EN SMLMV</t>
  </si>
  <si>
    <t>CONTRATO</t>
  </si>
  <si>
    <t>TOTAL ADICIONES EN SMLMV</t>
  </si>
  <si>
    <t>AÑO</t>
  </si>
  <si>
    <t>VALOR SMMLV</t>
  </si>
  <si>
    <t>No.</t>
  </si>
  <si>
    <t>valor Adicion</t>
  </si>
  <si>
    <t xml:space="preserve">Año Adicion </t>
  </si>
  <si>
    <t>Valor SMMLV AÑO</t>
  </si>
  <si>
    <t>valor en SMMLV</t>
  </si>
  <si>
    <t>VALOR DEL CONTRATO PRINCIPAL</t>
  </si>
  <si>
    <t>TOTAL en SMMLV</t>
  </si>
  <si>
    <t>Subdirectora GCPA</t>
  </si>
  <si>
    <t>Obras complementarias</t>
  </si>
  <si>
    <t>Provision Ajustes</t>
  </si>
  <si>
    <t>Basico de Obras / Interventoria</t>
  </si>
  <si>
    <t>IVA obras / Interventoria</t>
  </si>
  <si>
    <t xml:space="preserve">Basico de Señalizacion </t>
  </si>
  <si>
    <t xml:space="preserve">IVA de Señalizacion </t>
  </si>
  <si>
    <t>Mantenimiento Rutinario</t>
  </si>
  <si>
    <t>Iva Mantenimiento Rutinario</t>
  </si>
  <si>
    <t>Servicios de Operación</t>
  </si>
  <si>
    <t>IVA Servcios de Operación</t>
  </si>
  <si>
    <t>Mantenimiento Periodico</t>
  </si>
  <si>
    <t>IVA Mantenimiiento Periodico</t>
  </si>
  <si>
    <t>Gastos Reembolsables</t>
  </si>
  <si>
    <t>IVA Gastos Reembolsables</t>
  </si>
  <si>
    <t>TOTAL BASICO (No incluye impuestos)</t>
  </si>
  <si>
    <t>Estudios y Diseños / Evaluacion y Diagnostico Estructuras</t>
  </si>
  <si>
    <t>IVA de Estudios y Diseños / EDE</t>
  </si>
  <si>
    <t>RANGO DE TABLA (200-300-400-500)</t>
  </si>
  <si>
    <t>Fecha de Inicio / Terminacióon contrato (DIA-MES-AÑO)</t>
  </si>
  <si>
    <t>LAURA MARCELA MARTIN LEYES</t>
  </si>
  <si>
    <t>SUBDIRECTORA DE GESTION CONTRACTUAL Y PROCESOS ADMINISTRATIVOS (E)</t>
  </si>
  <si>
    <t>TOTAL OBRAS (con impuestos)</t>
  </si>
  <si>
    <t>TOTAL CONTRATO (Basico + Impuestos)</t>
  </si>
  <si>
    <r>
      <rPr>
        <b/>
        <sz val="10"/>
        <rFont val="Verdana"/>
        <family val="2"/>
      </rPr>
      <t>CONTRATISTA</t>
    </r>
    <r>
      <rPr>
        <sz val="10"/>
        <rFont val="Verdana"/>
        <family val="2"/>
      </rPr>
      <t xml:space="preserve">: </t>
    </r>
  </si>
  <si>
    <r>
      <rPr>
        <b/>
        <sz val="10"/>
        <rFont val="Verdana"/>
        <family val="2"/>
      </rPr>
      <t>OBJETO DEL CONTRATO:</t>
    </r>
    <r>
      <rPr>
        <sz val="10"/>
        <rFont val="Verdana"/>
        <family val="2"/>
      </rPr>
      <t xml:space="preserve"> </t>
    </r>
  </si>
  <si>
    <r>
      <rPr>
        <b/>
        <sz val="10"/>
        <rFont val="Verdana"/>
        <family val="2"/>
      </rPr>
      <t>PLAZO ADICIONAL / ACUMULADO DEL CONTRATO:</t>
    </r>
    <r>
      <rPr>
        <sz val="10"/>
        <rFont val="Verdana"/>
        <family val="2"/>
      </rPr>
      <t xml:space="preserve"> </t>
    </r>
  </si>
  <si>
    <r>
      <rPr>
        <b/>
        <sz val="10"/>
        <rFont val="Verdana"/>
        <family val="2"/>
      </rPr>
      <t>VALOR ACUMULADO DEL CONTRATO</t>
    </r>
    <r>
      <rPr>
        <sz val="10"/>
        <rFont val="Verdana"/>
        <family val="2"/>
      </rPr>
      <t xml:space="preserve">: </t>
    </r>
  </si>
  <si>
    <r>
      <rPr>
        <b/>
        <sz val="10"/>
        <rFont val="Verdana"/>
        <family val="2"/>
      </rPr>
      <t>VALOR ADICIONAL:</t>
    </r>
    <r>
      <rPr>
        <sz val="10"/>
        <rFont val="Verdana"/>
        <family val="2"/>
      </rPr>
      <t xml:space="preserve"> </t>
    </r>
  </si>
  <si>
    <t>CONTRATO DE OBRA</t>
  </si>
  <si>
    <t>GRUPO NORTE</t>
  </si>
  <si>
    <t>2257-2021</t>
  </si>
  <si>
    <t>CONSORCIO BMC</t>
  </si>
  <si>
    <t>MEJORAMIENTO, GESTION PREDIAL, SOCIAL Y AMBIENTAL SOSTENIBLE MEDIANTE LA CONSTRUCCIÓN DE LA VARIANTE MAGANGUÉ (CAMILO TORRES – PUENTE SANTA LUCIA, EN YATÍ) Y EL MEJORAMIENTO, REHABILITACIÓN Y MANTENIMIENTO DE LA TRANSVERSAL MOMPOSINA (PUERTA DEL HIERRO - EL BURRO), EN LOS DEPARTAMENTOS DE BOLIVAR, MAGDALENA Y CÉSAR EN MARCO DE LA REACTIVACIÓN ECONÓMICA, MEDIANTE EL PROGRAMA DE OBRA PÚBLICA “VÍAS PARA LA LEGALIDAD Y LA REACTIVACIÓN VISIÓN 2030". MÓDULO 3</t>
  </si>
  <si>
    <t xml:space="preserve">Póliza Final Primer Periodo (2021-2025) </t>
  </si>
  <si>
    <t>901.552.699-4</t>
  </si>
  <si>
    <t>PLAZO INICIAL PRIMER PERIODO:</t>
  </si>
  <si>
    <r>
      <rPr>
        <b/>
        <sz val="10"/>
        <rFont val="Verdana"/>
        <family val="2"/>
      </rPr>
      <t>PLAZO INICIAL PRIMER PERIODO DEL CONTRATO:</t>
    </r>
    <r>
      <rPr>
        <sz val="10"/>
        <rFont val="Verdana"/>
        <family val="2"/>
      </rPr>
      <t xml:space="preserve"> </t>
    </r>
  </si>
  <si>
    <t>Nacional de Seguros S.A.</t>
  </si>
  <si>
    <t>No. 7 del 06/05/2025</t>
  </si>
  <si>
    <t>Proyecto.: Stephania Ortega Lugo</t>
  </si>
  <si>
    <t xml:space="preserve">Revisó.: Henry Andres Leal Rojas </t>
  </si>
  <si>
    <t xml:space="preserve">Revisó.:  Cesar Fruto Corredor </t>
  </si>
  <si>
    <t>Aprobó: Isabel Cristina Vargas Sinisterra</t>
  </si>
  <si>
    <t>OBSERVACIONES: Mediante memorando 2026I-VBOG-049000 del 25/06/2026 la Unidad Ejecutora confirma que el valor desembolsado por concepto de anticipo corresponde a la suma de De acuerdo con lo anterior a la fecha, el valor concedido por este concepto es de DOCE MIL SETECIENTOS CINCUENTA Y CUATRO MILLONES NOVECIENTOS DIECISÉIS MIL QUINIENTOS TREINTA Y SEIS PESOS MONEDA CORRIENTE ($12.754.916.536) 
NOTA 2: Para efectos de la presente aprobación, se deja constancia de que la Unidad Ejecutora  mediante correo electrónico del 06/07/2026, informó que no se suscribió acta de entrega definitiva del primer periodo, debido a que no se ejecutaron hitos funcionales, ni estos han sido definidos dentro del desarrollo del contrato, de conformidad con las particularidades del mismo. En consecuencia, la aprobación de las pólizas se realiza con fundamento en la información suministrada por la dependencia técnica competente, sin perjuicio de las responsabilidades de supervisión y control que le corresponden.</t>
  </si>
  <si>
    <t>PLAZO PRIMER PERIODO</t>
  </si>
  <si>
    <t>VALOR PRIMER PERIODO</t>
  </si>
  <si>
    <t>Póliza Final Primer Periodo (2021-2025) - ANTICIPO: TOTAL CONCEDIDO $12,754´916,536</t>
  </si>
  <si>
    <t xml:space="preserve">OBSERVACIONES:   NOTA 01:Mediante memorando 2026I-VBOG-049000 del 25/06/2026 la Unidad Ejecutora confirma que el valor desembolsado por concepto de anticipo corresponde a la suma de DOCE MIL SETECIENTOS CINCUENTA Y CUATRO MILLONES NOVECIENTOS DIECISÉIS MIL QUINIENTOS TREINTA Y SEIS PESOS MONEDA CORRIENTE ($12.754.916.536).    NOTA 2: Para efectos de la presente aprobación, se deja constancia de que la Unidad Ejecutora  mediante correo electrónico del 06/07/2026, informó que no se suscribió acta de entrega definitiva del primer periodo, debido a que no se ejecutaron hitos funcionales, ni estos han sido definidos dentro del desarrollo del contrato, de conformidad con las particularidades del mismo. En consecuencia, la aprobación de las pólizas se realiza con fundamento en la información suministrada por la dependencia técnica competente, sin perjuicio de las responsabilidades de supervisión y control que le corresponden. NOTA 3: Se deja contancia que la última póliza de Responsabilidad Civil Extracontractual remitida por parte del contratista correspondiente al anexo No. 3, fue aprobada el pasado 20/03/2023 a traves de la plataforma transaccional del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</si>
</sst>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 #,##0.00_);_(&quot;$&quot;\ * \(#,##0.00\);_(&quot;$&quot;\ * &quot;-&quot;_);_(@_)"/>
    <numFmt numFmtId="168" formatCode="d/mm/yyyy;@"/>
    <numFmt numFmtId="169" formatCode="_(* #,##0_);_(* \(#,##0\);_(* &quot;-&quot;??_);_(@_)"/>
  </numFmts>
  <fonts count="21" x14ac:knownFonts="1">
    <font>
      <sz val="11"/>
      <color theme="1"/>
      <name val="Calibri"/>
      <family val="2"/>
      <scheme val="minor"/>
    </font>
    <font>
      <sz val="10"/>
      <name val="Verdana"/>
      <family val="2"/>
    </font>
    <font>
      <b/>
      <sz val="10"/>
      <name val="Verdana"/>
      <family val="2"/>
    </font>
    <font>
      <b/>
      <sz val="8"/>
      <name val="Verdana"/>
      <family val="2"/>
    </font>
    <font>
      <sz val="8"/>
      <name val="Verdana"/>
      <family val="2"/>
    </font>
    <font>
      <sz val="12"/>
      <name val="Verdana"/>
      <family val="2"/>
    </font>
    <font>
      <b/>
      <sz val="12"/>
      <name val="Verdana"/>
      <family val="2"/>
    </font>
    <font>
      <sz val="11"/>
      <color theme="1"/>
      <name val="Calibri"/>
      <family val="2"/>
      <scheme val="minor"/>
    </font>
    <font>
      <b/>
      <sz val="10"/>
      <color theme="1"/>
      <name val="Calibri"/>
      <family val="2"/>
      <scheme val="minor"/>
    </font>
    <font>
      <sz val="10"/>
      <color theme="1"/>
      <name val="Calibri"/>
      <family val="2"/>
      <scheme val="minor"/>
    </font>
    <font>
      <sz val="10"/>
      <color theme="1"/>
      <name val="Verdana"/>
      <family val="2"/>
    </font>
    <font>
      <b/>
      <sz val="10"/>
      <color theme="1"/>
      <name val="Verdana"/>
      <family val="2"/>
    </font>
    <font>
      <sz val="11"/>
      <color theme="1"/>
      <name val="Verdana"/>
      <family val="2"/>
    </font>
    <font>
      <sz val="9"/>
      <color theme="1"/>
      <name val="Verdana"/>
      <family val="2"/>
    </font>
    <font>
      <b/>
      <sz val="11"/>
      <color theme="0"/>
      <name val="Verdana"/>
      <family val="2"/>
    </font>
    <font>
      <b/>
      <sz val="11"/>
      <color theme="1"/>
      <name val="Verdana"/>
      <family val="2"/>
    </font>
    <font>
      <sz val="12"/>
      <color theme="1"/>
      <name val="Verdana"/>
      <family val="2"/>
    </font>
    <font>
      <b/>
      <sz val="12"/>
      <color theme="0"/>
      <name val="Verdana"/>
      <family val="2"/>
    </font>
    <font>
      <sz val="12"/>
      <color theme="0"/>
      <name val="Verdana"/>
      <family val="2"/>
    </font>
    <font>
      <b/>
      <sz val="10"/>
      <color theme="0"/>
      <name val="Verdana"/>
      <family val="2"/>
    </font>
    <font>
      <sz val="10"/>
      <color rgb="FF333333"/>
      <name val="Verdana"/>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249977111117893"/>
        <bgColor indexed="64"/>
      </patternFill>
    </fill>
    <fill>
      <patternFill patternType="solid">
        <fgColor rgb="FFFF0000"/>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s>
  <cellStyleXfs count="5">
    <xf numFmtId="0" fontId="0" fillId="0" borderId="0"/>
    <xf numFmtId="166"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cellStyleXfs>
  <cellXfs count="359">
    <xf numFmtId="0" fontId="0" fillId="0" borderId="0" xfId="0"/>
    <xf numFmtId="0" fontId="8" fillId="0" borderId="0" xfId="0" applyFont="1" applyAlignment="1">
      <alignment horizontal="center"/>
    </xf>
    <xf numFmtId="0" fontId="9" fillId="0" borderId="0" xfId="0" applyFont="1"/>
    <xf numFmtId="0" fontId="9" fillId="0" borderId="1" xfId="0" applyFont="1" applyBorder="1"/>
    <xf numFmtId="0" fontId="9" fillId="0" borderId="1" xfId="0" applyFont="1" applyBorder="1" applyAlignment="1">
      <alignment horizontal="center"/>
    </xf>
    <xf numFmtId="0" fontId="9" fillId="0" borderId="0" xfId="0" applyFont="1" applyAlignment="1">
      <alignment horizontal="center"/>
    </xf>
    <xf numFmtId="0" fontId="8" fillId="0" borderId="0" xfId="0" applyFont="1" applyAlignment="1">
      <alignment horizontal="center" vertical="center"/>
    </xf>
    <xf numFmtId="0" fontId="9" fillId="2" borderId="1" xfId="0" applyFont="1" applyFill="1" applyBorder="1"/>
    <xf numFmtId="0" fontId="9" fillId="2" borderId="1" xfId="0" applyFont="1" applyFill="1" applyBorder="1" applyAlignment="1">
      <alignment horizontal="center"/>
    </xf>
    <xf numFmtId="8" fontId="9" fillId="2" borderId="1" xfId="0" applyNumberFormat="1" applyFont="1" applyFill="1" applyBorder="1" applyAlignment="1">
      <alignment horizontal="center"/>
    </xf>
    <xf numFmtId="9" fontId="9" fillId="0" borderId="1" xfId="4" applyFont="1" applyBorder="1" applyAlignment="1">
      <alignment horizontal="center"/>
    </xf>
    <xf numFmtId="0" fontId="8" fillId="0" borderId="1" xfId="0" applyFont="1" applyBorder="1" applyAlignment="1">
      <alignment horizontal="left" vertical="center"/>
    </xf>
    <xf numFmtId="0" fontId="8" fillId="0" borderId="1" xfId="0" applyFont="1" applyBorder="1" applyAlignment="1">
      <alignment horizontal="left"/>
    </xf>
    <xf numFmtId="0" fontId="9" fillId="0" borderId="1" xfId="0" applyFont="1" applyBorder="1" applyAlignment="1">
      <alignment vertical="center"/>
    </xf>
    <xf numFmtId="0" fontId="10" fillId="0" borderId="0" xfId="0" applyFont="1"/>
    <xf numFmtId="0" fontId="11" fillId="2" borderId="0" xfId="0" applyFont="1" applyFill="1"/>
    <xf numFmtId="0" fontId="10" fillId="2" borderId="0" xfId="0" applyFont="1" applyFill="1"/>
    <xf numFmtId="0" fontId="11" fillId="3" borderId="2" xfId="0" applyFont="1" applyFill="1" applyBorder="1"/>
    <xf numFmtId="0" fontId="11" fillId="3" borderId="3" xfId="0" applyFont="1" applyFill="1" applyBorder="1"/>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0" fontId="11" fillId="2" borderId="3" xfId="0" applyFont="1" applyFill="1" applyBorder="1"/>
    <xf numFmtId="166" fontId="10" fillId="2" borderId="1" xfId="1" applyFont="1" applyFill="1" applyBorder="1" applyAlignment="1">
      <alignment horizontal="left"/>
    </xf>
    <xf numFmtId="165" fontId="11" fillId="3" borderId="5" xfId="2" applyFont="1" applyFill="1" applyBorder="1"/>
    <xf numFmtId="0" fontId="11" fillId="0" borderId="0" xfId="0" applyFont="1"/>
    <xf numFmtId="0" fontId="11" fillId="2" borderId="0" xfId="0" applyFont="1" applyFill="1" applyAlignment="1">
      <alignment horizontal="center" vertical="center"/>
    </xf>
    <xf numFmtId="0" fontId="11" fillId="3" borderId="2" xfId="0" applyFont="1" applyFill="1" applyBorder="1" applyAlignment="1">
      <alignment vertical="center" wrapText="1"/>
    </xf>
    <xf numFmtId="0" fontId="10" fillId="0" borderId="0" xfId="0" applyFont="1" applyAlignment="1">
      <alignment wrapText="1"/>
    </xf>
    <xf numFmtId="0" fontId="11" fillId="3" borderId="3" xfId="0" applyFont="1" applyFill="1" applyBorder="1" applyAlignment="1">
      <alignment vertical="center" wrapText="1"/>
    </xf>
    <xf numFmtId="0" fontId="10" fillId="3" borderId="1" xfId="0" applyFont="1" applyFill="1" applyBorder="1" applyAlignment="1">
      <alignment vertical="center" wrapText="1"/>
    </xf>
    <xf numFmtId="9" fontId="11" fillId="2" borderId="1" xfId="4" applyFont="1" applyFill="1" applyBorder="1" applyAlignment="1">
      <alignment horizontal="center" vertical="center" wrapText="1"/>
    </xf>
    <xf numFmtId="0" fontId="11" fillId="3" borderId="4" xfId="0" applyFont="1" applyFill="1" applyBorder="1" applyAlignment="1">
      <alignment vertical="center" wrapText="1"/>
    </xf>
    <xf numFmtId="0" fontId="10" fillId="3" borderId="6" xfId="0" applyFont="1" applyFill="1" applyBorder="1" applyAlignment="1">
      <alignment vertical="center" wrapText="1"/>
    </xf>
    <xf numFmtId="9" fontId="11" fillId="2" borderId="6" xfId="4" applyFont="1" applyFill="1" applyBorder="1" applyAlignment="1">
      <alignment horizontal="center" vertical="center" wrapText="1"/>
    </xf>
    <xf numFmtId="0" fontId="11" fillId="2" borderId="0" xfId="0" applyFont="1" applyFill="1" applyAlignment="1">
      <alignment vertical="center" wrapText="1"/>
    </xf>
    <xf numFmtId="0" fontId="10" fillId="2" borderId="0" xfId="0" applyFont="1" applyFill="1" applyAlignment="1">
      <alignment horizontal="center" wrapText="1"/>
    </xf>
    <xf numFmtId="0" fontId="10" fillId="2" borderId="0" xfId="0" applyFont="1" applyFill="1" applyAlignment="1">
      <alignment wrapText="1"/>
    </xf>
    <xf numFmtId="0" fontId="1" fillId="2" borderId="0" xfId="0" applyFont="1" applyFill="1" applyAlignment="1">
      <alignment horizontal="left" vertical="center" wrapText="1"/>
    </xf>
    <xf numFmtId="0" fontId="2" fillId="3" borderId="3" xfId="0" applyFont="1" applyFill="1" applyBorder="1" applyAlignment="1">
      <alignment vertical="center" wrapText="1"/>
    </xf>
    <xf numFmtId="0" fontId="11" fillId="3" borderId="3" xfId="0" applyFont="1" applyFill="1" applyBorder="1" applyAlignment="1">
      <alignment vertical="center"/>
    </xf>
    <xf numFmtId="0" fontId="11" fillId="3" borderId="4" xfId="0" applyFont="1" applyFill="1" applyBorder="1" applyAlignment="1">
      <alignment vertical="center"/>
    </xf>
    <xf numFmtId="166" fontId="11" fillId="2" borderId="0" xfId="1" applyFont="1" applyFill="1" applyBorder="1" applyAlignment="1"/>
    <xf numFmtId="166" fontId="11" fillId="2" borderId="0" xfId="1" applyFont="1" applyFill="1" applyBorder="1" applyAlignment="1">
      <alignment horizontal="left"/>
    </xf>
    <xf numFmtId="0" fontId="10" fillId="0" borderId="0" xfId="0" applyFont="1" applyAlignment="1">
      <alignment horizontal="left"/>
    </xf>
    <xf numFmtId="0" fontId="10" fillId="0" borderId="1" xfId="0" applyFont="1" applyBorder="1" applyAlignment="1">
      <alignment horizontal="center"/>
    </xf>
    <xf numFmtId="165" fontId="10" fillId="3" borderId="1" xfId="2" applyFont="1" applyFill="1" applyBorder="1" applyAlignment="1"/>
    <xf numFmtId="165" fontId="10" fillId="2" borderId="7" xfId="2" applyFont="1" applyFill="1" applyBorder="1" applyAlignment="1"/>
    <xf numFmtId="165" fontId="10" fillId="2" borderId="1" xfId="2" applyFont="1" applyFill="1" applyBorder="1" applyAlignment="1"/>
    <xf numFmtId="165" fontId="10" fillId="2" borderId="5" xfId="2" applyFont="1" applyFill="1" applyBorder="1" applyAlignment="1"/>
    <xf numFmtId="4" fontId="10" fillId="3" borderId="1" xfId="1" applyNumberFormat="1" applyFont="1" applyFill="1" applyBorder="1" applyAlignment="1">
      <alignment horizontal="center"/>
    </xf>
    <xf numFmtId="166" fontId="11" fillId="3" borderId="1" xfId="1" applyFont="1" applyFill="1" applyBorder="1" applyAlignment="1"/>
    <xf numFmtId="166" fontId="11" fillId="2" borderId="1" xfId="1" applyFont="1" applyFill="1" applyBorder="1" applyAlignment="1"/>
    <xf numFmtId="166" fontId="11" fillId="2" borderId="5" xfId="1" applyFont="1" applyFill="1" applyBorder="1" applyAlignment="1"/>
    <xf numFmtId="166" fontId="10" fillId="2" borderId="1" xfId="1" applyFont="1" applyFill="1" applyBorder="1" applyAlignment="1">
      <alignment horizontal="center"/>
    </xf>
    <xf numFmtId="165" fontId="11" fillId="3" borderId="1" xfId="2" applyFont="1" applyFill="1" applyBorder="1" applyAlignment="1"/>
    <xf numFmtId="165" fontId="11" fillId="2" borderId="1" xfId="2" applyFont="1" applyFill="1" applyBorder="1" applyAlignment="1"/>
    <xf numFmtId="165" fontId="11" fillId="2" borderId="5" xfId="2" applyFont="1" applyFill="1" applyBorder="1" applyAlignment="1"/>
    <xf numFmtId="0" fontId="11" fillId="3" borderId="4" xfId="0" applyFont="1" applyFill="1" applyBorder="1"/>
    <xf numFmtId="9" fontId="10" fillId="0" borderId="6" xfId="4" applyFont="1" applyBorder="1" applyAlignment="1">
      <alignment horizontal="center"/>
    </xf>
    <xf numFmtId="165" fontId="11" fillId="3" borderId="6" xfId="2" applyFont="1" applyFill="1" applyBorder="1" applyAlignment="1">
      <alignment horizontal="left"/>
    </xf>
    <xf numFmtId="165" fontId="11" fillId="2" borderId="6" xfId="2" applyFont="1" applyFill="1" applyBorder="1" applyAlignment="1">
      <alignment horizontal="left"/>
    </xf>
    <xf numFmtId="165" fontId="11" fillId="2" borderId="8" xfId="2" applyFont="1" applyFill="1" applyBorder="1" applyAlignment="1">
      <alignment horizontal="left"/>
    </xf>
    <xf numFmtId="0" fontId="1" fillId="2" borderId="1" xfId="0" applyFont="1" applyFill="1" applyBorder="1" applyAlignment="1">
      <alignment vertical="center" wrapText="1"/>
    </xf>
    <xf numFmtId="0" fontId="1" fillId="3" borderId="1" xfId="0" applyFont="1" applyFill="1" applyBorder="1" applyAlignment="1">
      <alignment vertical="center" wrapText="1"/>
    </xf>
    <xf numFmtId="0" fontId="1" fillId="2" borderId="0" xfId="0" applyFont="1" applyFill="1" applyAlignment="1">
      <alignment wrapText="1"/>
    </xf>
    <xf numFmtId="0" fontId="1" fillId="2" borderId="0" xfId="0" applyFont="1" applyFill="1" applyAlignment="1">
      <alignment horizontal="left" wrapText="1"/>
    </xf>
    <xf numFmtId="0" fontId="12" fillId="0" borderId="0" xfId="0" applyFont="1"/>
    <xf numFmtId="14" fontId="1" fillId="2" borderId="0" xfId="0" applyNumberFormat="1" applyFont="1" applyFill="1" applyAlignment="1">
      <alignment vertical="center" wrapText="1"/>
    </xf>
    <xf numFmtId="0" fontId="2" fillId="2" borderId="4" xfId="0" applyFont="1" applyFill="1" applyBorder="1" applyAlignment="1">
      <alignment horizontal="left" vertical="center" wrapText="1"/>
    </xf>
    <xf numFmtId="0" fontId="1" fillId="2" borderId="9" xfId="0" applyFont="1" applyFill="1" applyBorder="1" applyAlignment="1">
      <alignment horizontal="right" vertical="center" wrapText="1"/>
    </xf>
    <xf numFmtId="165" fontId="1" fillId="2" borderId="10" xfId="2" applyFont="1" applyFill="1" applyBorder="1" applyAlignment="1">
      <alignment vertical="center" wrapText="1"/>
    </xf>
    <xf numFmtId="165" fontId="1" fillId="2" borderId="11" xfId="2" applyFont="1" applyFill="1" applyBorder="1" applyAlignment="1">
      <alignment horizontal="left" vertical="center" wrapText="1"/>
    </xf>
    <xf numFmtId="0" fontId="1" fillId="2" borderId="12" xfId="0" applyFont="1" applyFill="1" applyBorder="1" applyAlignment="1">
      <alignment vertical="center" wrapText="1"/>
    </xf>
    <xf numFmtId="0" fontId="1" fillId="2" borderId="0" xfId="0" applyFont="1" applyFill="1" applyAlignment="1">
      <alignment vertical="center" wrapText="1"/>
    </xf>
    <xf numFmtId="0" fontId="2" fillId="2" borderId="13" xfId="0" applyFont="1" applyFill="1" applyBorder="1" applyAlignment="1">
      <alignment horizontal="left" vertical="center" wrapText="1"/>
    </xf>
    <xf numFmtId="0" fontId="2" fillId="2" borderId="3" xfId="0" applyFont="1" applyFill="1" applyBorder="1" applyAlignment="1">
      <alignment horizontal="left" vertical="center" wrapText="1"/>
    </xf>
    <xf numFmtId="43" fontId="1" fillId="2" borderId="0" xfId="0" applyNumberFormat="1" applyFont="1" applyFill="1" applyAlignment="1">
      <alignment horizontal="center" wrapText="1"/>
    </xf>
    <xf numFmtId="0" fontId="1" fillId="2" borderId="0" xfId="0" applyFont="1" applyFill="1" applyAlignment="1">
      <alignment horizontal="center" wrapText="1"/>
    </xf>
    <xf numFmtId="0" fontId="2" fillId="2" borderId="1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4"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5" xfId="0" applyFont="1" applyFill="1" applyBorder="1" applyAlignment="1">
      <alignment horizontal="left" vertical="center" wrapText="1"/>
    </xf>
    <xf numFmtId="0" fontId="1" fillId="2" borderId="0" xfId="0" applyFont="1" applyFill="1" applyAlignment="1">
      <alignment vertical="top" wrapText="1"/>
    </xf>
    <xf numFmtId="0" fontId="1" fillId="2" borderId="15" xfId="0" applyFont="1" applyFill="1" applyBorder="1" applyAlignment="1">
      <alignment wrapText="1"/>
    </xf>
    <xf numFmtId="0" fontId="4" fillId="2" borderId="14" xfId="0" applyFont="1" applyFill="1" applyBorder="1" applyAlignment="1">
      <alignment vertical="center" wrapText="1"/>
    </xf>
    <xf numFmtId="0" fontId="1" fillId="2" borderId="16" xfId="0" applyFont="1" applyFill="1" applyBorder="1" applyAlignment="1">
      <alignment wrapText="1"/>
    </xf>
    <xf numFmtId="0" fontId="1" fillId="2" borderId="17" xfId="0" applyFont="1" applyFill="1" applyBorder="1" applyAlignment="1">
      <alignment wrapText="1"/>
    </xf>
    <xf numFmtId="0" fontId="1" fillId="2" borderId="18" xfId="0" applyFont="1" applyFill="1" applyBorder="1" applyAlignment="1">
      <alignment wrapText="1"/>
    </xf>
    <xf numFmtId="0" fontId="12" fillId="2" borderId="0" xfId="0" applyFont="1" applyFill="1"/>
    <xf numFmtId="0" fontId="10" fillId="0" borderId="19"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9" fontId="11" fillId="0" borderId="21" xfId="0" applyNumberFormat="1" applyFont="1" applyBorder="1" applyAlignment="1">
      <alignment horizontal="center" vertical="center"/>
    </xf>
    <xf numFmtId="0" fontId="11" fillId="0" borderId="22" xfId="0" applyFont="1" applyBorder="1" applyAlignment="1">
      <alignment horizontal="center" vertical="center" wrapText="1"/>
    </xf>
    <xf numFmtId="0" fontId="11" fillId="0" borderId="0" xfId="0" applyFont="1" applyAlignment="1">
      <alignment horizontal="center" vertical="center"/>
    </xf>
    <xf numFmtId="165" fontId="13" fillId="3" borderId="19" xfId="2" applyFont="1" applyFill="1" applyBorder="1"/>
    <xf numFmtId="0" fontId="12" fillId="0" borderId="23" xfId="0" applyFont="1" applyBorder="1" applyAlignment="1">
      <alignment horizontal="center"/>
    </xf>
    <xf numFmtId="165" fontId="12" fillId="3" borderId="24" xfId="2" applyFont="1" applyFill="1" applyBorder="1" applyAlignment="1">
      <alignment horizontal="center"/>
    </xf>
    <xf numFmtId="166" fontId="12" fillId="3" borderId="24" xfId="1" applyFont="1" applyFill="1" applyBorder="1" applyAlignment="1">
      <alignment horizontal="center"/>
    </xf>
    <xf numFmtId="166" fontId="14" fillId="4" borderId="25" xfId="1" applyFont="1" applyFill="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15" fillId="0" borderId="22" xfId="0" applyFont="1" applyBorder="1" applyAlignment="1">
      <alignment horizontal="center"/>
    </xf>
    <xf numFmtId="0" fontId="12" fillId="0" borderId="13" xfId="0" applyFont="1" applyBorder="1" applyAlignment="1">
      <alignment horizontal="center"/>
    </xf>
    <xf numFmtId="165" fontId="12" fillId="3" borderId="28" xfId="2" applyFont="1" applyFill="1" applyBorder="1" applyAlignment="1">
      <alignment horizontal="center"/>
    </xf>
    <xf numFmtId="0" fontId="12" fillId="0" borderId="28" xfId="0" applyFont="1" applyBorder="1" applyAlignment="1">
      <alignment horizontal="center"/>
    </xf>
    <xf numFmtId="166" fontId="12" fillId="3" borderId="29" xfId="1" applyFont="1" applyFill="1" applyBorder="1" applyAlignment="1">
      <alignment horizontal="center"/>
    </xf>
    <xf numFmtId="0" fontId="12" fillId="0" borderId="3" xfId="0" applyFont="1" applyBorder="1" applyAlignment="1">
      <alignment horizontal="center"/>
    </xf>
    <xf numFmtId="165" fontId="12" fillId="3" borderId="1" xfId="2" applyFont="1" applyFill="1" applyBorder="1" applyAlignment="1">
      <alignment horizontal="center"/>
    </xf>
    <xf numFmtId="166" fontId="15" fillId="5" borderId="1" xfId="0" applyNumberFormat="1" applyFont="1" applyFill="1" applyBorder="1"/>
    <xf numFmtId="166" fontId="12" fillId="2" borderId="0" xfId="0" applyNumberFormat="1" applyFont="1" applyFill="1"/>
    <xf numFmtId="0" fontId="16" fillId="2" borderId="0" xfId="0" applyFont="1" applyFill="1"/>
    <xf numFmtId="166" fontId="16" fillId="2" borderId="0" xfId="1" applyFont="1" applyFill="1"/>
    <xf numFmtId="0" fontId="16" fillId="2" borderId="1" xfId="0" applyFont="1" applyFill="1" applyBorder="1"/>
    <xf numFmtId="14" fontId="16" fillId="2" borderId="1" xfId="4" applyNumberFormat="1" applyFont="1" applyFill="1" applyBorder="1" applyAlignment="1">
      <alignment horizontal="center"/>
    </xf>
    <xf numFmtId="168" fontId="16" fillId="2" borderId="0" xfId="0" applyNumberFormat="1" applyFont="1" applyFill="1"/>
    <xf numFmtId="0" fontId="16" fillId="2" borderId="1" xfId="0" applyFont="1" applyFill="1" applyBorder="1" applyAlignment="1">
      <alignment horizontal="center"/>
    </xf>
    <xf numFmtId="14" fontId="5" fillId="3" borderId="1" xfId="0" applyNumberFormat="1" applyFont="1" applyFill="1" applyBorder="1" applyAlignment="1">
      <alignment horizontal="center" vertical="center" wrapText="1"/>
    </xf>
    <xf numFmtId="14" fontId="16" fillId="2" borderId="0" xfId="0" applyNumberFormat="1" applyFont="1" applyFill="1"/>
    <xf numFmtId="14" fontId="5" fillId="2" borderId="1" xfId="0" applyNumberFormat="1" applyFont="1" applyFill="1" applyBorder="1" applyAlignment="1">
      <alignment horizontal="center" vertical="center" wrapText="1"/>
    </xf>
    <xf numFmtId="16" fontId="16" fillId="2" borderId="0" xfId="0" applyNumberFormat="1" applyFont="1" applyFill="1"/>
    <xf numFmtId="1" fontId="5" fillId="3" borderId="1" xfId="0" applyNumberFormat="1" applyFont="1" applyFill="1" applyBorder="1" applyAlignment="1">
      <alignment horizontal="center" vertical="center" wrapText="1"/>
    </xf>
    <xf numFmtId="166" fontId="16" fillId="2" borderId="0" xfId="1" applyFont="1" applyFill="1" applyBorder="1"/>
    <xf numFmtId="0" fontId="16" fillId="2" borderId="0" xfId="0" applyFont="1" applyFill="1" applyAlignment="1">
      <alignment horizontal="center"/>
    </xf>
    <xf numFmtId="14" fontId="5" fillId="6" borderId="1" xfId="0" applyNumberFormat="1" applyFont="1" applyFill="1" applyBorder="1" applyAlignment="1">
      <alignment horizontal="center" vertical="center" wrapText="1"/>
    </xf>
    <xf numFmtId="166" fontId="16" fillId="0" borderId="0" xfId="1" applyFont="1"/>
    <xf numFmtId="1" fontId="5" fillId="6" borderId="1" xfId="0" applyNumberFormat="1" applyFont="1" applyFill="1" applyBorder="1" applyAlignment="1">
      <alignment horizontal="center" vertical="center" wrapText="1"/>
    </xf>
    <xf numFmtId="3" fontId="9" fillId="0" borderId="1" xfId="0" applyNumberFormat="1" applyFont="1" applyBorder="1" applyAlignment="1">
      <alignment horizontal="center"/>
    </xf>
    <xf numFmtId="0" fontId="14" fillId="7" borderId="26" xfId="0" applyFont="1" applyFill="1" applyBorder="1" applyAlignment="1">
      <alignment horizontal="center"/>
    </xf>
    <xf numFmtId="43" fontId="14" fillId="7" borderId="22" xfId="0" applyNumberFormat="1" applyFont="1" applyFill="1" applyBorder="1" applyAlignment="1">
      <alignment horizontal="center"/>
    </xf>
    <xf numFmtId="168" fontId="17" fillId="7" borderId="1" xfId="0" applyNumberFormat="1" applyFont="1" applyFill="1" applyBorder="1" applyAlignment="1">
      <alignment horizontal="center"/>
    </xf>
    <xf numFmtId="0" fontId="17" fillId="7" borderId="1" xfId="0" applyFont="1" applyFill="1" applyBorder="1"/>
    <xf numFmtId="14" fontId="17" fillId="7" borderId="1" xfId="0" applyNumberFormat="1" applyFont="1" applyFill="1" applyBorder="1" applyAlignment="1">
      <alignment horizontal="center" vertical="center" wrapText="1"/>
    </xf>
    <xf numFmtId="0" fontId="18" fillId="7" borderId="1" xfId="0" applyFont="1" applyFill="1" applyBorder="1"/>
    <xf numFmtId="14" fontId="18" fillId="7" borderId="1" xfId="0" applyNumberFormat="1" applyFont="1" applyFill="1" applyBorder="1" applyAlignment="1">
      <alignment horizontal="center" vertical="center" wrapText="1"/>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166" fontId="11" fillId="3" borderId="31" xfId="1" applyFont="1" applyFill="1" applyBorder="1" applyAlignment="1">
      <alignment horizontal="center" vertical="center"/>
    </xf>
    <xf numFmtId="166" fontId="11" fillId="3" borderId="32" xfId="1" applyFont="1" applyFill="1" applyBorder="1" applyAlignment="1">
      <alignment horizontal="center" vertical="center"/>
    </xf>
    <xf numFmtId="0" fontId="11" fillId="2" borderId="2" xfId="0" applyFont="1" applyFill="1" applyBorder="1"/>
    <xf numFmtId="166" fontId="10" fillId="2" borderId="33" xfId="1" applyFont="1" applyFill="1" applyBorder="1" applyAlignment="1">
      <alignment horizontal="left"/>
    </xf>
    <xf numFmtId="165" fontId="11" fillId="3" borderId="34" xfId="2" applyFont="1" applyFill="1" applyBorder="1"/>
    <xf numFmtId="0" fontId="11" fillId="7" borderId="4" xfId="0" applyFont="1" applyFill="1" applyBorder="1"/>
    <xf numFmtId="166" fontId="10" fillId="2" borderId="6" xfId="1" applyFont="1" applyFill="1" applyBorder="1" applyAlignment="1">
      <alignment horizontal="left"/>
    </xf>
    <xf numFmtId="165" fontId="11" fillId="3" borderId="8" xfId="2" applyFont="1" applyFill="1" applyBorder="1"/>
    <xf numFmtId="0" fontId="11" fillId="2" borderId="4" xfId="0" applyFont="1" applyFill="1" applyBorder="1"/>
    <xf numFmtId="0" fontId="17" fillId="7" borderId="3" xfId="0" applyFont="1" applyFill="1" applyBorder="1" applyAlignment="1">
      <alignment vertical="center"/>
    </xf>
    <xf numFmtId="0" fontId="10" fillId="0" borderId="0" xfId="0" applyFont="1" applyAlignment="1">
      <alignment vertical="center"/>
    </xf>
    <xf numFmtId="165" fontId="17" fillId="7" borderId="1" xfId="2" applyFont="1" applyFill="1" applyBorder="1" applyAlignment="1">
      <alignment vertical="center"/>
    </xf>
    <xf numFmtId="165" fontId="17" fillId="7" borderId="5" xfId="2" applyFont="1" applyFill="1" applyBorder="1" applyAlignment="1">
      <alignment vertical="center"/>
    </xf>
    <xf numFmtId="0" fontId="6" fillId="3" borderId="2" xfId="0" applyFont="1" applyFill="1" applyBorder="1" applyAlignment="1">
      <alignment vertical="center"/>
    </xf>
    <xf numFmtId="165" fontId="6" fillId="3" borderId="33" xfId="2" applyFont="1" applyFill="1" applyBorder="1" applyAlignment="1">
      <alignment vertical="center"/>
    </xf>
    <xf numFmtId="165" fontId="6" fillId="3" borderId="34" xfId="2" applyFont="1" applyFill="1" applyBorder="1" applyAlignment="1">
      <alignment vertical="center"/>
    </xf>
    <xf numFmtId="0" fontId="6" fillId="3" borderId="4" xfId="0" applyFont="1" applyFill="1" applyBorder="1" applyAlignment="1">
      <alignment vertical="center"/>
    </xf>
    <xf numFmtId="165" fontId="6" fillId="3" borderId="6" xfId="2" applyFont="1" applyFill="1" applyBorder="1" applyAlignment="1">
      <alignment vertical="center"/>
    </xf>
    <xf numFmtId="165" fontId="6" fillId="3" borderId="8" xfId="2" applyFont="1" applyFill="1" applyBorder="1" applyAlignment="1">
      <alignment vertical="center"/>
    </xf>
    <xf numFmtId="3" fontId="10" fillId="0" borderId="0" xfId="0" applyNumberFormat="1" applyFont="1"/>
    <xf numFmtId="3" fontId="11" fillId="0" borderId="0" xfId="0" applyNumberFormat="1" applyFont="1"/>
    <xf numFmtId="6" fontId="1" fillId="2" borderId="0" xfId="0" applyNumberFormat="1" applyFont="1" applyFill="1" applyAlignment="1">
      <alignment horizontal="center" wrapText="1"/>
    </xf>
    <xf numFmtId="3" fontId="1" fillId="2" borderId="0" xfId="0" applyNumberFormat="1" applyFont="1" applyFill="1" applyAlignment="1">
      <alignment horizontal="center" wrapText="1"/>
    </xf>
    <xf numFmtId="0" fontId="2" fillId="0" borderId="3" xfId="0" applyFont="1" applyBorder="1" applyAlignment="1">
      <alignment horizontal="left" vertical="center" wrapText="1"/>
    </xf>
    <xf numFmtId="44" fontId="1" fillId="2" borderId="0" xfId="0" applyNumberFormat="1" applyFont="1" applyFill="1" applyAlignment="1">
      <alignment wrapText="1"/>
    </xf>
    <xf numFmtId="0" fontId="2" fillId="2" borderId="2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14" xfId="0" applyFont="1" applyFill="1" applyBorder="1" applyAlignment="1">
      <alignment vertical="center" wrapText="1"/>
    </xf>
    <xf numFmtId="0" fontId="1" fillId="2" borderId="15" xfId="0" applyFont="1" applyFill="1" applyBorder="1" applyAlignment="1">
      <alignment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1" xfId="0" applyFont="1" applyFill="1" applyBorder="1" applyAlignment="1">
      <alignment vertical="center" wrapText="1"/>
    </xf>
    <xf numFmtId="167" fontId="1" fillId="0" borderId="0" xfId="3" applyNumberFormat="1" applyFont="1" applyFill="1" applyBorder="1" applyAlignment="1">
      <alignment vertical="center" wrapText="1"/>
    </xf>
    <xf numFmtId="169" fontId="1" fillId="9" borderId="1" xfId="1" applyNumberFormat="1" applyFont="1" applyFill="1" applyBorder="1" applyAlignment="1">
      <alignment horizontal="center" wrapText="1"/>
    </xf>
    <xf numFmtId="169" fontId="1" fillId="9" borderId="1" xfId="1" applyNumberFormat="1" applyFont="1" applyFill="1" applyBorder="1" applyAlignment="1">
      <alignment horizontal="center" vertical="center" wrapText="1"/>
    </xf>
    <xf numFmtId="169" fontId="1" fillId="2" borderId="0" xfId="0" applyNumberFormat="1" applyFont="1" applyFill="1" applyAlignment="1">
      <alignment wrapText="1"/>
    </xf>
    <xf numFmtId="169" fontId="1" fillId="2" borderId="0" xfId="0" applyNumberFormat="1" applyFont="1" applyFill="1" applyAlignment="1">
      <alignment horizontal="center" wrapText="1"/>
    </xf>
    <xf numFmtId="169" fontId="1" fillId="10" borderId="1" xfId="1" applyNumberFormat="1" applyFont="1" applyFill="1" applyBorder="1" applyAlignment="1">
      <alignment horizontal="center" vertical="center" wrapText="1"/>
    </xf>
    <xf numFmtId="169" fontId="1" fillId="10" borderId="1" xfId="1" applyNumberFormat="1" applyFont="1" applyFill="1" applyBorder="1" applyAlignment="1">
      <alignment horizontal="center" wrapText="1"/>
    </xf>
    <xf numFmtId="0" fontId="1" fillId="10" borderId="1" xfId="0" applyFont="1" applyFill="1" applyBorder="1" applyAlignment="1">
      <alignment horizontal="center" wrapText="1"/>
    </xf>
    <xf numFmtId="3" fontId="1" fillId="10" borderId="1" xfId="0" applyNumberFormat="1" applyFont="1" applyFill="1" applyBorder="1" applyAlignment="1">
      <alignment horizontal="center" wrapText="1"/>
    </xf>
    <xf numFmtId="166" fontId="1" fillId="10" borderId="0" xfId="1" applyFont="1" applyFill="1" applyBorder="1" applyAlignment="1">
      <alignment wrapText="1"/>
    </xf>
    <xf numFmtId="3" fontId="1" fillId="2" borderId="0" xfId="0" applyNumberFormat="1" applyFont="1" applyFill="1" applyAlignment="1">
      <alignment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12"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7" xfId="0" applyFont="1" applyFill="1" applyBorder="1" applyAlignment="1">
      <alignment horizontal="left" vertical="center" wrapText="1"/>
    </xf>
    <xf numFmtId="165" fontId="1" fillId="2" borderId="0" xfId="2" applyFont="1" applyFill="1" applyBorder="1" applyAlignment="1">
      <alignment horizontal="left" vertical="center" wrapText="1"/>
    </xf>
    <xf numFmtId="0" fontId="1" fillId="2" borderId="44" xfId="0" applyFont="1" applyFill="1" applyBorder="1" applyAlignment="1">
      <alignment horizontal="left" vertical="center" wrapText="1"/>
    </xf>
    <xf numFmtId="0" fontId="1" fillId="2" borderId="9" xfId="0" applyFont="1" applyFill="1" applyBorder="1" applyAlignment="1">
      <alignment horizontal="left" vertical="center" wrapText="1"/>
    </xf>
    <xf numFmtId="0" fontId="2" fillId="2" borderId="3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left" vertical="center" wrapText="1"/>
    </xf>
    <xf numFmtId="14" fontId="1" fillId="2" borderId="35" xfId="0" applyNumberFormat="1" applyFont="1" applyFill="1" applyBorder="1" applyAlignment="1">
      <alignment horizontal="center" vertical="center" wrapText="1"/>
    </xf>
    <xf numFmtId="14" fontId="1" fillId="2" borderId="10"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39" xfId="0" applyFont="1" applyFill="1" applyBorder="1" applyAlignment="1">
      <alignment horizontal="left" vertical="center" wrapText="1"/>
    </xf>
    <xf numFmtId="0" fontId="2" fillId="2" borderId="40"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39" xfId="0" applyFont="1" applyFill="1" applyBorder="1" applyAlignment="1">
      <alignment horizontal="right" vertical="center" wrapText="1"/>
    </xf>
    <xf numFmtId="0" fontId="2" fillId="2" borderId="40" xfId="0" applyFont="1" applyFill="1" applyBorder="1" applyAlignment="1">
      <alignment horizontal="right" vertical="center" wrapText="1"/>
    </xf>
    <xf numFmtId="0" fontId="1" fillId="2" borderId="35"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2" xfId="0" applyFont="1" applyFill="1" applyBorder="1" applyAlignment="1">
      <alignment horizontal="center" vertical="center" wrapText="1"/>
    </xf>
    <xf numFmtId="14" fontId="1" fillId="2" borderId="35" xfId="0" applyNumberFormat="1"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0" fillId="2" borderId="40" xfId="0" applyFont="1" applyFill="1" applyBorder="1" applyAlignment="1">
      <alignment horizontal="left" vertical="center"/>
    </xf>
    <xf numFmtId="0" fontId="10" fillId="2" borderId="20" xfId="0" applyFont="1" applyFill="1" applyBorder="1" applyAlignment="1">
      <alignment horizontal="left" vertical="center"/>
    </xf>
    <xf numFmtId="0" fontId="1" fillId="2" borderId="45"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2" fillId="2" borderId="46" xfId="0" applyFont="1" applyFill="1" applyBorder="1" applyAlignment="1">
      <alignment horizontal="left" vertical="center" wrapText="1"/>
    </xf>
    <xf numFmtId="0" fontId="2" fillId="2" borderId="47" xfId="0" applyFont="1" applyFill="1" applyBorder="1" applyAlignment="1">
      <alignment horizontal="left" vertical="center" wrapText="1"/>
    </xf>
    <xf numFmtId="0" fontId="1" fillId="2" borderId="48" xfId="0" applyFont="1" applyFill="1" applyBorder="1" applyAlignment="1">
      <alignment horizontal="left" vertical="center" wrapText="1"/>
    </xf>
    <xf numFmtId="0" fontId="1" fillId="2" borderId="47" xfId="0" applyFont="1" applyFill="1" applyBorder="1" applyAlignment="1">
      <alignment horizontal="left" vertical="center" wrapText="1"/>
    </xf>
    <xf numFmtId="0" fontId="1" fillId="2" borderId="49" xfId="0" applyFont="1" applyFill="1" applyBorder="1" applyAlignment="1">
      <alignment horizontal="left" vertical="center" wrapText="1"/>
    </xf>
    <xf numFmtId="0" fontId="1" fillId="2" borderId="27" xfId="0" applyFont="1" applyFill="1" applyBorder="1" applyAlignment="1">
      <alignment horizontal="center" vertical="center" wrapText="1"/>
    </xf>
    <xf numFmtId="167" fontId="1" fillId="2" borderId="1" xfId="3" applyNumberFormat="1" applyFont="1" applyFill="1" applyBorder="1" applyAlignment="1">
      <alignment horizontal="center" vertical="center" wrapText="1"/>
    </xf>
    <xf numFmtId="167" fontId="1" fillId="2" borderId="5" xfId="3" applyNumberFormat="1" applyFont="1" applyFill="1" applyBorder="1" applyAlignment="1">
      <alignment horizontal="center" vertical="center" wrapText="1"/>
    </xf>
    <xf numFmtId="14" fontId="1" fillId="2" borderId="28" xfId="0" applyNumberFormat="1" applyFont="1" applyFill="1" applyBorder="1" applyAlignment="1">
      <alignment horizontal="center" vertical="center" wrapText="1"/>
    </xf>
    <xf numFmtId="0" fontId="1" fillId="2" borderId="28"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0" fontId="1"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20" xfId="0" applyFont="1" applyBorder="1" applyAlignment="1">
      <alignment horizontal="left" vertical="center" wrapText="1"/>
    </xf>
    <xf numFmtId="0" fontId="1" fillId="2" borderId="14" xfId="0" applyFont="1" applyFill="1" applyBorder="1" applyAlignment="1">
      <alignment vertical="center" wrapText="1"/>
    </xf>
    <xf numFmtId="0" fontId="1" fillId="2" borderId="0" xfId="0" applyFont="1" applyFill="1" applyAlignment="1">
      <alignment vertical="center" wrapText="1"/>
    </xf>
    <xf numFmtId="0" fontId="1" fillId="2" borderId="15" xfId="0" applyFont="1" applyFill="1" applyBorder="1" applyAlignment="1">
      <alignment vertical="center" wrapText="1"/>
    </xf>
    <xf numFmtId="1" fontId="1" fillId="2" borderId="27" xfId="0" applyNumberFormat="1" applyFont="1" applyFill="1" applyBorder="1" applyAlignment="1">
      <alignment horizontal="left" vertical="center" wrapText="1"/>
    </xf>
    <xf numFmtId="0" fontId="1" fillId="2" borderId="27"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2" fillId="2" borderId="28" xfId="0" applyFont="1" applyFill="1" applyBorder="1" applyAlignment="1">
      <alignment horizontal="center" vertical="center" wrapText="1"/>
    </xf>
    <xf numFmtId="168" fontId="1" fillId="2" borderId="28" xfId="3" applyNumberFormat="1" applyFont="1" applyFill="1" applyBorder="1" applyAlignment="1">
      <alignment horizontal="center" vertical="center" wrapText="1"/>
    </xf>
    <xf numFmtId="164" fontId="1" fillId="2" borderId="28" xfId="3" applyFont="1" applyFill="1" applyBorder="1" applyAlignment="1" applyProtection="1">
      <alignment horizontal="center" vertical="center" wrapText="1"/>
    </xf>
    <xf numFmtId="164" fontId="1" fillId="2" borderId="29" xfId="3" applyFont="1" applyFill="1" applyBorder="1" applyAlignment="1" applyProtection="1">
      <alignment horizontal="center" vertical="center" wrapText="1"/>
    </xf>
    <xf numFmtId="0" fontId="1" fillId="0" borderId="1" xfId="0" applyFont="1" applyBorder="1" applyAlignment="1">
      <alignment horizontal="center" vertical="center" wrapText="1"/>
    </xf>
    <xf numFmtId="165" fontId="1" fillId="2" borderId="10" xfId="2" applyFont="1" applyFill="1" applyBorder="1" applyAlignment="1">
      <alignment horizontal="center"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167" fontId="1" fillId="2" borderId="6" xfId="3" applyNumberFormat="1" applyFont="1" applyFill="1" applyBorder="1" applyAlignment="1">
      <alignment horizontal="center" vertical="center" wrapText="1"/>
    </xf>
    <xf numFmtId="167" fontId="1" fillId="2" borderId="8" xfId="3" applyNumberFormat="1" applyFont="1" applyFill="1" applyBorder="1" applyAlignment="1">
      <alignment horizontal="center" vertical="center" wrapText="1"/>
    </xf>
    <xf numFmtId="164" fontId="1" fillId="2" borderId="1" xfId="3" applyFont="1" applyFill="1" applyBorder="1" applyAlignment="1">
      <alignment horizontal="center" vertical="center" wrapText="1"/>
    </xf>
    <xf numFmtId="164" fontId="1" fillId="2" borderId="5" xfId="3" applyFont="1" applyFill="1" applyBorder="1" applyAlignment="1">
      <alignment horizontal="center" vertical="center" wrapText="1"/>
    </xf>
    <xf numFmtId="167" fontId="1" fillId="2" borderId="28" xfId="3" applyNumberFormat="1" applyFont="1" applyFill="1" applyBorder="1" applyAlignment="1">
      <alignment horizontal="center" vertical="center" wrapText="1"/>
    </xf>
    <xf numFmtId="167" fontId="1" fillId="2" borderId="29" xfId="3" applyNumberFormat="1" applyFont="1" applyFill="1" applyBorder="1" applyAlignment="1">
      <alignment horizontal="center" vertical="center" wrapText="1"/>
    </xf>
    <xf numFmtId="167" fontId="1" fillId="2" borderId="10" xfId="3" applyNumberFormat="1" applyFont="1" applyFill="1" applyBorder="1" applyAlignment="1">
      <alignment vertical="center" wrapText="1"/>
    </xf>
    <xf numFmtId="0" fontId="2" fillId="2" borderId="10" xfId="0" applyFont="1" applyFill="1" applyBorder="1" applyAlignment="1">
      <alignment horizontal="right" vertical="center" wrapText="1"/>
    </xf>
    <xf numFmtId="1" fontId="1" fillId="2" borderId="27" xfId="0" applyNumberFormat="1" applyFont="1" applyFill="1" applyBorder="1" applyAlignment="1">
      <alignment horizontal="center" vertical="center" wrapText="1"/>
    </xf>
    <xf numFmtId="0" fontId="1" fillId="2" borderId="50" xfId="0" applyFont="1" applyFill="1" applyBorder="1" applyAlignment="1">
      <alignment horizontal="left" vertical="center" wrapText="1"/>
    </xf>
    <xf numFmtId="14" fontId="1" fillId="2" borderId="10" xfId="0" applyNumberFormat="1" applyFont="1" applyFill="1" applyBorder="1" applyAlignment="1">
      <alignment horizontal="left" vertical="center" wrapText="1"/>
    </xf>
    <xf numFmtId="0" fontId="2" fillId="2" borderId="14" xfId="0" applyFont="1" applyFill="1" applyBorder="1" applyAlignment="1">
      <alignment horizontal="center" vertical="top" wrapText="1"/>
    </xf>
    <xf numFmtId="0" fontId="2" fillId="2" borderId="0" xfId="0" applyFont="1" applyFill="1" applyAlignment="1">
      <alignment horizontal="center" vertical="top" wrapText="1"/>
    </xf>
    <xf numFmtId="0" fontId="2" fillId="2" borderId="15" xfId="0" applyFont="1" applyFill="1" applyBorder="1" applyAlignment="1">
      <alignment horizontal="center" vertical="top" wrapText="1"/>
    </xf>
    <xf numFmtId="14" fontId="1" fillId="2" borderId="6" xfId="0" applyNumberFormat="1" applyFont="1" applyFill="1" applyBorder="1" applyAlignment="1">
      <alignment horizontal="center" vertical="center" wrapText="1"/>
    </xf>
    <xf numFmtId="0" fontId="2" fillId="2" borderId="36" xfId="0" applyFont="1" applyFill="1" applyBorder="1" applyAlignment="1">
      <alignment vertical="center" wrapText="1"/>
    </xf>
    <xf numFmtId="0" fontId="2" fillId="2" borderId="37" xfId="0" applyFont="1" applyFill="1" applyBorder="1" applyAlignment="1">
      <alignment vertical="center" wrapText="1"/>
    </xf>
    <xf numFmtId="0" fontId="2" fillId="2" borderId="38" xfId="0" applyFont="1" applyFill="1" applyBorder="1" applyAlignment="1">
      <alignment vertical="center" wrapText="1"/>
    </xf>
    <xf numFmtId="0" fontId="3" fillId="2" borderId="14" xfId="0" applyFont="1" applyFill="1" applyBorder="1" applyAlignment="1">
      <alignment horizontal="left" vertical="center" wrapText="1"/>
    </xf>
    <xf numFmtId="0" fontId="3" fillId="2" borderId="0" xfId="0" applyFont="1" applyFill="1" applyAlignment="1">
      <alignment horizontal="left" vertical="center" wrapText="1"/>
    </xf>
    <xf numFmtId="165" fontId="2" fillId="2" borderId="10" xfId="2" applyFont="1" applyFill="1" applyBorder="1" applyAlignment="1">
      <alignment horizontal="center" vertical="center" wrapText="1"/>
    </xf>
    <xf numFmtId="169" fontId="2" fillId="11" borderId="0" xfId="0" applyNumberFormat="1" applyFont="1" applyFill="1" applyAlignment="1">
      <alignment horizontal="center" wrapText="1"/>
    </xf>
    <xf numFmtId="0" fontId="2" fillId="11" borderId="0" xfId="0" applyFont="1" applyFill="1" applyAlignment="1">
      <alignment horizontal="center" wrapText="1"/>
    </xf>
    <xf numFmtId="0" fontId="4" fillId="2" borderId="0" xfId="0" applyFont="1" applyFill="1" applyAlignment="1">
      <alignment horizontal="left" vertical="center" wrapText="1"/>
    </xf>
    <xf numFmtId="14" fontId="10" fillId="0" borderId="1" xfId="0" applyNumberFormat="1" applyFont="1" applyBorder="1" applyAlignment="1">
      <alignment horizontal="left"/>
    </xf>
    <xf numFmtId="0" fontId="10" fillId="0" borderId="1" xfId="0" applyFont="1" applyBorder="1" applyAlignment="1">
      <alignment horizontal="left"/>
    </xf>
    <xf numFmtId="0" fontId="10" fillId="0" borderId="5" xfId="0" applyFont="1" applyBorder="1" applyAlignment="1">
      <alignment horizontal="left"/>
    </xf>
    <xf numFmtId="0" fontId="10" fillId="3" borderId="1" xfId="0" applyFont="1" applyFill="1" applyBorder="1" applyAlignment="1">
      <alignment horizontal="left"/>
    </xf>
    <xf numFmtId="0" fontId="10" fillId="3" borderId="5" xfId="0" applyFont="1" applyFill="1" applyBorder="1" applyAlignment="1">
      <alignment horizontal="left"/>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5" xfId="0" applyFont="1" applyBorder="1" applyAlignment="1">
      <alignment horizontal="left" vertical="center"/>
    </xf>
    <xf numFmtId="0" fontId="10" fillId="0" borderId="35" xfId="0" applyFont="1" applyBorder="1" applyAlignment="1">
      <alignment horizontal="left"/>
    </xf>
    <xf numFmtId="0" fontId="10" fillId="0" borderId="10" xfId="0" applyFont="1" applyBorder="1" applyAlignment="1">
      <alignment horizontal="left"/>
    </xf>
    <xf numFmtId="0" fontId="10" fillId="0" borderId="11" xfId="0" applyFont="1" applyBorder="1" applyAlignment="1">
      <alignment horizontal="left"/>
    </xf>
    <xf numFmtId="166" fontId="10" fillId="0" borderId="1" xfId="1" applyFont="1" applyBorder="1" applyAlignment="1">
      <alignment horizontal="left"/>
    </xf>
    <xf numFmtId="166" fontId="10" fillId="0" borderId="5" xfId="1" applyFont="1" applyBorder="1" applyAlignment="1">
      <alignment horizontal="left"/>
    </xf>
    <xf numFmtId="0" fontId="19" fillId="7" borderId="36" xfId="0" applyFont="1" applyFill="1" applyBorder="1" applyAlignment="1">
      <alignment horizontal="center" vertical="center" wrapText="1"/>
    </xf>
    <xf numFmtId="0" fontId="19" fillId="7" borderId="37" xfId="0" applyFont="1" applyFill="1" applyBorder="1" applyAlignment="1">
      <alignment horizontal="center" vertical="center" wrapText="1"/>
    </xf>
    <xf numFmtId="0" fontId="19" fillId="7" borderId="38" xfId="0" applyFont="1" applyFill="1" applyBorder="1" applyAlignment="1">
      <alignment horizontal="center" vertical="center" wrapText="1"/>
    </xf>
    <xf numFmtId="0" fontId="19" fillId="7" borderId="39" xfId="0" applyFont="1" applyFill="1" applyBorder="1" applyAlignment="1">
      <alignment horizontal="center" vertical="center"/>
    </xf>
    <xf numFmtId="0" fontId="19" fillId="7" borderId="40" xfId="0" applyFont="1" applyFill="1" applyBorder="1" applyAlignment="1">
      <alignment horizontal="center" vertical="center"/>
    </xf>
    <xf numFmtId="0" fontId="19" fillId="7" borderId="20" xfId="0" applyFont="1" applyFill="1" applyBorder="1" applyAlignment="1">
      <alignment horizontal="center" vertical="center"/>
    </xf>
    <xf numFmtId="0" fontId="10" fillId="3" borderId="1" xfId="0" applyFont="1" applyFill="1" applyBorder="1" applyAlignment="1">
      <alignment horizontal="left" vertical="center" wrapText="1"/>
    </xf>
    <xf numFmtId="0" fontId="10" fillId="0" borderId="6" xfId="0" applyFont="1" applyBorder="1" applyAlignment="1">
      <alignment horizontal="left" vertical="top"/>
    </xf>
    <xf numFmtId="0" fontId="10" fillId="0" borderId="8" xfId="0" applyFont="1" applyBorder="1" applyAlignment="1">
      <alignment horizontal="left" vertical="top"/>
    </xf>
    <xf numFmtId="0" fontId="10" fillId="3" borderId="5" xfId="0" applyFont="1" applyFill="1" applyBorder="1" applyAlignment="1">
      <alignment horizontal="left" vertical="center" wrapText="1"/>
    </xf>
    <xf numFmtId="0" fontId="19" fillId="7" borderId="2" xfId="0" applyFont="1" applyFill="1" applyBorder="1" applyAlignment="1">
      <alignment horizontal="center" vertical="center"/>
    </xf>
    <xf numFmtId="0" fontId="19" fillId="7" borderId="33" xfId="0" applyFont="1" applyFill="1" applyBorder="1" applyAlignment="1">
      <alignment horizontal="center" vertical="center"/>
    </xf>
    <xf numFmtId="0" fontId="19" fillId="7" borderId="34" xfId="0" applyFont="1" applyFill="1" applyBorder="1" applyAlignment="1">
      <alignment horizontal="center" vertical="center"/>
    </xf>
    <xf numFmtId="0" fontId="10" fillId="3" borderId="33" xfId="0" applyFont="1" applyFill="1" applyBorder="1" applyAlignment="1">
      <alignment horizontal="left"/>
    </xf>
    <xf numFmtId="0" fontId="10" fillId="3" borderId="34" xfId="0" applyFont="1" applyFill="1" applyBorder="1" applyAlignment="1">
      <alignment horizontal="left"/>
    </xf>
    <xf numFmtId="0" fontId="10" fillId="0" borderId="31" xfId="0" applyFont="1" applyBorder="1" applyAlignment="1">
      <alignment vertical="center" wrapText="1"/>
    </xf>
    <xf numFmtId="0" fontId="10" fillId="0" borderId="32" xfId="0" applyFont="1" applyBorder="1" applyAlignment="1">
      <alignment vertical="center" wrapText="1"/>
    </xf>
    <xf numFmtId="0" fontId="10" fillId="3" borderId="6" xfId="0" applyFont="1" applyFill="1" applyBorder="1" applyAlignment="1">
      <alignment horizontal="left" vertical="center" wrapText="1"/>
    </xf>
    <xf numFmtId="0" fontId="10" fillId="3" borderId="8" xfId="0" applyFont="1" applyFill="1" applyBorder="1" applyAlignment="1">
      <alignment horizontal="left" vertical="center" wrapText="1"/>
    </xf>
    <xf numFmtId="1" fontId="10" fillId="0" borderId="35" xfId="0" applyNumberFormat="1" applyFont="1" applyBorder="1" applyAlignment="1">
      <alignment horizontal="left" vertical="center" wrapText="1"/>
    </xf>
    <xf numFmtId="1" fontId="10" fillId="0" borderId="10" xfId="0" applyNumberFormat="1" applyFont="1" applyBorder="1" applyAlignment="1">
      <alignment horizontal="left" vertical="center" wrapText="1"/>
    </xf>
    <xf numFmtId="1" fontId="10" fillId="0" borderId="11" xfId="0" applyNumberFormat="1" applyFont="1" applyBorder="1" applyAlignment="1">
      <alignment horizontal="left" vertical="center" wrapText="1"/>
    </xf>
    <xf numFmtId="0" fontId="10" fillId="0" borderId="33" xfId="0" applyFont="1" applyBorder="1" applyAlignment="1">
      <alignment horizontal="left" vertical="center" wrapText="1"/>
    </xf>
    <xf numFmtId="0" fontId="10" fillId="0" borderId="34" xfId="0" applyFont="1" applyBorder="1" applyAlignment="1">
      <alignment horizontal="left" vertical="center" wrapText="1"/>
    </xf>
    <xf numFmtId="0" fontId="10" fillId="0" borderId="5" xfId="0" applyFont="1" applyBorder="1" applyAlignment="1">
      <alignment horizontal="left" vertical="center" wrapText="1"/>
    </xf>
    <xf numFmtId="14" fontId="10" fillId="3" borderId="35" xfId="0" applyNumberFormat="1" applyFont="1" applyFill="1" applyBorder="1" applyAlignment="1">
      <alignment horizontal="left" vertical="center" wrapText="1"/>
    </xf>
    <xf numFmtId="14" fontId="10" fillId="3" borderId="10" xfId="0" applyNumberFormat="1" applyFont="1" applyFill="1" applyBorder="1" applyAlignment="1">
      <alignment horizontal="left" vertical="center" wrapText="1"/>
    </xf>
    <xf numFmtId="14" fontId="10" fillId="3" borderId="11" xfId="0" applyNumberFormat="1" applyFont="1" applyFill="1" applyBorder="1" applyAlignment="1">
      <alignment horizontal="left" vertical="center" wrapText="1"/>
    </xf>
    <xf numFmtId="0" fontId="10" fillId="0" borderId="6" xfId="0" applyFont="1" applyBorder="1" applyAlignment="1">
      <alignment vertical="center" wrapText="1"/>
    </xf>
    <xf numFmtId="0" fontId="10" fillId="0" borderId="8" xfId="0" applyFont="1" applyBorder="1" applyAlignment="1">
      <alignment vertical="center" wrapText="1"/>
    </xf>
    <xf numFmtId="0" fontId="19" fillId="7" borderId="36" xfId="0" applyFont="1" applyFill="1" applyBorder="1" applyAlignment="1">
      <alignment horizontal="center" vertical="center"/>
    </xf>
    <xf numFmtId="0" fontId="19" fillId="7" borderId="37" xfId="0" applyFont="1" applyFill="1" applyBorder="1" applyAlignment="1">
      <alignment horizontal="center" vertical="center"/>
    </xf>
    <xf numFmtId="0" fontId="19" fillId="7" borderId="38" xfId="0" applyFont="1" applyFill="1" applyBorder="1" applyAlignment="1">
      <alignment horizontal="center" vertical="center"/>
    </xf>
    <xf numFmtId="0" fontId="1" fillId="3" borderId="35" xfId="0" applyFont="1" applyFill="1" applyBorder="1" applyAlignment="1">
      <alignment vertical="center" wrapText="1"/>
    </xf>
    <xf numFmtId="0" fontId="1" fillId="3" borderId="7" xfId="0" applyFont="1" applyFill="1" applyBorder="1" applyAlignment="1">
      <alignment vertical="center" wrapText="1"/>
    </xf>
    <xf numFmtId="0" fontId="11" fillId="0" borderId="36" xfId="0" applyFont="1" applyBorder="1" applyAlignment="1">
      <alignment horizontal="left" vertical="top" wrapText="1"/>
    </xf>
    <xf numFmtId="0" fontId="11" fillId="0" borderId="37" xfId="0" applyFont="1" applyBorder="1" applyAlignment="1">
      <alignment horizontal="left" vertical="top"/>
    </xf>
    <xf numFmtId="0" fontId="11" fillId="0" borderId="38" xfId="0" applyFont="1" applyBorder="1" applyAlignment="1">
      <alignment horizontal="left" vertical="top"/>
    </xf>
    <xf numFmtId="0" fontId="11" fillId="0" borderId="14" xfId="0" applyFont="1" applyBorder="1" applyAlignment="1">
      <alignment horizontal="left" vertical="top"/>
    </xf>
    <xf numFmtId="0" fontId="11" fillId="0" borderId="0" xfId="0" applyFont="1" applyAlignment="1">
      <alignment horizontal="left" vertical="top"/>
    </xf>
    <xf numFmtId="0" fontId="11" fillId="0" borderId="15" xfId="0" applyFont="1" applyBorder="1" applyAlignment="1">
      <alignment horizontal="left" vertical="top"/>
    </xf>
    <xf numFmtId="0" fontId="11" fillId="0" borderId="16" xfId="0" applyFont="1" applyBorder="1" applyAlignment="1">
      <alignment horizontal="left" vertical="top"/>
    </xf>
    <xf numFmtId="0" fontId="11" fillId="0" borderId="17" xfId="0" applyFont="1" applyBorder="1" applyAlignment="1">
      <alignment horizontal="left" vertical="top"/>
    </xf>
    <xf numFmtId="0" fontId="11" fillId="0" borderId="18" xfId="0" applyFont="1" applyBorder="1" applyAlignment="1">
      <alignment horizontal="left" vertical="top"/>
    </xf>
    <xf numFmtId="0" fontId="1" fillId="3" borderId="1" xfId="0" applyFont="1" applyFill="1" applyBorder="1" applyAlignment="1">
      <alignment vertical="center" wrapText="1"/>
    </xf>
    <xf numFmtId="0" fontId="11" fillId="3" borderId="1" xfId="0" applyFont="1" applyFill="1" applyBorder="1" applyAlignment="1">
      <alignment horizontal="center"/>
    </xf>
    <xf numFmtId="0" fontId="20" fillId="3" borderId="3" xfId="0"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5" xfId="0" applyFont="1" applyFill="1" applyBorder="1" applyAlignment="1">
      <alignment horizontal="left" vertical="center" wrapText="1"/>
    </xf>
    <xf numFmtId="0" fontId="19" fillId="7" borderId="41" xfId="0" applyFont="1" applyFill="1" applyBorder="1" applyAlignment="1">
      <alignment horizontal="center" vertical="center"/>
    </xf>
    <xf numFmtId="0" fontId="19" fillId="7" borderId="42" xfId="0" applyFont="1" applyFill="1" applyBorder="1" applyAlignment="1">
      <alignment horizontal="center" vertical="center"/>
    </xf>
    <xf numFmtId="0" fontId="19" fillId="7" borderId="43" xfId="0" applyFont="1" applyFill="1" applyBorder="1" applyAlignment="1">
      <alignment horizontal="center" vertical="center"/>
    </xf>
    <xf numFmtId="165" fontId="10" fillId="3" borderId="35" xfId="2" applyFont="1" applyFill="1" applyBorder="1" applyAlignment="1">
      <alignment horizontal="left"/>
    </xf>
    <xf numFmtId="165" fontId="10" fillId="3" borderId="7" xfId="2" applyFont="1" applyFill="1" applyBorder="1" applyAlignment="1">
      <alignment horizontal="left"/>
    </xf>
    <xf numFmtId="166" fontId="10" fillId="2" borderId="35" xfId="1" applyFont="1" applyFill="1" applyBorder="1" applyAlignment="1">
      <alignment horizontal="left"/>
    </xf>
    <xf numFmtId="166" fontId="10" fillId="2" borderId="10" xfId="1" applyFont="1" applyFill="1" applyBorder="1" applyAlignment="1">
      <alignment horizontal="left"/>
    </xf>
    <xf numFmtId="166" fontId="10" fillId="2" borderId="11" xfId="1" applyFont="1" applyFill="1" applyBorder="1" applyAlignment="1">
      <alignment horizontal="left"/>
    </xf>
    <xf numFmtId="0" fontId="20" fillId="3" borderId="4"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20" fillId="3" borderId="8" xfId="0" applyFont="1" applyFill="1" applyBorder="1" applyAlignment="1">
      <alignment horizontal="left" vertical="center" wrapText="1"/>
    </xf>
    <xf numFmtId="0" fontId="11" fillId="3" borderId="2" xfId="0" applyFont="1" applyFill="1" applyBorder="1" applyAlignment="1">
      <alignment horizontal="left"/>
    </xf>
    <xf numFmtId="0" fontId="11" fillId="3" borderId="33" xfId="0" applyFont="1" applyFill="1" applyBorder="1" applyAlignment="1">
      <alignment horizontal="left"/>
    </xf>
    <xf numFmtId="0" fontId="11" fillId="3" borderId="34" xfId="0" applyFont="1" applyFill="1" applyBorder="1" applyAlignment="1">
      <alignment horizontal="left"/>
    </xf>
    <xf numFmtId="0" fontId="14" fillId="7" borderId="31" xfId="0" applyFont="1" applyFill="1" applyBorder="1" applyAlignment="1">
      <alignment horizontal="center"/>
    </xf>
    <xf numFmtId="0" fontId="15" fillId="8" borderId="1" xfId="0" applyFont="1" applyFill="1" applyBorder="1" applyAlignment="1">
      <alignment horizontal="center"/>
    </xf>
    <xf numFmtId="0" fontId="14" fillId="7" borderId="39" xfId="0" applyFont="1" applyFill="1" applyBorder="1" applyAlignment="1">
      <alignment horizontal="center"/>
    </xf>
    <xf numFmtId="0" fontId="14" fillId="7" borderId="40" xfId="0" applyFont="1" applyFill="1" applyBorder="1" applyAlignment="1">
      <alignment horizontal="center"/>
    </xf>
    <xf numFmtId="0" fontId="14" fillId="7" borderId="20" xfId="0" applyFont="1" applyFill="1" applyBorder="1" applyAlignment="1">
      <alignment horizontal="center"/>
    </xf>
    <xf numFmtId="0" fontId="17" fillId="7" borderId="39" xfId="0" applyFont="1" applyFill="1" applyBorder="1" applyAlignment="1">
      <alignment horizontal="center" vertical="center"/>
    </xf>
    <xf numFmtId="0" fontId="17" fillId="7" borderId="20" xfId="0" applyFont="1" applyFill="1" applyBorder="1" applyAlignment="1">
      <alignment horizontal="center" vertical="center"/>
    </xf>
    <xf numFmtId="0" fontId="17" fillId="7" borderId="1" xfId="0" applyFont="1" applyFill="1" applyBorder="1" applyAlignment="1">
      <alignment horizontal="center"/>
    </xf>
    <xf numFmtId="0" fontId="8" fillId="0" borderId="51" xfId="0" applyFont="1" applyBorder="1" applyAlignment="1">
      <alignment horizontal="center"/>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invias.gov.c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1</xdr:row>
      <xdr:rowOff>190500</xdr:rowOff>
    </xdr:from>
    <xdr:to>
      <xdr:col>0</xdr:col>
      <xdr:colOff>1438275</xdr:colOff>
      <xdr:row>2</xdr:row>
      <xdr:rowOff>447675</xdr:rowOff>
    </xdr:to>
    <xdr:pic>
      <xdr:nvPicPr>
        <xdr:cNvPr id="9418" name="Imagen 2" descr="INVÍAS">
          <a:hlinkClick xmlns:r="http://schemas.openxmlformats.org/officeDocument/2006/relationships" r:id="rId1" tooltip="INVÍAS"/>
          <a:extLst>
            <a:ext uri="{FF2B5EF4-FFF2-40B4-BE49-F238E27FC236}">
              <a16:creationId xmlns:a16="http://schemas.microsoft.com/office/drawing/2014/main" id="{97313534-6577-4697-C4DD-842CDDCE89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r="31772"/>
        <a:stretch>
          <a:fillRect/>
        </a:stretch>
      </xdr:blipFill>
      <xdr:spPr bwMode="auto">
        <a:xfrm>
          <a:off x="209550" y="428625"/>
          <a:ext cx="122872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3E630-B25B-4948-B0E0-D56A6C276F2D}">
  <dimension ref="A1:L106"/>
  <sheetViews>
    <sheetView zoomScale="86" zoomScaleNormal="90" workbookViewId="0">
      <pane xSplit="1" ySplit="2" topLeftCell="B38" activePane="bottomRight" state="frozen"/>
      <selection pane="topRight" activeCell="B1" sqref="B1"/>
      <selection pane="bottomLeft" activeCell="A3" sqref="A3"/>
      <selection pane="bottomRight" activeCell="D28" sqref="D28"/>
    </sheetView>
  </sheetViews>
  <sheetFormatPr baseColWidth="10" defaultColWidth="11.44140625" defaultRowHeight="12.6" x14ac:dyDescent="0.2"/>
  <cols>
    <col min="1" max="1" width="66.88671875" style="24" customWidth="1"/>
    <col min="2" max="2" width="21.44140625" style="14" customWidth="1"/>
    <col min="3" max="3" width="24.6640625" style="14" customWidth="1"/>
    <col min="4" max="7" width="21.44140625" style="14" customWidth="1"/>
    <col min="8" max="8" width="29.88671875" style="14" customWidth="1"/>
    <col min="9" max="9" width="6.88671875" style="14" customWidth="1"/>
    <col min="10" max="10" width="11.44140625" style="14"/>
    <col min="11" max="11" width="20.44140625" style="14" customWidth="1"/>
    <col min="12" max="16384" width="11.44140625" style="14"/>
  </cols>
  <sheetData>
    <row r="1" spans="1:12" ht="13.2" thickBot="1" x14ac:dyDescent="0.25">
      <c r="A1" s="290" t="s">
        <v>161</v>
      </c>
      <c r="B1" s="291"/>
      <c r="C1" s="291"/>
      <c r="D1" s="291"/>
      <c r="E1" s="291"/>
      <c r="F1" s="291"/>
      <c r="G1" s="291"/>
      <c r="H1" s="292"/>
    </row>
    <row r="2" spans="1:12" s="16" customFormat="1" ht="13.2" thickBot="1" x14ac:dyDescent="0.25">
      <c r="A2" s="15"/>
    </row>
    <row r="3" spans="1:12" x14ac:dyDescent="0.2">
      <c r="A3" s="17" t="s">
        <v>98</v>
      </c>
      <c r="B3" s="300" t="s">
        <v>0</v>
      </c>
      <c r="C3" s="300"/>
      <c r="D3" s="300"/>
      <c r="E3" s="300"/>
      <c r="F3" s="300"/>
      <c r="G3" s="300"/>
      <c r="H3" s="301"/>
    </row>
    <row r="4" spans="1:12" x14ac:dyDescent="0.2">
      <c r="A4" s="18" t="s">
        <v>99</v>
      </c>
      <c r="B4" s="277" t="s">
        <v>160</v>
      </c>
      <c r="C4" s="277"/>
      <c r="D4" s="277"/>
      <c r="E4" s="277"/>
      <c r="F4" s="277"/>
      <c r="G4" s="277"/>
      <c r="H4" s="278"/>
    </row>
    <row r="5" spans="1:12" x14ac:dyDescent="0.2">
      <c r="A5" s="18" t="s">
        <v>100</v>
      </c>
      <c r="B5" s="277" t="s">
        <v>156</v>
      </c>
      <c r="C5" s="277"/>
      <c r="D5" s="277"/>
      <c r="E5" s="277"/>
      <c r="F5" s="277"/>
      <c r="G5" s="277"/>
      <c r="H5" s="278"/>
    </row>
    <row r="6" spans="1:12" x14ac:dyDescent="0.2">
      <c r="A6" s="18" t="s">
        <v>187</v>
      </c>
      <c r="B6" s="282" t="s">
        <v>246</v>
      </c>
      <c r="C6" s="283"/>
      <c r="D6" s="283"/>
      <c r="E6" s="283"/>
      <c r="F6" s="283"/>
      <c r="G6" s="283"/>
      <c r="H6" s="284"/>
      <c r="K6" s="160">
        <v>27510373444</v>
      </c>
      <c r="L6" s="14">
        <v>2026</v>
      </c>
    </row>
    <row r="7" spans="1:12" x14ac:dyDescent="0.2">
      <c r="A7" s="18" t="s">
        <v>109</v>
      </c>
      <c r="B7" s="275" t="s">
        <v>247</v>
      </c>
      <c r="C7" s="275"/>
      <c r="D7" s="275"/>
      <c r="E7" s="275"/>
      <c r="F7" s="275"/>
      <c r="G7" s="275"/>
      <c r="H7" s="276"/>
      <c r="K7" s="160">
        <v>27510373444</v>
      </c>
      <c r="L7" s="14">
        <v>2027</v>
      </c>
    </row>
    <row r="8" spans="1:12" x14ac:dyDescent="0.2">
      <c r="A8" s="18" t="s">
        <v>157</v>
      </c>
      <c r="B8" s="275" t="s">
        <v>248</v>
      </c>
      <c r="C8" s="275"/>
      <c r="D8" s="275"/>
      <c r="E8" s="275"/>
      <c r="F8" s="275"/>
      <c r="G8" s="275"/>
      <c r="H8" s="276"/>
      <c r="K8" s="160">
        <v>27510373444</v>
      </c>
      <c r="L8" s="14">
        <v>2028</v>
      </c>
    </row>
    <row r="9" spans="1:12" x14ac:dyDescent="0.2">
      <c r="A9" s="18" t="s">
        <v>110</v>
      </c>
      <c r="B9" s="275" t="s">
        <v>249</v>
      </c>
      <c r="C9" s="275"/>
      <c r="D9" s="275"/>
      <c r="E9" s="275"/>
      <c r="F9" s="275"/>
      <c r="G9" s="275"/>
      <c r="H9" s="276"/>
      <c r="K9" s="160">
        <v>27510373444</v>
      </c>
      <c r="L9" s="14">
        <v>2029</v>
      </c>
    </row>
    <row r="10" spans="1:12" x14ac:dyDescent="0.2">
      <c r="A10" s="18" t="s">
        <v>111</v>
      </c>
      <c r="B10" s="275" t="s">
        <v>252</v>
      </c>
      <c r="C10" s="275"/>
      <c r="D10" s="275"/>
      <c r="E10" s="275"/>
      <c r="F10" s="275"/>
      <c r="G10" s="275"/>
      <c r="H10" s="276"/>
      <c r="K10" s="160">
        <v>45850622406</v>
      </c>
      <c r="L10" s="14">
        <v>2030</v>
      </c>
    </row>
    <row r="11" spans="1:12" x14ac:dyDescent="0.2">
      <c r="A11" s="19" t="s">
        <v>112</v>
      </c>
      <c r="B11" s="279" t="s">
        <v>250</v>
      </c>
      <c r="C11" s="280"/>
      <c r="D11" s="280"/>
      <c r="E11" s="280"/>
      <c r="F11" s="280"/>
      <c r="G11" s="280"/>
      <c r="H11" s="281"/>
      <c r="K11" s="161">
        <f>K6+K7+K8+K9+K10</f>
        <v>155892116182</v>
      </c>
    </row>
    <row r="12" spans="1:12" x14ac:dyDescent="0.2">
      <c r="A12" s="18" t="s">
        <v>4</v>
      </c>
      <c r="B12" s="274">
        <v>44559</v>
      </c>
      <c r="C12" s="275"/>
      <c r="D12" s="275"/>
      <c r="E12" s="275"/>
      <c r="F12" s="275"/>
      <c r="G12" s="275"/>
      <c r="H12" s="276"/>
    </row>
    <row r="13" spans="1:12" x14ac:dyDescent="0.2">
      <c r="A13" s="18" t="s">
        <v>253</v>
      </c>
      <c r="B13" s="274">
        <v>46022</v>
      </c>
      <c r="C13" s="275"/>
      <c r="D13" s="275"/>
      <c r="E13" s="275"/>
      <c r="F13" s="275"/>
      <c r="G13" s="275"/>
      <c r="H13" s="276"/>
      <c r="K13" s="14">
        <v>917135685</v>
      </c>
      <c r="L13" s="14">
        <v>2021</v>
      </c>
    </row>
    <row r="14" spans="1:12" x14ac:dyDescent="0.2">
      <c r="A14" s="18" t="s">
        <v>113</v>
      </c>
      <c r="B14" s="274">
        <v>47695</v>
      </c>
      <c r="C14" s="275"/>
      <c r="D14" s="275"/>
      <c r="E14" s="275"/>
      <c r="F14" s="275"/>
      <c r="G14" s="275"/>
      <c r="H14" s="276"/>
      <c r="K14" s="160">
        <v>8373651753</v>
      </c>
      <c r="L14" s="14">
        <v>2022</v>
      </c>
    </row>
    <row r="15" spans="1:12" x14ac:dyDescent="0.2">
      <c r="A15" s="18" t="s">
        <v>114</v>
      </c>
      <c r="B15" s="339">
        <f>+H47</f>
        <v>55141409845</v>
      </c>
      <c r="C15" s="340"/>
      <c r="D15" s="341"/>
      <c r="E15" s="342"/>
      <c r="F15" s="342"/>
      <c r="G15" s="342"/>
      <c r="H15" s="343"/>
      <c r="K15" s="160">
        <v>18340248963</v>
      </c>
      <c r="L15" s="14">
        <v>2023</v>
      </c>
    </row>
    <row r="16" spans="1:12" x14ac:dyDescent="0.2">
      <c r="A16" s="18" t="s">
        <v>115</v>
      </c>
      <c r="B16" s="285"/>
      <c r="C16" s="285"/>
      <c r="D16" s="285"/>
      <c r="E16" s="285"/>
      <c r="F16" s="285"/>
      <c r="G16" s="285"/>
      <c r="H16" s="286"/>
      <c r="K16" s="160">
        <v>18340248963</v>
      </c>
      <c r="L16" s="14">
        <v>2024</v>
      </c>
    </row>
    <row r="17" spans="1:12" x14ac:dyDescent="0.2">
      <c r="A17" s="18" t="s">
        <v>116</v>
      </c>
      <c r="B17" s="275"/>
      <c r="C17" s="275"/>
      <c r="D17" s="275"/>
      <c r="E17" s="275"/>
      <c r="F17" s="275"/>
      <c r="G17" s="275"/>
      <c r="H17" s="276"/>
      <c r="K17" s="160">
        <v>9170124481</v>
      </c>
      <c r="L17" s="14">
        <v>2025</v>
      </c>
    </row>
    <row r="18" spans="1:12" ht="13.2" thickBot="1" x14ac:dyDescent="0.25">
      <c r="A18" s="20" t="s">
        <v>117</v>
      </c>
      <c r="B18" s="294" t="s">
        <v>251</v>
      </c>
      <c r="C18" s="294"/>
      <c r="D18" s="294"/>
      <c r="E18" s="294"/>
      <c r="F18" s="294"/>
      <c r="G18" s="294"/>
      <c r="H18" s="295"/>
      <c r="K18" s="161">
        <f>K13+K14+K15+K16+K17</f>
        <v>55141409845</v>
      </c>
      <c r="L18" s="14" t="s">
        <v>72</v>
      </c>
    </row>
    <row r="19" spans="1:12" s="16" customFormat="1" ht="13.2" thickBot="1" x14ac:dyDescent="0.25">
      <c r="A19" s="15"/>
    </row>
    <row r="20" spans="1:12" x14ac:dyDescent="0.2">
      <c r="A20" s="297" t="s">
        <v>162</v>
      </c>
      <c r="B20" s="298"/>
      <c r="C20" s="298"/>
      <c r="D20" s="298"/>
      <c r="E20" s="298"/>
      <c r="F20" s="298"/>
      <c r="G20" s="298"/>
      <c r="H20" s="299"/>
    </row>
    <row r="21" spans="1:12" ht="13.2" thickBot="1" x14ac:dyDescent="0.25">
      <c r="A21" s="139" t="s">
        <v>162</v>
      </c>
      <c r="B21" s="140" t="s">
        <v>87</v>
      </c>
      <c r="C21" s="140" t="s">
        <v>88</v>
      </c>
      <c r="D21" s="141" t="s">
        <v>89</v>
      </c>
      <c r="E21" s="141" t="s">
        <v>90</v>
      </c>
      <c r="F21" s="140" t="s">
        <v>94</v>
      </c>
      <c r="G21" s="141" t="s">
        <v>95</v>
      </c>
      <c r="H21" s="142" t="s">
        <v>72</v>
      </c>
      <c r="K21" s="160">
        <f>K11+K18</f>
        <v>211033526027</v>
      </c>
    </row>
    <row r="22" spans="1:12" x14ac:dyDescent="0.2">
      <c r="A22" s="143" t="s">
        <v>220</v>
      </c>
      <c r="B22" s="144">
        <v>55141409845</v>
      </c>
      <c r="C22" s="144"/>
      <c r="D22" s="144"/>
      <c r="E22" s="144"/>
      <c r="F22" s="144"/>
      <c r="G22" s="144"/>
      <c r="H22" s="145">
        <f>SUM(B22:G22)</f>
        <v>55141409845</v>
      </c>
    </row>
    <row r="23" spans="1:12" x14ac:dyDescent="0.2">
      <c r="A23" s="21" t="s">
        <v>218</v>
      </c>
      <c r="B23" s="22"/>
      <c r="C23" s="22"/>
      <c r="D23" s="22"/>
      <c r="E23" s="22"/>
      <c r="F23" s="22"/>
      <c r="G23" s="22"/>
      <c r="H23" s="23">
        <f t="shared" ref="H23:H44" si="0">SUM(B23:G23)</f>
        <v>0</v>
      </c>
    </row>
    <row r="24" spans="1:12" x14ac:dyDescent="0.2">
      <c r="A24" s="21" t="s">
        <v>219</v>
      </c>
      <c r="B24" s="22"/>
      <c r="C24" s="22"/>
      <c r="D24" s="22"/>
      <c r="E24" s="22"/>
      <c r="F24" s="22"/>
      <c r="G24" s="22"/>
      <c r="H24" s="23">
        <f t="shared" si="0"/>
        <v>0</v>
      </c>
    </row>
    <row r="25" spans="1:12" x14ac:dyDescent="0.2">
      <c r="A25" s="21" t="s">
        <v>78</v>
      </c>
      <c r="B25" s="22"/>
      <c r="C25" s="22"/>
      <c r="D25" s="22"/>
      <c r="E25" s="22"/>
      <c r="F25" s="22"/>
      <c r="G25" s="22"/>
      <c r="H25" s="23">
        <f t="shared" si="0"/>
        <v>0</v>
      </c>
    </row>
    <row r="26" spans="1:12" ht="13.2" thickBot="1" x14ac:dyDescent="0.25">
      <c r="A26" s="146" t="s">
        <v>221</v>
      </c>
      <c r="B26" s="147"/>
      <c r="C26" s="147"/>
      <c r="D26" s="147"/>
      <c r="E26" s="147"/>
      <c r="F26" s="147"/>
      <c r="G26" s="147"/>
      <c r="H26" s="148">
        <f t="shared" si="0"/>
        <v>0</v>
      </c>
    </row>
    <row r="27" spans="1:12" x14ac:dyDescent="0.2">
      <c r="A27" s="143" t="s">
        <v>233</v>
      </c>
      <c r="B27" s="144"/>
      <c r="C27" s="144"/>
      <c r="D27" s="144"/>
      <c r="E27" s="144"/>
      <c r="F27" s="144"/>
      <c r="G27" s="144"/>
      <c r="H27" s="145">
        <f t="shared" si="0"/>
        <v>0</v>
      </c>
    </row>
    <row r="28" spans="1:12" ht="13.2" thickBot="1" x14ac:dyDescent="0.25">
      <c r="A28" s="146" t="s">
        <v>234</v>
      </c>
      <c r="B28" s="147"/>
      <c r="C28" s="147"/>
      <c r="D28" s="147"/>
      <c r="E28" s="147"/>
      <c r="F28" s="147"/>
      <c r="G28" s="147"/>
      <c r="H28" s="148">
        <f t="shared" si="0"/>
        <v>0</v>
      </c>
    </row>
    <row r="29" spans="1:12" x14ac:dyDescent="0.2">
      <c r="A29" s="143" t="s">
        <v>83</v>
      </c>
      <c r="B29" s="144"/>
      <c r="C29" s="144"/>
      <c r="D29" s="144"/>
      <c r="E29" s="144"/>
      <c r="F29" s="144"/>
      <c r="G29" s="144"/>
      <c r="H29" s="145">
        <f t="shared" si="0"/>
        <v>0</v>
      </c>
    </row>
    <row r="30" spans="1:12" x14ac:dyDescent="0.2">
      <c r="A30" s="21" t="s">
        <v>84</v>
      </c>
      <c r="B30" s="22"/>
      <c r="C30" s="22"/>
      <c r="D30" s="22"/>
      <c r="E30" s="22"/>
      <c r="F30" s="22"/>
      <c r="G30" s="22"/>
      <c r="H30" s="23">
        <f t="shared" si="0"/>
        <v>0</v>
      </c>
    </row>
    <row r="31" spans="1:12" ht="13.2" thickBot="1" x14ac:dyDescent="0.25">
      <c r="A31" s="149" t="s">
        <v>85</v>
      </c>
      <c r="B31" s="147"/>
      <c r="C31" s="147"/>
      <c r="D31" s="147"/>
      <c r="E31" s="147"/>
      <c r="F31" s="147"/>
      <c r="G31" s="147"/>
      <c r="H31" s="148">
        <f t="shared" si="0"/>
        <v>0</v>
      </c>
    </row>
    <row r="32" spans="1:12" x14ac:dyDescent="0.2">
      <c r="A32" s="143" t="s">
        <v>222</v>
      </c>
      <c r="B32" s="144"/>
      <c r="C32" s="144"/>
      <c r="D32" s="144"/>
      <c r="E32" s="144"/>
      <c r="F32" s="144"/>
      <c r="G32" s="144"/>
      <c r="H32" s="145">
        <f t="shared" si="0"/>
        <v>0</v>
      </c>
    </row>
    <row r="33" spans="1:8" ht="13.2" thickBot="1" x14ac:dyDescent="0.25">
      <c r="A33" s="146" t="s">
        <v>223</v>
      </c>
      <c r="B33" s="147"/>
      <c r="C33" s="147"/>
      <c r="D33" s="147"/>
      <c r="E33" s="147"/>
      <c r="F33" s="147"/>
      <c r="G33" s="147"/>
      <c r="H33" s="148">
        <f t="shared" si="0"/>
        <v>0</v>
      </c>
    </row>
    <row r="34" spans="1:8" x14ac:dyDescent="0.2">
      <c r="A34" s="143" t="s">
        <v>224</v>
      </c>
      <c r="B34" s="144"/>
      <c r="C34" s="144"/>
      <c r="D34" s="144"/>
      <c r="E34" s="144"/>
      <c r="F34" s="144"/>
      <c r="G34" s="144"/>
      <c r="H34" s="145">
        <f t="shared" si="0"/>
        <v>0</v>
      </c>
    </row>
    <row r="35" spans="1:8" ht="13.2" thickBot="1" x14ac:dyDescent="0.25">
      <c r="A35" s="146" t="s">
        <v>225</v>
      </c>
      <c r="B35" s="147"/>
      <c r="C35" s="147"/>
      <c r="D35" s="147"/>
      <c r="E35" s="147"/>
      <c r="F35" s="147"/>
      <c r="G35" s="147"/>
      <c r="H35" s="148">
        <f t="shared" si="0"/>
        <v>0</v>
      </c>
    </row>
    <row r="36" spans="1:8" x14ac:dyDescent="0.2">
      <c r="A36" s="143" t="s">
        <v>226</v>
      </c>
      <c r="B36" s="144"/>
      <c r="C36" s="144"/>
      <c r="D36" s="144"/>
      <c r="E36" s="144"/>
      <c r="F36" s="144"/>
      <c r="G36" s="144"/>
      <c r="H36" s="145">
        <f t="shared" si="0"/>
        <v>0</v>
      </c>
    </row>
    <row r="37" spans="1:8" ht="13.2" thickBot="1" x14ac:dyDescent="0.25">
      <c r="A37" s="146" t="s">
        <v>227</v>
      </c>
      <c r="B37" s="147"/>
      <c r="C37" s="147"/>
      <c r="D37" s="147"/>
      <c r="E37" s="147"/>
      <c r="F37" s="147"/>
      <c r="G37" s="147"/>
      <c r="H37" s="148">
        <f t="shared" si="0"/>
        <v>0</v>
      </c>
    </row>
    <row r="38" spans="1:8" x14ac:dyDescent="0.2">
      <c r="A38" s="143" t="s">
        <v>228</v>
      </c>
      <c r="B38" s="144"/>
      <c r="C38" s="144"/>
      <c r="D38" s="144"/>
      <c r="E38" s="144"/>
      <c r="F38" s="144"/>
      <c r="G38" s="144"/>
      <c r="H38" s="145">
        <f t="shared" si="0"/>
        <v>0</v>
      </c>
    </row>
    <row r="39" spans="1:8" ht="13.2" thickBot="1" x14ac:dyDescent="0.25">
      <c r="A39" s="146" t="s">
        <v>229</v>
      </c>
      <c r="B39" s="147"/>
      <c r="C39" s="147"/>
      <c r="D39" s="147"/>
      <c r="E39" s="147"/>
      <c r="F39" s="147"/>
      <c r="G39" s="147"/>
      <c r="H39" s="148">
        <f t="shared" si="0"/>
        <v>0</v>
      </c>
    </row>
    <row r="40" spans="1:8" x14ac:dyDescent="0.2">
      <c r="A40" s="143" t="s">
        <v>230</v>
      </c>
      <c r="B40" s="144"/>
      <c r="C40" s="144"/>
      <c r="D40" s="144"/>
      <c r="E40" s="144"/>
      <c r="F40" s="144"/>
      <c r="G40" s="144"/>
      <c r="H40" s="145">
        <f t="shared" si="0"/>
        <v>0</v>
      </c>
    </row>
    <row r="41" spans="1:8" ht="13.2" thickBot="1" x14ac:dyDescent="0.25">
      <c r="A41" s="146" t="s">
        <v>231</v>
      </c>
      <c r="B41" s="147"/>
      <c r="C41" s="147"/>
      <c r="D41" s="147"/>
      <c r="E41" s="147"/>
      <c r="F41" s="147"/>
      <c r="G41" s="147"/>
      <c r="H41" s="148">
        <f t="shared" si="0"/>
        <v>0</v>
      </c>
    </row>
    <row r="42" spans="1:8" x14ac:dyDescent="0.2">
      <c r="A42" s="143" t="s">
        <v>92</v>
      </c>
      <c r="B42" s="144"/>
      <c r="C42" s="144"/>
      <c r="D42" s="144"/>
      <c r="E42" s="144"/>
      <c r="F42" s="144"/>
      <c r="G42" s="144"/>
      <c r="H42" s="145">
        <f t="shared" si="0"/>
        <v>0</v>
      </c>
    </row>
    <row r="43" spans="1:8" x14ac:dyDescent="0.2">
      <c r="A43" s="21" t="s">
        <v>93</v>
      </c>
      <c r="B43" s="22"/>
      <c r="C43" s="22"/>
      <c r="D43" s="22"/>
      <c r="E43" s="22"/>
      <c r="F43" s="22"/>
      <c r="G43" s="22"/>
      <c r="H43" s="23">
        <f t="shared" si="0"/>
        <v>0</v>
      </c>
    </row>
    <row r="44" spans="1:8" ht="13.2" thickBot="1" x14ac:dyDescent="0.25">
      <c r="A44" s="146" t="s">
        <v>91</v>
      </c>
      <c r="B44" s="147"/>
      <c r="C44" s="147"/>
      <c r="D44" s="147"/>
      <c r="E44" s="147"/>
      <c r="F44" s="147"/>
      <c r="G44" s="147"/>
      <c r="H44" s="148">
        <f t="shared" si="0"/>
        <v>0</v>
      </c>
    </row>
    <row r="45" spans="1:8" s="151" customFormat="1" ht="24.75" customHeight="1" x14ac:dyDescent="0.3">
      <c r="A45" s="154" t="s">
        <v>232</v>
      </c>
      <c r="B45" s="155">
        <f t="shared" ref="B45:G45" si="1">+B22+B23+B24+B25+B27+B29+B30+B31+B32+B34+B36+B38+B40+B42+B43</f>
        <v>55141409845</v>
      </c>
      <c r="C45" s="155">
        <f t="shared" si="1"/>
        <v>0</v>
      </c>
      <c r="D45" s="155">
        <f t="shared" si="1"/>
        <v>0</v>
      </c>
      <c r="E45" s="155">
        <f t="shared" si="1"/>
        <v>0</v>
      </c>
      <c r="F45" s="155">
        <f t="shared" si="1"/>
        <v>0</v>
      </c>
      <c r="G45" s="155">
        <f t="shared" si="1"/>
        <v>0</v>
      </c>
      <c r="H45" s="156">
        <f>SUM(B45:G45)</f>
        <v>55141409845</v>
      </c>
    </row>
    <row r="46" spans="1:8" s="151" customFormat="1" ht="24.75" customHeight="1" thickBot="1" x14ac:dyDescent="0.35">
      <c r="A46" s="157" t="s">
        <v>239</v>
      </c>
      <c r="B46" s="158">
        <f t="shared" ref="B46:G46" si="2">+B22+B23+B24+B25+B26+B29+B30+B31+B38+B39</f>
        <v>55141409845</v>
      </c>
      <c r="C46" s="158">
        <f t="shared" si="2"/>
        <v>0</v>
      </c>
      <c r="D46" s="158">
        <f t="shared" si="2"/>
        <v>0</v>
      </c>
      <c r="E46" s="158">
        <f t="shared" si="2"/>
        <v>0</v>
      </c>
      <c r="F46" s="158">
        <f t="shared" si="2"/>
        <v>0</v>
      </c>
      <c r="G46" s="158">
        <f t="shared" si="2"/>
        <v>0</v>
      </c>
      <c r="H46" s="159">
        <f>SUM(B46:G46)</f>
        <v>55141409845</v>
      </c>
    </row>
    <row r="47" spans="1:8" s="151" customFormat="1" ht="24.75" customHeight="1" x14ac:dyDescent="0.3">
      <c r="A47" s="150" t="s">
        <v>240</v>
      </c>
      <c r="B47" s="152">
        <f>+B45+B26+B28+B33+B35+B37+B39+B41+B44</f>
        <v>55141409845</v>
      </c>
      <c r="C47" s="152">
        <f>+C45+C26+C28+C33+C35+C37+C39+C41+C44</f>
        <v>0</v>
      </c>
      <c r="D47" s="152">
        <f>SUM(D22:D44)</f>
        <v>0</v>
      </c>
      <c r="E47" s="152">
        <f>SUM(E22:E44)</f>
        <v>0</v>
      </c>
      <c r="F47" s="152">
        <f>SUM(F22:F44)</f>
        <v>0</v>
      </c>
      <c r="G47" s="152">
        <f>SUM(G22:G44)</f>
        <v>0</v>
      </c>
      <c r="H47" s="153">
        <f>+H45+H26+H28+H33+H35+H37+H39+H41+H44</f>
        <v>55141409845</v>
      </c>
    </row>
    <row r="48" spans="1:8" ht="13.2" thickBot="1" x14ac:dyDescent="0.25"/>
    <row r="49" spans="1:8" ht="13.2" thickBot="1" x14ac:dyDescent="0.25">
      <c r="A49" s="290" t="s">
        <v>163</v>
      </c>
      <c r="B49" s="291"/>
      <c r="C49" s="291"/>
      <c r="D49" s="291"/>
      <c r="E49" s="291"/>
      <c r="F49" s="291"/>
      <c r="G49" s="291"/>
      <c r="H49" s="292"/>
    </row>
    <row r="50" spans="1:8" s="16" customFormat="1" ht="13.2" thickBot="1" x14ac:dyDescent="0.25">
      <c r="A50" s="25"/>
      <c r="B50" s="25"/>
      <c r="C50" s="25"/>
      <c r="D50" s="25"/>
      <c r="E50" s="25"/>
      <c r="F50" s="25"/>
      <c r="G50" s="25"/>
      <c r="H50" s="25"/>
    </row>
    <row r="51" spans="1:8" ht="13.2" thickBot="1" x14ac:dyDescent="0.25">
      <c r="A51" s="317" t="s">
        <v>97</v>
      </c>
      <c r="B51" s="318"/>
      <c r="C51" s="318"/>
      <c r="D51" s="318"/>
      <c r="E51" s="318"/>
      <c r="F51" s="318"/>
      <c r="G51" s="318"/>
      <c r="H51" s="319"/>
    </row>
    <row r="52" spans="1:8" s="27" customFormat="1" x14ac:dyDescent="0.2">
      <c r="A52" s="26" t="s">
        <v>159</v>
      </c>
      <c r="B52" s="309" t="s">
        <v>255</v>
      </c>
      <c r="C52" s="309"/>
      <c r="D52" s="309"/>
      <c r="E52" s="309"/>
      <c r="F52" s="309"/>
      <c r="G52" s="309"/>
      <c r="H52" s="310"/>
    </row>
    <row r="53" spans="1:8" s="27" customFormat="1" x14ac:dyDescent="0.2">
      <c r="A53" s="28" t="s">
        <v>158</v>
      </c>
      <c r="B53" s="279">
        <v>400037477</v>
      </c>
      <c r="C53" s="279"/>
      <c r="D53" s="279"/>
      <c r="E53" s="279"/>
      <c r="F53" s="279"/>
      <c r="G53" s="279"/>
      <c r="H53" s="311"/>
    </row>
    <row r="54" spans="1:8" s="27" customFormat="1" x14ac:dyDescent="0.2">
      <c r="A54" s="28" t="s">
        <v>196</v>
      </c>
      <c r="B54" s="306" t="s">
        <v>256</v>
      </c>
      <c r="C54" s="307"/>
      <c r="D54" s="307"/>
      <c r="E54" s="307"/>
      <c r="F54" s="307"/>
      <c r="G54" s="307"/>
      <c r="H54" s="308"/>
    </row>
    <row r="55" spans="1:8" s="27" customFormat="1" x14ac:dyDescent="0.2">
      <c r="A55" s="28" t="s">
        <v>178</v>
      </c>
      <c r="B55" s="312">
        <f>+B12</f>
        <v>44559</v>
      </c>
      <c r="C55" s="313"/>
      <c r="D55" s="313"/>
      <c r="E55" s="313"/>
      <c r="F55" s="313"/>
      <c r="G55" s="313"/>
      <c r="H55" s="314"/>
    </row>
    <row r="56" spans="1:8" s="27" customFormat="1" x14ac:dyDescent="0.2">
      <c r="A56" s="28" t="s">
        <v>51</v>
      </c>
      <c r="B56" s="29" t="s">
        <v>118</v>
      </c>
      <c r="C56" s="30">
        <v>0.1</v>
      </c>
      <c r="D56" s="293" t="s">
        <v>121</v>
      </c>
      <c r="E56" s="293"/>
      <c r="F56" s="293" t="s">
        <v>122</v>
      </c>
      <c r="G56" s="293"/>
      <c r="H56" s="296"/>
    </row>
    <row r="57" spans="1:8" s="27" customFormat="1" x14ac:dyDescent="0.2">
      <c r="A57" s="28" t="s">
        <v>6</v>
      </c>
      <c r="B57" s="29" t="s">
        <v>118</v>
      </c>
      <c r="C57" s="30">
        <v>0.5</v>
      </c>
      <c r="D57" s="293" t="s">
        <v>120</v>
      </c>
      <c r="E57" s="293"/>
      <c r="F57" s="293" t="s">
        <v>122</v>
      </c>
      <c r="G57" s="293"/>
      <c r="H57" s="296"/>
    </row>
    <row r="58" spans="1:8" s="27" customFormat="1" x14ac:dyDescent="0.2">
      <c r="A58" s="28" t="s">
        <v>68</v>
      </c>
      <c r="B58" s="293" t="s">
        <v>172</v>
      </c>
      <c r="C58" s="293"/>
      <c r="D58" s="293"/>
      <c r="E58" s="293"/>
      <c r="F58" s="293"/>
      <c r="G58" s="293"/>
      <c r="H58" s="296"/>
    </row>
    <row r="59" spans="1:8" s="27" customFormat="1" ht="25.8" thickBot="1" x14ac:dyDescent="0.25">
      <c r="A59" s="31" t="s">
        <v>52</v>
      </c>
      <c r="B59" s="32" t="s">
        <v>118</v>
      </c>
      <c r="C59" s="33">
        <v>0.2</v>
      </c>
      <c r="D59" s="304" t="s">
        <v>119</v>
      </c>
      <c r="E59" s="304"/>
      <c r="F59" s="304" t="s">
        <v>164</v>
      </c>
      <c r="G59" s="304"/>
      <c r="H59" s="305"/>
    </row>
    <row r="60" spans="1:8" s="36" customFormat="1" ht="13.2" thickBot="1" x14ac:dyDescent="0.25">
      <c r="A60" s="34"/>
      <c r="B60" s="35"/>
      <c r="C60" s="35"/>
      <c r="D60" s="35"/>
      <c r="E60" s="35"/>
      <c r="F60" s="35"/>
      <c r="G60" s="35"/>
      <c r="H60" s="35"/>
    </row>
    <row r="61" spans="1:8" s="27" customFormat="1" x14ac:dyDescent="0.2">
      <c r="A61" s="287" t="s">
        <v>96</v>
      </c>
      <c r="B61" s="288"/>
      <c r="C61" s="288"/>
      <c r="D61" s="288"/>
      <c r="E61" s="288"/>
      <c r="F61" s="288"/>
      <c r="G61" s="288"/>
      <c r="H61" s="289"/>
    </row>
    <row r="62" spans="1:8" s="27" customFormat="1" x14ac:dyDescent="0.2">
      <c r="A62" s="28" t="s">
        <v>191</v>
      </c>
      <c r="B62" s="29" t="s">
        <v>118</v>
      </c>
      <c r="C62" s="30">
        <v>0.3</v>
      </c>
      <c r="D62" s="293" t="s">
        <v>123</v>
      </c>
      <c r="E62" s="293"/>
      <c r="F62" s="293" t="s">
        <v>165</v>
      </c>
      <c r="G62" s="293"/>
      <c r="H62" s="296"/>
    </row>
    <row r="63" spans="1:8" s="27" customFormat="1" x14ac:dyDescent="0.2">
      <c r="A63" s="28" t="s">
        <v>71</v>
      </c>
      <c r="B63" s="29" t="s">
        <v>118</v>
      </c>
      <c r="C63" s="30">
        <v>0.3</v>
      </c>
      <c r="D63" s="293" t="s">
        <v>166</v>
      </c>
      <c r="E63" s="293"/>
      <c r="F63" s="293" t="s">
        <v>167</v>
      </c>
      <c r="G63" s="293"/>
      <c r="H63" s="296"/>
    </row>
    <row r="64" spans="1:8" ht="25.2" x14ac:dyDescent="0.2">
      <c r="A64" s="28" t="s">
        <v>49</v>
      </c>
      <c r="B64" s="29" t="s">
        <v>118</v>
      </c>
      <c r="C64" s="30">
        <v>0.3</v>
      </c>
      <c r="D64" s="293" t="s">
        <v>166</v>
      </c>
      <c r="E64" s="293"/>
      <c r="F64" s="293" t="s">
        <v>173</v>
      </c>
      <c r="G64" s="293"/>
      <c r="H64" s="296"/>
    </row>
    <row r="65" spans="1:8" x14ac:dyDescent="0.2">
      <c r="A65" s="28" t="s">
        <v>50</v>
      </c>
      <c r="B65" s="29" t="s">
        <v>118</v>
      </c>
      <c r="C65" s="30">
        <v>0.3</v>
      </c>
      <c r="D65" s="293" t="s">
        <v>121</v>
      </c>
      <c r="E65" s="293"/>
      <c r="F65" s="293" t="s">
        <v>168</v>
      </c>
      <c r="G65" s="293"/>
      <c r="H65" s="296"/>
    </row>
    <row r="66" spans="1:8" ht="25.8" thickBot="1" x14ac:dyDescent="0.25">
      <c r="A66" s="31" t="s">
        <v>69</v>
      </c>
      <c r="B66" s="29" t="s">
        <v>118</v>
      </c>
      <c r="C66" s="30">
        <v>0.3</v>
      </c>
      <c r="D66" s="293" t="s">
        <v>166</v>
      </c>
      <c r="E66" s="293"/>
      <c r="F66" s="293" t="s">
        <v>174</v>
      </c>
      <c r="G66" s="293"/>
      <c r="H66" s="296"/>
    </row>
    <row r="67" spans="1:8" s="16" customFormat="1" ht="13.2" thickBot="1" x14ac:dyDescent="0.25">
      <c r="A67" s="37"/>
    </row>
    <row r="68" spans="1:8" ht="13.2" thickBot="1" x14ac:dyDescent="0.25">
      <c r="A68" s="290" t="s">
        <v>102</v>
      </c>
      <c r="B68" s="291"/>
      <c r="C68" s="291"/>
      <c r="D68" s="291"/>
      <c r="E68" s="291"/>
      <c r="F68" s="291"/>
      <c r="G68" s="291"/>
      <c r="H68" s="292"/>
    </row>
    <row r="69" spans="1:8" s="27" customFormat="1" x14ac:dyDescent="0.2">
      <c r="A69" s="26" t="s">
        <v>103</v>
      </c>
      <c r="B69" s="309"/>
      <c r="C69" s="309"/>
      <c r="D69" s="309"/>
      <c r="E69" s="309"/>
      <c r="F69" s="309"/>
      <c r="G69" s="309"/>
      <c r="H69" s="310"/>
    </row>
    <row r="70" spans="1:8" s="27" customFormat="1" x14ac:dyDescent="0.2">
      <c r="A70" s="28" t="s">
        <v>158</v>
      </c>
      <c r="B70" s="279">
        <v>0</v>
      </c>
      <c r="C70" s="279"/>
      <c r="D70" s="279"/>
      <c r="E70" s="279"/>
      <c r="F70" s="279"/>
      <c r="G70" s="279"/>
      <c r="H70" s="311"/>
    </row>
    <row r="71" spans="1:8" s="27" customFormat="1" x14ac:dyDescent="0.2">
      <c r="A71" s="28" t="s">
        <v>196</v>
      </c>
      <c r="B71" s="306"/>
      <c r="C71" s="307"/>
      <c r="D71" s="307"/>
      <c r="E71" s="307"/>
      <c r="F71" s="307"/>
      <c r="G71" s="307"/>
      <c r="H71" s="308"/>
    </row>
    <row r="72" spans="1:8" s="27" customFormat="1" x14ac:dyDescent="0.2">
      <c r="A72" s="28" t="s">
        <v>178</v>
      </c>
      <c r="B72" s="312">
        <f>+B12</f>
        <v>44559</v>
      </c>
      <c r="C72" s="313"/>
      <c r="D72" s="313"/>
      <c r="E72" s="313"/>
      <c r="F72" s="313"/>
      <c r="G72" s="313"/>
      <c r="H72" s="314"/>
    </row>
    <row r="73" spans="1:8" x14ac:dyDescent="0.2">
      <c r="A73" s="28" t="s">
        <v>169</v>
      </c>
      <c r="B73" s="302" t="s">
        <v>8</v>
      </c>
      <c r="C73" s="302"/>
      <c r="D73" s="302"/>
      <c r="E73" s="302"/>
      <c r="F73" s="302"/>
      <c r="G73" s="302"/>
      <c r="H73" s="303"/>
    </row>
    <row r="74" spans="1:8" x14ac:dyDescent="0.2">
      <c r="A74" s="28" t="s">
        <v>104</v>
      </c>
      <c r="B74" s="302" t="s">
        <v>56</v>
      </c>
      <c r="C74" s="302"/>
      <c r="D74" s="302"/>
      <c r="E74" s="302"/>
      <c r="F74" s="302"/>
      <c r="G74" s="302"/>
      <c r="H74" s="303"/>
    </row>
    <row r="75" spans="1:8" x14ac:dyDescent="0.2">
      <c r="A75" s="28" t="s">
        <v>105</v>
      </c>
      <c r="B75" s="302" t="s">
        <v>8</v>
      </c>
      <c r="C75" s="302"/>
      <c r="D75" s="302"/>
      <c r="E75" s="302"/>
      <c r="F75" s="302"/>
      <c r="G75" s="302"/>
      <c r="H75" s="303"/>
    </row>
    <row r="76" spans="1:8" ht="25.2" x14ac:dyDescent="0.2">
      <c r="A76" s="28" t="s">
        <v>106</v>
      </c>
      <c r="B76" s="302" t="s">
        <v>8</v>
      </c>
      <c r="C76" s="302"/>
      <c r="D76" s="302"/>
      <c r="E76" s="302"/>
      <c r="F76" s="302"/>
      <c r="G76" s="302"/>
      <c r="H76" s="303"/>
    </row>
    <row r="77" spans="1:8" x14ac:dyDescent="0.2">
      <c r="A77" s="28" t="s">
        <v>170</v>
      </c>
      <c r="B77" s="302" t="s">
        <v>8</v>
      </c>
      <c r="C77" s="302"/>
      <c r="D77" s="302"/>
      <c r="E77" s="302"/>
      <c r="F77" s="302"/>
      <c r="G77" s="302"/>
      <c r="H77" s="303"/>
    </row>
    <row r="78" spans="1:8" x14ac:dyDescent="0.2">
      <c r="A78" s="28" t="s">
        <v>107</v>
      </c>
      <c r="B78" s="302" t="s">
        <v>8</v>
      </c>
      <c r="C78" s="302"/>
      <c r="D78" s="302"/>
      <c r="E78" s="302"/>
      <c r="F78" s="302"/>
      <c r="G78" s="302"/>
      <c r="H78" s="303"/>
    </row>
    <row r="79" spans="1:8" x14ac:dyDescent="0.2">
      <c r="A79" s="38" t="s">
        <v>171</v>
      </c>
      <c r="B79" s="293" t="s">
        <v>108</v>
      </c>
      <c r="C79" s="293"/>
      <c r="D79" s="293"/>
      <c r="E79" s="293"/>
      <c r="F79" s="293"/>
      <c r="G79" s="293"/>
      <c r="H79" s="296"/>
    </row>
    <row r="80" spans="1:8" x14ac:dyDescent="0.2">
      <c r="A80" s="39" t="s">
        <v>176</v>
      </c>
      <c r="B80" s="302"/>
      <c r="C80" s="302"/>
      <c r="D80" s="302"/>
      <c r="E80" s="302"/>
      <c r="F80" s="302"/>
      <c r="G80" s="302"/>
      <c r="H80" s="303"/>
    </row>
    <row r="81" spans="1:8" x14ac:dyDescent="0.2">
      <c r="A81" s="39" t="s">
        <v>177</v>
      </c>
      <c r="B81" s="302"/>
      <c r="C81" s="302"/>
      <c r="D81" s="302"/>
      <c r="E81" s="302"/>
      <c r="F81" s="302"/>
      <c r="G81" s="302"/>
      <c r="H81" s="303"/>
    </row>
    <row r="82" spans="1:8" ht="13.2" thickBot="1" x14ac:dyDescent="0.25">
      <c r="A82" s="40" t="s">
        <v>193</v>
      </c>
      <c r="B82" s="315"/>
      <c r="C82" s="315"/>
      <c r="D82" s="315"/>
      <c r="E82" s="315"/>
      <c r="F82" s="315"/>
      <c r="G82" s="315"/>
      <c r="H82" s="316"/>
    </row>
    <row r="83" spans="1:8" ht="13.2" thickBot="1" x14ac:dyDescent="0.25">
      <c r="B83" s="41"/>
      <c r="C83" s="42"/>
      <c r="D83" s="42"/>
      <c r="E83" s="42"/>
      <c r="F83" s="42"/>
      <c r="G83" s="42"/>
      <c r="H83" s="42"/>
    </row>
    <row r="84" spans="1:8" x14ac:dyDescent="0.2">
      <c r="A84" s="347" t="s">
        <v>190</v>
      </c>
      <c r="B84" s="348"/>
      <c r="C84" s="348"/>
      <c r="D84" s="348"/>
      <c r="E84" s="348"/>
      <c r="F84" s="348"/>
      <c r="G84" s="348"/>
      <c r="H84" s="349"/>
    </row>
    <row r="85" spans="1:8" s="43" customFormat="1" x14ac:dyDescent="0.2">
      <c r="A85" s="333" t="s">
        <v>57</v>
      </c>
      <c r="B85" s="334"/>
      <c r="C85" s="334"/>
      <c r="D85" s="334"/>
      <c r="E85" s="334"/>
      <c r="F85" s="334"/>
      <c r="G85" s="334"/>
      <c r="H85" s="335"/>
    </row>
    <row r="86" spans="1:8" s="43" customFormat="1" x14ac:dyDescent="0.2">
      <c r="A86" s="333" t="s">
        <v>58</v>
      </c>
      <c r="B86" s="334"/>
      <c r="C86" s="334"/>
      <c r="D86" s="334"/>
      <c r="E86" s="334"/>
      <c r="F86" s="334"/>
      <c r="G86" s="334"/>
      <c r="H86" s="335"/>
    </row>
    <row r="87" spans="1:8" s="43" customFormat="1" x14ac:dyDescent="0.2">
      <c r="A87" s="333" t="s">
        <v>59</v>
      </c>
      <c r="B87" s="334"/>
      <c r="C87" s="334"/>
      <c r="D87" s="334"/>
      <c r="E87" s="334"/>
      <c r="F87" s="334"/>
      <c r="G87" s="334"/>
      <c r="H87" s="335"/>
    </row>
    <row r="88" spans="1:8" s="43" customFormat="1" x14ac:dyDescent="0.2">
      <c r="A88" s="333" t="s">
        <v>60</v>
      </c>
      <c r="B88" s="334"/>
      <c r="C88" s="334"/>
      <c r="D88" s="334"/>
      <c r="E88" s="334"/>
      <c r="F88" s="334"/>
      <c r="G88" s="334"/>
      <c r="H88" s="335"/>
    </row>
    <row r="89" spans="1:8" s="43" customFormat="1" ht="13.2" thickBot="1" x14ac:dyDescent="0.25">
      <c r="A89" s="344" t="s">
        <v>61</v>
      </c>
      <c r="B89" s="345"/>
      <c r="C89" s="345"/>
      <c r="D89" s="345"/>
      <c r="E89" s="345"/>
      <c r="F89" s="345"/>
      <c r="G89" s="345"/>
      <c r="H89" s="346"/>
    </row>
    <row r="90" spans="1:8" s="16" customFormat="1" ht="13.2" thickBot="1" x14ac:dyDescent="0.25">
      <c r="A90" s="15"/>
    </row>
    <row r="91" spans="1:8" x14ac:dyDescent="0.2">
      <c r="A91" s="336" t="s">
        <v>62</v>
      </c>
      <c r="B91" s="337"/>
      <c r="C91" s="337"/>
      <c r="D91" s="337"/>
      <c r="E91" s="337"/>
      <c r="F91" s="337"/>
      <c r="G91" s="337"/>
      <c r="H91" s="338"/>
    </row>
    <row r="92" spans="1:8" x14ac:dyDescent="0.2">
      <c r="A92" s="18" t="s">
        <v>194</v>
      </c>
      <c r="B92" s="44">
        <v>2021</v>
      </c>
      <c r="C92" s="45">
        <f>LOOKUP(B92,'DATOS DE VALIDACIÓN'!D3:E16)</f>
        <v>908526</v>
      </c>
      <c r="D92" s="46"/>
      <c r="E92" s="47"/>
      <c r="F92" s="47"/>
      <c r="G92" s="47"/>
      <c r="H92" s="48"/>
    </row>
    <row r="93" spans="1:8" x14ac:dyDescent="0.2">
      <c r="A93" s="18" t="s">
        <v>180</v>
      </c>
      <c r="B93" s="49">
        <f>+H47/C92</f>
        <v>60693.265624759224</v>
      </c>
      <c r="C93" s="50" t="s">
        <v>73</v>
      </c>
      <c r="D93" s="51"/>
      <c r="E93" s="51"/>
      <c r="F93" s="51"/>
      <c r="G93" s="51"/>
      <c r="H93" s="52"/>
    </row>
    <row r="94" spans="1:8" x14ac:dyDescent="0.2">
      <c r="A94" s="18" t="s">
        <v>235</v>
      </c>
      <c r="B94" s="53"/>
      <c r="C94" s="54">
        <f>+C92*B94</f>
        <v>0</v>
      </c>
      <c r="D94" s="55"/>
      <c r="E94" s="55"/>
      <c r="F94" s="55"/>
      <c r="G94" s="55"/>
      <c r="H94" s="56"/>
    </row>
    <row r="95" spans="1:8" ht="13.2" thickBot="1" x14ac:dyDescent="0.25">
      <c r="A95" s="57" t="s">
        <v>195</v>
      </c>
      <c r="B95" s="58">
        <v>0.05</v>
      </c>
      <c r="C95" s="59">
        <f>+H47*B95</f>
        <v>2757070492.25</v>
      </c>
      <c r="D95" s="60"/>
      <c r="E95" s="60"/>
      <c r="F95" s="60"/>
      <c r="G95" s="60"/>
      <c r="H95" s="61"/>
    </row>
    <row r="96" spans="1:8" ht="13.2" thickBot="1" x14ac:dyDescent="0.25"/>
    <row r="97" spans="1:8" x14ac:dyDescent="0.2">
      <c r="A97" s="322" t="s">
        <v>261</v>
      </c>
      <c r="B97" s="323"/>
      <c r="C97" s="323"/>
      <c r="D97" s="323"/>
      <c r="E97" s="323"/>
      <c r="F97" s="323"/>
      <c r="G97" s="323"/>
      <c r="H97" s="324"/>
    </row>
    <row r="98" spans="1:8" x14ac:dyDescent="0.2">
      <c r="A98" s="325"/>
      <c r="B98" s="326"/>
      <c r="C98" s="326"/>
      <c r="D98" s="326"/>
      <c r="E98" s="326"/>
      <c r="F98" s="326"/>
      <c r="G98" s="326"/>
      <c r="H98" s="327"/>
    </row>
    <row r="99" spans="1:8" ht="13.2" thickBot="1" x14ac:dyDescent="0.25">
      <c r="A99" s="328"/>
      <c r="B99" s="329"/>
      <c r="C99" s="329"/>
      <c r="D99" s="329"/>
      <c r="E99" s="329"/>
      <c r="F99" s="329"/>
      <c r="G99" s="329"/>
      <c r="H99" s="330"/>
    </row>
    <row r="101" spans="1:8" x14ac:dyDescent="0.2">
      <c r="A101" s="332" t="s">
        <v>199</v>
      </c>
      <c r="B101" s="332"/>
      <c r="C101" s="332"/>
    </row>
    <row r="102" spans="1:8" x14ac:dyDescent="0.2">
      <c r="A102" s="62" t="s">
        <v>202</v>
      </c>
      <c r="B102" s="331" t="s">
        <v>197</v>
      </c>
      <c r="C102" s="331"/>
    </row>
    <row r="103" spans="1:8" x14ac:dyDescent="0.2">
      <c r="A103" s="62" t="s">
        <v>257</v>
      </c>
      <c r="B103" s="320" t="s">
        <v>198</v>
      </c>
      <c r="C103" s="321"/>
    </row>
    <row r="104" spans="1:8" x14ac:dyDescent="0.2">
      <c r="A104" s="62" t="s">
        <v>258</v>
      </c>
      <c r="B104" s="320" t="s">
        <v>198</v>
      </c>
      <c r="C104" s="321"/>
    </row>
    <row r="105" spans="1:8" x14ac:dyDescent="0.2">
      <c r="A105" s="62" t="s">
        <v>259</v>
      </c>
      <c r="B105" s="320" t="s">
        <v>198</v>
      </c>
      <c r="C105" s="321"/>
    </row>
    <row r="106" spans="1:8" x14ac:dyDescent="0.2">
      <c r="A106" s="63" t="s">
        <v>260</v>
      </c>
      <c r="B106" s="320" t="s">
        <v>217</v>
      </c>
      <c r="C106" s="321"/>
    </row>
  </sheetData>
  <mergeCells count="72">
    <mergeCell ref="D62:E62"/>
    <mergeCell ref="F62:H62"/>
    <mergeCell ref="A89:H89"/>
    <mergeCell ref="A84:H84"/>
    <mergeCell ref="B81:H81"/>
    <mergeCell ref="B76:H76"/>
    <mergeCell ref="B77:H77"/>
    <mergeCell ref="B78:H78"/>
    <mergeCell ref="B80:H80"/>
    <mergeCell ref="B102:C102"/>
    <mergeCell ref="A101:C101"/>
    <mergeCell ref="A85:H85"/>
    <mergeCell ref="A86:H86"/>
    <mergeCell ref="A87:H87"/>
    <mergeCell ref="A88:H88"/>
    <mergeCell ref="A91:H91"/>
    <mergeCell ref="B104:C104"/>
    <mergeCell ref="B103:C103"/>
    <mergeCell ref="B105:C105"/>
    <mergeCell ref="B106:C106"/>
    <mergeCell ref="A97:H99"/>
    <mergeCell ref="B82:H82"/>
    <mergeCell ref="B55:H55"/>
    <mergeCell ref="A49:H49"/>
    <mergeCell ref="A51:H51"/>
    <mergeCell ref="B58:H58"/>
    <mergeCell ref="B71:H71"/>
    <mergeCell ref="B79:H79"/>
    <mergeCell ref="B73:H73"/>
    <mergeCell ref="B74:H74"/>
    <mergeCell ref="D63:E63"/>
    <mergeCell ref="F63:H63"/>
    <mergeCell ref="D64:E64"/>
    <mergeCell ref="F64:H64"/>
    <mergeCell ref="B69:H69"/>
    <mergeCell ref="B70:H70"/>
    <mergeCell ref="D65:E65"/>
    <mergeCell ref="B75:H75"/>
    <mergeCell ref="F57:H57"/>
    <mergeCell ref="D59:E59"/>
    <mergeCell ref="F59:H59"/>
    <mergeCell ref="B10:H10"/>
    <mergeCell ref="A68:H68"/>
    <mergeCell ref="B54:H54"/>
    <mergeCell ref="B52:H52"/>
    <mergeCell ref="B53:H53"/>
    <mergeCell ref="B14:H14"/>
    <mergeCell ref="B72:H72"/>
    <mergeCell ref="F65:H65"/>
    <mergeCell ref="D66:E66"/>
    <mergeCell ref="F66:H66"/>
    <mergeCell ref="B15:C15"/>
    <mergeCell ref="D15:H15"/>
    <mergeCell ref="B16:H16"/>
    <mergeCell ref="A61:H61"/>
    <mergeCell ref="A1:H1"/>
    <mergeCell ref="D56:E56"/>
    <mergeCell ref="D57:E57"/>
    <mergeCell ref="B17:H17"/>
    <mergeCell ref="B18:H18"/>
    <mergeCell ref="F56:H56"/>
    <mergeCell ref="A20:H20"/>
    <mergeCell ref="B3:H3"/>
    <mergeCell ref="B12:H12"/>
    <mergeCell ref="B13:H13"/>
    <mergeCell ref="B4:H4"/>
    <mergeCell ref="B5:H5"/>
    <mergeCell ref="B7:H7"/>
    <mergeCell ref="B8:H8"/>
    <mergeCell ref="B9:H9"/>
    <mergeCell ref="B11:H11"/>
    <mergeCell ref="B6:H6"/>
  </mergeCells>
  <dataValidations count="1">
    <dataValidation type="list" allowBlank="1" showInputMessage="1" showErrorMessage="1" sqref="A59:A60 A56:A57" xr:uid="{5E70CF09-F946-4490-BC60-D19C41BC58E1}">
      <formula1>#REF!</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12B66-22DB-4B85-9EBF-007B77EBDA90}">
  <sheetPr>
    <pageSetUpPr fitToPage="1"/>
  </sheetPr>
  <dimension ref="A1:W53"/>
  <sheetViews>
    <sheetView tabSelected="1" zoomScale="62" zoomScaleNormal="62" workbookViewId="0">
      <selection activeCell="A33" sqref="A33:O33"/>
    </sheetView>
  </sheetViews>
  <sheetFormatPr baseColWidth="10" defaultColWidth="11.44140625" defaultRowHeight="12.6" x14ac:dyDescent="0.2"/>
  <cols>
    <col min="1" max="1" width="24" style="64" customWidth="1"/>
    <col min="2" max="2" width="7.88671875" style="64" customWidth="1"/>
    <col min="3" max="3" width="8.5546875" style="64" customWidth="1"/>
    <col min="4" max="4" width="4.5546875" style="64" customWidth="1"/>
    <col min="5" max="5" width="11.6640625" style="64" customWidth="1"/>
    <col min="6" max="6" width="15.88671875" style="64" customWidth="1"/>
    <col min="7" max="7" width="12" style="64" customWidth="1"/>
    <col min="8" max="8" width="7.6640625" style="64" customWidth="1"/>
    <col min="9" max="9" width="3.6640625" style="64" customWidth="1"/>
    <col min="10" max="10" width="15.44140625" style="64" customWidth="1"/>
    <col min="11" max="11" width="3.44140625" style="64" customWidth="1"/>
    <col min="12" max="12" width="7.88671875" style="64" customWidth="1"/>
    <col min="13" max="13" width="6.6640625" style="64" customWidth="1"/>
    <col min="14" max="14" width="7.5546875" style="64" customWidth="1"/>
    <col min="15" max="15" width="14.109375" style="64" customWidth="1"/>
    <col min="16" max="16" width="24.44140625" style="64" customWidth="1"/>
    <col min="17" max="17" width="18.5546875" style="64" customWidth="1"/>
    <col min="18" max="18" width="15.5546875" style="64" customWidth="1"/>
    <col min="19" max="19" width="14.5546875" style="64" customWidth="1"/>
    <col min="20" max="20" width="27" style="64" customWidth="1"/>
    <col min="21" max="21" width="25.109375" style="64" customWidth="1"/>
    <col min="22" max="16384" width="11.44140625" style="64"/>
  </cols>
  <sheetData>
    <row r="1" spans="1:20" ht="18.75" customHeight="1" x14ac:dyDescent="0.2">
      <c r="A1" s="219"/>
      <c r="B1" s="193" t="str">
        <f>+FORMULARIO!B3</f>
        <v>MINISTERIO DE TRANSPORTE</v>
      </c>
      <c r="C1" s="193"/>
      <c r="D1" s="193"/>
      <c r="E1" s="193"/>
      <c r="F1" s="193"/>
      <c r="G1" s="193"/>
      <c r="H1" s="193"/>
      <c r="I1" s="193"/>
      <c r="J1" s="195" t="s">
        <v>1</v>
      </c>
      <c r="K1" s="195"/>
      <c r="L1" s="195"/>
      <c r="M1" s="195"/>
      <c r="N1" s="195"/>
      <c r="O1" s="221"/>
    </row>
    <row r="2" spans="1:20" ht="18.75" customHeight="1" x14ac:dyDescent="0.2">
      <c r="A2" s="220"/>
      <c r="B2" s="194" t="str">
        <f>+FORMULARIO!B4</f>
        <v>INSTITUTO NACIONAL DE VÍAS - INVIAS</v>
      </c>
      <c r="C2" s="194"/>
      <c r="D2" s="194"/>
      <c r="E2" s="194"/>
      <c r="F2" s="194"/>
      <c r="G2" s="194"/>
      <c r="H2" s="194"/>
      <c r="I2" s="194"/>
      <c r="J2" s="185"/>
      <c r="K2" s="185"/>
      <c r="L2" s="185"/>
      <c r="M2" s="185"/>
      <c r="N2" s="185"/>
      <c r="O2" s="214"/>
      <c r="P2" s="65"/>
      <c r="Q2" s="65"/>
      <c r="R2" s="65"/>
    </row>
    <row r="3" spans="1:20" ht="44.25" customHeight="1" x14ac:dyDescent="0.25">
      <c r="A3" s="220"/>
      <c r="B3" s="194" t="str">
        <f>+FORMULARIO!B5</f>
        <v>DIRECCIÓN JURÍDICA - SUBDIRECCIÓN DE GESTIÓN CONTRACTUAL Y PROCESOS ADMINISTRATIVOS</v>
      </c>
      <c r="C3" s="194"/>
      <c r="D3" s="194"/>
      <c r="E3" s="194"/>
      <c r="F3" s="194"/>
      <c r="G3" s="194"/>
      <c r="H3" s="194"/>
      <c r="I3" s="194"/>
      <c r="J3" s="185" t="s">
        <v>2</v>
      </c>
      <c r="K3" s="185"/>
      <c r="L3" s="185"/>
      <c r="M3" s="185"/>
      <c r="N3" s="185"/>
      <c r="O3" s="214"/>
      <c r="P3" s="65"/>
      <c r="Q3" s="65"/>
      <c r="R3" s="65"/>
      <c r="S3" s="66"/>
    </row>
    <row r="4" spans="1:20" ht="18.75" customHeight="1" x14ac:dyDescent="0.2">
      <c r="A4" s="220"/>
      <c r="B4" s="194" t="str">
        <f>+FORMULARIO!B6</f>
        <v>CONTRATO DE OBRA</v>
      </c>
      <c r="C4" s="194"/>
      <c r="D4" s="194"/>
      <c r="E4" s="194"/>
      <c r="F4" s="194"/>
      <c r="G4" s="194"/>
      <c r="H4" s="194"/>
      <c r="I4" s="194"/>
      <c r="J4" s="185"/>
      <c r="K4" s="185"/>
      <c r="L4" s="185"/>
      <c r="M4" s="185"/>
      <c r="N4" s="185"/>
      <c r="O4" s="214"/>
      <c r="P4" s="67"/>
      <c r="Q4" s="67"/>
      <c r="R4" s="67"/>
    </row>
    <row r="5" spans="1:20" ht="12.75" customHeight="1" x14ac:dyDescent="0.2">
      <c r="A5" s="220"/>
      <c r="B5" s="194"/>
      <c r="C5" s="194"/>
      <c r="D5" s="194"/>
      <c r="E5" s="194"/>
      <c r="F5" s="194"/>
      <c r="G5" s="194"/>
      <c r="H5" s="194"/>
      <c r="I5" s="194"/>
      <c r="J5" s="185" t="s">
        <v>12</v>
      </c>
      <c r="K5" s="185">
        <v>1</v>
      </c>
      <c r="L5" s="185"/>
      <c r="M5" s="185" t="s">
        <v>3</v>
      </c>
      <c r="N5" s="185">
        <v>1</v>
      </c>
      <c r="O5" s="214"/>
      <c r="P5" s="65"/>
      <c r="Q5" s="65"/>
      <c r="R5" s="65"/>
    </row>
    <row r="6" spans="1:20" ht="32.25" customHeight="1" thickBot="1" x14ac:dyDescent="0.25">
      <c r="A6" s="68" t="s">
        <v>10</v>
      </c>
      <c r="B6" s="186" t="str">
        <f>+FORMULARIO!B7</f>
        <v>GRUPO NORTE</v>
      </c>
      <c r="C6" s="186"/>
      <c r="D6" s="186"/>
      <c r="E6" s="186"/>
      <c r="F6" s="186"/>
      <c r="G6" s="186"/>
      <c r="H6" s="186"/>
      <c r="I6" s="186"/>
      <c r="J6" s="186"/>
      <c r="K6" s="186"/>
      <c r="L6" s="186"/>
      <c r="M6" s="186"/>
      <c r="N6" s="186"/>
      <c r="O6" s="215"/>
      <c r="P6" s="65"/>
      <c r="Q6" s="65"/>
      <c r="R6" s="65"/>
    </row>
    <row r="7" spans="1:20" ht="32.25" customHeight="1" thickBot="1" x14ac:dyDescent="0.25">
      <c r="A7" s="204" t="s">
        <v>11</v>
      </c>
      <c r="B7" s="205"/>
      <c r="C7" s="205"/>
      <c r="D7" s="205"/>
      <c r="E7" s="205"/>
      <c r="F7" s="216" t="str">
        <f>+FORMULARIO!B8</f>
        <v>2257-2021</v>
      </c>
      <c r="G7" s="216"/>
      <c r="H7" s="216"/>
      <c r="I7" s="216"/>
      <c r="J7" s="216"/>
      <c r="K7" s="216"/>
      <c r="L7" s="216"/>
      <c r="M7" s="216"/>
      <c r="N7" s="216"/>
      <c r="O7" s="217"/>
    </row>
    <row r="8" spans="1:20" ht="32.25" customHeight="1" x14ac:dyDescent="0.2">
      <c r="A8" s="191" t="s">
        <v>241</v>
      </c>
      <c r="B8" s="192"/>
      <c r="C8" s="192"/>
      <c r="D8" s="192"/>
      <c r="E8" s="259" t="str">
        <f>+FORMULARIO!B9</f>
        <v>CONSORCIO BMC</v>
      </c>
      <c r="F8" s="192"/>
      <c r="G8" s="192"/>
      <c r="H8" s="192"/>
      <c r="I8" s="192"/>
      <c r="J8" s="69" t="s">
        <v>189</v>
      </c>
      <c r="K8" s="192" t="str">
        <f>+FORMULARIO!B10</f>
        <v>901.552.699-4</v>
      </c>
      <c r="L8" s="192"/>
      <c r="M8" s="192"/>
      <c r="N8" s="192"/>
      <c r="O8" s="218"/>
    </row>
    <row r="9" spans="1:20" ht="85.2" customHeight="1" x14ac:dyDescent="0.2">
      <c r="A9" s="213" t="s">
        <v>242</v>
      </c>
      <c r="B9" s="207"/>
      <c r="C9" s="207"/>
      <c r="D9" s="207"/>
      <c r="E9" s="206" t="str">
        <f>+FORMULARIO!B11</f>
        <v>MEJORAMIENTO, GESTION PREDIAL, SOCIAL Y AMBIENTAL SOSTENIBLE MEDIANTE LA CONSTRUCCIÓN DE LA VARIANTE MAGANGUÉ (CAMILO TORRES – PUENTE SANTA LUCIA, EN YATÍ) Y EL MEJORAMIENTO, REHABILITACIÓN Y MANTENIMIENTO DE LA TRANSVERSAL MOMPOSINA (PUERTA DEL HIERRO - EL BURRO), EN LOS DEPARTAMENTOS DE BOLIVAR, MAGDALENA Y CÉSAR EN MARCO DE LA REACTIVACIÓN ECONÓMICA, MEDIANTE EL PROGRAMA DE OBRA PÚBLICA “VÍAS PARA LA LEGALIDAD Y LA REACTIVACIÓN VISIÓN 2030". MÓDULO 3</v>
      </c>
      <c r="F9" s="207"/>
      <c r="G9" s="207"/>
      <c r="H9" s="207"/>
      <c r="I9" s="207"/>
      <c r="J9" s="207"/>
      <c r="K9" s="207"/>
      <c r="L9" s="207"/>
      <c r="M9" s="207"/>
      <c r="N9" s="207"/>
      <c r="O9" s="208"/>
    </row>
    <row r="10" spans="1:20" ht="32.25" customHeight="1" x14ac:dyDescent="0.2">
      <c r="A10" s="187" t="s">
        <v>4</v>
      </c>
      <c r="B10" s="188"/>
      <c r="C10" s="188"/>
      <c r="D10" s="189"/>
      <c r="E10" s="212">
        <f>+FORMULARIO!B12</f>
        <v>44559</v>
      </c>
      <c r="F10" s="207"/>
      <c r="G10" s="207"/>
      <c r="H10" s="207"/>
      <c r="I10" s="207"/>
      <c r="J10" s="207"/>
      <c r="K10" s="207"/>
      <c r="L10" s="207"/>
      <c r="M10" s="207"/>
      <c r="N10" s="207"/>
      <c r="O10" s="208"/>
    </row>
    <row r="11" spans="1:20" ht="32.25" customHeight="1" x14ac:dyDescent="0.2">
      <c r="A11" s="196" t="s">
        <v>254</v>
      </c>
      <c r="B11" s="197"/>
      <c r="C11" s="197"/>
      <c r="D11" s="197"/>
      <c r="E11" s="260">
        <f>+FORMULARIO!B13</f>
        <v>46022</v>
      </c>
      <c r="F11" s="207"/>
      <c r="G11" s="207"/>
      <c r="H11" s="207"/>
      <c r="I11" s="207"/>
      <c r="J11" s="207"/>
      <c r="K11" s="207"/>
      <c r="L11" s="207"/>
      <c r="M11" s="207"/>
      <c r="N11" s="207"/>
      <c r="O11" s="208"/>
    </row>
    <row r="12" spans="1:20" ht="32.25" customHeight="1" x14ac:dyDescent="0.2">
      <c r="A12" s="196" t="s">
        <v>243</v>
      </c>
      <c r="B12" s="197"/>
      <c r="C12" s="197"/>
      <c r="D12" s="197"/>
      <c r="E12" s="198">
        <f>+FORMULARIO!B14</f>
        <v>47695</v>
      </c>
      <c r="F12" s="199"/>
      <c r="G12" s="172"/>
      <c r="H12" s="200" t="s">
        <v>262</v>
      </c>
      <c r="I12" s="200"/>
      <c r="J12" s="200"/>
      <c r="K12" s="260">
        <v>46022</v>
      </c>
      <c r="L12" s="207"/>
      <c r="M12" s="207"/>
      <c r="N12" s="207"/>
      <c r="O12" s="173"/>
    </row>
    <row r="13" spans="1:20" ht="33" customHeight="1" x14ac:dyDescent="0.2">
      <c r="A13" s="196" t="s">
        <v>244</v>
      </c>
      <c r="B13" s="197"/>
      <c r="C13" s="197"/>
      <c r="D13" s="197"/>
      <c r="E13" s="247">
        <f>+V27</f>
        <v>211033526027</v>
      </c>
      <c r="F13" s="247"/>
      <c r="G13" s="70"/>
      <c r="H13" s="270" t="s">
        <v>263</v>
      </c>
      <c r="I13" s="270"/>
      <c r="J13" s="270"/>
      <c r="K13" s="247">
        <f>+U19</f>
        <v>55141409845</v>
      </c>
      <c r="L13" s="247"/>
      <c r="M13" s="247"/>
      <c r="N13" s="247"/>
      <c r="O13" s="71"/>
      <c r="P13" s="165"/>
    </row>
    <row r="14" spans="1:20" ht="33" customHeight="1" x14ac:dyDescent="0.2">
      <c r="A14" s="72" t="s">
        <v>245</v>
      </c>
      <c r="B14" s="256" t="s">
        <v>172</v>
      </c>
      <c r="C14" s="256"/>
      <c r="D14" s="256"/>
      <c r="E14" s="256"/>
      <c r="F14" s="257" t="s">
        <v>13</v>
      </c>
      <c r="G14" s="257"/>
      <c r="H14" s="257"/>
      <c r="I14" s="257"/>
      <c r="J14" s="248" t="s">
        <v>172</v>
      </c>
      <c r="K14" s="248"/>
      <c r="L14" s="248"/>
      <c r="M14" s="248"/>
      <c r="N14" s="248"/>
      <c r="O14" s="249"/>
      <c r="Q14" s="184">
        <v>2891000000</v>
      </c>
      <c r="S14" s="190"/>
      <c r="T14" s="190"/>
    </row>
    <row r="15" spans="1:20" ht="39.75" customHeight="1" thickBot="1" x14ac:dyDescent="0.25">
      <c r="A15" s="222" t="s">
        <v>14</v>
      </c>
      <c r="B15" s="223"/>
      <c r="C15" s="223"/>
      <c r="D15" s="223"/>
      <c r="E15" s="224" t="s">
        <v>264</v>
      </c>
      <c r="F15" s="225"/>
      <c r="G15" s="225"/>
      <c r="H15" s="225"/>
      <c r="I15" s="225"/>
      <c r="J15" s="225"/>
      <c r="K15" s="225"/>
      <c r="L15" s="225"/>
      <c r="M15" s="225"/>
      <c r="N15" s="225"/>
      <c r="O15" s="226"/>
      <c r="Q15" s="184">
        <v>549290000</v>
      </c>
      <c r="S15" s="175">
        <v>21</v>
      </c>
      <c r="T15" s="175">
        <v>917135685</v>
      </c>
    </row>
    <row r="16" spans="1:20" ht="14.25" customHeight="1" thickBot="1" x14ac:dyDescent="0.25">
      <c r="A16" s="168"/>
      <c r="B16" s="73"/>
      <c r="C16" s="73"/>
      <c r="D16" s="73"/>
      <c r="E16" s="73"/>
      <c r="F16" s="73"/>
      <c r="G16" s="73"/>
      <c r="H16" s="73"/>
      <c r="I16" s="73"/>
      <c r="J16" s="73"/>
      <c r="K16" s="73"/>
      <c r="L16" s="73"/>
      <c r="M16" s="73"/>
      <c r="N16" s="73"/>
      <c r="O16" s="169"/>
      <c r="S16" s="175">
        <v>22</v>
      </c>
      <c r="T16" s="175">
        <v>8373651753</v>
      </c>
    </row>
    <row r="17" spans="1:23" ht="27.75" customHeight="1" thickBot="1" x14ac:dyDescent="0.25">
      <c r="A17" s="209" t="s">
        <v>5</v>
      </c>
      <c r="B17" s="210"/>
      <c r="C17" s="210"/>
      <c r="D17" s="210"/>
      <c r="E17" s="210"/>
      <c r="F17" s="210"/>
      <c r="G17" s="210"/>
      <c r="H17" s="210"/>
      <c r="I17" s="210"/>
      <c r="J17" s="210"/>
      <c r="K17" s="210"/>
      <c r="L17" s="210"/>
      <c r="M17" s="210"/>
      <c r="N17" s="210"/>
      <c r="O17" s="211"/>
      <c r="P17" s="64">
        <v>30</v>
      </c>
      <c r="Q17" s="184">
        <f>+Q14+Q15</f>
        <v>3440290000</v>
      </c>
      <c r="S17" s="175">
        <v>23</v>
      </c>
      <c r="T17" s="175">
        <v>18340248963</v>
      </c>
    </row>
    <row r="18" spans="1:23" ht="50.25" customHeight="1" thickBot="1" x14ac:dyDescent="0.25">
      <c r="A18" s="170" t="str">
        <f>+FORMULARIO!A49</f>
        <v>1. PÓLIZA ÚNICA DE CUMPLIMIENTO</v>
      </c>
      <c r="B18" s="227">
        <f>+FORMULARIO!B53</f>
        <v>400037477</v>
      </c>
      <c r="C18" s="227"/>
      <c r="D18" s="227"/>
      <c r="E18" s="210" t="str">
        <f>+FORMULARIO!A54</f>
        <v>ANEXO O MODIFICATORIO (No. - FECHA)</v>
      </c>
      <c r="F18" s="210"/>
      <c r="G18" s="258" t="str">
        <f>+FORMULARIO!B54</f>
        <v>No. 7 del 06/05/2025</v>
      </c>
      <c r="H18" s="227"/>
      <c r="I18" s="210" t="str">
        <f>+FORMULARIO!A52</f>
        <v>ASEGURADORA:</v>
      </c>
      <c r="J18" s="210"/>
      <c r="K18" s="210" t="str">
        <f>+FORMULARIO!B52</f>
        <v>Nacional de Seguros S.A.</v>
      </c>
      <c r="L18" s="210"/>
      <c r="M18" s="210"/>
      <c r="N18" s="210"/>
      <c r="O18" s="211"/>
      <c r="P18" s="183">
        <f>+K13*P17/100</f>
        <v>16542422953.5</v>
      </c>
      <c r="S18" s="175">
        <v>24</v>
      </c>
      <c r="T18" s="175">
        <v>18340248963</v>
      </c>
    </row>
    <row r="19" spans="1:23" ht="57" customHeight="1" x14ac:dyDescent="0.2">
      <c r="A19" s="74" t="str">
        <f>+FORMULARIO!A56</f>
        <v>CUMPLIMIENTO-MULTAS-CLAUSULA PENAL.</v>
      </c>
      <c r="B19" s="242" t="s">
        <v>53</v>
      </c>
      <c r="C19" s="242"/>
      <c r="D19" s="230">
        <v>44559</v>
      </c>
      <c r="E19" s="231"/>
      <c r="F19" s="166" t="s">
        <v>54</v>
      </c>
      <c r="G19" s="230" t="str">
        <f>+FORMULARIO!F56</f>
        <v>VIGENCIA: HASTA LA LIQUIDACIÓN</v>
      </c>
      <c r="H19" s="231"/>
      <c r="I19" s="231"/>
      <c r="J19" s="231"/>
      <c r="K19" s="242" t="s">
        <v>55</v>
      </c>
      <c r="L19" s="242"/>
      <c r="M19" s="254">
        <v>5514608682.0699997</v>
      </c>
      <c r="N19" s="254"/>
      <c r="O19" s="255"/>
      <c r="P19" s="174">
        <f>+(FORMULARIO!B15)*(FORMULARIO!C56)</f>
        <v>5514140984.5</v>
      </c>
      <c r="Q19" s="174">
        <f>+M19-P19</f>
        <v>467697.56999969482</v>
      </c>
      <c r="R19" s="174"/>
      <c r="S19" s="176">
        <v>25</v>
      </c>
      <c r="T19" s="175">
        <v>9170124481</v>
      </c>
      <c r="U19" s="177">
        <f>SUM(T15:T19)</f>
        <v>55141409845</v>
      </c>
    </row>
    <row r="20" spans="1:23" ht="57" customHeight="1" x14ac:dyDescent="0.2">
      <c r="A20" s="75" t="str">
        <f>+FORMULARIO!A57</f>
        <v>BUEN MANEJO Y CORRECTA INVERSIÓN DEL ANTICIPO.</v>
      </c>
      <c r="B20" s="194" t="s">
        <v>53</v>
      </c>
      <c r="C20" s="194"/>
      <c r="D20" s="230">
        <v>44559</v>
      </c>
      <c r="E20" s="231"/>
      <c r="F20" s="167" t="s">
        <v>54</v>
      </c>
      <c r="G20" s="232" t="str">
        <f>+FORMULARIO!F57</f>
        <v>VIGENCIA: HASTA LA LIQUIDACIÓN</v>
      </c>
      <c r="H20" s="185"/>
      <c r="I20" s="185"/>
      <c r="J20" s="185"/>
      <c r="K20" s="194" t="s">
        <v>55</v>
      </c>
      <c r="L20" s="194"/>
      <c r="M20" s="228">
        <v>12754916536</v>
      </c>
      <c r="N20" s="228"/>
      <c r="O20" s="229"/>
      <c r="P20" s="174">
        <f>+FORMULARIO!H45*FORMULARIO!C57</f>
        <v>27570704922.5</v>
      </c>
      <c r="Q20" s="174"/>
      <c r="R20" s="174"/>
      <c r="S20" s="179">
        <v>26</v>
      </c>
      <c r="T20" s="180">
        <v>27510373444</v>
      </c>
    </row>
    <row r="21" spans="1:23" ht="83.25" customHeight="1" x14ac:dyDescent="0.2">
      <c r="A21" s="75" t="str">
        <f>+FORMULARIO!A59</f>
        <v>PAGO DE SALARIOS-PRESTACIONES SOCIALES-INDEMNIZACIONES  LABORALES.</v>
      </c>
      <c r="B21" s="194" t="s">
        <v>53</v>
      </c>
      <c r="C21" s="194"/>
      <c r="D21" s="230">
        <v>44559</v>
      </c>
      <c r="E21" s="231"/>
      <c r="F21" s="167" t="s">
        <v>54</v>
      </c>
      <c r="G21" s="232">
        <v>47848</v>
      </c>
      <c r="H21" s="232"/>
      <c r="I21" s="232"/>
      <c r="J21" s="232"/>
      <c r="K21" s="194" t="s">
        <v>55</v>
      </c>
      <c r="L21" s="194"/>
      <c r="M21" s="228">
        <v>11029217364.139999</v>
      </c>
      <c r="N21" s="228"/>
      <c r="O21" s="229"/>
      <c r="P21" s="174">
        <f>+(FORMULARIO!H47)*(FORMULARIO!C59)</f>
        <v>11028281969</v>
      </c>
      <c r="Q21" s="174">
        <f>+M21-P21</f>
        <v>935395.13999938965</v>
      </c>
      <c r="R21" s="174"/>
      <c r="S21" s="179">
        <v>27</v>
      </c>
      <c r="T21" s="180">
        <v>27510373444</v>
      </c>
    </row>
    <row r="22" spans="1:23" s="77" customFormat="1" ht="57" customHeight="1" x14ac:dyDescent="0.2">
      <c r="A22" s="75" t="str">
        <f>+FORMULARIO!A62</f>
        <v>ESTABILIDAD Y CALIDAD DE LA OBRA.</v>
      </c>
      <c r="B22" s="232" t="str">
        <f>+FORMULARIO!F62</f>
        <v>VIGENCIA: 5 AÑOS A PARTIR DEL ACTA DE ENTREGA Y RECIBO DEFINITIVO DE OBRA.</v>
      </c>
      <c r="C22" s="232"/>
      <c r="D22" s="232"/>
      <c r="E22" s="232"/>
      <c r="F22" s="232"/>
      <c r="G22" s="232"/>
      <c r="H22" s="232"/>
      <c r="I22" s="232"/>
      <c r="J22" s="232"/>
      <c r="K22" s="194" t="s">
        <v>55</v>
      </c>
      <c r="L22" s="194"/>
      <c r="M22" s="252">
        <f>+(FORMULARIO!H46)*(FORMULARIO!C62)</f>
        <v>16542422953.5</v>
      </c>
      <c r="N22" s="252"/>
      <c r="O22" s="253"/>
      <c r="P22" s="76"/>
      <c r="S22" s="181">
        <v>28</v>
      </c>
      <c r="T22" s="182">
        <v>27510373444</v>
      </c>
    </row>
    <row r="23" spans="1:23" s="77" customFormat="1" ht="57" customHeight="1" x14ac:dyDescent="0.2">
      <c r="A23" s="164" t="str">
        <f>+FORMULARIO!A63</f>
        <v>CALIDAD DE ESTUDIOS Y DISEÑOS</v>
      </c>
      <c r="B23" s="232" t="str">
        <f>+FORMULARIO!F63</f>
        <v>VIGENCIA: 5 AÑOS A PARTIR DEL ACTA DE ENTREGA Y RECIBO DEFINITIVO DE ESTUDIOS Y DISEÑOS.</v>
      </c>
      <c r="C23" s="232"/>
      <c r="D23" s="232"/>
      <c r="E23" s="232"/>
      <c r="F23" s="232"/>
      <c r="G23" s="232"/>
      <c r="H23" s="232"/>
      <c r="I23" s="232"/>
      <c r="J23" s="232"/>
      <c r="K23" s="194" t="s">
        <v>55</v>
      </c>
      <c r="L23" s="194"/>
      <c r="M23" s="228">
        <f>P23*30%</f>
        <v>1032087000</v>
      </c>
      <c r="N23" s="228"/>
      <c r="O23" s="229"/>
      <c r="P23" s="162">
        <v>3440290000</v>
      </c>
      <c r="Q23" s="163">
        <v>2891000000</v>
      </c>
      <c r="R23" s="163">
        <f>+Q17*0.3</f>
        <v>1032087000</v>
      </c>
      <c r="S23" s="182">
        <v>29</v>
      </c>
      <c r="T23" s="182">
        <v>27510373444</v>
      </c>
    </row>
    <row r="24" spans="1:23" s="77" customFormat="1" ht="57" hidden="1" customHeight="1" x14ac:dyDescent="0.2">
      <c r="A24" s="75" t="str">
        <f>+FORMULARIO!A64</f>
        <v>CALIDAD DE LA EVALUACIÓN Y DIAGNOSTICO DE LAS ESTRUCTURAS.</v>
      </c>
      <c r="B24" s="232" t="str">
        <f>+FORMULARIO!F64</f>
        <v>VIGENCIA: 5 AÑOS A PARTIR DEL ACTA DE ENTREGA Y RECIBO DEFINITIVO DE EVALUACIÓN Y DIAGNOSTIVO.</v>
      </c>
      <c r="C24" s="232"/>
      <c r="D24" s="232"/>
      <c r="E24" s="232"/>
      <c r="F24" s="232"/>
      <c r="G24" s="232"/>
      <c r="H24" s="232"/>
      <c r="I24" s="232"/>
      <c r="J24" s="232"/>
      <c r="K24" s="194" t="s">
        <v>55</v>
      </c>
      <c r="L24" s="194"/>
      <c r="M24" s="228">
        <f>+(FORMULARIO!H27+FORMULARIO!H28)*(FORMULARIO!C64)</f>
        <v>0</v>
      </c>
      <c r="N24" s="228"/>
      <c r="O24" s="229"/>
      <c r="S24" s="181"/>
      <c r="T24" s="181"/>
    </row>
    <row r="25" spans="1:23" s="77" customFormat="1" ht="57" hidden="1" customHeight="1" x14ac:dyDescent="0.2">
      <c r="A25" s="75" t="str">
        <f>+FORMULARIO!A65</f>
        <v>CALIDAD DEL SERVICIO.</v>
      </c>
      <c r="B25" s="232" t="str">
        <f>+FORMULARIO!F65</f>
        <v>VIGENCIA: 5 AÑOS A PARTIR DEL ACTA DE ENTREGA Y RECIBO DEFINITIVO.</v>
      </c>
      <c r="C25" s="232"/>
      <c r="D25" s="232"/>
      <c r="E25" s="232"/>
      <c r="F25" s="232"/>
      <c r="G25" s="232"/>
      <c r="H25" s="232"/>
      <c r="I25" s="232"/>
      <c r="J25" s="232"/>
      <c r="K25" s="194" t="s">
        <v>55</v>
      </c>
      <c r="L25" s="194"/>
      <c r="M25" s="228">
        <f>+FORMULARIO!H47*FORMULARIO!C65</f>
        <v>16542422953.5</v>
      </c>
      <c r="N25" s="228"/>
      <c r="O25" s="229"/>
      <c r="S25" s="181"/>
      <c r="T25" s="181"/>
    </row>
    <row r="26" spans="1:23" s="77" customFormat="1" ht="57" hidden="1" customHeight="1" thickBot="1" x14ac:dyDescent="0.25">
      <c r="A26" s="68" t="str">
        <f>+FORMULARIO!A66</f>
        <v>CALIDAD Y CORRECTO FUNCIONAMIENTO DE LOS BIENES Y EQUIPOS</v>
      </c>
      <c r="B26" s="264" t="str">
        <f>+FORMULARIO!F66</f>
        <v>VIGENCIA: 5 AÑOS A PARTIR DEL ACTA DE ENTREGA Y RECIBO DEFINITIVO DE BIENES Y EQUIPOS.</v>
      </c>
      <c r="C26" s="264"/>
      <c r="D26" s="264"/>
      <c r="E26" s="264"/>
      <c r="F26" s="264"/>
      <c r="G26" s="264"/>
      <c r="H26" s="264"/>
      <c r="I26" s="264"/>
      <c r="J26" s="264"/>
      <c r="K26" s="241" t="s">
        <v>55</v>
      </c>
      <c r="L26" s="241"/>
      <c r="M26" s="250" t="s">
        <v>192</v>
      </c>
      <c r="N26" s="250"/>
      <c r="O26" s="251"/>
      <c r="S26" s="181"/>
      <c r="T26" s="181"/>
    </row>
    <row r="27" spans="1:23" s="77" customFormat="1" ht="12.75" customHeight="1" x14ac:dyDescent="0.2">
      <c r="A27" s="236"/>
      <c r="B27" s="237"/>
      <c r="C27" s="237"/>
      <c r="D27" s="237"/>
      <c r="E27" s="237"/>
      <c r="F27" s="237"/>
      <c r="G27" s="237"/>
      <c r="H27" s="237"/>
      <c r="I27" s="237"/>
      <c r="J27" s="237"/>
      <c r="K27" s="237"/>
      <c r="L27" s="237"/>
      <c r="M27" s="237"/>
      <c r="N27" s="237"/>
      <c r="O27" s="238"/>
      <c r="Q27" s="163">
        <v>549290000</v>
      </c>
      <c r="R27" s="163"/>
      <c r="S27" s="181">
        <v>30</v>
      </c>
      <c r="T27" s="182">
        <v>45850622406</v>
      </c>
      <c r="U27" s="178">
        <f>SUM(T20:T27)</f>
        <v>155892116182</v>
      </c>
      <c r="V27" s="271">
        <f>+U19+U27</f>
        <v>211033526027</v>
      </c>
      <c r="W27" s="272"/>
    </row>
    <row r="28" spans="1:23" s="77" customFormat="1" ht="57" hidden="1" customHeight="1" thickBot="1" x14ac:dyDescent="0.25">
      <c r="A28" s="209" t="str">
        <f>+FORMULARIO!A68</f>
        <v>2. SEGURO DE RESPONSABILIDAD CIVIL EXTRACONTRACTUAL</v>
      </c>
      <c r="B28" s="210"/>
      <c r="C28" s="210"/>
      <c r="D28" s="227">
        <f>+FORMULARIO!B70</f>
        <v>0</v>
      </c>
      <c r="E28" s="227"/>
      <c r="F28" s="171" t="str">
        <f>+FORMULARIO!A71</f>
        <v>ANEXO O MODIFICATORIO (No. - FECHA)</v>
      </c>
      <c r="G28" s="239">
        <f>+FORMULARIO!B71</f>
        <v>0</v>
      </c>
      <c r="H28" s="240"/>
      <c r="I28" s="210" t="str">
        <f>+FORMULARIO!A69</f>
        <v>ASEGURADORA</v>
      </c>
      <c r="J28" s="210"/>
      <c r="K28" s="210">
        <f>+FORMULARIO!B69</f>
        <v>0</v>
      </c>
      <c r="L28" s="210"/>
      <c r="M28" s="210"/>
      <c r="N28" s="210"/>
      <c r="O28" s="211"/>
    </row>
    <row r="29" spans="1:23" s="77" customFormat="1" ht="57" hidden="1" customHeight="1" x14ac:dyDescent="0.2">
      <c r="A29" s="78" t="str">
        <f>+FORMULARIO!A73</f>
        <v>PREDIOS, LABORES Y OPERACIONES (Básica)</v>
      </c>
      <c r="B29" s="242" t="s">
        <v>53</v>
      </c>
      <c r="C29" s="242"/>
      <c r="D29" s="230">
        <v>46023</v>
      </c>
      <c r="E29" s="231"/>
      <c r="F29" s="166" t="s">
        <v>54</v>
      </c>
      <c r="G29" s="243">
        <f>+FORMULARIO!B14</f>
        <v>47695</v>
      </c>
      <c r="H29" s="243"/>
      <c r="I29" s="242" t="s">
        <v>55</v>
      </c>
      <c r="J29" s="242"/>
      <c r="K29" s="244">
        <f>FORMULARIO!C95</f>
        <v>2757070492.25</v>
      </c>
      <c r="L29" s="244"/>
      <c r="M29" s="244"/>
      <c r="N29" s="244"/>
      <c r="O29" s="245"/>
    </row>
    <row r="30" spans="1:23" s="77" customFormat="1" ht="57" hidden="1" customHeight="1" x14ac:dyDescent="0.2">
      <c r="A30" s="79" t="s">
        <v>7</v>
      </c>
      <c r="B30" s="194" t="str">
        <f>+FORMULARIO!A74</f>
        <v>DAÑO EMERGENTE Y LUCRO CESANTE</v>
      </c>
      <c r="C30" s="194"/>
      <c r="D30" s="194"/>
      <c r="E30" s="246" t="s">
        <v>8</v>
      </c>
      <c r="F30" s="246"/>
      <c r="G30" s="194" t="str">
        <f>+FORMULARIO!A75</f>
        <v>PERJUICIOS EXTRAPATRIMONIALES</v>
      </c>
      <c r="H30" s="194"/>
      <c r="I30" s="194"/>
      <c r="J30" s="194"/>
      <c r="K30" s="185" t="str">
        <f>+FORMULARIO!B75</f>
        <v>SI</v>
      </c>
      <c r="L30" s="185"/>
      <c r="M30" s="185"/>
      <c r="N30" s="185"/>
      <c r="O30" s="214"/>
    </row>
    <row r="31" spans="1:23" ht="57" hidden="1" customHeight="1" thickBot="1" x14ac:dyDescent="0.25">
      <c r="A31" s="80" t="str">
        <f>+FORMULARIO!A76</f>
        <v>RESPONSABILIDAD POR ACTOS DE CONTRATISTAS Y SUBCONTRATISTAS</v>
      </c>
      <c r="B31" s="186" t="str">
        <f>+FORMULARIO!B76</f>
        <v>SI</v>
      </c>
      <c r="C31" s="186"/>
      <c r="D31" s="186"/>
      <c r="E31" s="241" t="str">
        <f>+FORMULARIO!A77</f>
        <v>VEHÍCULOS PROPIOS Y NO PROPIOS</v>
      </c>
      <c r="F31" s="241"/>
      <c r="G31" s="186" t="str">
        <f>+FORMULARIO!B77</f>
        <v>SI</v>
      </c>
      <c r="H31" s="186"/>
      <c r="I31" s="186"/>
      <c r="J31" s="186"/>
      <c r="K31" s="241" t="str">
        <f>+FORMULARIO!A78</f>
        <v>AMPARO PATRONAL</v>
      </c>
      <c r="L31" s="241"/>
      <c r="M31" s="241"/>
      <c r="N31" s="186" t="str">
        <f>+FORMULARIO!B78</f>
        <v>SI</v>
      </c>
      <c r="O31" s="215"/>
    </row>
    <row r="32" spans="1:23" s="73" customFormat="1" ht="11.25" customHeight="1" thickBot="1" x14ac:dyDescent="0.35">
      <c r="A32" s="81"/>
      <c r="E32" s="82"/>
      <c r="F32" s="82"/>
      <c r="J32" s="82"/>
      <c r="K32" s="82"/>
      <c r="L32" s="82"/>
      <c r="M32" s="82"/>
      <c r="O32" s="169"/>
    </row>
    <row r="33" spans="1:21" ht="147" customHeight="1" thickBot="1" x14ac:dyDescent="0.25">
      <c r="A33" s="233" t="s">
        <v>265</v>
      </c>
      <c r="B33" s="234"/>
      <c r="C33" s="234"/>
      <c r="D33" s="234"/>
      <c r="E33" s="234"/>
      <c r="F33" s="234"/>
      <c r="G33" s="234"/>
      <c r="H33" s="234"/>
      <c r="I33" s="234"/>
      <c r="J33" s="234"/>
      <c r="K33" s="234"/>
      <c r="L33" s="234"/>
      <c r="M33" s="234"/>
      <c r="N33" s="234"/>
      <c r="O33" s="235"/>
      <c r="U33" s="177"/>
    </row>
    <row r="34" spans="1:21" ht="20.25" hidden="1" customHeight="1" x14ac:dyDescent="0.2">
      <c r="A34" s="265" t="s">
        <v>74</v>
      </c>
      <c r="B34" s="266"/>
      <c r="C34" s="266"/>
      <c r="D34" s="266"/>
      <c r="E34" s="266"/>
      <c r="F34" s="266"/>
      <c r="G34" s="266"/>
      <c r="H34" s="266"/>
      <c r="I34" s="266"/>
      <c r="J34" s="266"/>
      <c r="K34" s="266"/>
      <c r="L34" s="266"/>
      <c r="M34" s="266"/>
      <c r="N34" s="266"/>
      <c r="O34" s="267"/>
    </row>
    <row r="35" spans="1:21" ht="69.75" hidden="1" customHeight="1" thickBot="1" x14ac:dyDescent="0.25">
      <c r="A35" s="201" t="s">
        <v>74</v>
      </c>
      <c r="B35" s="202"/>
      <c r="C35" s="202"/>
      <c r="D35" s="202"/>
      <c r="E35" s="202"/>
      <c r="F35" s="202"/>
      <c r="G35" s="202"/>
      <c r="H35" s="202"/>
      <c r="I35" s="202"/>
      <c r="J35" s="202"/>
      <c r="K35" s="202"/>
      <c r="L35" s="202"/>
      <c r="M35" s="202"/>
      <c r="N35" s="202"/>
      <c r="O35" s="203"/>
    </row>
    <row r="36" spans="1:21" ht="36" hidden="1" customHeight="1" x14ac:dyDescent="0.2">
      <c r="A36" s="83"/>
      <c r="B36" s="84"/>
      <c r="C36" s="84"/>
      <c r="D36" s="84"/>
      <c r="E36" s="84"/>
      <c r="F36" s="84"/>
      <c r="G36" s="84"/>
      <c r="H36" s="84"/>
      <c r="I36" s="84"/>
      <c r="J36" s="84"/>
      <c r="K36" s="84"/>
      <c r="L36" s="84"/>
      <c r="M36" s="84"/>
      <c r="N36" s="84"/>
      <c r="O36" s="85"/>
    </row>
    <row r="37" spans="1:21" ht="12" hidden="1" customHeight="1" x14ac:dyDescent="0.2">
      <c r="A37" s="261" t="s">
        <v>237</v>
      </c>
      <c r="B37" s="262"/>
      <c r="C37" s="262"/>
      <c r="D37" s="262"/>
      <c r="E37" s="262"/>
      <c r="F37" s="262"/>
      <c r="G37" s="262"/>
      <c r="H37" s="262"/>
      <c r="I37" s="262"/>
      <c r="J37" s="262"/>
      <c r="K37" s="262"/>
      <c r="L37" s="262"/>
      <c r="M37" s="262"/>
      <c r="N37" s="262"/>
      <c r="O37" s="263"/>
    </row>
    <row r="38" spans="1:21" ht="25.5" hidden="1" customHeight="1" x14ac:dyDescent="0.2">
      <c r="A38" s="261" t="s">
        <v>238</v>
      </c>
      <c r="B38" s="262"/>
      <c r="C38" s="262"/>
      <c r="D38" s="262"/>
      <c r="E38" s="262"/>
      <c r="F38" s="262"/>
      <c r="G38" s="262"/>
      <c r="H38" s="262"/>
      <c r="I38" s="262"/>
      <c r="J38" s="262"/>
      <c r="K38" s="262"/>
      <c r="L38" s="262"/>
      <c r="M38" s="262"/>
      <c r="N38" s="262"/>
      <c r="O38" s="263"/>
    </row>
    <row r="39" spans="1:21" ht="14.25" customHeight="1" x14ac:dyDescent="0.2">
      <c r="A39" s="268" t="str">
        <f>+FORMULARIO!A101</f>
        <v>REVISIONES Y APROBACIONES</v>
      </c>
      <c r="B39" s="269"/>
      <c r="C39" s="269"/>
      <c r="D39" s="269"/>
      <c r="E39" s="269"/>
      <c r="F39" s="269"/>
      <c r="G39" s="86"/>
      <c r="O39" s="87"/>
    </row>
    <row r="40" spans="1:21" ht="14.25" hidden="1" customHeight="1" x14ac:dyDescent="0.2">
      <c r="A40" s="88" t="str">
        <f>+FORMULARIO!A102:C102</f>
        <v xml:space="preserve">Vo.Bo.: </v>
      </c>
      <c r="B40" s="273" t="str">
        <f>+FORMULARIO!B102</f>
        <v>Abogado Unidad Ejecutora</v>
      </c>
      <c r="C40" s="273"/>
      <c r="D40" s="273"/>
      <c r="E40" s="273"/>
      <c r="F40" s="273"/>
      <c r="G40" s="86"/>
      <c r="O40" s="87"/>
    </row>
    <row r="41" spans="1:21" ht="25.5" customHeight="1" x14ac:dyDescent="0.2">
      <c r="A41" s="88" t="str">
        <f>+FORMULARIO!A103</f>
        <v>Proyecto.: Stephania Ortega Lugo</v>
      </c>
      <c r="B41" s="273" t="str">
        <f>+FORMULARIO!B103</f>
        <v>Abogado SGCPA</v>
      </c>
      <c r="C41" s="273"/>
      <c r="D41" s="273"/>
      <c r="E41" s="273"/>
      <c r="F41" s="273"/>
      <c r="G41" s="86"/>
      <c r="O41" s="87"/>
    </row>
    <row r="42" spans="1:21" ht="25.5" customHeight="1" x14ac:dyDescent="0.2">
      <c r="A42" s="88" t="str">
        <f>+FORMULARIO!A104</f>
        <v xml:space="preserve">Revisó.: Henry Andres Leal Rojas </v>
      </c>
      <c r="B42" s="273" t="str">
        <f>+FORMULARIO!B104</f>
        <v>Abogado SGCPA</v>
      </c>
      <c r="C42" s="273"/>
      <c r="D42" s="273"/>
      <c r="E42" s="273"/>
      <c r="F42" s="273"/>
      <c r="G42" s="86"/>
      <c r="O42" s="87"/>
    </row>
    <row r="43" spans="1:21" ht="25.5" customHeight="1" x14ac:dyDescent="0.2">
      <c r="A43" s="88" t="str">
        <f>+FORMULARIO!A105</f>
        <v xml:space="preserve">Revisó.:  Cesar Fruto Corredor </v>
      </c>
      <c r="B43" s="273" t="str">
        <f>+FORMULARIO!B105</f>
        <v>Abogado SGCPA</v>
      </c>
      <c r="C43" s="273"/>
      <c r="D43" s="273"/>
      <c r="E43" s="273"/>
      <c r="F43" s="273"/>
      <c r="G43" s="86"/>
      <c r="O43" s="87"/>
    </row>
    <row r="44" spans="1:21" ht="25.5" customHeight="1" x14ac:dyDescent="0.2">
      <c r="A44" s="88" t="str">
        <f>+FORMULARIO!A106</f>
        <v>Aprobó: Isabel Cristina Vargas Sinisterra</v>
      </c>
      <c r="B44" s="273" t="str">
        <f>+FORMULARIO!B106</f>
        <v>Subdirectora GCPA</v>
      </c>
      <c r="C44" s="273"/>
      <c r="D44" s="273"/>
      <c r="E44" s="273"/>
      <c r="F44" s="273"/>
      <c r="G44" s="86"/>
      <c r="O44" s="87"/>
    </row>
    <row r="45" spans="1:21" ht="9" customHeight="1" thickBot="1" x14ac:dyDescent="0.25">
      <c r="A45" s="89"/>
      <c r="B45" s="90"/>
      <c r="C45" s="90"/>
      <c r="D45" s="90"/>
      <c r="E45" s="90"/>
      <c r="F45" s="90"/>
      <c r="G45" s="90"/>
      <c r="H45" s="90"/>
      <c r="I45" s="90"/>
      <c r="J45" s="90"/>
      <c r="K45" s="90"/>
      <c r="L45" s="90"/>
      <c r="M45" s="90"/>
      <c r="N45" s="90"/>
      <c r="O45" s="91"/>
    </row>
    <row r="46" spans="1:21" ht="57" customHeight="1" x14ac:dyDescent="0.2"/>
    <row r="47" spans="1:21" ht="57" customHeight="1" x14ac:dyDescent="0.2"/>
    <row r="48" spans="1:21" ht="57" customHeight="1" x14ac:dyDescent="0.2"/>
    <row r="49" ht="57" customHeight="1" x14ac:dyDescent="0.2"/>
    <row r="50" ht="57" customHeight="1" x14ac:dyDescent="0.2"/>
    <row r="51" ht="57" customHeight="1" x14ac:dyDescent="0.2"/>
    <row r="52" ht="57" customHeight="1" x14ac:dyDescent="0.2"/>
    <row r="53" ht="57" customHeight="1" x14ac:dyDescent="0.2"/>
  </sheetData>
  <mergeCells count="107">
    <mergeCell ref="V27:W27"/>
    <mergeCell ref="B44:F44"/>
    <mergeCell ref="B40:F40"/>
    <mergeCell ref="B41:F41"/>
    <mergeCell ref="B42:F42"/>
    <mergeCell ref="B43:F43"/>
    <mergeCell ref="A37:O37"/>
    <mergeCell ref="A38:O38"/>
    <mergeCell ref="B26:J26"/>
    <mergeCell ref="A34:O34"/>
    <mergeCell ref="B29:C29"/>
    <mergeCell ref="D29:E29"/>
    <mergeCell ref="A39:F39"/>
    <mergeCell ref="K30:O30"/>
    <mergeCell ref="B31:D31"/>
    <mergeCell ref="E31:F31"/>
    <mergeCell ref="G31:J31"/>
    <mergeCell ref="G30:J30"/>
    <mergeCell ref="B20:C20"/>
    <mergeCell ref="D20:E20"/>
    <mergeCell ref="G20:J20"/>
    <mergeCell ref="G18:H18"/>
    <mergeCell ref="E8:I8"/>
    <mergeCell ref="B24:J24"/>
    <mergeCell ref="K24:L24"/>
    <mergeCell ref="M24:O24"/>
    <mergeCell ref="B25:J25"/>
    <mergeCell ref="K25:L25"/>
    <mergeCell ref="M25:O25"/>
    <mergeCell ref="E11:O11"/>
    <mergeCell ref="A12:D12"/>
    <mergeCell ref="A13:D13"/>
    <mergeCell ref="H13:J13"/>
    <mergeCell ref="K12:N12"/>
    <mergeCell ref="K13:N13"/>
    <mergeCell ref="K22:L22"/>
    <mergeCell ref="M22:O22"/>
    <mergeCell ref="K19:L19"/>
    <mergeCell ref="M19:O19"/>
    <mergeCell ref="B14:E14"/>
    <mergeCell ref="F14:I14"/>
    <mergeCell ref="B19:C19"/>
    <mergeCell ref="D19:E19"/>
    <mergeCell ref="G19:J19"/>
    <mergeCell ref="D21:E21"/>
    <mergeCell ref="G21:J21"/>
    <mergeCell ref="K21:L21"/>
    <mergeCell ref="A33:O33"/>
    <mergeCell ref="M21:O21"/>
    <mergeCell ref="K23:L23"/>
    <mergeCell ref="M23:O23"/>
    <mergeCell ref="A27:O27"/>
    <mergeCell ref="A28:C28"/>
    <mergeCell ref="K28:O28"/>
    <mergeCell ref="D28:E28"/>
    <mergeCell ref="G28:H28"/>
    <mergeCell ref="I28:J28"/>
    <mergeCell ref="K31:M31"/>
    <mergeCell ref="N31:O31"/>
    <mergeCell ref="I29:J29"/>
    <mergeCell ref="G29:H29"/>
    <mergeCell ref="K29:O29"/>
    <mergeCell ref="B30:D30"/>
    <mergeCell ref="E30:F30"/>
    <mergeCell ref="B22:J22"/>
    <mergeCell ref="B23:J23"/>
    <mergeCell ref="K26:L26"/>
    <mergeCell ref="M26:O26"/>
    <mergeCell ref="A35:O35"/>
    <mergeCell ref="A7:E7"/>
    <mergeCell ref="E9:O9"/>
    <mergeCell ref="A17:O17"/>
    <mergeCell ref="E10:O10"/>
    <mergeCell ref="A9:D9"/>
    <mergeCell ref="B6:I6"/>
    <mergeCell ref="K5:L6"/>
    <mergeCell ref="N5:O6"/>
    <mergeCell ref="F7:O7"/>
    <mergeCell ref="K8:O8"/>
    <mergeCell ref="A1:A5"/>
    <mergeCell ref="K1:O2"/>
    <mergeCell ref="K3:O4"/>
    <mergeCell ref="J5:J6"/>
    <mergeCell ref="A15:D15"/>
    <mergeCell ref="E15:O15"/>
    <mergeCell ref="E18:F18"/>
    <mergeCell ref="B18:D18"/>
    <mergeCell ref="I18:J18"/>
    <mergeCell ref="K18:O18"/>
    <mergeCell ref="K20:L20"/>
    <mergeCell ref="M20:O20"/>
    <mergeCell ref="B21:C21"/>
    <mergeCell ref="M5:M6"/>
    <mergeCell ref="A10:D10"/>
    <mergeCell ref="S14:T14"/>
    <mergeCell ref="A8:D8"/>
    <mergeCell ref="B1:I1"/>
    <mergeCell ref="B2:I2"/>
    <mergeCell ref="B3:I3"/>
    <mergeCell ref="B4:I5"/>
    <mergeCell ref="J1:J2"/>
    <mergeCell ref="J3:J4"/>
    <mergeCell ref="A11:D11"/>
    <mergeCell ref="E12:F12"/>
    <mergeCell ref="H12:J12"/>
    <mergeCell ref="E13:F13"/>
    <mergeCell ref="J14:O14"/>
  </mergeCells>
  <printOptions horizontalCentered="1"/>
  <pageMargins left="0.39370078740157483" right="0.39370078740157483" top="0.39370078740157483" bottom="0.39370078740157483" header="0.31496062992125984" footer="0.31496062992125984"/>
  <pageSetup paperSize="5" scale="6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3947F-7B20-4A69-9035-2AD4FCBE28DF}">
  <dimension ref="A1:AF39"/>
  <sheetViews>
    <sheetView workbookViewId="0">
      <selection activeCell="D21" sqref="D21"/>
    </sheetView>
  </sheetViews>
  <sheetFormatPr baseColWidth="10" defaultColWidth="11.44140625" defaultRowHeight="13.8" x14ac:dyDescent="0.25"/>
  <cols>
    <col min="1" max="1" width="28" style="66" customWidth="1"/>
    <col min="2" max="2" width="25.88671875" style="66" customWidth="1"/>
    <col min="3" max="3" width="28.109375" style="66" customWidth="1"/>
    <col min="4" max="4" width="33.88671875" style="66" customWidth="1"/>
    <col min="5" max="5" width="41.109375" style="66" customWidth="1"/>
    <col min="6" max="32" width="11.44140625" style="92" customWidth="1"/>
    <col min="33" max="16384" width="11.44140625" style="66"/>
  </cols>
  <sheetData>
    <row r="1" spans="1:32" ht="14.4" thickBot="1" x14ac:dyDescent="0.3">
      <c r="A1" s="350" t="s">
        <v>206</v>
      </c>
      <c r="B1" s="350"/>
      <c r="C1" s="350"/>
      <c r="D1" s="350"/>
      <c r="E1" s="350"/>
    </row>
    <row r="2" spans="1:32" s="98" customFormat="1" ht="25.5" customHeight="1" thickBot="1" x14ac:dyDescent="0.35">
      <c r="A2" s="93" t="s">
        <v>215</v>
      </c>
      <c r="B2" s="94" t="s">
        <v>208</v>
      </c>
      <c r="C2" s="95" t="s">
        <v>209</v>
      </c>
      <c r="D2" s="96" t="s">
        <v>204</v>
      </c>
      <c r="E2" s="97" t="s">
        <v>205</v>
      </c>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2" ht="14.4" thickBot="1" x14ac:dyDescent="0.3">
      <c r="A3" s="99">
        <f>+FORMULARIO!B47</f>
        <v>55141409845</v>
      </c>
      <c r="B3" s="100"/>
      <c r="C3" s="101" t="e">
        <f>LOOKUP(B3,'DATOS DE VALIDACIÓN'!D3:E16)</f>
        <v>#N/A</v>
      </c>
      <c r="D3" s="102" t="e">
        <f>+A3/C3</f>
        <v>#N/A</v>
      </c>
      <c r="E3" s="103" t="e">
        <f>+D3/2</f>
        <v>#N/A</v>
      </c>
    </row>
    <row r="4" spans="1:32" s="92" customFormat="1" ht="14.4" thickBot="1" x14ac:dyDescent="0.3"/>
    <row r="5" spans="1:32" s="92" customFormat="1" ht="14.4" thickBot="1" x14ac:dyDescent="0.3">
      <c r="A5" s="352" t="s">
        <v>203</v>
      </c>
      <c r="B5" s="353"/>
      <c r="C5" s="353"/>
      <c r="D5" s="353"/>
      <c r="E5" s="354"/>
    </row>
    <row r="6" spans="1:32" ht="14.4" thickBot="1" x14ac:dyDescent="0.3">
      <c r="A6" s="104" t="s">
        <v>210</v>
      </c>
      <c r="B6" s="105" t="s">
        <v>211</v>
      </c>
      <c r="C6" s="105" t="s">
        <v>212</v>
      </c>
      <c r="D6" s="105" t="s">
        <v>213</v>
      </c>
      <c r="E6" s="106" t="s">
        <v>214</v>
      </c>
    </row>
    <row r="7" spans="1:32" x14ac:dyDescent="0.25">
      <c r="A7" s="107">
        <v>1</v>
      </c>
      <c r="B7" s="108">
        <f>+FORMULARIO!C47</f>
        <v>0</v>
      </c>
      <c r="C7" s="109"/>
      <c r="D7" s="108" t="e">
        <f>LOOKUP(C7,'DATOS DE VALIDACIÓN'!D2:E15)</f>
        <v>#N/A</v>
      </c>
      <c r="E7" s="110" t="e">
        <f>+B7/D7</f>
        <v>#N/A</v>
      </c>
    </row>
    <row r="8" spans="1:32" x14ac:dyDescent="0.25">
      <c r="A8" s="111">
        <v>2</v>
      </c>
      <c r="B8" s="112">
        <f>+FORMULARIO!D47</f>
        <v>0</v>
      </c>
      <c r="C8" s="109"/>
      <c r="D8" s="108" t="e">
        <f>LOOKUP(C8,'DATOS DE VALIDACIÓN'!D3:E16)</f>
        <v>#N/A</v>
      </c>
      <c r="E8" s="110" t="e">
        <f>+B8/D8</f>
        <v>#N/A</v>
      </c>
    </row>
    <row r="9" spans="1:32" x14ac:dyDescent="0.25">
      <c r="A9" s="111">
        <v>3</v>
      </c>
      <c r="B9" s="112">
        <f>+FORMULARIO!E47</f>
        <v>0</v>
      </c>
      <c r="C9" s="109"/>
      <c r="D9" s="108" t="e">
        <f>LOOKUP(C9,'DATOS DE VALIDACIÓN'!D3:E17)</f>
        <v>#N/A</v>
      </c>
      <c r="E9" s="110" t="e">
        <f>+B9/D9</f>
        <v>#N/A</v>
      </c>
    </row>
    <row r="10" spans="1:32" x14ac:dyDescent="0.25">
      <c r="A10" s="111">
        <v>4</v>
      </c>
      <c r="B10" s="112">
        <f>+FORMULARIO!F47</f>
        <v>0</v>
      </c>
      <c r="C10" s="109"/>
      <c r="D10" s="108" t="e">
        <f>LOOKUP(C10,'DATOS DE VALIDACIÓN'!D3:E18)</f>
        <v>#N/A</v>
      </c>
      <c r="E10" s="110" t="e">
        <f>+B10/D10</f>
        <v>#N/A</v>
      </c>
    </row>
    <row r="11" spans="1:32" ht="14.4" thickBot="1" x14ac:dyDescent="0.3">
      <c r="A11" s="111">
        <v>5</v>
      </c>
      <c r="B11" s="112">
        <f>+FORMULARIO!G47</f>
        <v>0</v>
      </c>
      <c r="C11" s="109"/>
      <c r="D11" s="108" t="e">
        <f>LOOKUP(C11,'DATOS DE VALIDACIÓN'!D3:E19)</f>
        <v>#N/A</v>
      </c>
      <c r="E11" s="110" t="e">
        <f>+B11/D11</f>
        <v>#N/A</v>
      </c>
    </row>
    <row r="12" spans="1:32" hidden="1" x14ac:dyDescent="0.25">
      <c r="A12" s="351" t="s">
        <v>207</v>
      </c>
      <c r="B12" s="351"/>
      <c r="C12" s="351"/>
      <c r="D12" s="351"/>
      <c r="E12" s="113" t="e">
        <f t="array" ref="E12:E13">+E7:E8</f>
        <v>#N/A</v>
      </c>
      <c r="F12" s="114"/>
    </row>
    <row r="13" spans="1:32" s="92" customFormat="1" ht="14.4" hidden="1" thickBot="1" x14ac:dyDescent="0.3">
      <c r="E13" s="92" t="e">
        <v>#N/A</v>
      </c>
    </row>
    <row r="14" spans="1:32" s="92" customFormat="1" ht="14.4" thickBot="1" x14ac:dyDescent="0.3">
      <c r="D14" s="132" t="s">
        <v>216</v>
      </c>
      <c r="E14" s="133" t="e">
        <f>SUM(E7:E11)</f>
        <v>#N/A</v>
      </c>
    </row>
    <row r="15" spans="1:32" s="92" customFormat="1" x14ac:dyDescent="0.25"/>
    <row r="16" spans="1:32" s="92" customFormat="1" x14ac:dyDescent="0.25"/>
    <row r="17" s="92" customFormat="1" x14ac:dyDescent="0.25"/>
    <row r="18" s="92" customFormat="1" x14ac:dyDescent="0.25"/>
    <row r="19" s="92" customFormat="1" x14ac:dyDescent="0.25"/>
    <row r="20" s="92" customFormat="1" x14ac:dyDescent="0.25"/>
    <row r="21" s="92" customFormat="1" x14ac:dyDescent="0.25"/>
    <row r="22" s="92" customFormat="1" x14ac:dyDescent="0.25"/>
    <row r="23" s="92" customFormat="1" x14ac:dyDescent="0.25"/>
    <row r="24" s="92" customFormat="1" x14ac:dyDescent="0.25"/>
    <row r="25" s="92" customFormat="1" x14ac:dyDescent="0.25"/>
    <row r="26" s="92" customFormat="1" x14ac:dyDescent="0.25"/>
    <row r="27" s="92" customFormat="1" x14ac:dyDescent="0.25"/>
    <row r="28" s="92" customFormat="1" x14ac:dyDescent="0.25"/>
    <row r="29" s="92" customFormat="1" x14ac:dyDescent="0.25"/>
    <row r="30" s="92" customFormat="1" x14ac:dyDescent="0.25"/>
    <row r="31" s="92" customFormat="1" x14ac:dyDescent="0.25"/>
    <row r="32" s="92" customFormat="1" x14ac:dyDescent="0.25"/>
    <row r="33" s="92" customFormat="1" x14ac:dyDescent="0.25"/>
    <row r="34" s="92" customFormat="1" x14ac:dyDescent="0.25"/>
    <row r="35" s="92" customFormat="1" x14ac:dyDescent="0.25"/>
    <row r="36" s="92" customFormat="1" x14ac:dyDescent="0.25"/>
    <row r="37" s="92" customFormat="1" x14ac:dyDescent="0.25"/>
    <row r="38" s="92" customFormat="1" x14ac:dyDescent="0.25"/>
    <row r="39" s="92" customFormat="1" x14ac:dyDescent="0.25"/>
  </sheetData>
  <mergeCells count="3">
    <mergeCell ref="A1:E1"/>
    <mergeCell ref="A12:D12"/>
    <mergeCell ref="A5:E5"/>
  </mergeCells>
  <pageMargins left="0.7" right="0.7" top="0.75" bottom="0.75" header="0.3" footer="0.3"/>
  <pageSetup orientation="portrait" r:id="rId1"/>
  <ignoredErrors>
    <ignoredError sqref="E12"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323D7-40BB-4964-BE22-CDC84EA85E0A}">
  <dimension ref="A1:F55"/>
  <sheetViews>
    <sheetView zoomScale="80" zoomScaleNormal="80" workbookViewId="0">
      <pane xSplit="2" topLeftCell="C1" activePane="topRight" state="frozen"/>
      <selection pane="topRight" activeCell="D40" sqref="D40"/>
    </sheetView>
  </sheetViews>
  <sheetFormatPr baseColWidth="10" defaultColWidth="11.44140625" defaultRowHeight="16.2" x14ac:dyDescent="0.3"/>
  <cols>
    <col min="1" max="1" width="69.5546875" style="115" customWidth="1"/>
    <col min="2" max="2" width="60.44140625" style="127" customWidth="1"/>
    <col min="3" max="3" width="17.5546875" style="115" bestFit="1" customWidth="1"/>
    <col min="4" max="4" width="21.5546875" style="115" customWidth="1"/>
    <col min="5" max="5" width="21.6640625" style="116" customWidth="1"/>
    <col min="6" max="6" width="18.44140625" style="116" customWidth="1"/>
    <col min="7" max="11" width="11.44140625" style="115"/>
    <col min="12" max="12" width="11.44140625" style="115" customWidth="1"/>
    <col min="13" max="16384" width="11.44140625" style="115"/>
  </cols>
  <sheetData>
    <row r="1" spans="1:5" ht="24.75" customHeight="1" thickBot="1" x14ac:dyDescent="0.35">
      <c r="A1" s="355" t="s">
        <v>186</v>
      </c>
      <c r="B1" s="356"/>
    </row>
    <row r="3" spans="1:5" x14ac:dyDescent="0.3">
      <c r="A3" s="117" t="s">
        <v>236</v>
      </c>
      <c r="B3" s="118"/>
      <c r="C3" s="119"/>
    </row>
    <row r="4" spans="1:5" x14ac:dyDescent="0.3">
      <c r="A4" s="117" t="s">
        <v>86</v>
      </c>
      <c r="B4" s="120"/>
    </row>
    <row r="5" spans="1:5" x14ac:dyDescent="0.3">
      <c r="A5" s="117" t="s">
        <v>67</v>
      </c>
      <c r="B5" s="134">
        <f>+EDATE(B3,B4)</f>
        <v>0</v>
      </c>
    </row>
    <row r="7" spans="1:5" x14ac:dyDescent="0.3">
      <c r="A7" s="357" t="s">
        <v>75</v>
      </c>
      <c r="B7" s="357"/>
    </row>
    <row r="8" spans="1:5" x14ac:dyDescent="0.3">
      <c r="A8" s="117" t="s">
        <v>185</v>
      </c>
      <c r="B8" s="121">
        <f>+B5</f>
        <v>0</v>
      </c>
      <c r="D8" s="122"/>
    </row>
    <row r="9" spans="1:5" x14ac:dyDescent="0.3">
      <c r="A9" s="117" t="s">
        <v>181</v>
      </c>
      <c r="B9" s="123"/>
    </row>
    <row r="10" spans="1:5" x14ac:dyDescent="0.3">
      <c r="A10" s="117" t="s">
        <v>182</v>
      </c>
      <c r="B10" s="123"/>
      <c r="C10" s="124"/>
    </row>
    <row r="11" spans="1:5" x14ac:dyDescent="0.3">
      <c r="A11" s="117" t="s">
        <v>80</v>
      </c>
      <c r="B11" s="123"/>
      <c r="D11" s="122"/>
    </row>
    <row r="12" spans="1:5" x14ac:dyDescent="0.3">
      <c r="A12" s="117" t="s">
        <v>77</v>
      </c>
      <c r="B12" s="125">
        <f>+B8-B9</f>
        <v>0</v>
      </c>
      <c r="C12" s="126"/>
      <c r="D12" s="126"/>
      <c r="E12" s="126"/>
    </row>
    <row r="13" spans="1:5" x14ac:dyDescent="0.3">
      <c r="A13" s="117" t="s">
        <v>79</v>
      </c>
      <c r="B13" s="125">
        <f>+B11-B9</f>
        <v>0</v>
      </c>
      <c r="C13" s="126"/>
      <c r="D13" s="126"/>
      <c r="E13" s="126"/>
    </row>
    <row r="14" spans="1:5" x14ac:dyDescent="0.3">
      <c r="A14" s="117" t="s">
        <v>70</v>
      </c>
      <c r="B14" s="121">
        <f>+B11+B12</f>
        <v>0</v>
      </c>
      <c r="C14" s="126"/>
      <c r="D14" s="126"/>
      <c r="E14" s="126"/>
    </row>
    <row r="15" spans="1:5" x14ac:dyDescent="0.3">
      <c r="A15" s="135" t="s">
        <v>81</v>
      </c>
      <c r="B15" s="136">
        <f>+B5+B13</f>
        <v>0</v>
      </c>
      <c r="C15" s="126"/>
      <c r="D15" s="126"/>
      <c r="E15" s="126"/>
    </row>
    <row r="16" spans="1:5" x14ac:dyDescent="0.3">
      <c r="C16" s="126"/>
      <c r="D16" s="126"/>
      <c r="E16" s="126"/>
    </row>
    <row r="17" spans="1:5" x14ac:dyDescent="0.3">
      <c r="A17" s="357" t="s">
        <v>76</v>
      </c>
      <c r="B17" s="357"/>
      <c r="C17" s="126"/>
      <c r="D17" s="126"/>
      <c r="E17" s="126"/>
    </row>
    <row r="18" spans="1:5" x14ac:dyDescent="0.3">
      <c r="A18" s="117" t="s">
        <v>185</v>
      </c>
      <c r="B18" s="128">
        <f>+B15</f>
        <v>0</v>
      </c>
      <c r="C18" s="116"/>
      <c r="D18" s="116"/>
    </row>
    <row r="19" spans="1:5" x14ac:dyDescent="0.3">
      <c r="A19" s="117" t="s">
        <v>181</v>
      </c>
      <c r="B19" s="123"/>
      <c r="C19" s="116"/>
      <c r="D19" s="116"/>
    </row>
    <row r="20" spans="1:5" x14ac:dyDescent="0.3">
      <c r="A20" s="117" t="s">
        <v>182</v>
      </c>
      <c r="B20" s="123"/>
      <c r="C20" s="129"/>
      <c r="D20" s="116"/>
      <c r="E20" s="129"/>
    </row>
    <row r="21" spans="1:5" x14ac:dyDescent="0.3">
      <c r="A21" s="117" t="s">
        <v>80</v>
      </c>
      <c r="B21" s="123"/>
      <c r="C21" s="116"/>
      <c r="D21" s="116"/>
    </row>
    <row r="22" spans="1:5" x14ac:dyDescent="0.3">
      <c r="A22" s="117" t="s">
        <v>77</v>
      </c>
      <c r="B22" s="130">
        <f>+B18-B19</f>
        <v>0</v>
      </c>
      <c r="C22" s="116"/>
      <c r="D22" s="116"/>
    </row>
    <row r="23" spans="1:5" x14ac:dyDescent="0.3">
      <c r="A23" s="117" t="s">
        <v>79</v>
      </c>
      <c r="B23" s="130">
        <f>+B21-B19</f>
        <v>0</v>
      </c>
      <c r="C23" s="116"/>
      <c r="D23" s="116"/>
    </row>
    <row r="24" spans="1:5" x14ac:dyDescent="0.3">
      <c r="A24" s="117" t="s">
        <v>70</v>
      </c>
      <c r="B24" s="128">
        <f>+B21+B22</f>
        <v>0</v>
      </c>
      <c r="C24" s="116"/>
      <c r="D24" s="116"/>
    </row>
    <row r="25" spans="1:5" x14ac:dyDescent="0.3">
      <c r="A25" s="135" t="s">
        <v>81</v>
      </c>
      <c r="B25" s="136">
        <f>+B21+B22</f>
        <v>0</v>
      </c>
      <c r="C25" s="116"/>
      <c r="D25" s="116"/>
    </row>
    <row r="27" spans="1:5" x14ac:dyDescent="0.3">
      <c r="A27" s="357" t="s">
        <v>82</v>
      </c>
      <c r="B27" s="357"/>
    </row>
    <row r="28" spans="1:5" x14ac:dyDescent="0.3">
      <c r="A28" s="117" t="s">
        <v>185</v>
      </c>
      <c r="B28" s="121">
        <f>+B25</f>
        <v>0</v>
      </c>
    </row>
    <row r="29" spans="1:5" x14ac:dyDescent="0.3">
      <c r="A29" s="117" t="s">
        <v>181</v>
      </c>
      <c r="B29" s="123"/>
    </row>
    <row r="30" spans="1:5" x14ac:dyDescent="0.3">
      <c r="A30" s="117" t="s">
        <v>182</v>
      </c>
      <c r="B30" s="123"/>
    </row>
    <row r="31" spans="1:5" x14ac:dyDescent="0.3">
      <c r="A31" s="117" t="s">
        <v>80</v>
      </c>
      <c r="B31" s="123"/>
    </row>
    <row r="32" spans="1:5" x14ac:dyDescent="0.3">
      <c r="A32" s="117" t="s">
        <v>77</v>
      </c>
      <c r="B32" s="125">
        <f>+B28-B29</f>
        <v>0</v>
      </c>
    </row>
    <row r="33" spans="1:2" x14ac:dyDescent="0.3">
      <c r="A33" s="117" t="s">
        <v>79</v>
      </c>
      <c r="B33" s="125">
        <f>+B31-B29</f>
        <v>0</v>
      </c>
    </row>
    <row r="34" spans="1:2" x14ac:dyDescent="0.3">
      <c r="A34" s="117" t="s">
        <v>70</v>
      </c>
      <c r="B34" s="121">
        <f>+B31+B32</f>
        <v>0</v>
      </c>
    </row>
    <row r="35" spans="1:2" x14ac:dyDescent="0.3">
      <c r="A35" s="135" t="s">
        <v>81</v>
      </c>
      <c r="B35" s="136">
        <f>+B31+B32</f>
        <v>0</v>
      </c>
    </row>
    <row r="37" spans="1:2" x14ac:dyDescent="0.3">
      <c r="A37" s="357" t="s">
        <v>183</v>
      </c>
      <c r="B37" s="357"/>
    </row>
    <row r="38" spans="1:2" x14ac:dyDescent="0.3">
      <c r="A38" s="117" t="s">
        <v>185</v>
      </c>
      <c r="B38" s="121">
        <f>+B35</f>
        <v>0</v>
      </c>
    </row>
    <row r="39" spans="1:2" x14ac:dyDescent="0.3">
      <c r="A39" s="117" t="s">
        <v>181</v>
      </c>
      <c r="B39" s="123"/>
    </row>
    <row r="40" spans="1:2" x14ac:dyDescent="0.3">
      <c r="A40" s="117" t="s">
        <v>182</v>
      </c>
      <c r="B40" s="123"/>
    </row>
    <row r="41" spans="1:2" x14ac:dyDescent="0.3">
      <c r="A41" s="117" t="s">
        <v>80</v>
      </c>
      <c r="B41" s="123"/>
    </row>
    <row r="42" spans="1:2" x14ac:dyDescent="0.3">
      <c r="A42" s="117" t="s">
        <v>77</v>
      </c>
      <c r="B42" s="125">
        <f>+B38-B39</f>
        <v>0</v>
      </c>
    </row>
    <row r="43" spans="1:2" x14ac:dyDescent="0.3">
      <c r="A43" s="117" t="s">
        <v>79</v>
      </c>
      <c r="B43" s="125">
        <f>+B41-B39</f>
        <v>0</v>
      </c>
    </row>
    <row r="44" spans="1:2" x14ac:dyDescent="0.3">
      <c r="A44" s="117" t="s">
        <v>70</v>
      </c>
      <c r="B44" s="121">
        <f>+B41+B42</f>
        <v>0</v>
      </c>
    </row>
    <row r="45" spans="1:2" x14ac:dyDescent="0.3">
      <c r="A45" s="135" t="s">
        <v>81</v>
      </c>
      <c r="B45" s="136">
        <f>+B41+B42</f>
        <v>0</v>
      </c>
    </row>
    <row r="47" spans="1:2" x14ac:dyDescent="0.3">
      <c r="A47" s="357" t="s">
        <v>184</v>
      </c>
      <c r="B47" s="357"/>
    </row>
    <row r="48" spans="1:2" x14ac:dyDescent="0.3">
      <c r="A48" s="117" t="s">
        <v>185</v>
      </c>
      <c r="B48" s="121">
        <f>+B45</f>
        <v>0</v>
      </c>
    </row>
    <row r="49" spans="1:2" x14ac:dyDescent="0.3">
      <c r="A49" s="117" t="s">
        <v>181</v>
      </c>
      <c r="B49" s="123"/>
    </row>
    <row r="50" spans="1:2" x14ac:dyDescent="0.3">
      <c r="A50" s="117" t="s">
        <v>182</v>
      </c>
      <c r="B50" s="123"/>
    </row>
    <row r="51" spans="1:2" x14ac:dyDescent="0.3">
      <c r="A51" s="117" t="s">
        <v>80</v>
      </c>
      <c r="B51" s="123"/>
    </row>
    <row r="52" spans="1:2" x14ac:dyDescent="0.3">
      <c r="A52" s="117" t="s">
        <v>77</v>
      </c>
      <c r="B52" s="125">
        <f>+B48-B49</f>
        <v>0</v>
      </c>
    </row>
    <row r="53" spans="1:2" x14ac:dyDescent="0.3">
      <c r="A53" s="117" t="s">
        <v>79</v>
      </c>
      <c r="B53" s="125">
        <f>+B51-B49</f>
        <v>0</v>
      </c>
    </row>
    <row r="54" spans="1:2" x14ac:dyDescent="0.3">
      <c r="A54" s="117" t="s">
        <v>70</v>
      </c>
      <c r="B54" s="121">
        <f>+B51+B52</f>
        <v>0</v>
      </c>
    </row>
    <row r="55" spans="1:2" x14ac:dyDescent="0.3">
      <c r="A55" s="137" t="s">
        <v>81</v>
      </c>
      <c r="B55" s="138">
        <f>+B51+B52</f>
        <v>0</v>
      </c>
    </row>
  </sheetData>
  <mergeCells count="6">
    <mergeCell ref="A47:B47"/>
    <mergeCell ref="A1:B1"/>
    <mergeCell ref="A7:B7"/>
    <mergeCell ref="A27:B27"/>
    <mergeCell ref="A17:B17"/>
    <mergeCell ref="A37:B3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1FA54-9762-411D-98E9-3C9F11320DE4}">
  <dimension ref="A1:G36"/>
  <sheetViews>
    <sheetView topLeftCell="B1" workbookViewId="0">
      <selection activeCell="E23" sqref="E23"/>
    </sheetView>
  </sheetViews>
  <sheetFormatPr baseColWidth="10" defaultColWidth="11.44140625" defaultRowHeight="13.8" x14ac:dyDescent="0.3"/>
  <cols>
    <col min="1" max="1" width="52.33203125" style="2" bestFit="1" customWidth="1"/>
    <col min="2" max="2" width="45.6640625" style="2" customWidth="1"/>
    <col min="3" max="3" width="19.5546875" style="2" customWidth="1"/>
    <col min="4" max="4" width="11.6640625" style="2" customWidth="1"/>
    <col min="5" max="5" width="15" style="2" customWidth="1"/>
    <col min="6" max="6" width="9.33203125" style="5" customWidth="1"/>
    <col min="7" max="7" width="107" style="2" bestFit="1" customWidth="1"/>
    <col min="8" max="16384" width="11.44140625" style="2"/>
  </cols>
  <sheetData>
    <row r="1" spans="1:7" x14ac:dyDescent="0.3">
      <c r="A1" s="6" t="s">
        <v>124</v>
      </c>
      <c r="B1" s="1" t="s">
        <v>201</v>
      </c>
      <c r="C1" s="1" t="s">
        <v>175</v>
      </c>
      <c r="D1" s="358" t="s">
        <v>200</v>
      </c>
      <c r="E1" s="358"/>
      <c r="F1" s="1" t="s">
        <v>73</v>
      </c>
      <c r="G1" s="1" t="s">
        <v>188</v>
      </c>
    </row>
    <row r="2" spans="1:7" x14ac:dyDescent="0.3">
      <c r="A2" s="11" t="s">
        <v>9</v>
      </c>
      <c r="B2" s="12" t="s">
        <v>9</v>
      </c>
      <c r="C2" s="3" t="s">
        <v>9</v>
      </c>
      <c r="D2" s="3" t="s">
        <v>179</v>
      </c>
      <c r="E2" s="3" t="s">
        <v>9</v>
      </c>
      <c r="F2" s="4" t="s">
        <v>9</v>
      </c>
      <c r="G2" s="7" t="s">
        <v>9</v>
      </c>
    </row>
    <row r="3" spans="1:7" x14ac:dyDescent="0.3">
      <c r="A3" s="13" t="s">
        <v>125</v>
      </c>
      <c r="B3" s="7" t="s">
        <v>15</v>
      </c>
      <c r="C3" s="3" t="s">
        <v>8</v>
      </c>
      <c r="D3" s="8">
        <v>2014</v>
      </c>
      <c r="E3" s="9">
        <v>616000</v>
      </c>
      <c r="F3" s="4">
        <v>200</v>
      </c>
      <c r="G3" s="7" t="s">
        <v>63</v>
      </c>
    </row>
    <row r="4" spans="1:7" x14ac:dyDescent="0.3">
      <c r="A4" s="13" t="s">
        <v>126</v>
      </c>
      <c r="B4" s="7" t="s">
        <v>16</v>
      </c>
      <c r="C4" s="3" t="s">
        <v>56</v>
      </c>
      <c r="D4" s="8">
        <v>2015</v>
      </c>
      <c r="E4" s="9">
        <v>644350</v>
      </c>
      <c r="F4" s="4">
        <v>300</v>
      </c>
      <c r="G4" s="7" t="s">
        <v>64</v>
      </c>
    </row>
    <row r="5" spans="1:7" x14ac:dyDescent="0.3">
      <c r="A5" s="13" t="s">
        <v>101</v>
      </c>
      <c r="B5" s="7" t="s">
        <v>17</v>
      </c>
      <c r="C5" s="3"/>
      <c r="D5" s="8">
        <v>2016</v>
      </c>
      <c r="E5" s="9">
        <v>689455</v>
      </c>
      <c r="F5" s="4">
        <v>400</v>
      </c>
      <c r="G5" s="7" t="s">
        <v>66</v>
      </c>
    </row>
    <row r="6" spans="1:7" x14ac:dyDescent="0.3">
      <c r="A6" s="13" t="s">
        <v>127</v>
      </c>
      <c r="B6" s="7" t="s">
        <v>18</v>
      </c>
      <c r="C6" s="3"/>
      <c r="D6" s="8">
        <v>2017</v>
      </c>
      <c r="E6" s="9">
        <v>737717</v>
      </c>
      <c r="F6" s="4">
        <v>500</v>
      </c>
      <c r="G6" s="7" t="s">
        <v>65</v>
      </c>
    </row>
    <row r="7" spans="1:7" x14ac:dyDescent="0.3">
      <c r="A7" s="13" t="s">
        <v>128</v>
      </c>
      <c r="B7" s="7" t="s">
        <v>19</v>
      </c>
      <c r="C7" s="3"/>
      <c r="D7" s="8">
        <v>2018</v>
      </c>
      <c r="E7" s="9">
        <v>781242</v>
      </c>
      <c r="F7" s="10"/>
      <c r="G7" s="3"/>
    </row>
    <row r="8" spans="1:7" x14ac:dyDescent="0.3">
      <c r="A8" s="13" t="s">
        <v>129</v>
      </c>
      <c r="B8" s="7" t="s">
        <v>20</v>
      </c>
      <c r="C8" s="3"/>
      <c r="D8" s="8">
        <v>2019</v>
      </c>
      <c r="E8" s="9">
        <v>828116</v>
      </c>
      <c r="F8" s="4"/>
      <c r="G8" s="3"/>
    </row>
    <row r="9" spans="1:7" x14ac:dyDescent="0.3">
      <c r="A9" s="13" t="s">
        <v>130</v>
      </c>
      <c r="B9" s="7" t="s">
        <v>21</v>
      </c>
      <c r="C9" s="3"/>
      <c r="D9" s="8">
        <v>2020</v>
      </c>
      <c r="E9" s="9">
        <v>877803</v>
      </c>
      <c r="F9" s="4"/>
      <c r="G9" s="3"/>
    </row>
    <row r="10" spans="1:7" x14ac:dyDescent="0.3">
      <c r="A10" s="13" t="s">
        <v>131</v>
      </c>
      <c r="B10" s="7" t="s">
        <v>22</v>
      </c>
      <c r="C10" s="3"/>
      <c r="D10" s="8">
        <v>2021</v>
      </c>
      <c r="E10" s="9">
        <v>908526</v>
      </c>
      <c r="F10" s="4"/>
      <c r="G10" s="3"/>
    </row>
    <row r="11" spans="1:7" x14ac:dyDescent="0.3">
      <c r="A11" s="13" t="s">
        <v>132</v>
      </c>
      <c r="B11" s="7" t="s">
        <v>23</v>
      </c>
      <c r="C11" s="3"/>
      <c r="D11" s="8">
        <v>2022</v>
      </c>
      <c r="E11" s="9">
        <v>1000000</v>
      </c>
      <c r="F11" s="4"/>
      <c r="G11" s="3"/>
    </row>
    <row r="12" spans="1:7" x14ac:dyDescent="0.3">
      <c r="A12" s="13" t="s">
        <v>133</v>
      </c>
      <c r="B12" s="7" t="s">
        <v>24</v>
      </c>
      <c r="C12" s="3"/>
      <c r="D12" s="4">
        <v>2023</v>
      </c>
      <c r="E12" s="9">
        <v>1160000</v>
      </c>
      <c r="F12" s="4"/>
      <c r="G12" s="3"/>
    </row>
    <row r="13" spans="1:7" x14ac:dyDescent="0.3">
      <c r="A13" s="13" t="s">
        <v>134</v>
      </c>
      <c r="B13" s="7" t="s">
        <v>25</v>
      </c>
      <c r="C13" s="3"/>
      <c r="D13" s="4">
        <v>2024</v>
      </c>
      <c r="E13" s="9">
        <v>1300000</v>
      </c>
      <c r="F13" s="4"/>
      <c r="G13" s="3"/>
    </row>
    <row r="14" spans="1:7" x14ac:dyDescent="0.3">
      <c r="A14" s="13" t="s">
        <v>135</v>
      </c>
      <c r="B14" s="7" t="s">
        <v>26</v>
      </c>
      <c r="C14" s="3"/>
      <c r="D14" s="4">
        <v>2025</v>
      </c>
      <c r="E14" s="9">
        <v>1423500</v>
      </c>
      <c r="F14" s="4"/>
      <c r="G14" s="3"/>
    </row>
    <row r="15" spans="1:7" x14ac:dyDescent="0.3">
      <c r="A15" s="13" t="s">
        <v>136</v>
      </c>
      <c r="B15" s="7" t="s">
        <v>27</v>
      </c>
      <c r="C15" s="3"/>
      <c r="D15" s="4">
        <v>2026</v>
      </c>
      <c r="E15" s="131">
        <v>1750905</v>
      </c>
      <c r="F15" s="4"/>
      <c r="G15" s="3"/>
    </row>
    <row r="16" spans="1:7" x14ac:dyDescent="0.3">
      <c r="A16" s="13" t="s">
        <v>137</v>
      </c>
      <c r="B16" s="7" t="s">
        <v>28</v>
      </c>
      <c r="C16" s="3"/>
      <c r="D16" s="3"/>
      <c r="E16" s="3"/>
      <c r="F16" s="4"/>
      <c r="G16" s="3"/>
    </row>
    <row r="17" spans="1:7" x14ac:dyDescent="0.3">
      <c r="A17" s="13" t="s">
        <v>138</v>
      </c>
      <c r="B17" s="7" t="s">
        <v>29</v>
      </c>
      <c r="C17" s="3"/>
      <c r="D17" s="3"/>
      <c r="E17" s="3"/>
      <c r="F17" s="4"/>
      <c r="G17" s="3"/>
    </row>
    <row r="18" spans="1:7" x14ac:dyDescent="0.3">
      <c r="A18" s="13" t="s">
        <v>139</v>
      </c>
      <c r="B18" s="7" t="s">
        <v>30</v>
      </c>
      <c r="C18" s="3"/>
      <c r="D18" s="3"/>
      <c r="E18" s="3"/>
      <c r="F18" s="4"/>
      <c r="G18" s="3"/>
    </row>
    <row r="19" spans="1:7" x14ac:dyDescent="0.3">
      <c r="A19" s="13" t="s">
        <v>140</v>
      </c>
      <c r="B19" s="7" t="s">
        <v>31</v>
      </c>
      <c r="C19" s="3"/>
      <c r="D19" s="3"/>
      <c r="E19" s="3"/>
      <c r="F19" s="4"/>
      <c r="G19" s="3"/>
    </row>
    <row r="20" spans="1:7" x14ac:dyDescent="0.3">
      <c r="A20" s="13" t="s">
        <v>141</v>
      </c>
      <c r="B20" s="7" t="s">
        <v>32</v>
      </c>
      <c r="C20" s="3"/>
      <c r="D20" s="3"/>
      <c r="E20" s="3"/>
      <c r="F20" s="4"/>
      <c r="G20" s="3"/>
    </row>
    <row r="21" spans="1:7" x14ac:dyDescent="0.3">
      <c r="A21" s="13" t="s">
        <v>142</v>
      </c>
      <c r="B21" s="7" t="s">
        <v>33</v>
      </c>
      <c r="C21" s="3"/>
      <c r="D21" s="3"/>
      <c r="E21" s="3"/>
      <c r="F21" s="4"/>
      <c r="G21" s="3"/>
    </row>
    <row r="22" spans="1:7" x14ac:dyDescent="0.3">
      <c r="A22" s="13" t="s">
        <v>143</v>
      </c>
      <c r="B22" s="7" t="s">
        <v>34</v>
      </c>
      <c r="C22" s="3"/>
      <c r="D22" s="3"/>
      <c r="E22" s="3"/>
      <c r="F22" s="4"/>
      <c r="G22" s="3"/>
    </row>
    <row r="23" spans="1:7" x14ac:dyDescent="0.3">
      <c r="A23" s="13" t="s">
        <v>144</v>
      </c>
      <c r="B23" s="7" t="s">
        <v>35</v>
      </c>
      <c r="C23" s="3"/>
      <c r="D23" s="3"/>
      <c r="E23" s="3"/>
      <c r="F23" s="4"/>
      <c r="G23" s="3"/>
    </row>
    <row r="24" spans="1:7" x14ac:dyDescent="0.3">
      <c r="A24" s="13" t="s">
        <v>145</v>
      </c>
      <c r="B24" s="7" t="s">
        <v>36</v>
      </c>
      <c r="C24" s="3"/>
      <c r="D24" s="3"/>
      <c r="E24" s="3"/>
      <c r="F24" s="4"/>
      <c r="G24" s="3"/>
    </row>
    <row r="25" spans="1:7" x14ac:dyDescent="0.3">
      <c r="A25" s="13" t="s">
        <v>146</v>
      </c>
      <c r="B25" s="7" t="s">
        <v>37</v>
      </c>
      <c r="C25" s="3"/>
      <c r="D25" s="3"/>
      <c r="E25" s="3"/>
      <c r="F25" s="4"/>
      <c r="G25" s="3"/>
    </row>
    <row r="26" spans="1:7" x14ac:dyDescent="0.3">
      <c r="A26" s="13" t="s">
        <v>147</v>
      </c>
      <c r="B26" s="7" t="s">
        <v>38</v>
      </c>
      <c r="C26" s="3"/>
      <c r="D26" s="3"/>
      <c r="E26" s="3"/>
      <c r="F26" s="4"/>
      <c r="G26" s="3"/>
    </row>
    <row r="27" spans="1:7" x14ac:dyDescent="0.3">
      <c r="A27" s="13" t="s">
        <v>148</v>
      </c>
      <c r="B27" s="7" t="s">
        <v>39</v>
      </c>
      <c r="C27" s="3"/>
      <c r="D27" s="3"/>
      <c r="E27" s="3"/>
      <c r="F27" s="4"/>
      <c r="G27" s="3"/>
    </row>
    <row r="28" spans="1:7" x14ac:dyDescent="0.3">
      <c r="A28" s="13" t="s">
        <v>149</v>
      </c>
      <c r="B28" s="7" t="s">
        <v>40</v>
      </c>
      <c r="C28" s="3"/>
      <c r="D28" s="3"/>
      <c r="E28" s="3"/>
      <c r="F28" s="4"/>
      <c r="G28" s="3"/>
    </row>
    <row r="29" spans="1:7" x14ac:dyDescent="0.3">
      <c r="A29" s="13" t="s">
        <v>150</v>
      </c>
      <c r="B29" s="7" t="s">
        <v>41</v>
      </c>
      <c r="C29" s="3"/>
      <c r="D29" s="3"/>
      <c r="E29" s="3"/>
      <c r="F29" s="4"/>
      <c r="G29" s="3"/>
    </row>
    <row r="30" spans="1:7" x14ac:dyDescent="0.3">
      <c r="A30" s="13" t="s">
        <v>151</v>
      </c>
      <c r="B30" s="7" t="s">
        <v>42</v>
      </c>
      <c r="C30" s="3"/>
      <c r="D30" s="3"/>
      <c r="E30" s="3"/>
      <c r="F30" s="4"/>
      <c r="G30" s="3"/>
    </row>
    <row r="31" spans="1:7" x14ac:dyDescent="0.3">
      <c r="A31" s="13" t="s">
        <v>152</v>
      </c>
      <c r="B31" s="7" t="s">
        <v>43</v>
      </c>
      <c r="C31" s="3"/>
      <c r="D31" s="3"/>
      <c r="E31" s="3"/>
      <c r="F31" s="4"/>
      <c r="G31" s="3"/>
    </row>
    <row r="32" spans="1:7" x14ac:dyDescent="0.3">
      <c r="A32" s="13" t="s">
        <v>153</v>
      </c>
      <c r="B32" s="7" t="s">
        <v>44</v>
      </c>
      <c r="C32" s="3"/>
      <c r="D32" s="3"/>
      <c r="E32" s="3"/>
      <c r="F32" s="4"/>
      <c r="G32" s="3"/>
    </row>
    <row r="33" spans="1:7" x14ac:dyDescent="0.3">
      <c r="A33" s="13" t="s">
        <v>154</v>
      </c>
      <c r="B33" s="7" t="s">
        <v>45</v>
      </c>
      <c r="C33" s="3"/>
      <c r="D33" s="3"/>
      <c r="E33" s="3"/>
      <c r="F33" s="4"/>
      <c r="G33" s="3"/>
    </row>
    <row r="34" spans="1:7" x14ac:dyDescent="0.3">
      <c r="A34" s="13" t="s">
        <v>155</v>
      </c>
      <c r="B34" s="7" t="s">
        <v>46</v>
      </c>
      <c r="C34" s="3"/>
      <c r="D34" s="3"/>
      <c r="E34" s="3"/>
      <c r="F34" s="4"/>
      <c r="G34" s="3"/>
    </row>
    <row r="35" spans="1:7" x14ac:dyDescent="0.3">
      <c r="A35" s="3"/>
      <c r="B35" s="7" t="s">
        <v>47</v>
      </c>
      <c r="C35" s="3"/>
      <c r="D35" s="3"/>
      <c r="E35" s="3"/>
      <c r="F35" s="4"/>
      <c r="G35" s="3"/>
    </row>
    <row r="36" spans="1:7" x14ac:dyDescent="0.3">
      <c r="A36" s="3"/>
      <c r="B36" s="7" t="s">
        <v>48</v>
      </c>
      <c r="C36" s="3"/>
      <c r="D36" s="3"/>
      <c r="E36" s="3"/>
      <c r="F36" s="4"/>
      <c r="G36" s="3"/>
    </row>
  </sheetData>
  <mergeCells count="1">
    <mergeCell ref="D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98B6E6C7A1C8D4C8FBC99F0FE2F3D10" ma:contentTypeVersion="13" ma:contentTypeDescription="Crear nuevo documento." ma:contentTypeScope="" ma:versionID="04562474f109029a78732f2c38d8918a">
  <xsd:schema xmlns:xsd="http://www.w3.org/2001/XMLSchema" xmlns:xs="http://www.w3.org/2001/XMLSchema" xmlns:p="http://schemas.microsoft.com/office/2006/metadata/properties" xmlns:ns3="1d00ca69-a41e-4ff2-aa97-083bf457668d" xmlns:ns4="67739083-7f1d-42e6-ab62-de21e639e8f2" targetNamespace="http://schemas.microsoft.com/office/2006/metadata/properties" ma:root="true" ma:fieldsID="e96c704aa5b5062d02e13a96e8e3082d" ns3:_="" ns4:_="">
    <xsd:import namespace="1d00ca69-a41e-4ff2-aa97-083bf457668d"/>
    <xsd:import namespace="67739083-7f1d-42e6-ab62-de21e639e8f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00ca69-a41e-4ff2-aa97-083bf45766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739083-7f1d-42e6-ab62-de21e639e8f2"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d00ca69-a41e-4ff2-aa97-083bf457668d" xsi:nil="true"/>
  </documentManagement>
</p:properties>
</file>

<file path=customXml/itemProps1.xml><?xml version="1.0" encoding="utf-8"?>
<ds:datastoreItem xmlns:ds="http://schemas.openxmlformats.org/officeDocument/2006/customXml" ds:itemID="{CD751FB8-74E4-4780-BADF-C0E5D5E512FA}">
  <ds:schemaRefs>
    <ds:schemaRef ds:uri="http://schemas.microsoft.com/sharepoint/v3/contenttype/forms"/>
  </ds:schemaRefs>
</ds:datastoreItem>
</file>

<file path=customXml/itemProps2.xml><?xml version="1.0" encoding="utf-8"?>
<ds:datastoreItem xmlns:ds="http://schemas.openxmlformats.org/officeDocument/2006/customXml" ds:itemID="{97F0343D-8BE5-4AF3-A6F5-23329942DC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00ca69-a41e-4ff2-aa97-083bf457668d"/>
    <ds:schemaRef ds:uri="67739083-7f1d-42e6-ab62-de21e639e8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BEE406-855C-4FE9-BF6D-E31B351AD4D1}">
  <ds:schemaRefs>
    <ds:schemaRef ds:uri="http://schemas.microsoft.com/office/2006/metadata/properties"/>
    <ds:schemaRef ds:uri="http://schemas.microsoft.com/office/infopath/2007/PartnerControls"/>
    <ds:schemaRef ds:uri="1d00ca69-a41e-4ff2-aa97-083bf457668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FORMULARIO</vt:lpstr>
      <vt:lpstr>ACTA</vt:lpstr>
      <vt:lpstr>ADICIONES</vt:lpstr>
      <vt:lpstr>SUSPENSIÓN</vt:lpstr>
      <vt:lpstr>DATOS DE VALIDACIÓN</vt:lpstr>
      <vt:lpstr>ACTA!Área_de_impresión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Leal</dc:creator>
  <cp:lastModifiedBy>Stephania Ortega</cp:lastModifiedBy>
  <cp:lastPrinted>2025-11-06T16:15:48Z</cp:lastPrinted>
  <dcterms:created xsi:type="dcterms:W3CDTF">2019-12-15T19:44:25Z</dcterms:created>
  <dcterms:modified xsi:type="dcterms:W3CDTF">2026-07-08T22:11:14Z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0x010100B98B6E6C7A1C8D4C8FBC99F0FE2F3D10</vt:lpwstr>
  </property>
</Properties>
</file>