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CORTOLIMA\CORTOLIMA 2026\1. Estudios del sector\15. Estufas\"/>
    </mc:Choice>
  </mc:AlternateContent>
  <xr:revisionPtr revIDLastSave="0" documentId="13_ncr:1_{203C9541-A10A-4F21-9ADC-4AB2BCD9F3D4}" xr6:coauthVersionLast="47" xr6:coauthVersionMax="47" xr10:uidLastSave="{00000000-0000-0000-0000-000000000000}"/>
  <bookViews>
    <workbookView xWindow="-110" yWindow="-110" windowWidth="19420" windowHeight="11500" activeTab="1" xr2:uid="{2D7A42EF-1D55-427D-A05E-263AB54BA9E3}"/>
  </bookViews>
  <sheets>
    <sheet name="Hoja2" sheetId="2" r:id="rId1"/>
    <sheet name="porcentaje acumulado" sheetId="4" r:id="rId2"/>
    <sheet name="Hoja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4" l="1"/>
  <c r="I10" i="4"/>
  <c r="I11" i="4" s="1"/>
  <c r="I12" i="4" s="1"/>
  <c r="I13" i="4" s="1"/>
  <c r="I14" i="4" s="1"/>
  <c r="I15" i="4" s="1"/>
  <c r="I16" i="4" s="1"/>
  <c r="I17" i="4" s="1"/>
  <c r="I18" i="4" s="1"/>
  <c r="I19" i="4" s="1"/>
  <c r="I20" i="4" s="1"/>
  <c r="I21" i="4" s="1"/>
  <c r="I22" i="4" s="1"/>
  <c r="I23" i="4" s="1"/>
  <c r="I3" i="4"/>
  <c r="G25" i="4" l="1"/>
  <c r="G25" i="2" l="1"/>
  <c r="H14" i="2" l="1"/>
  <c r="H4" i="2"/>
  <c r="H11" i="2"/>
  <c r="H6" i="2"/>
  <c r="H20" i="2"/>
  <c r="H9" i="2"/>
  <c r="H10" i="2"/>
  <c r="H23" i="2"/>
  <c r="H17" i="2"/>
  <c r="H19" i="2"/>
  <c r="H15" i="2"/>
  <c r="H22" i="2"/>
  <c r="K22" i="2" s="1"/>
  <c r="H8" i="2"/>
  <c r="H5" i="2"/>
  <c r="H7" i="2"/>
  <c r="H21" i="2"/>
  <c r="H24" i="2"/>
  <c r="H18" i="2"/>
  <c r="H12" i="2"/>
  <c r="H16" i="2"/>
  <c r="H13" i="2"/>
  <c r="H3" i="2"/>
  <c r="H16" i="4" l="1"/>
  <c r="H23" i="4"/>
  <c r="H7" i="4"/>
  <c r="H8" i="4"/>
  <c r="H24" i="4"/>
  <c r="H19" i="4"/>
  <c r="H10" i="4"/>
  <c r="H13" i="4"/>
  <c r="H18" i="4"/>
  <c r="H5" i="4"/>
  <c r="H15" i="4"/>
  <c r="H21" i="4"/>
  <c r="H14" i="4"/>
  <c r="H22" i="4"/>
  <c r="K22" i="4" s="1"/>
  <c r="H6" i="4"/>
  <c r="H12" i="4"/>
  <c r="H4" i="4"/>
  <c r="H17" i="4"/>
  <c r="H20" i="4"/>
  <c r="H3" i="4"/>
  <c r="H11" i="4"/>
  <c r="H9" i="4"/>
  <c r="K24" i="2"/>
  <c r="K5" i="2"/>
  <c r="H25" i="2"/>
  <c r="I3" i="2"/>
  <c r="K23" i="2"/>
  <c r="K11" i="2"/>
  <c r="K17" i="2"/>
  <c r="K8" i="2"/>
  <c r="K14" i="2"/>
  <c r="K6" i="2"/>
  <c r="K12" i="2"/>
  <c r="K19" i="2"/>
  <c r="K9" i="2"/>
  <c r="K15" i="2"/>
  <c r="K18" i="2"/>
  <c r="K21" i="2"/>
  <c r="K16" i="2"/>
  <c r="K10" i="2"/>
  <c r="K7" i="2"/>
  <c r="K13" i="2"/>
  <c r="K20" i="2"/>
  <c r="K4" i="2"/>
  <c r="K3" i="2"/>
  <c r="I4" i="2"/>
  <c r="I5" i="2" s="1"/>
  <c r="I6" i="2" s="1"/>
  <c r="I7" i="2" s="1"/>
  <c r="I8" i="2" s="1"/>
  <c r="I9" i="2" s="1"/>
  <c r="I10" i="2" s="1"/>
  <c r="I11" i="2" s="1"/>
  <c r="I12" i="2" s="1"/>
  <c r="I13" i="2" s="1"/>
  <c r="I14" i="2" s="1"/>
  <c r="I15" i="2" s="1"/>
  <c r="I16" i="2" s="1"/>
  <c r="I17" i="2" s="1"/>
  <c r="I18" i="2" s="1"/>
  <c r="I19" i="2" s="1"/>
  <c r="I20" i="2" s="1"/>
  <c r="I21" i="2" s="1"/>
  <c r="I22" i="2" s="1"/>
  <c r="I23" i="2" s="1"/>
  <c r="I24" i="2" s="1"/>
  <c r="K24" i="4" l="1"/>
  <c r="K23" i="4"/>
  <c r="K21" i="4"/>
  <c r="H25" i="4"/>
  <c r="K7" i="4"/>
  <c r="K17" i="4"/>
  <c r="K12" i="4"/>
  <c r="K13" i="4"/>
  <c r="K15" i="4"/>
  <c r="K16" i="4"/>
  <c r="K14" i="4"/>
  <c r="K6" i="4"/>
  <c r="K9" i="4"/>
  <c r="K18" i="4"/>
  <c r="K20" i="4"/>
  <c r="K19" i="4"/>
  <c r="K8" i="4"/>
  <c r="K11" i="4"/>
  <c r="K3" i="4"/>
  <c r="K10" i="4"/>
  <c r="K5" i="4"/>
  <c r="K4" i="4"/>
  <c r="I4" i="4"/>
  <c r="I5" i="4"/>
  <c r="I6" i="4"/>
  <c r="I7" i="4" s="1"/>
  <c r="I8" i="4" s="1"/>
  <c r="I9" i="4" s="1"/>
</calcChain>
</file>

<file path=xl/sharedStrings.xml><?xml version="1.0" encoding="utf-8"?>
<sst xmlns="http://schemas.openxmlformats.org/spreadsheetml/2006/main" count="133" uniqueCount="82">
  <si>
    <t>TOTAL</t>
  </si>
  <si>
    <t>item</t>
  </si>
  <si>
    <t>unidad</t>
  </si>
  <si>
    <t xml:space="preserve">descripción </t>
  </si>
  <si>
    <t>cantidad</t>
  </si>
  <si>
    <t>valor unitario</t>
  </si>
  <si>
    <t>vlr parcial</t>
  </si>
  <si>
    <t>Porcentaje parcial</t>
  </si>
  <si>
    <t>Porcentaje acumulado</t>
  </si>
  <si>
    <t>Promedio porcentaje acumulado</t>
  </si>
  <si>
    <t>Bien Relevante</t>
  </si>
  <si>
    <t>si hay bienes relevantes debo buscar en el registro nacional de productores</t>
  </si>
  <si>
    <t>Bulto</t>
  </si>
  <si>
    <t xml:space="preserve">Sum. e inst. escuadra en ángulo 1.1/4x1/8 de 1.20x1.20 con protector de tubo calibre 18 varilla separación 3/8 </t>
  </si>
  <si>
    <t>Sum. e inst. plancha de dos puestos 29x56 en hierro fundido, espesor 12,00m.m., diámetro 18,5 cms, diametro central 11,5 cms.</t>
  </si>
  <si>
    <t>Sum. e inst. separador de 11x56 cm en hierro fundido, espesor 14,00 m.m y peso de 4 kgs.</t>
  </si>
  <si>
    <t>Sum. e inst. puerta para leña 19x17x6 cm deprofundidad en hierro fundido, la tapa mide 21,5x18,5 cm, espesor 6,00 m.m.</t>
  </si>
  <si>
    <t>Sum. e inst. parrilla para la leña en hierro fundido descenizadero 37,5 de largo X 19,5 cm de ancho</t>
  </si>
  <si>
    <t>Sum. e inst. oído en lámina cal. 18 con tapa corrediza de 20x11 cm con tapa de 20x10 cms.</t>
  </si>
  <si>
    <t>Sum. e inst. horno en lám. Cal. 20 c/tapa en aluminio fundido de 27x23x42 de profundidad, tapa de 32x27 reforzada en los bordes c/platina de 1"x1/8", peso 6,5 kg, bandeja interna de 39,5 cms y pestaña 2,00 cms en lámina</t>
  </si>
  <si>
    <t>Sum. e inst.  ceniceros c/tapa y manija en aluminio fundido de 20x19 c/manija en aluminio, peso 1,2 kgs.</t>
  </si>
  <si>
    <t>Sum. e inst. tubo de 5"Ø x 3,00 mts en lám. Galvanizda grafada cal. 20, peso 10,00 kgs.</t>
  </si>
  <si>
    <t>Sum. e inst. gorro chino de 5" en lám. Cal. 20 diámetro 35 cms en platina de 1"x18/8", diámetro 14 cms, peso 1,5 kgs.</t>
  </si>
  <si>
    <t>Sum. e inst. tanque Calentador de agua en aluminio fundido de 19x25 cms de largo x 24 cms de profundidad c/espesor 5,00 m.m., tapa 24x18 cms y peso 4,00 kgs.</t>
  </si>
  <si>
    <t>Sum. e inst. cinta impermeabilizante tapa goteras  para evitar filtraciones de agua entre el techo y el tubo de la chimenea.</t>
  </si>
  <si>
    <t>Sum. e inst. Ladrillo macizo rustico de 10x20x40 cm</t>
  </si>
  <si>
    <t xml:space="preserve">Sum. e inst. Ladrillo farol H4 (6 huecos), 10x20x30 cm </t>
  </si>
  <si>
    <t>Sum. e inst. Ladrillo tipo bocadillo, macizo, liviano de 6x10x20 cm</t>
  </si>
  <si>
    <t xml:space="preserve">Sum. e inst. Tableta vitrificada lisa para enchape de 30 x 30 cm </t>
  </si>
  <si>
    <t>Suministro Cemento gris bulto de 50 Kgs</t>
  </si>
  <si>
    <t>Sum. e inst. varilla corrugada de 1/2"</t>
  </si>
  <si>
    <t>Suministro Arena de pañete (embalada en fibras)</t>
  </si>
  <si>
    <t>Suministro Limo (tierra amarilla embalada en fibras)</t>
  </si>
  <si>
    <t>Suministro miel de purga kg (embalada en bolss de 4 kg)</t>
  </si>
  <si>
    <t>Suministro Plántulas de especies nativas en bolsa vivero de 9x18 cm, altura mínima 30 cms. (Las especies se concertan c/el supervisor, según el clima de ubicación del predio.)</t>
  </si>
  <si>
    <t>Escuadra</t>
  </si>
  <si>
    <t xml:space="preserve">Plancha </t>
  </si>
  <si>
    <t>Separador</t>
  </si>
  <si>
    <t xml:space="preserve">Compuerta </t>
  </si>
  <si>
    <t>Parrilla</t>
  </si>
  <si>
    <t>Oido</t>
  </si>
  <si>
    <t>Horno</t>
  </si>
  <si>
    <t>Ceniceros</t>
  </si>
  <si>
    <t>Tubo</t>
  </si>
  <si>
    <t>Gorro</t>
  </si>
  <si>
    <t>Tanque</t>
  </si>
  <si>
    <t>Ml</t>
  </si>
  <si>
    <t>Und.</t>
  </si>
  <si>
    <t>M2</t>
  </si>
  <si>
    <t>M³</t>
  </si>
  <si>
    <t>Kg</t>
  </si>
  <si>
    <t>Plantulas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</si>
  <si>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</si>
  <si>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</si>
  <si>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</si>
  <si>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</si>
  <si>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</si>
  <si>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</si>
  <si>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</si>
  <si>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</si>
  <si>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</si>
  <si>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</si>
  <si>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</si>
  <si>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</si>
  <si>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</si>
  <si>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</si>
  <si>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</si>
  <si>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</si>
  <si>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</si>
  <si>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</si>
  <si>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</t>
  </si>
  <si>
    <t>1.20.</t>
  </si>
  <si>
    <t>1.21.</t>
  </si>
  <si>
    <t>2.1.</t>
  </si>
  <si>
    <t>Sum. e inst. Horno en aluminio fundido de 30x25x40 de profundidad peso 9,5 kg, bandeja interna de 38 cms y pestaña 2 cms en lámina con logos en alto relieve de la Corporación.</t>
  </si>
  <si>
    <t xml:space="preserve">Bloque  N4 estándar (6 huecos), 10x20x30 cm  </t>
  </si>
  <si>
    <t>Sum. e inst. Ladrillo tipo bocadillo, macizo, liviano de 5x10x20 cm</t>
  </si>
  <si>
    <t xml:space="preserve">Sum. e inst. Tableta vitrificada lisa para enchape de 25 x 25 cm </t>
  </si>
  <si>
    <t>Suministro e instalación de mortero base para sobrepiso 105x73 cms X 5cms espesor con refuerzo de varilla corrugada de 1/4" en parrilla</t>
  </si>
  <si>
    <t>Arena de pega (embalada en fibras)</t>
  </si>
  <si>
    <t xml:space="preserve"> Suministro miel de purga </t>
  </si>
  <si>
    <t>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</si>
</sst>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3" fontId="0" fillId="0" borderId="1" xfId="1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3" fillId="0" borderId="0" xfId="0" applyNumberFormat="1" applyFont="1"/>
    <xf numFmtId="10" fontId="0" fillId="0" borderId="1" xfId="2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10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3" fillId="0" borderId="1" xfId="0" applyNumberFormat="1" applyFont="1" applyBorder="1"/>
    <xf numFmtId="0" fontId="0" fillId="0" borderId="1" xfId="0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10" fontId="4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5" fillId="0" borderId="1" xfId="1" applyNumberFormat="1" applyFont="1" applyBorder="1" applyAlignment="1">
      <alignment vertical="center"/>
    </xf>
    <xf numFmtId="10" fontId="4" fillId="0" borderId="1" xfId="2" applyNumberFormat="1" applyFont="1" applyBorder="1" applyAlignment="1">
      <alignment vertical="center"/>
    </xf>
    <xf numFmtId="0" fontId="7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9" fontId="3" fillId="0" borderId="0" xfId="2" applyFont="1"/>
    <xf numFmtId="0" fontId="10" fillId="0" borderId="1" xfId="0" applyFont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10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vertical="center"/>
    </xf>
    <xf numFmtId="43" fontId="0" fillId="0" borderId="6" xfId="1" applyFont="1" applyBorder="1" applyAlignment="1">
      <alignment vertical="center"/>
    </xf>
    <xf numFmtId="10" fontId="3" fillId="0" borderId="1" xfId="2" applyNumberFormat="1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0" fontId="0" fillId="0" borderId="2" xfId="0" applyNumberForma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10" fontId="0" fillId="0" borderId="3" xfId="2" applyNumberFormat="1" applyFont="1" applyBorder="1" applyAlignment="1">
      <alignment horizontal="center" vertical="center"/>
    </xf>
  </cellXfs>
  <cellStyles count="4">
    <cellStyle name="Millares" xfId="1" builtinId="3"/>
    <cellStyle name="Millares 2 5" xfId="3" xr:uid="{BEAB09DF-15DF-473D-8D8F-E50CB7660954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8BDC7-8EB0-48C8-9D57-15DAFA5B0955}">
  <dimension ref="B2:M25"/>
  <sheetViews>
    <sheetView topLeftCell="B1" workbookViewId="0">
      <pane ySplit="1150" topLeftCell="A2" activePane="bottomLeft"/>
      <selection activeCell="H2" sqref="H2"/>
      <selection pane="bottomLeft" activeCell="G3" sqref="G3"/>
    </sheetView>
  </sheetViews>
  <sheetFormatPr baseColWidth="10" defaultRowHeight="14.5" x14ac:dyDescent="0.35"/>
  <cols>
    <col min="2" max="2" width="5.1796875" bestFit="1" customWidth="1"/>
    <col min="3" max="3" width="62.54296875" customWidth="1"/>
    <col min="4" max="4" width="8.81640625" customWidth="1"/>
    <col min="5" max="5" width="8.54296875" bestFit="1" customWidth="1"/>
    <col min="6" max="6" width="8.7265625" bestFit="1" customWidth="1"/>
    <col min="7" max="7" width="12.54296875" bestFit="1" customWidth="1"/>
    <col min="8" max="8" width="9.7265625" customWidth="1"/>
    <col min="10" max="10" width="10.7265625" bestFit="1" customWidth="1"/>
    <col min="11" max="11" width="14.453125" bestFit="1" customWidth="1"/>
  </cols>
  <sheetData>
    <row r="2" spans="2:13" ht="43.5" x14ac:dyDescent="0.35">
      <c r="B2" s="2" t="s">
        <v>1</v>
      </c>
      <c r="C2" s="2" t="s">
        <v>3</v>
      </c>
      <c r="D2" s="2" t="s">
        <v>2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M2" t="s">
        <v>11</v>
      </c>
    </row>
    <row r="3" spans="2:13" ht="26.5" x14ac:dyDescent="0.35">
      <c r="B3" s="15" t="s">
        <v>60</v>
      </c>
      <c r="C3" s="20" t="s">
        <v>21</v>
      </c>
      <c r="D3" s="15" t="s">
        <v>43</v>
      </c>
      <c r="E3" s="16">
        <v>1</v>
      </c>
      <c r="F3" s="17">
        <v>302673</v>
      </c>
      <c r="G3" s="17">
        <v>16647015</v>
      </c>
      <c r="H3" s="7">
        <f t="shared" ref="H3:H24" si="0">+G3/$G$25</f>
        <v>0.11421622641509434</v>
      </c>
      <c r="I3" s="8">
        <f>+H3</f>
        <v>0.11421622641509434</v>
      </c>
      <c r="J3" s="35">
        <v>7.1599999999999997E-2</v>
      </c>
      <c r="K3" s="10" t="str">
        <f>IF(H3&gt;=$J$3,"RELEVANTE","NO RELEVANTE")</f>
        <v>RELEVANTE</v>
      </c>
    </row>
    <row r="4" spans="2:13" ht="39.5" x14ac:dyDescent="0.35">
      <c r="B4" s="15" t="s">
        <v>73</v>
      </c>
      <c r="C4" s="20" t="s">
        <v>34</v>
      </c>
      <c r="D4" s="16" t="s">
        <v>51</v>
      </c>
      <c r="E4" s="16">
        <v>100</v>
      </c>
      <c r="F4" s="17">
        <v>2955</v>
      </c>
      <c r="G4" s="17">
        <v>16252500</v>
      </c>
      <c r="H4" s="7">
        <f t="shared" si="0"/>
        <v>0.11150943396226415</v>
      </c>
      <c r="I4" s="14">
        <f>+H4+I3</f>
        <v>0.22572566037735847</v>
      </c>
      <c r="J4" s="35"/>
      <c r="K4" s="10" t="str">
        <f t="shared" ref="K4:K24" si="1">IF(H4&gt;=$J$3,"RELEVANTE","NO RELEVANTE")</f>
        <v>RELEVANTE</v>
      </c>
    </row>
    <row r="5" spans="2:13" ht="39.5" x14ac:dyDescent="0.35">
      <c r="B5" s="15" t="s">
        <v>58</v>
      </c>
      <c r="C5" s="19" t="s">
        <v>19</v>
      </c>
      <c r="D5" s="15" t="s">
        <v>41</v>
      </c>
      <c r="E5" s="15">
        <v>1</v>
      </c>
      <c r="F5" s="17">
        <v>287984</v>
      </c>
      <c r="G5" s="17">
        <v>15839120</v>
      </c>
      <c r="H5" s="7">
        <f t="shared" si="0"/>
        <v>0.10867320754716982</v>
      </c>
      <c r="I5" s="14">
        <f t="shared" ref="I5:I24" si="2">+H5+I4</f>
        <v>0.33439886792452828</v>
      </c>
      <c r="J5" s="35"/>
      <c r="K5" s="10" t="str">
        <f t="shared" si="1"/>
        <v>RELEVANTE</v>
      </c>
    </row>
    <row r="6" spans="2:13" ht="26.5" x14ac:dyDescent="0.35">
      <c r="B6" s="15" t="s">
        <v>53</v>
      </c>
      <c r="C6" s="20" t="s">
        <v>14</v>
      </c>
      <c r="D6" s="16" t="s">
        <v>36</v>
      </c>
      <c r="E6" s="16">
        <v>2</v>
      </c>
      <c r="F6" s="17">
        <v>105028</v>
      </c>
      <c r="G6" s="17">
        <v>11553080</v>
      </c>
      <c r="H6" s="7">
        <f t="shared" si="0"/>
        <v>7.9266415094339626E-2</v>
      </c>
      <c r="I6" s="14">
        <f t="shared" si="2"/>
        <v>0.4136652830188679</v>
      </c>
      <c r="J6" s="35"/>
      <c r="K6" s="10" t="str">
        <f t="shared" si="1"/>
        <v>RELEVANTE</v>
      </c>
    </row>
    <row r="7" spans="2:13" ht="39.5" x14ac:dyDescent="0.35">
      <c r="B7" s="15" t="s">
        <v>62</v>
      </c>
      <c r="C7" s="20" t="s">
        <v>23</v>
      </c>
      <c r="D7" s="16" t="s">
        <v>45</v>
      </c>
      <c r="E7" s="16">
        <v>1</v>
      </c>
      <c r="F7" s="17">
        <v>183663</v>
      </c>
      <c r="G7" s="17">
        <v>10101465</v>
      </c>
      <c r="H7" s="7">
        <f t="shared" si="0"/>
        <v>6.9306792452830182E-2</v>
      </c>
      <c r="I7" s="14">
        <f t="shared" si="2"/>
        <v>0.48297207547169807</v>
      </c>
      <c r="J7" s="35"/>
      <c r="K7" s="13" t="str">
        <f t="shared" si="1"/>
        <v>NO RELEVANTE</v>
      </c>
    </row>
    <row r="8" spans="2:13" ht="26.5" x14ac:dyDescent="0.35">
      <c r="B8" s="15" t="s">
        <v>59</v>
      </c>
      <c r="C8" s="20" t="s">
        <v>20</v>
      </c>
      <c r="D8" s="15" t="s">
        <v>42</v>
      </c>
      <c r="E8" s="16">
        <v>2</v>
      </c>
      <c r="F8" s="17">
        <v>84482</v>
      </c>
      <c r="G8" s="17">
        <v>9293020</v>
      </c>
      <c r="H8" s="7">
        <f t="shared" si="0"/>
        <v>6.3759999999999997E-2</v>
      </c>
      <c r="I8" s="14">
        <f t="shared" si="2"/>
        <v>0.54673207547169811</v>
      </c>
      <c r="J8" s="35"/>
      <c r="K8" s="13" t="str">
        <f t="shared" si="1"/>
        <v>NO RELEVANTE</v>
      </c>
    </row>
    <row r="9" spans="2:13" ht="26.5" x14ac:dyDescent="0.35">
      <c r="B9" s="15" t="s">
        <v>52</v>
      </c>
      <c r="C9" s="19" t="s">
        <v>13</v>
      </c>
      <c r="D9" s="16" t="s">
        <v>35</v>
      </c>
      <c r="E9" s="16">
        <v>1</v>
      </c>
      <c r="F9" s="17">
        <v>152997</v>
      </c>
      <c r="G9" s="17">
        <v>8414835</v>
      </c>
      <c r="H9" s="7">
        <f t="shared" si="0"/>
        <v>5.7734716981132077E-2</v>
      </c>
      <c r="I9" s="14">
        <f t="shared" si="2"/>
        <v>0.60446679245283019</v>
      </c>
      <c r="J9" s="35"/>
      <c r="K9" s="13" t="str">
        <f t="shared" si="1"/>
        <v>NO RELEVANTE</v>
      </c>
    </row>
    <row r="10" spans="2:13" x14ac:dyDescent="0.35">
      <c r="B10" s="15" t="s">
        <v>66</v>
      </c>
      <c r="C10" s="20" t="s">
        <v>27</v>
      </c>
      <c r="D10" s="16" t="s">
        <v>47</v>
      </c>
      <c r="E10" s="16">
        <v>75</v>
      </c>
      <c r="F10" s="17">
        <v>2021</v>
      </c>
      <c r="G10" s="17">
        <v>8336625</v>
      </c>
      <c r="H10" s="7">
        <f t="shared" si="0"/>
        <v>5.7198113207547169E-2</v>
      </c>
      <c r="I10" s="14">
        <f t="shared" si="2"/>
        <v>0.66166490566037739</v>
      </c>
      <c r="J10" s="35"/>
      <c r="K10" s="13" t="str">
        <f t="shared" si="1"/>
        <v>NO RELEVANTE</v>
      </c>
    </row>
    <row r="11" spans="2:13" x14ac:dyDescent="0.35">
      <c r="B11" s="15" t="s">
        <v>68</v>
      </c>
      <c r="C11" s="20" t="s">
        <v>29</v>
      </c>
      <c r="D11" s="16" t="s">
        <v>12</v>
      </c>
      <c r="E11" s="16">
        <v>3</v>
      </c>
      <c r="F11" s="17">
        <v>41603</v>
      </c>
      <c r="G11" s="17">
        <v>6864495</v>
      </c>
      <c r="H11" s="7">
        <f t="shared" si="0"/>
        <v>4.7097735849056604E-2</v>
      </c>
      <c r="I11" s="14">
        <f t="shared" si="2"/>
        <v>0.70876264150943402</v>
      </c>
      <c r="J11" s="35"/>
      <c r="K11" s="13" t="str">
        <f t="shared" si="1"/>
        <v>NO RELEVANTE</v>
      </c>
    </row>
    <row r="12" spans="2:13" ht="26.5" x14ac:dyDescent="0.35">
      <c r="B12" s="15" t="s">
        <v>61</v>
      </c>
      <c r="C12" s="19" t="s">
        <v>22</v>
      </c>
      <c r="D12" s="16" t="s">
        <v>44</v>
      </c>
      <c r="E12" s="16">
        <v>1</v>
      </c>
      <c r="F12" s="17">
        <v>104868</v>
      </c>
      <c r="G12" s="17">
        <v>5767740</v>
      </c>
      <c r="H12" s="7">
        <f t="shared" si="0"/>
        <v>3.9572830188679242E-2</v>
      </c>
      <c r="I12" s="14">
        <f t="shared" si="2"/>
        <v>0.74833547169811321</v>
      </c>
      <c r="J12" s="35"/>
      <c r="K12" s="13" t="str">
        <f t="shared" si="1"/>
        <v>NO RELEVANTE</v>
      </c>
    </row>
    <row r="13" spans="2:13" x14ac:dyDescent="0.35">
      <c r="B13" s="15" t="s">
        <v>65</v>
      </c>
      <c r="C13" s="19" t="s">
        <v>26</v>
      </c>
      <c r="D13" s="15" t="s">
        <v>47</v>
      </c>
      <c r="E13" s="15">
        <v>45</v>
      </c>
      <c r="F13" s="17">
        <v>2305</v>
      </c>
      <c r="G13" s="17">
        <v>5704875</v>
      </c>
      <c r="H13" s="18">
        <f t="shared" si="0"/>
        <v>3.9141509433962267E-2</v>
      </c>
      <c r="I13" s="9">
        <f t="shared" si="2"/>
        <v>0.78747698113207543</v>
      </c>
      <c r="J13" s="35"/>
      <c r="K13" s="13" t="str">
        <f t="shared" si="1"/>
        <v>NO RELEVANTE</v>
      </c>
    </row>
    <row r="14" spans="2:13" x14ac:dyDescent="0.35">
      <c r="B14" s="15" t="s">
        <v>72</v>
      </c>
      <c r="C14" s="20" t="s">
        <v>33</v>
      </c>
      <c r="D14" s="16" t="s">
        <v>50</v>
      </c>
      <c r="E14" s="16">
        <v>4</v>
      </c>
      <c r="F14" s="17">
        <v>23303</v>
      </c>
      <c r="G14" s="17">
        <v>5126660</v>
      </c>
      <c r="H14" s="7">
        <f t="shared" si="0"/>
        <v>3.5174339622641507E-2</v>
      </c>
      <c r="I14" s="14">
        <f t="shared" si="2"/>
        <v>0.82265132075471692</v>
      </c>
      <c r="J14" s="35"/>
      <c r="K14" s="13" t="str">
        <f t="shared" si="1"/>
        <v>NO RELEVANTE</v>
      </c>
    </row>
    <row r="15" spans="2:13" ht="26.5" x14ac:dyDescent="0.35">
      <c r="B15" s="15" t="s">
        <v>55</v>
      </c>
      <c r="C15" s="19" t="s">
        <v>16</v>
      </c>
      <c r="D15" s="16" t="s">
        <v>38</v>
      </c>
      <c r="E15" s="16">
        <v>1</v>
      </c>
      <c r="F15" s="17">
        <v>85727</v>
      </c>
      <c r="G15" s="17">
        <v>4714985</v>
      </c>
      <c r="H15" s="7">
        <f t="shared" si="0"/>
        <v>3.2349811320754714E-2</v>
      </c>
      <c r="I15" s="14">
        <f t="shared" si="2"/>
        <v>0.85500113207547168</v>
      </c>
      <c r="J15" s="35"/>
      <c r="K15" s="13" t="str">
        <f t="shared" si="1"/>
        <v>NO RELEVANTE</v>
      </c>
    </row>
    <row r="16" spans="2:13" ht="26.5" x14ac:dyDescent="0.35">
      <c r="B16" s="15" t="s">
        <v>56</v>
      </c>
      <c r="C16" s="19" t="s">
        <v>17</v>
      </c>
      <c r="D16" s="16" t="s">
        <v>39</v>
      </c>
      <c r="E16" s="16">
        <v>1</v>
      </c>
      <c r="F16" s="17">
        <v>77470</v>
      </c>
      <c r="G16" s="17">
        <v>4260850</v>
      </c>
      <c r="H16" s="7">
        <f t="shared" si="0"/>
        <v>2.9233962264150943E-2</v>
      </c>
      <c r="I16" s="14">
        <f t="shared" si="2"/>
        <v>0.88423509433962266</v>
      </c>
      <c r="J16" s="35"/>
      <c r="K16" s="13" t="str">
        <f t="shared" si="1"/>
        <v>NO RELEVANTE</v>
      </c>
    </row>
    <row r="17" spans="2:11" x14ac:dyDescent="0.35">
      <c r="B17" s="15" t="s">
        <v>70</v>
      </c>
      <c r="C17" s="19" t="s">
        <v>31</v>
      </c>
      <c r="D17" s="16" t="s">
        <v>49</v>
      </c>
      <c r="E17" s="16">
        <v>0.5</v>
      </c>
      <c r="F17" s="17">
        <v>140374</v>
      </c>
      <c r="G17" s="17">
        <v>3860285</v>
      </c>
      <c r="H17" s="18">
        <f t="shared" si="0"/>
        <v>2.6485660377358489E-2</v>
      </c>
      <c r="I17" s="14">
        <f t="shared" si="2"/>
        <v>0.91072075471698111</v>
      </c>
      <c r="J17" s="35"/>
      <c r="K17" s="13" t="str">
        <f t="shared" si="1"/>
        <v>NO RELEVANTE</v>
      </c>
    </row>
    <row r="18" spans="2:11" ht="26.5" x14ac:dyDescent="0.35">
      <c r="B18" s="15" t="s">
        <v>54</v>
      </c>
      <c r="C18" s="19" t="s">
        <v>15</v>
      </c>
      <c r="D18" s="16" t="s">
        <v>37</v>
      </c>
      <c r="E18" s="16">
        <v>1</v>
      </c>
      <c r="F18" s="17">
        <v>46995</v>
      </c>
      <c r="G18" s="17">
        <v>2584725</v>
      </c>
      <c r="H18" s="7">
        <f t="shared" si="0"/>
        <v>1.7733962264150943E-2</v>
      </c>
      <c r="I18" s="14">
        <f t="shared" si="2"/>
        <v>0.92845471698113202</v>
      </c>
      <c r="J18" s="35"/>
      <c r="K18" s="13" t="str">
        <f t="shared" si="1"/>
        <v>NO RELEVANTE</v>
      </c>
    </row>
    <row r="19" spans="2:11" x14ac:dyDescent="0.35">
      <c r="B19" s="15" t="s">
        <v>69</v>
      </c>
      <c r="C19" s="19" t="s">
        <v>30</v>
      </c>
      <c r="D19" s="16" t="s">
        <v>47</v>
      </c>
      <c r="E19" s="16">
        <v>1</v>
      </c>
      <c r="F19" s="17">
        <v>39331</v>
      </c>
      <c r="G19" s="17">
        <v>2163205</v>
      </c>
      <c r="H19" s="7">
        <f t="shared" si="0"/>
        <v>1.4841886792452829E-2</v>
      </c>
      <c r="I19" s="14">
        <f t="shared" si="2"/>
        <v>0.94329660377358482</v>
      </c>
      <c r="J19" s="35"/>
      <c r="K19" s="13" t="str">
        <f t="shared" si="1"/>
        <v>NO RELEVANTE</v>
      </c>
    </row>
    <row r="20" spans="2:11" ht="26.5" x14ac:dyDescent="0.35">
      <c r="B20" s="15" t="s">
        <v>63</v>
      </c>
      <c r="C20" s="20" t="s">
        <v>24</v>
      </c>
      <c r="D20" s="16" t="s">
        <v>46</v>
      </c>
      <c r="E20" s="16">
        <v>1.5</v>
      </c>
      <c r="F20" s="17">
        <v>24857</v>
      </c>
      <c r="G20" s="17">
        <v>2050702.5</v>
      </c>
      <c r="H20" s="7">
        <f t="shared" si="0"/>
        <v>1.4069999999999999E-2</v>
      </c>
      <c r="I20" s="14">
        <f t="shared" si="2"/>
        <v>0.95736660377358485</v>
      </c>
      <c r="J20" s="35"/>
      <c r="K20" s="13" t="str">
        <f t="shared" si="1"/>
        <v>NO RELEVANTE</v>
      </c>
    </row>
    <row r="21" spans="2:11" ht="26.5" x14ac:dyDescent="0.35">
      <c r="B21" s="15" t="s">
        <v>57</v>
      </c>
      <c r="C21" s="19" t="s">
        <v>18</v>
      </c>
      <c r="D21" s="16" t="s">
        <v>40</v>
      </c>
      <c r="E21" s="16">
        <v>1</v>
      </c>
      <c r="F21" s="17">
        <v>32328</v>
      </c>
      <c r="G21" s="17">
        <v>1778040</v>
      </c>
      <c r="H21" s="7">
        <f t="shared" si="0"/>
        <v>1.2199245283018868E-2</v>
      </c>
      <c r="I21" s="14">
        <f t="shared" si="2"/>
        <v>0.9695658490566037</v>
      </c>
      <c r="J21" s="35"/>
      <c r="K21" s="13" t="str">
        <f t="shared" si="1"/>
        <v>NO RELEVANTE</v>
      </c>
    </row>
    <row r="22" spans="2:11" x14ac:dyDescent="0.35">
      <c r="B22" s="15" t="s">
        <v>71</v>
      </c>
      <c r="C22" s="20" t="s">
        <v>32</v>
      </c>
      <c r="D22" s="16" t="s">
        <v>49</v>
      </c>
      <c r="E22" s="16">
        <v>0.3</v>
      </c>
      <c r="F22" s="17">
        <v>104000</v>
      </c>
      <c r="G22" s="17">
        <v>1716000</v>
      </c>
      <c r="H22" s="7">
        <f t="shared" si="0"/>
        <v>1.1773584905660377E-2</v>
      </c>
      <c r="I22" s="14">
        <f t="shared" si="2"/>
        <v>0.98133943396226408</v>
      </c>
      <c r="J22" s="35"/>
      <c r="K22" s="13" t="str">
        <f t="shared" si="1"/>
        <v>NO RELEVANTE</v>
      </c>
    </row>
    <row r="23" spans="2:11" x14ac:dyDescent="0.35">
      <c r="B23" s="15" t="s">
        <v>67</v>
      </c>
      <c r="C23" s="19" t="s">
        <v>28</v>
      </c>
      <c r="D23" s="16" t="s">
        <v>48</v>
      </c>
      <c r="E23" s="16">
        <v>0.5</v>
      </c>
      <c r="F23" s="17">
        <v>57641</v>
      </c>
      <c r="G23" s="17">
        <v>1585127.5</v>
      </c>
      <c r="H23" s="7">
        <f t="shared" si="0"/>
        <v>1.087566037735849E-2</v>
      </c>
      <c r="I23" s="14">
        <f t="shared" si="2"/>
        <v>0.99221509433962263</v>
      </c>
      <c r="J23" s="35"/>
      <c r="K23" s="13" t="str">
        <f t="shared" si="1"/>
        <v>NO RELEVANTE</v>
      </c>
    </row>
    <row r="24" spans="2:11" x14ac:dyDescent="0.35">
      <c r="B24" s="15" t="s">
        <v>64</v>
      </c>
      <c r="C24" s="19" t="s">
        <v>25</v>
      </c>
      <c r="D24" s="16" t="s">
        <v>47</v>
      </c>
      <c r="E24" s="16">
        <v>10</v>
      </c>
      <c r="F24" s="17">
        <v>2063</v>
      </c>
      <c r="G24" s="17">
        <v>1134650</v>
      </c>
      <c r="H24" s="7">
        <f t="shared" si="0"/>
        <v>7.7849056603773586E-3</v>
      </c>
      <c r="I24" s="14">
        <f t="shared" si="2"/>
        <v>1</v>
      </c>
      <c r="J24" s="35"/>
      <c r="K24" s="13" t="str">
        <f t="shared" si="1"/>
        <v>NO RELEVANTE</v>
      </c>
    </row>
    <row r="25" spans="2:11" x14ac:dyDescent="0.35">
      <c r="G25" s="6">
        <f>SUM(G3:G24)</f>
        <v>145750000</v>
      </c>
      <c r="H25" s="21">
        <f>SUM(H3:H24)</f>
        <v>1</v>
      </c>
    </row>
  </sheetData>
  <sortState xmlns:xlrd2="http://schemas.microsoft.com/office/spreadsheetml/2017/richdata2" ref="B3:H24">
    <sortCondition descending="1" ref="H3:H24"/>
  </sortState>
  <mergeCells count="1">
    <mergeCell ref="J3:J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4AFA3-FA08-407D-B4C0-DF36D180D04E}">
  <dimension ref="B2:M25"/>
  <sheetViews>
    <sheetView tabSelected="1" topLeftCell="A2" zoomScaleNormal="100" workbookViewId="0">
      <pane ySplit="1150" activePane="bottomLeft"/>
      <selection activeCell="B2" sqref="B1:B1048576"/>
      <selection pane="bottomLeft" activeCell="H5" sqref="H5"/>
    </sheetView>
  </sheetViews>
  <sheetFormatPr baseColWidth="10" defaultRowHeight="14.5" x14ac:dyDescent="0.35"/>
  <cols>
    <col min="2" max="2" width="6.81640625" hidden="1" customWidth="1"/>
    <col min="3" max="3" width="62.54296875" customWidth="1"/>
    <col min="4" max="4" width="9.81640625" customWidth="1"/>
    <col min="5" max="5" width="8.1796875" bestFit="1" customWidth="1"/>
    <col min="6" max="6" width="12.54296875" bestFit="1" customWidth="1"/>
    <col min="7" max="7" width="12.1796875" bestFit="1" customWidth="1"/>
    <col min="8" max="8" width="9.81640625" bestFit="1" customWidth="1"/>
    <col min="9" max="10" width="10.1796875" bestFit="1" customWidth="1"/>
    <col min="11" max="11" width="13.453125" bestFit="1" customWidth="1"/>
  </cols>
  <sheetData>
    <row r="2" spans="2:13" ht="43.5" x14ac:dyDescent="0.35">
      <c r="B2" s="2" t="s">
        <v>1</v>
      </c>
      <c r="C2" s="2" t="s">
        <v>3</v>
      </c>
      <c r="D2" s="2" t="s">
        <v>2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M2" t="s">
        <v>11</v>
      </c>
    </row>
    <row r="3" spans="2:13" ht="43.5" x14ac:dyDescent="0.35">
      <c r="B3" s="3"/>
      <c r="C3" s="22" t="s">
        <v>34</v>
      </c>
      <c r="D3" s="12" t="s">
        <v>51</v>
      </c>
      <c r="E3" s="3">
        <v>100</v>
      </c>
      <c r="F3" s="4">
        <v>6060</v>
      </c>
      <c r="G3" s="5">
        <v>424200000</v>
      </c>
      <c r="H3" s="7">
        <f>+G3/$G$25</f>
        <v>0.18604168431098203</v>
      </c>
      <c r="I3" s="8">
        <f>+H3</f>
        <v>0.18604168431098203</v>
      </c>
      <c r="J3" s="33">
        <v>7.7799999999999994E-2</v>
      </c>
      <c r="K3" s="10" t="str">
        <f>IF(H3&gt;=$J$3,"RELEVANTE","NO RELEVANTE")</f>
        <v>RELEVANTE</v>
      </c>
    </row>
    <row r="4" spans="2:13" ht="29" x14ac:dyDescent="0.35">
      <c r="B4" s="3"/>
      <c r="C4" s="22" t="s">
        <v>21</v>
      </c>
      <c r="D4" s="12" t="s">
        <v>43</v>
      </c>
      <c r="E4" s="3">
        <v>1</v>
      </c>
      <c r="F4" s="4">
        <v>385034.78557499999</v>
      </c>
      <c r="G4" s="5">
        <v>269524349.90249997</v>
      </c>
      <c r="H4" s="7">
        <f>+G4/$G$25</f>
        <v>0.11820547859189902</v>
      </c>
      <c r="I4" s="8">
        <f>+H4+I3</f>
        <v>0.30424716290288106</v>
      </c>
      <c r="J4" s="34"/>
      <c r="K4" s="10" t="str">
        <f t="shared" ref="K4:K24" si="0">IF(H4&gt;=$J$3,"RELEVANTE","NO RELEVANTE")</f>
        <v>RELEVANTE</v>
      </c>
    </row>
    <row r="5" spans="2:13" ht="43.5" x14ac:dyDescent="0.35">
      <c r="B5" s="3"/>
      <c r="C5" s="22" t="s">
        <v>74</v>
      </c>
      <c r="D5" s="12" t="s">
        <v>41</v>
      </c>
      <c r="E5" s="3">
        <v>1</v>
      </c>
      <c r="F5" s="4">
        <v>354545.41192500002</v>
      </c>
      <c r="G5" s="5">
        <v>248181788.34750003</v>
      </c>
      <c r="H5" s="7">
        <f>+G5/$G$25</f>
        <v>0.10884525676445206</v>
      </c>
      <c r="I5" s="8">
        <f>+H5+I4</f>
        <v>0.41309241966733312</v>
      </c>
      <c r="J5" s="34"/>
      <c r="K5" s="10" t="str">
        <f t="shared" si="0"/>
        <v>RELEVANTE</v>
      </c>
    </row>
    <row r="6" spans="2:13" ht="29" x14ac:dyDescent="0.35">
      <c r="B6" s="3"/>
      <c r="C6" s="22" t="s">
        <v>14</v>
      </c>
      <c r="D6" s="12" t="s">
        <v>36</v>
      </c>
      <c r="E6" s="3">
        <v>2</v>
      </c>
      <c r="F6" s="4">
        <v>124144</v>
      </c>
      <c r="G6" s="5">
        <v>173801600</v>
      </c>
      <c r="H6" s="7">
        <f>+G6/$G$25</f>
        <v>7.6224286657104137E-2</v>
      </c>
      <c r="I6" s="8">
        <f>+H6+I5</f>
        <v>0.48931670632443725</v>
      </c>
      <c r="J6" s="34"/>
      <c r="K6" s="13" t="str">
        <f t="shared" si="0"/>
        <v>NO RELEVANTE</v>
      </c>
    </row>
    <row r="7" spans="2:13" x14ac:dyDescent="0.35">
      <c r="B7" s="3"/>
      <c r="C7" s="22" t="s">
        <v>76</v>
      </c>
      <c r="D7" s="12" t="s">
        <v>47</v>
      </c>
      <c r="E7" s="3">
        <v>75</v>
      </c>
      <c r="F7" s="4">
        <v>3226</v>
      </c>
      <c r="G7" s="5">
        <v>169365000</v>
      </c>
      <c r="H7" s="7">
        <f>+G7/$G$25</f>
        <v>7.427852395881536E-2</v>
      </c>
      <c r="I7" s="8">
        <f>+H7+I6</f>
        <v>0.56359523028325265</v>
      </c>
      <c r="J7" s="34"/>
      <c r="K7" s="13" t="str">
        <f t="shared" si="0"/>
        <v>NO RELEVANTE</v>
      </c>
    </row>
    <row r="8" spans="2:13" ht="43.5" x14ac:dyDescent="0.35">
      <c r="B8" s="3"/>
      <c r="C8" s="22" t="s">
        <v>23</v>
      </c>
      <c r="D8" s="12" t="s">
        <v>45</v>
      </c>
      <c r="E8" s="3">
        <v>1</v>
      </c>
      <c r="F8" s="4">
        <v>212224</v>
      </c>
      <c r="G8" s="5">
        <v>148556800</v>
      </c>
      <c r="H8" s="7">
        <f>+G8/$G$25</f>
        <v>6.5152657444247281E-2</v>
      </c>
      <c r="I8" s="8">
        <f>+H8+I7</f>
        <v>0.6287478877274999</v>
      </c>
      <c r="J8" s="34"/>
      <c r="K8" s="13" t="str">
        <f t="shared" si="0"/>
        <v>NO RELEVANTE</v>
      </c>
    </row>
    <row r="9" spans="2:13" ht="29" x14ac:dyDescent="0.35">
      <c r="B9" s="3"/>
      <c r="C9" s="22" t="s">
        <v>20</v>
      </c>
      <c r="D9" s="12" t="s">
        <v>42</v>
      </c>
      <c r="E9" s="3">
        <v>2</v>
      </c>
      <c r="F9" s="4">
        <v>71564</v>
      </c>
      <c r="G9" s="5">
        <v>100189600</v>
      </c>
      <c r="H9" s="7">
        <f>+G9/$G$25</f>
        <v>4.3940221439046599E-2</v>
      </c>
      <c r="I9" s="8">
        <f>+H9+I8</f>
        <v>0.67268810916654653</v>
      </c>
      <c r="J9" s="34"/>
      <c r="K9" s="13" t="str">
        <f t="shared" si="0"/>
        <v>NO RELEVANTE</v>
      </c>
    </row>
    <row r="10" spans="2:13" ht="29" x14ac:dyDescent="0.35">
      <c r="B10" s="3"/>
      <c r="C10" s="22" t="s">
        <v>13</v>
      </c>
      <c r="D10" s="12" t="s">
        <v>35</v>
      </c>
      <c r="E10" s="3">
        <v>1</v>
      </c>
      <c r="F10" s="4">
        <v>125957</v>
      </c>
      <c r="G10" s="5">
        <v>88169900</v>
      </c>
      <c r="H10" s="7">
        <f>+G10/$G$25</f>
        <v>3.8668733384089708E-2</v>
      </c>
      <c r="I10" s="8">
        <f t="shared" ref="I10:I23" si="1">+H10+I9</f>
        <v>0.71135684255063625</v>
      </c>
      <c r="J10" s="34"/>
      <c r="K10" s="13" t="str">
        <f t="shared" si="0"/>
        <v>NO RELEVANTE</v>
      </c>
    </row>
    <row r="11" spans="2:13" x14ac:dyDescent="0.35">
      <c r="B11" s="3"/>
      <c r="C11" s="22" t="s">
        <v>75</v>
      </c>
      <c r="D11" s="12" t="s">
        <v>47</v>
      </c>
      <c r="E11" s="3">
        <v>35</v>
      </c>
      <c r="F11" s="4">
        <v>3405</v>
      </c>
      <c r="G11" s="5">
        <v>83422500</v>
      </c>
      <c r="H11" s="7">
        <f>+G11/$G$25</f>
        <v>3.6586662917097827E-2</v>
      </c>
      <c r="I11" s="8">
        <f t="shared" si="1"/>
        <v>0.74794350546773403</v>
      </c>
      <c r="J11" s="34"/>
      <c r="K11" s="13" t="str">
        <f t="shared" si="0"/>
        <v>NO RELEVANTE</v>
      </c>
    </row>
    <row r="12" spans="2:13" ht="29" x14ac:dyDescent="0.35">
      <c r="B12" s="3"/>
      <c r="C12" s="22" t="s">
        <v>22</v>
      </c>
      <c r="D12" s="12" t="s">
        <v>44</v>
      </c>
      <c r="E12" s="3">
        <v>1</v>
      </c>
      <c r="F12" s="4">
        <v>98230</v>
      </c>
      <c r="G12" s="5">
        <v>68761000</v>
      </c>
      <c r="H12" s="7">
        <f>+G12/$G$25</f>
        <v>3.0156558828164631E-2</v>
      </c>
      <c r="I12" s="8">
        <f t="shared" si="1"/>
        <v>0.77810006429589862</v>
      </c>
      <c r="J12" s="34"/>
      <c r="K12" s="13" t="str">
        <f t="shared" si="0"/>
        <v>NO RELEVANTE</v>
      </c>
    </row>
    <row r="13" spans="2:13" ht="29" x14ac:dyDescent="0.35">
      <c r="B13" s="3"/>
      <c r="C13" s="22" t="s">
        <v>16</v>
      </c>
      <c r="D13" s="12" t="s">
        <v>38</v>
      </c>
      <c r="E13" s="3">
        <v>1</v>
      </c>
      <c r="F13" s="4">
        <v>94820</v>
      </c>
      <c r="G13" s="5">
        <v>66374000</v>
      </c>
      <c r="H13" s="7">
        <f>+G13/$G$25</f>
        <v>2.9109690604566529E-2</v>
      </c>
      <c r="I13" s="8">
        <f t="shared" si="1"/>
        <v>0.80720975490046509</v>
      </c>
      <c r="J13" s="34"/>
      <c r="K13" s="13" t="str">
        <f t="shared" si="0"/>
        <v>NO RELEVANTE</v>
      </c>
    </row>
    <row r="14" spans="2:13" ht="29" x14ac:dyDescent="0.35">
      <c r="B14" s="3"/>
      <c r="C14" s="22" t="s">
        <v>78</v>
      </c>
      <c r="D14" s="12" t="s">
        <v>81</v>
      </c>
      <c r="E14" s="3">
        <v>1</v>
      </c>
      <c r="F14" s="4">
        <v>93526</v>
      </c>
      <c r="G14" s="5">
        <v>65468200</v>
      </c>
      <c r="H14" s="7">
        <f>+G14/$G$25</f>
        <v>2.8712433278661562E-2</v>
      </c>
      <c r="I14" s="8">
        <f t="shared" si="1"/>
        <v>0.83592218817912667</v>
      </c>
      <c r="J14" s="34"/>
      <c r="K14" s="13" t="str">
        <f t="shared" si="0"/>
        <v>NO RELEVANTE</v>
      </c>
    </row>
    <row r="15" spans="2:13" x14ac:dyDescent="0.35">
      <c r="B15" s="3"/>
      <c r="C15" s="23" t="s">
        <v>29</v>
      </c>
      <c r="D15" s="12" t="s">
        <v>12</v>
      </c>
      <c r="E15" s="3">
        <v>2</v>
      </c>
      <c r="F15" s="4">
        <v>37894.76</v>
      </c>
      <c r="G15" s="5">
        <v>53052664</v>
      </c>
      <c r="H15" s="7">
        <f>+G15/$G$25</f>
        <v>2.3267343158285245E-2</v>
      </c>
      <c r="I15" s="8">
        <f t="shared" si="1"/>
        <v>0.85918953133741194</v>
      </c>
      <c r="J15" s="34"/>
      <c r="K15" s="3" t="str">
        <f t="shared" si="0"/>
        <v>NO RELEVANTE</v>
      </c>
    </row>
    <row r="16" spans="2:13" ht="29" x14ac:dyDescent="0.35">
      <c r="B16" s="3"/>
      <c r="C16" s="23" t="s">
        <v>17</v>
      </c>
      <c r="D16" s="12" t="s">
        <v>39</v>
      </c>
      <c r="E16" s="3">
        <v>1</v>
      </c>
      <c r="F16" s="4">
        <v>74744</v>
      </c>
      <c r="G16" s="5">
        <v>52320800</v>
      </c>
      <c r="H16" s="7">
        <f>+G16/$G$25</f>
        <v>2.2946369062937361E-2</v>
      </c>
      <c r="I16" s="8">
        <f t="shared" si="1"/>
        <v>0.88213590040034928</v>
      </c>
      <c r="J16" s="34"/>
      <c r="K16" s="3" t="str">
        <f t="shared" si="0"/>
        <v>NO RELEVANTE</v>
      </c>
    </row>
    <row r="17" spans="2:11" x14ac:dyDescent="0.35">
      <c r="B17" s="3"/>
      <c r="C17" s="22" t="s">
        <v>79</v>
      </c>
      <c r="D17" s="12" t="s">
        <v>49</v>
      </c>
      <c r="E17" s="3">
        <v>0.5</v>
      </c>
      <c r="F17" s="4">
        <v>146712</v>
      </c>
      <c r="G17" s="5">
        <v>51349200</v>
      </c>
      <c r="H17" s="7">
        <f>+G17/$G$25</f>
        <v>2.2520253786000657E-2</v>
      </c>
      <c r="I17" s="8">
        <f t="shared" si="1"/>
        <v>0.90465615418634993</v>
      </c>
      <c r="J17" s="34"/>
      <c r="K17" s="3" t="str">
        <f t="shared" si="0"/>
        <v>NO RELEVANTE</v>
      </c>
    </row>
    <row r="18" spans="2:11" ht="29" x14ac:dyDescent="0.35">
      <c r="B18" s="3"/>
      <c r="C18" s="22" t="s">
        <v>15</v>
      </c>
      <c r="D18" s="12" t="s">
        <v>37</v>
      </c>
      <c r="E18" s="3">
        <v>1</v>
      </c>
      <c r="F18" s="4">
        <v>59600</v>
      </c>
      <c r="G18" s="5">
        <v>41720000</v>
      </c>
      <c r="H18" s="7">
        <f>+G18/$G$25</f>
        <v>1.8297168952037177E-2</v>
      </c>
      <c r="I18" s="8">
        <f t="shared" si="1"/>
        <v>0.92295332313838707</v>
      </c>
      <c r="J18" s="34"/>
      <c r="K18" s="3" t="str">
        <f t="shared" si="0"/>
        <v>NO RELEVANTE</v>
      </c>
    </row>
    <row r="19" spans="2:11" x14ac:dyDescent="0.35">
      <c r="B19" s="3"/>
      <c r="C19" s="22" t="s">
        <v>25</v>
      </c>
      <c r="D19" s="12" t="s">
        <v>47</v>
      </c>
      <c r="E19" s="3">
        <v>10</v>
      </c>
      <c r="F19" s="4">
        <v>5575</v>
      </c>
      <c r="G19" s="5">
        <v>39025000</v>
      </c>
      <c r="H19" s="7">
        <f>+G19/$G$25</f>
        <v>1.7115220957652225E-2</v>
      </c>
      <c r="I19" s="8">
        <f t="shared" si="1"/>
        <v>0.94006854409603935</v>
      </c>
      <c r="J19" s="34"/>
      <c r="K19" s="3" t="str">
        <f t="shared" si="0"/>
        <v>NO RELEVANTE</v>
      </c>
    </row>
    <row r="20" spans="2:11" ht="29" x14ac:dyDescent="0.35">
      <c r="B20" s="3"/>
      <c r="C20" s="22" t="s">
        <v>24</v>
      </c>
      <c r="D20" s="12" t="s">
        <v>46</v>
      </c>
      <c r="E20" s="3">
        <v>1.5</v>
      </c>
      <c r="F20" s="4">
        <v>34681</v>
      </c>
      <c r="G20" s="5">
        <v>36415050</v>
      </c>
      <c r="H20" s="7">
        <f>+G20/$G$25</f>
        <v>1.5970573399973188E-2</v>
      </c>
      <c r="I20" s="8">
        <f t="shared" si="1"/>
        <v>0.95603911749601256</v>
      </c>
      <c r="J20" s="34"/>
      <c r="K20" s="3" t="str">
        <f t="shared" si="0"/>
        <v>NO RELEVANTE</v>
      </c>
    </row>
    <row r="21" spans="2:11" ht="29" x14ac:dyDescent="0.35">
      <c r="B21" s="3"/>
      <c r="C21" s="22" t="s">
        <v>18</v>
      </c>
      <c r="D21" s="12" t="s">
        <v>40</v>
      </c>
      <c r="E21" s="3">
        <v>1</v>
      </c>
      <c r="F21" s="4">
        <v>49707</v>
      </c>
      <c r="G21" s="5">
        <v>34794900</v>
      </c>
      <c r="H21" s="7">
        <f>+G21/$G$25</f>
        <v>1.5260023105686443E-2</v>
      </c>
      <c r="I21" s="8">
        <f t="shared" si="1"/>
        <v>0.97129914060169897</v>
      </c>
      <c r="J21" s="34"/>
      <c r="K21" s="3" t="str">
        <f t="shared" si="0"/>
        <v>NO RELEVANTE</v>
      </c>
    </row>
    <row r="22" spans="2:11" x14ac:dyDescent="0.35">
      <c r="B22" s="3"/>
      <c r="C22" s="23" t="s">
        <v>32</v>
      </c>
      <c r="D22" s="12" t="s">
        <v>49</v>
      </c>
      <c r="E22" s="3">
        <v>0.3</v>
      </c>
      <c r="F22" s="4">
        <v>128001</v>
      </c>
      <c r="G22" s="5">
        <v>26880209.999999996</v>
      </c>
      <c r="H22" s="7">
        <f>+G22/$G$25</f>
        <v>1.1788872095787132E-2</v>
      </c>
      <c r="I22" s="8">
        <f t="shared" si="1"/>
        <v>0.98308801269748614</v>
      </c>
      <c r="J22" s="34"/>
      <c r="K22" s="3" t="str">
        <f t="shared" si="0"/>
        <v>NO RELEVANTE</v>
      </c>
    </row>
    <row r="23" spans="2:11" x14ac:dyDescent="0.35">
      <c r="B23" s="3"/>
      <c r="C23" s="22" t="s">
        <v>77</v>
      </c>
      <c r="D23" s="12" t="s">
        <v>48</v>
      </c>
      <c r="E23" s="3">
        <v>0.5</v>
      </c>
      <c r="F23" s="4">
        <v>70234</v>
      </c>
      <c r="G23" s="5">
        <v>24581900</v>
      </c>
      <c r="H23" s="7">
        <f>+G23/$G$25</f>
        <v>1.0780900706186066E-2</v>
      </c>
      <c r="I23" s="8">
        <f t="shared" si="1"/>
        <v>0.99386891340367223</v>
      </c>
      <c r="J23" s="34"/>
      <c r="K23" s="3" t="str">
        <f t="shared" si="0"/>
        <v>NO RELEVANTE</v>
      </c>
    </row>
    <row r="24" spans="2:11" x14ac:dyDescent="0.35">
      <c r="B24" s="24"/>
      <c r="C24" s="25" t="s">
        <v>80</v>
      </c>
      <c r="D24" s="26" t="s">
        <v>50</v>
      </c>
      <c r="E24" s="27">
        <v>3</v>
      </c>
      <c r="F24" s="28">
        <v>6657</v>
      </c>
      <c r="G24" s="5">
        <v>13979700</v>
      </c>
      <c r="H24" s="7">
        <f>+G24/$G$25</f>
        <v>6.1310865963277597E-3</v>
      </c>
      <c r="I24" s="8">
        <f>+H24+I23</f>
        <v>1</v>
      </c>
      <c r="J24" s="34"/>
      <c r="K24" s="3" t="str">
        <f t="shared" si="0"/>
        <v>NO RELEVANTE</v>
      </c>
    </row>
    <row r="25" spans="2:11" x14ac:dyDescent="0.35">
      <c r="B25" s="30" t="s">
        <v>0</v>
      </c>
      <c r="C25" s="31"/>
      <c r="D25" s="31"/>
      <c r="E25" s="31"/>
      <c r="F25" s="32"/>
      <c r="G25" s="11">
        <f>SUM(G3:G24)</f>
        <v>2280134162.25</v>
      </c>
      <c r="H25" s="29">
        <f>SUM(H3:H24)</f>
        <v>1</v>
      </c>
      <c r="I25" s="1"/>
      <c r="J25" s="1"/>
      <c r="K25" s="1"/>
    </row>
  </sheetData>
  <sortState xmlns:xlrd2="http://schemas.microsoft.com/office/spreadsheetml/2017/richdata2" ref="C3:I24">
    <sortCondition descending="1" ref="H3:H24"/>
  </sortState>
  <mergeCells count="2">
    <mergeCell ref="B25:F25"/>
    <mergeCell ref="J3:J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0DF03-D7CB-415E-B7DC-B77772A2A1F7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Hoja2</vt:lpstr>
      <vt:lpstr>porcentaje acumulado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leonardo posada forero</dc:creator>
  <cp:lastModifiedBy>jesus leonardo posada forero</cp:lastModifiedBy>
  <dcterms:created xsi:type="dcterms:W3CDTF">2022-09-08T13:27:29Z</dcterms:created>
  <dcterms:modified xsi:type="dcterms:W3CDTF">2026-03-18T20:42:05Z</dcterms:modified>
</cp:coreProperties>
</file>