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39. CMA 045 2026 - INT TRANSVERSAL DE CUSIANA/1. PROYECTO DE PLIEGOS/3. AJUSTADOS/"/>
    </mc:Choice>
  </mc:AlternateContent>
  <xr:revisionPtr revIDLastSave="13" documentId="13_ncr:1_{312D8642-5D68-446C-9740-56460DD1B1D5}" xr6:coauthVersionLast="47" xr6:coauthVersionMax="47" xr10:uidLastSave="{94C686A0-B057-422F-AF14-D8F308E1C3CA}"/>
  <bookViews>
    <workbookView xWindow="-110" yWindow="-110" windowWidth="19420" windowHeight="10300" activeTab="2" xr2:uid="{C43C9746-C867-432E-A984-5CB6A5F3C29F}"/>
  </bookViews>
  <sheets>
    <sheet name="FORMULARIO No1" sheetId="21" r:id="rId1"/>
    <sheet name="Presupuesto Oficial V GUIA" sheetId="15" state="hidden" r:id="rId2"/>
    <sheet name="Presupuesto Oficial" sheetId="17"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2" hidden="1">#REF!</definedName>
    <definedName name="_Fill" localSheetId="1" hidden="1">#REF!</definedName>
    <definedName name="_Fill" hidden="1">#REF!</definedName>
    <definedName name="_xlnm._FilterDatabase" localSheetId="0" hidden="1">'[3]46W9'!#REF!</definedName>
    <definedName name="_xlnm._FilterDatabase" localSheetId="3" hidden="1">'[3]46W9'!#REF!</definedName>
    <definedName name="_xlnm._FilterDatabase" localSheetId="2" hidden="1">'[3]46W9'!#REF!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2" hidden="1">#REF!</definedName>
    <definedName name="_Key1" localSheetId="1" hidden="1">#REF!</definedName>
    <definedName name="_Key1" hidden="1">#REF!</definedName>
    <definedName name="_Key2" localSheetId="0" hidden="1">#REF!</definedName>
    <definedName name="_Key2" localSheetId="3"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No1'!$A$1:$H$89</definedName>
    <definedName name="_xlnm.Print_Area" localSheetId="2">'Presupuesto Oficial'!$A$1:$H$89</definedName>
    <definedName name="_xlnm.Print_Area" localSheetId="1">'Presupuesto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2"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<sst xmlns="http://schemas.openxmlformats.org/spreadsheetml/2006/main" count="651" uniqueCount="260">
  <si>
    <t>MINISTERIO DE TRANSPORTE</t>
  </si>
  <si>
    <t>INSTITUTO NACIONAL DE VÍAS</t>
  </si>
  <si>
    <t>SUBDIRECCIÓN DE ESTRUCTURACIÓN DE PROYECTOS</t>
  </si>
  <si>
    <t>CONCURSO DE MÉRITOS</t>
  </si>
  <si>
    <t>CMA-DEO-SGI-045-2026</t>
  </si>
  <si>
    <t>OBJETO: “INTERVENTORÍA INTEGRAL PARA EL MANTENIMIENTO PERIODICO EN LA TRANSVERSAL DEL CUSIANA, RUTA NACIONAL 6211 EN LOS DEPARTAMENTOS DE BOYACÁ Y CASANARE”</t>
  </si>
  <si>
    <t>PRESUPUESTO OFICIAL</t>
  </si>
  <si>
    <t>PLAZO:</t>
  </si>
  <si>
    <t xml:space="preserve">HASTA EL 31 DE DICIEMBRE DE 2026 </t>
  </si>
  <si>
    <t>CARGO / OFICIO</t>
  </si>
  <si>
    <t>COSTOS</t>
  </si>
  <si>
    <t>PRIMA</t>
  </si>
  <si>
    <t>PARTICIPACIÓN</t>
  </si>
  <si>
    <t>VALOR</t>
  </si>
  <si>
    <t>DE PERSONAL</t>
  </si>
  <si>
    <t>REGIONAL</t>
  </si>
  <si>
    <t>(h-mes)</t>
  </si>
  <si>
    <t>PARCIAL ($)</t>
  </si>
  <si>
    <t>(1)</t>
  </si>
  <si>
    <t>(2)</t>
  </si>
  <si>
    <t>(3)</t>
  </si>
  <si>
    <t>((1)+(2))*(3)) = (4)</t>
  </si>
  <si>
    <t xml:space="preserve">GRUPO 1 - COSTOS DIRECTOS DE PERSONAL </t>
  </si>
  <si>
    <t>No de Item</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</si>
  <si>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</si>
  <si>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</si>
  <si>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</si>
  <si>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</si>
  <si>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</si>
  <si>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</si>
  <si>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Dedicación </t>
  </si>
  <si>
    <t>Especialista Ambiental</t>
  </si>
  <si>
    <t xml:space="preserve">Especialista en Geología y/o Geotecnia </t>
  </si>
  <si>
    <t>Especialista en Hidráulica e Hidrología</t>
  </si>
  <si>
    <t>Especialsita en Estructuras</t>
  </si>
  <si>
    <t>Especialista en Gerencia de Proyectos</t>
  </si>
  <si>
    <t>Especialista en Tránsito y/o Transporte</t>
  </si>
  <si>
    <t xml:space="preserve">Especialista intrumentación </t>
  </si>
  <si>
    <t>Profesional Ambiental</t>
  </si>
  <si>
    <t>Profesional Social</t>
  </si>
  <si>
    <t>Profesional SST</t>
  </si>
  <si>
    <t>Profesional de Sostenibilidad</t>
  </si>
  <si>
    <t>Profesional SIG</t>
  </si>
  <si>
    <t>Profesional de Aseguramiento o Gestión de la Calidad</t>
  </si>
  <si>
    <t>Auditor de Calidad</t>
  </si>
  <si>
    <t>PERSONAL TÉCNICO</t>
  </si>
  <si>
    <t xml:space="preserve">Inspector de Obra </t>
  </si>
  <si>
    <t xml:space="preserve">Inspector SST </t>
  </si>
  <si>
    <t>Tecnico Electrónico de Mantenimiento</t>
  </si>
  <si>
    <t>Tecnico Eléctrico y/o Electricista</t>
  </si>
  <si>
    <t xml:space="preserve">PERSONAL AUXILIAR TECNICO </t>
  </si>
  <si>
    <t xml:space="preserve">Cadenero </t>
  </si>
  <si>
    <t xml:space="preserve">Conductor </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</si>
  <si>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</si>
  <si>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</si>
  <si>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</si>
  <si>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</si>
  <si>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</si>
  <si>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</si>
  <si>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</si>
  <si>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</si>
  <si>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GRUPO 2 - OTROS COSTOS DIRECTOS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</si>
  <si>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</si>
  <si>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</si>
  <si>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</si>
  <si>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</si>
  <si>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</si>
  <si>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</si>
  <si>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</si>
  <si>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</si>
  <si>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</si>
  <si>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</si>
  <si>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</si>
  <si>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</si>
  <si>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cinco (5)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</si>
  <si>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</si>
  <si>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</si>
  <si>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</si>
  <si>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</si>
  <si>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OTROS COSTOS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</si>
  <si>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</si>
  <si>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</si>
  <si>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</si>
  <si>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</si>
  <si>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</si>
  <si>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</si>
  <si>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</si>
  <si>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</si>
  <si>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</si>
  <si>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</si>
  <si>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</si>
  <si>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</si>
  <si>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</si>
  <si>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</si>
  <si>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</si>
  <si>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</si>
  <si>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</si>
  <si>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</si>
  <si>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</si>
  <si>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</si>
  <si>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</si>
  <si>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</si>
  <si>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</si>
  <si>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</si>
  <si>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</si>
  <si>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</si>
  <si>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</si>
  <si>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considera metodología de ajustes</t>
  </si>
  <si>
    <t xml:space="preserve">3. En aras de implementar la generación de primer empleo, un (1) Ingeniero Auxiliar de Interventoría, dos (2) inspectores de obra, dos (2) inspectores de Interventoria, dos (2) cadeneros, dos (2) conductores, y una (1) secretaria y/o tecnico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</si>
  <si>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</si>
  <si>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</si>
  <si>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</si>
  <si>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</si>
  <si>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</si>
  <si>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</si>
  <si>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</si>
  <si>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</si>
  <si>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</si>
  <si>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</si>
  <si>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 xml:space="preserve">COSTOS DIRECTOS DE PERSONAL </t>
  </si>
  <si>
    <t>FACTOR DE AJUSTE</t>
  </si>
  <si>
    <t xml:space="preserve">Especialista en Pavimentos y/o Vías </t>
  </si>
  <si>
    <t>Abogado</t>
  </si>
  <si>
    <t>Profesional Técnico Predial</t>
  </si>
  <si>
    <t>Profesional Jurídico Predial</t>
  </si>
  <si>
    <t>Profesional Valuatorio</t>
  </si>
  <si>
    <t xml:space="preserve">Topógrafo Inspector </t>
  </si>
  <si>
    <t xml:space="preserve">Laboratorista Inspector </t>
  </si>
  <si>
    <t>Inspector</t>
  </si>
  <si>
    <t>Inspector SST</t>
  </si>
  <si>
    <t>PERSONAL AUXILIAR TÉCNICO</t>
  </si>
  <si>
    <t>Cadenero</t>
  </si>
  <si>
    <t>Conductor</t>
  </si>
  <si>
    <t>SEGURIDAD MENSUAL</t>
  </si>
  <si>
    <t>2. Para el reconocimiento de los gastos deberá tenerse en cuenta la forma de pago establecida en los estudios previos, pliego de condiciones y contrato y las indicaciones pertinentes del Manual de Interventoría vigente, o el que lo modifique o sustituya.</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</si>
  <si>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</si>
  <si>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</si>
  <si>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</si>
  <si>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</si>
  <si>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</si>
  <si>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</si>
  <si>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</si>
  <si>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</si>
  <si>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VBJ-27/7/26</t>
  </si>
  <si>
    <t>SUBDIRECCION DE ESTRUCTURACIÓN DE PROYECTOS</t>
  </si>
  <si>
    <t>CMA-DEO-SGI-XXX-2026</t>
  </si>
  <si>
    <t>CRONOGRAMA Y PLAN DE CARGAS</t>
  </si>
  <si>
    <t>VIGENCIA 1- 2026</t>
  </si>
  <si>
    <t>ACTIVIDADES</t>
  </si>
  <si>
    <t>MES</t>
  </si>
  <si>
    <t>MES 4</t>
  </si>
  <si>
    <t>RESPONSABLE</t>
  </si>
  <si>
    <t xml:space="preserve">UTILIZACION MES-HOMBRE </t>
  </si>
  <si>
    <t>Ingeniero Residente de Interventoria</t>
  </si>
  <si>
    <t>Especialista en Pavimentos  y/o Vías</t>
  </si>
  <si>
    <t>Especialista en Estructuras</t>
  </si>
  <si>
    <t xml:space="preserve">Especialista en Instrumentación </t>
  </si>
  <si>
    <t>Especialista en Tránsito y Transporte</t>
  </si>
  <si>
    <t xml:space="preserve">Tecnico Eléctrico y/o Electricista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</si>
  <si>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</si>
  <si>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 Tecnico Electrónico de Mantenimiento, Tecnico Eléctrico y/o Electricista</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</si>
  <si>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</si>
  <si>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</si>
  <si>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</si>
  <si>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Sostenibilidad.Tecnico Electrónico de Mantenimiento, Tecnico Eléctrico y/o Electricista</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</si>
  <si>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</si>
  <si>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Sostenibilidad.Tecnico Electrónico de Mantenimiento, Tecnico Eléctrico y/o Electricista</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</si>
  <si>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</si>
  <si>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</si>
  <si>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Sostenibilidad.Tecnico Electrónico de Mantenimiento, Tecnico Eléctrico y/o Electricista</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</si>
  <si>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</si>
  <si>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Inspector.Tecnico Electrónico de Mantenimiento, Tecnico Eléctrico y/o Electricista</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</si>
  <si>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</si>
  <si>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Inspector.Tecnico Electrónico de Mantenimiento, Tecnico Eléctrico y/o Electricista</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</si>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</sst>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5"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9"/>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402">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2" fontId="33" fillId="0" borderId="0" xfId="25" applyNumberFormat="1" applyFont="1" applyAlignment="1">
      <alignment horizontal="center"/>
    </xf>
    <xf numFmtId="0" fontId="33" fillId="0" borderId="0" xfId="7" applyFont="1" applyAlignment="1">
      <alignment horizontal="center" vertical="center"/>
    </xf>
    <xf numFmtId="0" fontId="34" fillId="0" borderId="65" xfId="2" applyFont="1" applyFill="1" applyBorder="1" applyAlignment="1">
      <alignment horizontal="center" vertical="center" wrapText="1"/>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164" fontId="12" fillId="2" borderId="41" xfId="6" applyNumberFormat="1" applyFont="1" applyFill="1" applyBorder="1" applyAlignment="1">
      <alignment vertical="center" wrapText="1"/>
    </xf>
    <xf numFmtId="0" fontId="29" fillId="0" borderId="82" xfId="7" applyFont="1" applyBorder="1" applyAlignment="1">
      <alignment horizontal="center" vertical="center"/>
    </xf>
    <xf numFmtId="0" fontId="29" fillId="0" borderId="9" xfId="7" applyFont="1" applyBorder="1" applyAlignment="1">
      <alignment horizontal="center" vertical="center"/>
    </xf>
    <xf numFmtId="0" fontId="30" fillId="0" borderId="24" xfId="7" applyFont="1" applyBorder="1" applyAlignment="1">
      <alignment vertical="center"/>
    </xf>
    <xf numFmtId="0" fontId="30" fillId="0" borderId="62" xfId="7" applyFont="1" applyBorder="1" applyAlignment="1">
      <alignment vertical="center"/>
    </xf>
    <xf numFmtId="44" fontId="12" fillId="4" borderId="0" xfId="10" applyFont="1" applyFill="1" applyAlignment="1">
      <alignment vertical="center" wrapText="1"/>
    </xf>
    <xf numFmtId="176" fontId="2" fillId="4" borderId="0" xfId="13" applyNumberFormat="1" applyFont="1" applyFill="1" applyAlignment="1">
      <alignment vertical="center" wrapText="1"/>
    </xf>
    <xf numFmtId="176" fontId="41" fillId="4" borderId="0" xfId="13" applyNumberFormat="1" applyFont="1" applyFill="1" applyAlignment="1">
      <alignment vertical="center" wrapText="1"/>
    </xf>
    <xf numFmtId="176" fontId="2" fillId="4" borderId="0" xfId="10" applyNumberFormat="1" applyFont="1" applyFill="1" applyAlignment="1">
      <alignment horizontal="right" vertical="center" wrapText="1"/>
    </xf>
    <xf numFmtId="176" fontId="41" fillId="4" borderId="0" xfId="10" applyNumberFormat="1" applyFont="1" applyFill="1" applyAlignment="1">
      <alignment horizontal="right" vertical="center" wrapText="1"/>
    </xf>
    <xf numFmtId="0" fontId="27" fillId="0" borderId="55" xfId="2" applyFont="1" applyFill="1" applyBorder="1" applyAlignment="1">
      <alignment horizontal="center" vertical="center" wrapText="1"/>
    </xf>
    <xf numFmtId="0" fontId="44" fillId="4" borderId="0" xfId="13" applyFont="1" applyFill="1" applyAlignment="1">
      <alignment vertical="center" wrapText="1"/>
    </xf>
    <xf numFmtId="0" fontId="2" fillId="0" borderId="1" xfId="0" applyFont="1" applyBorder="1" applyAlignment="1">
      <alignment horizontal="justify" vertical="center" wrapText="1"/>
    </xf>
    <xf numFmtId="0" fontId="12" fillId="6" borderId="29" xfId="13" applyFont="1" applyFill="1" applyBorder="1" applyAlignment="1">
      <alignment vertical="center" wrapText="1"/>
    </xf>
    <xf numFmtId="0" fontId="12" fillId="6" borderId="11" xfId="13" applyFont="1" applyFill="1" applyBorder="1" applyAlignment="1">
      <alignment vertical="center" wrapText="1"/>
    </xf>
    <xf numFmtId="0" fontId="12" fillId="6" borderId="12" xfId="13" applyFont="1" applyFill="1" applyBorder="1" applyAlignment="1">
      <alignment vertical="center" wrapText="1"/>
    </xf>
    <xf numFmtId="0" fontId="12" fillId="6" borderId="1" xfId="13" applyFont="1" applyFill="1" applyBorder="1" applyAlignment="1">
      <alignment vertical="center" wrapText="1"/>
    </xf>
    <xf numFmtId="0" fontId="2" fillId="2" borderId="29" xfId="2" applyFont="1" applyFill="1" applyBorder="1" applyAlignment="1">
      <alignment vertical="center" wrapText="1"/>
    </xf>
    <xf numFmtId="0" fontId="2" fillId="2" borderId="11" xfId="2" applyFont="1" applyFill="1" applyBorder="1" applyAlignment="1">
      <alignment vertical="center" wrapText="1"/>
    </xf>
    <xf numFmtId="0" fontId="2" fillId="2" borderId="30" xfId="2" applyFont="1" applyFill="1" applyBorder="1" applyAlignment="1">
      <alignment vertical="center" wrapText="1"/>
    </xf>
    <xf numFmtId="0" fontId="12" fillId="4" borderId="1" xfId="13" applyFont="1" applyFill="1" applyBorder="1" applyAlignment="1">
      <alignment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63" xfId="7" applyFont="1" applyBorder="1" applyAlignment="1">
      <alignment horizontal="center" vertical="center"/>
    </xf>
    <xf numFmtId="0" fontId="30" fillId="4" borderId="46" xfId="7" applyFont="1" applyFill="1" applyBorder="1" applyAlignment="1">
      <alignment horizontal="center" vertical="center" wrapText="1"/>
    </xf>
    <xf numFmtId="0" fontId="30" fillId="4" borderId="25" xfId="7" applyFont="1" applyFill="1" applyBorder="1" applyAlignment="1">
      <alignment horizontal="center" vertical="center" wrapText="1"/>
    </xf>
    <xf numFmtId="0" fontId="30" fillId="0" borderId="48" xfId="7" applyFont="1" applyBorder="1" applyAlignment="1">
      <alignment horizontal="center" vertical="center"/>
    </xf>
    <xf numFmtId="0" fontId="30" fillId="0" borderId="49"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2" fillId="4" borderId="0" xfId="13" applyFont="1" applyFill="1" applyBorder="1" applyAlignment="1">
      <alignment horizontal="center" vertical="center" wrapText="1"/>
    </xf>
    <xf numFmtId="0" fontId="12" fillId="6" borderId="45"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43" fillId="0" borderId="10" xfId="2" applyFont="1" applyFill="1" applyBorder="1" applyAlignment="1">
      <alignment horizontal="justify" vertical="center"/>
    </xf>
    <xf numFmtId="0" fontId="43" fillId="0" borderId="11" xfId="2" applyFont="1" applyFill="1" applyBorder="1" applyAlignment="1">
      <alignment horizontal="justify" vertical="center"/>
    </xf>
    <xf numFmtId="0" fontId="43" fillId="0" borderId="12"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43" fillId="4" borderId="10" xfId="2" applyFont="1" applyFill="1" applyBorder="1" applyAlignment="1">
      <alignment horizontal="justify" vertical="center"/>
    </xf>
    <xf numFmtId="0" fontId="43" fillId="4" borderId="11" xfId="2" applyFont="1" applyFill="1" applyBorder="1" applyAlignment="1">
      <alignment horizontal="justify" vertical="center"/>
    </xf>
    <xf numFmtId="0" fontId="43" fillId="4" borderId="12" xfId="2" applyFont="1" applyFill="1" applyBorder="1" applyAlignment="1">
      <alignment horizontal="justify" vertical="center"/>
    </xf>
    <xf numFmtId="0" fontId="43" fillId="4" borderId="10" xfId="2" applyFont="1" applyFill="1" applyBorder="1" applyAlignment="1">
      <alignment horizontal="left" vertical="center" wrapText="1"/>
    </xf>
    <xf numFmtId="0" fontId="43" fillId="4" borderId="11" xfId="2" applyFont="1" applyFill="1" applyBorder="1" applyAlignment="1">
      <alignment horizontal="left" vertical="center" wrapText="1"/>
    </xf>
    <xf numFmtId="0" fontId="43" fillId="4" borderId="12" xfId="2" applyFont="1" applyFill="1" applyBorder="1" applyAlignment="1">
      <alignment horizontal="left" vertical="center" wrapText="1"/>
    </xf>
    <xf numFmtId="0" fontId="43" fillId="4" borderId="77" xfId="2" applyFont="1" applyFill="1" applyBorder="1" applyAlignment="1">
      <alignment horizontal="justify" vertical="center"/>
    </xf>
    <xf numFmtId="0" fontId="43" fillId="4" borderId="78" xfId="2" applyFont="1" applyFill="1" applyBorder="1" applyAlignment="1">
      <alignment horizontal="justify" vertical="center"/>
    </xf>
    <xf numFmtId="0" fontId="43" fillId="4" borderId="79" xfId="2" applyFont="1" applyFill="1" applyBorder="1" applyAlignment="1">
      <alignment horizontal="justify" vertical="center"/>
    </xf>
    <xf numFmtId="0" fontId="43" fillId="0" borderId="10" xfId="2" applyFont="1" applyFill="1" applyBorder="1" applyAlignment="1">
      <alignment horizontal="left" vertical="center" wrapText="1"/>
    </xf>
    <xf numFmtId="0" fontId="43" fillId="0" borderId="11" xfId="2"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4" borderId="10" xfId="2" applyFont="1" applyFill="1" applyBorder="1" applyAlignment="1">
      <alignment horizontal="left" vertical="center"/>
    </xf>
    <xf numFmtId="0" fontId="43" fillId="4" borderId="11" xfId="2" applyFont="1" applyFill="1" applyBorder="1" applyAlignment="1">
      <alignment horizontal="left" vertical="center"/>
    </xf>
    <xf numFmtId="0" fontId="43" fillId="4" borderId="12" xfId="2" applyFont="1" applyFill="1" applyBorder="1" applyAlignment="1">
      <alignment horizontal="left"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12" fillId="4" borderId="1" xfId="13" applyFont="1" applyFill="1" applyBorder="1" applyAlignment="1">
      <alignment horizontal="left"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29FD0584-1350-42D8-8CF4-E42F147629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73996"/>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CDE7F07A-B287-41BE-8942-CB540C93F0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94759" y="46841"/>
          <a:ext cx="1207623" cy="83557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110888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1520457</xdr:colOff>
      <xdr:row>4</xdr:row>
      <xdr:rowOff>110889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E09F70A/COSTO%20DE%20PROPIEDAD.xls" TargetMode="External"/><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ABC4B-248D-442A-BB42-F01F86B407B8}">
  <sheetPr>
    <tabColor theme="9" tint="0.39997558519241921"/>
  </sheetPr>
  <dimension ref="A1:GF91"/>
  <sheetViews>
    <sheetView zoomScale="70" zoomScaleNormal="70" workbookViewId="0">
      <selection activeCell="B6" sqref="B6:G6"/>
    </sheetView>
  </sheetViews>
  <sheetFormatPr baseColWidth="10" defaultColWidth="14.26953125" defaultRowHeight="14" x14ac:dyDescent="0.35"/>
  <cols>
    <col min="1" max="1" width="2.1796875" style="99" customWidth="1"/>
    <col min="2" max="2" width="12" style="135" customWidth="1"/>
    <col min="3" max="3" width="51.26953125" style="135" customWidth="1"/>
    <col min="4" max="4" width="17.26953125" style="135" customWidth="1"/>
    <col min="5" max="5" width="16.26953125" style="187" customWidth="1"/>
    <col min="6" max="6" width="17.7265625" style="99" customWidth="1"/>
    <col min="7" max="7" width="28.453125" style="186" customWidth="1"/>
    <col min="8" max="8" width="24.453125" style="99" customWidth="1"/>
    <col min="9" max="9" width="28.81640625" style="249" customWidth="1"/>
    <col min="10" max="10" width="19.1796875" style="99" customWidth="1"/>
    <col min="11" max="11" width="25.7265625" style="99" customWidth="1"/>
    <col min="12" max="12" width="21" style="99" customWidth="1"/>
    <col min="13" max="188" width="13.1796875" style="99" customWidth="1"/>
    <col min="189" max="16384" width="14.26953125" style="99"/>
  </cols>
  <sheetData>
    <row r="1" spans="1:188" ht="11.25" customHeight="1" x14ac:dyDescent="0.35">
      <c r="A1" s="254"/>
      <c r="B1" s="94"/>
      <c r="C1" s="95"/>
      <c r="D1" s="95"/>
      <c r="E1" s="96"/>
      <c r="F1" s="97"/>
      <c r="G1" s="98"/>
    </row>
    <row r="2" spans="1:188" x14ac:dyDescent="0.35">
      <c r="B2" s="310" t="s">
        <v>0</v>
      </c>
      <c r="C2" s="311"/>
      <c r="D2" s="311"/>
      <c r="E2" s="311"/>
      <c r="F2" s="311"/>
      <c r="G2" s="312"/>
    </row>
    <row r="3" spans="1:188" x14ac:dyDescent="0.35">
      <c r="B3" s="310" t="s">
        <v>1</v>
      </c>
      <c r="C3" s="311"/>
      <c r="D3" s="311"/>
      <c r="E3" s="311"/>
      <c r="F3" s="311"/>
      <c r="G3" s="312"/>
      <c r="H3" s="100"/>
    </row>
    <row r="4" spans="1:188" x14ac:dyDescent="0.35">
      <c r="B4" s="310" t="s">
        <v>2</v>
      </c>
      <c r="C4" s="311"/>
      <c r="D4" s="311"/>
      <c r="E4" s="311"/>
      <c r="F4" s="311"/>
      <c r="G4" s="312"/>
      <c r="H4" s="100"/>
    </row>
    <row r="5" spans="1:188" x14ac:dyDescent="0.35">
      <c r="B5" s="313" t="s">
        <v>3</v>
      </c>
      <c r="C5" s="314"/>
      <c r="D5" s="314"/>
      <c r="E5" s="314"/>
      <c r="F5" s="314"/>
      <c r="G5" s="315"/>
    </row>
    <row r="6" spans="1:188" x14ac:dyDescent="0.35">
      <c r="B6" s="313" t="s">
        <v>4</v>
      </c>
      <c r="C6" s="314"/>
      <c r="D6" s="314"/>
      <c r="E6" s="314"/>
      <c r="F6" s="314"/>
      <c r="G6" s="315"/>
    </row>
    <row r="7" spans="1:188" ht="46.15" customHeight="1" thickBot="1" x14ac:dyDescent="0.4">
      <c r="B7" s="293" t="s">
        <v>5</v>
      </c>
      <c r="C7" s="294"/>
      <c r="D7" s="294"/>
      <c r="E7" s="294"/>
      <c r="F7" s="294"/>
      <c r="G7" s="295"/>
    </row>
    <row r="8" spans="1:188" ht="35.25" customHeight="1" thickBot="1" x14ac:dyDescent="0.4">
      <c r="B8" s="296" t="s">
        <v>6</v>
      </c>
      <c r="C8" s="297"/>
      <c r="D8" s="298"/>
      <c r="E8" s="102" t="s">
        <v>7</v>
      </c>
      <c r="F8" s="299" t="s">
        <v>8</v>
      </c>
      <c r="G8" s="300"/>
    </row>
    <row r="9" spans="1:188" s="107" customFormat="1" ht="14.25" customHeight="1" thickBot="1" x14ac:dyDescent="0.4">
      <c r="B9" s="103"/>
      <c r="C9" s="104"/>
      <c r="D9" s="104"/>
      <c r="E9" s="105"/>
      <c r="F9" s="104"/>
      <c r="G9" s="106"/>
      <c r="H9" s="99"/>
      <c r="I9" s="24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row>
    <row r="10" spans="1:188" s="107" customFormat="1" ht="13.4" customHeight="1" x14ac:dyDescent="0.35">
      <c r="B10" s="301" t="s">
        <v>9</v>
      </c>
      <c r="C10" s="302"/>
      <c r="D10" s="108" t="s">
        <v>10</v>
      </c>
      <c r="E10" s="109" t="s">
        <v>11</v>
      </c>
      <c r="F10" s="108" t="s">
        <v>12</v>
      </c>
      <c r="G10" s="110" t="s">
        <v>13</v>
      </c>
      <c r="H10" s="99"/>
      <c r="I10" s="249"/>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row>
    <row r="11" spans="1:188" s="107" customFormat="1" ht="14.9" customHeight="1" x14ac:dyDescent="0.35">
      <c r="B11" s="303"/>
      <c r="C11" s="304"/>
      <c r="D11" s="111" t="s">
        <v>14</v>
      </c>
      <c r="E11" s="112" t="s">
        <v>15</v>
      </c>
      <c r="F11" s="111" t="s">
        <v>16</v>
      </c>
      <c r="G11" s="113" t="s">
        <v>17</v>
      </c>
      <c r="H11" s="99"/>
      <c r="I11" s="24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row>
    <row r="12" spans="1:188" s="107" customFormat="1" ht="15" customHeight="1" thickBot="1" x14ac:dyDescent="0.4">
      <c r="B12" s="305"/>
      <c r="C12" s="306"/>
      <c r="D12" s="114" t="s">
        <v>18</v>
      </c>
      <c r="E12" s="115" t="s">
        <v>19</v>
      </c>
      <c r="F12" s="114" t="s">
        <v>20</v>
      </c>
      <c r="G12" s="116" t="s">
        <v>21</v>
      </c>
      <c r="H12" s="99"/>
      <c r="I12" s="24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row>
    <row r="13" spans="1:188" s="107" customFormat="1" ht="14.9" customHeight="1" thickBot="1" x14ac:dyDescent="0.4">
      <c r="B13" s="307" t="s">
        <v>22</v>
      </c>
      <c r="C13" s="308"/>
      <c r="D13" s="308"/>
      <c r="E13" s="308"/>
      <c r="F13" s="308"/>
      <c r="G13" s="309"/>
      <c r="H13" s="99"/>
      <c r="I13" s="24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row>
    <row r="14" spans="1:188" s="107" customFormat="1" ht="27" customHeight="1" x14ac:dyDescent="0.35">
      <c r="B14" s="189" t="s">
        <v>23</v>
      </c>
      <c r="C14" s="190" t="s">
        <v>24</v>
      </c>
      <c r="D14" s="190"/>
      <c r="E14" s="191"/>
      <c r="F14" s="190"/>
      <c r="G14" s="192"/>
      <c r="H14" s="99"/>
      <c r="I14" s="24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row>
    <row r="15" spans="1:188" s="107" customFormat="1" ht="18" customHeight="1" x14ac:dyDescent="0.35">
      <c r="B15" s="125">
        <v>1</v>
      </c>
      <c r="C15" s="117" t="s">
        <v>25</v>
      </c>
      <c r="D15" s="118"/>
      <c r="E15" s="119"/>
      <c r="F15" s="120">
        <v>3.5</v>
      </c>
      <c r="G15" s="127"/>
      <c r="H15" s="316"/>
      <c r="I15" s="249"/>
      <c r="J15" s="99"/>
      <c r="K15" s="99"/>
      <c r="L15" s="99"/>
      <c r="M15" s="99"/>
      <c r="N15" s="99"/>
      <c r="O15" s="99"/>
      <c r="P15" s="99"/>
      <c r="Q15" s="99"/>
      <c r="R15" s="99"/>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row>
    <row r="16" spans="1:188" s="107" customFormat="1" ht="18" customHeight="1" x14ac:dyDescent="0.35">
      <c r="B16" s="125">
        <v>2</v>
      </c>
      <c r="C16" s="117" t="s">
        <v>26</v>
      </c>
      <c r="D16" s="118"/>
      <c r="E16" s="119"/>
      <c r="F16" s="120">
        <v>3.5</v>
      </c>
      <c r="G16" s="127"/>
      <c r="H16" s="316"/>
      <c r="I16" s="249"/>
      <c r="J16" s="99"/>
      <c r="K16" s="99"/>
      <c r="L16" s="99"/>
      <c r="M16" s="99"/>
      <c r="N16" s="99"/>
      <c r="O16" s="99"/>
      <c r="P16" s="99"/>
      <c r="Q16" s="99"/>
      <c r="R16" s="99"/>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row>
    <row r="17" spans="2:188" s="107" customFormat="1" ht="18" customHeight="1" thickBot="1" x14ac:dyDescent="0.4">
      <c r="B17" s="125">
        <v>3</v>
      </c>
      <c r="C17" s="117" t="s">
        <v>27</v>
      </c>
      <c r="D17" s="118"/>
      <c r="E17" s="119"/>
      <c r="F17" s="120">
        <v>3.5</v>
      </c>
      <c r="G17" s="127"/>
      <c r="H17" s="100"/>
      <c r="I17" s="24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row>
    <row r="18" spans="2:188" s="107" customFormat="1" ht="45.75" customHeight="1" thickBot="1" x14ac:dyDescent="0.4">
      <c r="B18" s="193"/>
      <c r="C18" s="212" t="s">
        <v>28</v>
      </c>
      <c r="D18" s="121"/>
      <c r="E18" s="122"/>
      <c r="F18" s="123"/>
      <c r="G18" s="241">
        <v>210224000</v>
      </c>
      <c r="H18" s="234" t="s">
        <v>29</v>
      </c>
      <c r="I18" s="24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row>
    <row r="19" spans="2:188" s="107" customFormat="1" ht="18.649999999999999" customHeight="1" x14ac:dyDescent="0.35">
      <c r="B19" s="193">
        <v>4</v>
      </c>
      <c r="C19" s="213" t="s">
        <v>30</v>
      </c>
      <c r="D19" s="118"/>
      <c r="E19" s="188"/>
      <c r="F19" s="120"/>
      <c r="G19" s="195"/>
      <c r="H19" s="231"/>
      <c r="I19" s="249"/>
      <c r="J19" s="99"/>
      <c r="K19" s="232"/>
      <c r="L19" s="232"/>
      <c r="M19" s="99"/>
      <c r="N19" s="99"/>
      <c r="O19" s="99"/>
      <c r="P19" s="99"/>
      <c r="Q19" s="99"/>
      <c r="R19" s="99"/>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row>
    <row r="20" spans="2:188" s="107" customFormat="1" ht="18.649999999999999" customHeight="1" x14ac:dyDescent="0.35">
      <c r="B20" s="193">
        <v>5</v>
      </c>
      <c r="C20" s="213" t="s">
        <v>31</v>
      </c>
      <c r="D20" s="118"/>
      <c r="E20" s="188"/>
      <c r="F20" s="120"/>
      <c r="G20" s="195"/>
      <c r="H20" s="100"/>
      <c r="I20" s="249"/>
      <c r="J20" s="99"/>
      <c r="K20" s="232"/>
      <c r="L20" s="232"/>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row>
    <row r="21" spans="2:188" s="107" customFormat="1" ht="18.649999999999999" customHeight="1" x14ac:dyDescent="0.35">
      <c r="B21" s="193">
        <v>6</v>
      </c>
      <c r="C21" s="213" t="s">
        <v>32</v>
      </c>
      <c r="D21" s="118"/>
      <c r="E21" s="188"/>
      <c r="F21" s="120"/>
      <c r="G21" s="195"/>
      <c r="H21" s="199"/>
      <c r="I21" s="249"/>
      <c r="J21" s="99"/>
      <c r="K21" s="232"/>
      <c r="L21" s="232"/>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row>
    <row r="22" spans="2:188" s="107" customFormat="1" ht="18.649999999999999" customHeight="1" x14ac:dyDescent="0.35">
      <c r="B22" s="193">
        <v>7</v>
      </c>
      <c r="C22" s="213" t="s">
        <v>33</v>
      </c>
      <c r="D22" s="118"/>
      <c r="E22" s="188"/>
      <c r="F22" s="120"/>
      <c r="G22" s="195"/>
      <c r="H22" s="100"/>
      <c r="I22" s="249"/>
      <c r="J22" s="99"/>
      <c r="K22" s="232"/>
      <c r="L22" s="232"/>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row>
    <row r="23" spans="2:188" s="107" customFormat="1" ht="18.649999999999999" customHeight="1" x14ac:dyDescent="0.35">
      <c r="B23" s="193">
        <v>8</v>
      </c>
      <c r="C23" s="213" t="s">
        <v>34</v>
      </c>
      <c r="D23" s="118"/>
      <c r="E23" s="188"/>
      <c r="F23" s="120"/>
      <c r="G23" s="195"/>
      <c r="H23" s="100"/>
      <c r="I23" s="249"/>
      <c r="J23" s="99"/>
      <c r="K23" s="232"/>
      <c r="L23" s="232"/>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row>
    <row r="24" spans="2:188" s="107" customFormat="1" ht="18.649999999999999" customHeight="1" x14ac:dyDescent="0.35">
      <c r="B24" s="193">
        <v>9</v>
      </c>
      <c r="C24" s="213" t="s">
        <v>35</v>
      </c>
      <c r="D24" s="118"/>
      <c r="E24" s="188"/>
      <c r="F24" s="120"/>
      <c r="G24" s="195"/>
      <c r="H24" s="100"/>
      <c r="I24" s="249"/>
      <c r="J24" s="99"/>
      <c r="K24" s="232"/>
      <c r="L24" s="232"/>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row>
    <row r="25" spans="2:188" s="107" customFormat="1" ht="18.649999999999999" customHeight="1" x14ac:dyDescent="0.35">
      <c r="B25" s="193">
        <v>10</v>
      </c>
      <c r="C25" s="213" t="s">
        <v>36</v>
      </c>
      <c r="D25" s="118"/>
      <c r="E25" s="188"/>
      <c r="F25" s="120"/>
      <c r="G25" s="195"/>
      <c r="H25" s="100"/>
      <c r="I25" s="249"/>
      <c r="J25" s="99"/>
      <c r="K25" s="232"/>
      <c r="L25" s="232"/>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row>
    <row r="26" spans="2:188" s="107" customFormat="1" ht="18.649999999999999" customHeight="1" x14ac:dyDescent="0.35">
      <c r="B26" s="193">
        <v>11</v>
      </c>
      <c r="C26" s="213" t="s">
        <v>37</v>
      </c>
      <c r="D26" s="118"/>
      <c r="E26" s="188"/>
      <c r="F26" s="120"/>
      <c r="G26" s="195"/>
      <c r="H26" s="100"/>
      <c r="I26" s="249"/>
      <c r="J26" s="99"/>
      <c r="K26" s="232"/>
      <c r="L26" s="232"/>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row>
    <row r="27" spans="2:188" s="107" customFormat="1" ht="18" customHeight="1" x14ac:dyDescent="0.35">
      <c r="B27" s="156">
        <v>12</v>
      </c>
      <c r="C27" s="117" t="s">
        <v>38</v>
      </c>
      <c r="D27" s="118"/>
      <c r="E27" s="119"/>
      <c r="F27" s="120">
        <v>3.5</v>
      </c>
      <c r="G27" s="127"/>
      <c r="H27" s="100"/>
      <c r="I27" s="249"/>
      <c r="J27" s="99"/>
      <c r="K27" s="232"/>
      <c r="L27" s="232"/>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row>
    <row r="28" spans="2:188" s="107" customFormat="1" ht="18" customHeight="1" x14ac:dyDescent="0.35">
      <c r="B28" s="156">
        <v>13</v>
      </c>
      <c r="C28" s="117" t="s">
        <v>39</v>
      </c>
      <c r="D28" s="118"/>
      <c r="E28" s="119"/>
      <c r="F28" s="120">
        <v>3.5</v>
      </c>
      <c r="G28" s="127"/>
      <c r="H28" s="100"/>
      <c r="I28" s="249"/>
      <c r="J28" s="99"/>
      <c r="K28" s="232"/>
      <c r="L28" s="232"/>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row>
    <row r="29" spans="2:188" s="107" customFormat="1" ht="18" customHeight="1" x14ac:dyDescent="0.35">
      <c r="B29" s="156">
        <v>14</v>
      </c>
      <c r="C29" s="117" t="s">
        <v>40</v>
      </c>
      <c r="D29" s="118"/>
      <c r="E29" s="119"/>
      <c r="F29" s="120">
        <v>3.5</v>
      </c>
      <c r="G29" s="127"/>
      <c r="H29" s="100"/>
      <c r="I29" s="249"/>
      <c r="J29" s="99"/>
      <c r="K29" s="232"/>
      <c r="L29" s="232"/>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row>
    <row r="30" spans="2:188" s="107" customFormat="1" ht="18" customHeight="1" x14ac:dyDescent="0.35">
      <c r="B30" s="156">
        <v>15</v>
      </c>
      <c r="C30" s="117" t="s">
        <v>41</v>
      </c>
      <c r="D30" s="118"/>
      <c r="E30" s="119"/>
      <c r="F30" s="120">
        <v>3.5</v>
      </c>
      <c r="G30" s="127"/>
      <c r="H30" s="100"/>
      <c r="I30" s="24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row>
    <row r="31" spans="2:188" s="107" customFormat="1" ht="18" customHeight="1" x14ac:dyDescent="0.35">
      <c r="B31" s="156">
        <v>16</v>
      </c>
      <c r="C31" s="117" t="s">
        <v>42</v>
      </c>
      <c r="D31" s="118"/>
      <c r="E31" s="119"/>
      <c r="F31" s="120">
        <v>3.5</v>
      </c>
      <c r="G31" s="127"/>
      <c r="H31" s="100"/>
      <c r="I31" s="24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row>
    <row r="32" spans="2:188" s="107" customFormat="1" ht="18" customHeight="1" x14ac:dyDescent="0.35">
      <c r="B32" s="156">
        <v>17</v>
      </c>
      <c r="C32" s="117" t="s">
        <v>43</v>
      </c>
      <c r="D32" s="118"/>
      <c r="E32" s="119"/>
      <c r="F32" s="120">
        <v>3.5</v>
      </c>
      <c r="G32" s="127"/>
      <c r="H32" s="100"/>
      <c r="I32" s="24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row>
    <row r="33" spans="2:188" s="107" customFormat="1" ht="18" customHeight="1" x14ac:dyDescent="0.35">
      <c r="B33" s="156">
        <v>18</v>
      </c>
      <c r="C33" s="117" t="s">
        <v>44</v>
      </c>
      <c r="D33" s="118"/>
      <c r="E33" s="119"/>
      <c r="F33" s="120">
        <v>3.5</v>
      </c>
      <c r="G33" s="127"/>
      <c r="H33" s="100"/>
      <c r="I33" s="24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row>
    <row r="34" spans="2:188" s="107" customFormat="1" ht="18" customHeight="1" x14ac:dyDescent="0.35">
      <c r="B34" s="196"/>
      <c r="C34" s="318" t="s">
        <v>45</v>
      </c>
      <c r="D34" s="318"/>
      <c r="E34" s="318"/>
      <c r="F34" s="318"/>
      <c r="G34" s="319"/>
      <c r="H34" s="100"/>
      <c r="I34" s="24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row>
    <row r="35" spans="2:188" s="107" customFormat="1" ht="18" customHeight="1" x14ac:dyDescent="0.35">
      <c r="B35" s="156">
        <v>18</v>
      </c>
      <c r="C35" s="117" t="s">
        <v>46</v>
      </c>
      <c r="D35" s="118"/>
      <c r="E35" s="119"/>
      <c r="F35" s="120">
        <v>3.5</v>
      </c>
      <c r="G35" s="127"/>
      <c r="H35" s="100"/>
      <c r="I35" s="24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row>
    <row r="36" spans="2:188" s="107" customFormat="1" ht="18" customHeight="1" x14ac:dyDescent="0.35">
      <c r="B36" s="156">
        <v>19</v>
      </c>
      <c r="C36" s="117" t="s">
        <v>47</v>
      </c>
      <c r="D36" s="118"/>
      <c r="E36" s="119"/>
      <c r="F36" s="120">
        <v>3.5</v>
      </c>
      <c r="G36" s="127"/>
      <c r="H36" s="100"/>
      <c r="I36" s="24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row>
    <row r="37" spans="2:188" s="107" customFormat="1" ht="18" customHeight="1" x14ac:dyDescent="0.35">
      <c r="B37" s="156">
        <v>21</v>
      </c>
      <c r="C37" s="117" t="s">
        <v>48</v>
      </c>
      <c r="D37" s="118"/>
      <c r="E37" s="119"/>
      <c r="F37" s="120">
        <v>3.5</v>
      </c>
      <c r="G37" s="127"/>
      <c r="H37" s="100"/>
      <c r="I37" s="24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row>
    <row r="38" spans="2:188" s="107" customFormat="1" ht="18" customHeight="1" x14ac:dyDescent="0.35">
      <c r="B38" s="156">
        <v>22</v>
      </c>
      <c r="C38" s="117" t="s">
        <v>49</v>
      </c>
      <c r="D38" s="118"/>
      <c r="E38" s="119"/>
      <c r="F38" s="120">
        <v>3.5</v>
      </c>
      <c r="G38" s="127"/>
      <c r="H38" s="100"/>
      <c r="I38" s="24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row>
    <row r="39" spans="2:188" s="107" customFormat="1" ht="18" customHeight="1" x14ac:dyDescent="0.35">
      <c r="B39" s="196"/>
      <c r="C39" s="318" t="s">
        <v>50</v>
      </c>
      <c r="D39" s="318"/>
      <c r="E39" s="318"/>
      <c r="F39" s="318"/>
      <c r="G39" s="319"/>
      <c r="H39" s="100"/>
      <c r="I39" s="24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row>
    <row r="40" spans="2:188" s="107" customFormat="1" ht="18" customHeight="1" x14ac:dyDescent="0.35">
      <c r="B40" s="156">
        <v>23</v>
      </c>
      <c r="C40" s="117" t="s">
        <v>51</v>
      </c>
      <c r="D40" s="118"/>
      <c r="E40" s="119"/>
      <c r="F40" s="120">
        <v>7</v>
      </c>
      <c r="G40" s="127"/>
      <c r="H40" s="100"/>
      <c r="I40" s="24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row>
    <row r="41" spans="2:188" s="107" customFormat="1" ht="18" customHeight="1" x14ac:dyDescent="0.35">
      <c r="B41" s="156">
        <v>24</v>
      </c>
      <c r="C41" s="117" t="s">
        <v>52</v>
      </c>
      <c r="D41" s="118"/>
      <c r="E41" s="119"/>
      <c r="F41" s="120">
        <v>7</v>
      </c>
      <c r="G41" s="127"/>
      <c r="H41" s="100"/>
      <c r="I41" s="24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row>
    <row r="42" spans="2:188" s="107" customFormat="1" ht="18" customHeight="1" x14ac:dyDescent="0.35">
      <c r="B42" s="196"/>
      <c r="C42" s="318" t="s">
        <v>53</v>
      </c>
      <c r="D42" s="318"/>
      <c r="E42" s="318"/>
      <c r="F42" s="318"/>
      <c r="G42" s="319"/>
      <c r="H42" s="99"/>
      <c r="I42" s="24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row>
    <row r="43" spans="2:188" s="107" customFormat="1" x14ac:dyDescent="0.35">
      <c r="B43" s="125">
        <v>25</v>
      </c>
      <c r="C43" s="117" t="s">
        <v>54</v>
      </c>
      <c r="D43" s="118"/>
      <c r="E43" s="126"/>
      <c r="F43" s="120">
        <v>3.5</v>
      </c>
      <c r="G43" s="127"/>
      <c r="H43" s="99"/>
      <c r="I43" s="24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row>
    <row r="44" spans="2:188" s="107" customFormat="1" ht="14.5" thickBot="1" x14ac:dyDescent="0.4">
      <c r="B44" s="125"/>
      <c r="C44" s="256" t="s">
        <v>55</v>
      </c>
      <c r="D44" s="257"/>
      <c r="E44" s="257"/>
      <c r="F44" s="257"/>
      <c r="G44" s="258"/>
      <c r="H44" s="99"/>
      <c r="I44" s="249"/>
      <c r="J44" s="99"/>
      <c r="K44" s="99"/>
      <c r="L44" s="99"/>
      <c r="M44" s="99"/>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row>
    <row r="45" spans="2:188" s="107" customFormat="1" ht="14.5" thickBot="1" x14ac:dyDescent="0.4">
      <c r="B45" s="125">
        <v>26</v>
      </c>
      <c r="C45" s="260" t="s">
        <v>56</v>
      </c>
      <c r="D45" s="261"/>
      <c r="E45" s="261"/>
      <c r="F45" s="262"/>
      <c r="G45" s="241">
        <v>94000000</v>
      </c>
      <c r="H45" s="234" t="s">
        <v>29</v>
      </c>
      <c r="I45" s="24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row>
    <row r="46" spans="2:188" s="107" customFormat="1" ht="31.9" customHeight="1" thickBot="1" x14ac:dyDescent="0.4">
      <c r="B46" s="128"/>
      <c r="C46" s="259" t="s">
        <v>57</v>
      </c>
      <c r="D46" s="259"/>
      <c r="E46" s="259"/>
      <c r="F46" s="259"/>
      <c r="G46" s="197"/>
      <c r="H46" s="99"/>
      <c r="I46" s="24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row>
    <row r="47" spans="2:188" s="107" customFormat="1" ht="18" customHeight="1" thickBot="1" x14ac:dyDescent="0.4">
      <c r="B47" s="129"/>
      <c r="C47" s="263" t="s">
        <v>58</v>
      </c>
      <c r="D47" s="263"/>
      <c r="E47" s="263"/>
      <c r="F47" s="263"/>
      <c r="G47" s="130">
        <v>2.36</v>
      </c>
      <c r="H47" s="234" t="s">
        <v>59</v>
      </c>
      <c r="I47" s="24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row>
    <row r="48" spans="2:188" s="107" customFormat="1" ht="18" customHeight="1" thickBot="1" x14ac:dyDescent="0.4">
      <c r="B48" s="133"/>
      <c r="C48" s="320" t="s">
        <v>60</v>
      </c>
      <c r="D48" s="320"/>
      <c r="E48" s="320"/>
      <c r="F48" s="320"/>
      <c r="G48" s="134"/>
      <c r="H48" s="135"/>
      <c r="I48" s="24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c r="EJ48" s="99"/>
      <c r="EK48" s="99"/>
      <c r="EL48" s="99"/>
      <c r="EM48" s="99"/>
      <c r="EN48" s="99"/>
      <c r="EO48" s="99"/>
      <c r="EP48" s="99"/>
      <c r="EQ48" s="99"/>
      <c r="ER48" s="99"/>
      <c r="ES48" s="99"/>
      <c r="ET48" s="99"/>
      <c r="EU48" s="99"/>
      <c r="EV48" s="99"/>
      <c r="EW48" s="99"/>
      <c r="EX48" s="99"/>
      <c r="EY48" s="99"/>
      <c r="EZ48" s="99"/>
      <c r="FA48" s="99"/>
      <c r="FB48" s="99"/>
      <c r="FC48" s="99"/>
      <c r="FD48" s="99"/>
      <c r="FE48" s="99"/>
      <c r="FF48" s="99"/>
      <c r="FG48" s="99"/>
      <c r="FH48" s="99"/>
      <c r="FI48" s="99"/>
      <c r="FJ48" s="99"/>
      <c r="FK48" s="99"/>
      <c r="FL48" s="99"/>
      <c r="FM48" s="99"/>
      <c r="FN48" s="99"/>
      <c r="FO48" s="99"/>
      <c r="FP48" s="99"/>
      <c r="FQ48" s="99"/>
      <c r="FR48" s="99"/>
      <c r="FS48" s="99"/>
      <c r="FT48" s="99"/>
      <c r="FU48" s="99"/>
      <c r="FV48" s="99"/>
      <c r="FW48" s="99"/>
      <c r="FX48" s="99"/>
      <c r="FY48" s="99"/>
      <c r="FZ48" s="99"/>
      <c r="GA48" s="99"/>
      <c r="GB48" s="99"/>
      <c r="GC48" s="99"/>
      <c r="GD48" s="99"/>
      <c r="GE48" s="99"/>
      <c r="GF48" s="99"/>
    </row>
    <row r="49" spans="2:188" s="107" customFormat="1" ht="18" customHeight="1" thickBot="1" x14ac:dyDescent="0.4">
      <c r="B49" s="321" t="s">
        <v>61</v>
      </c>
      <c r="C49" s="322"/>
      <c r="D49" s="322"/>
      <c r="E49" s="322"/>
      <c r="F49" s="322"/>
      <c r="G49" s="323"/>
      <c r="H49" s="136"/>
      <c r="I49" s="24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c r="EJ49" s="99"/>
      <c r="EK49" s="99"/>
      <c r="EL49" s="99"/>
      <c r="EM49" s="99"/>
      <c r="EN49" s="99"/>
      <c r="EO49" s="99"/>
      <c r="EP49" s="99"/>
      <c r="EQ49" s="99"/>
      <c r="ER49" s="99"/>
      <c r="ES49" s="99"/>
      <c r="ET49" s="99"/>
      <c r="EU49" s="99"/>
      <c r="EV49" s="99"/>
      <c r="EW49" s="99"/>
      <c r="EX49" s="99"/>
      <c r="EY49" s="99"/>
      <c r="EZ49" s="99"/>
      <c r="FA49" s="99"/>
      <c r="FB49" s="99"/>
      <c r="FC49" s="99"/>
      <c r="FD49" s="99"/>
      <c r="FE49" s="99"/>
      <c r="FF49" s="99"/>
      <c r="FG49" s="99"/>
      <c r="FH49" s="99"/>
      <c r="FI49" s="99"/>
      <c r="FJ49" s="99"/>
      <c r="FK49" s="99"/>
      <c r="FL49" s="99"/>
      <c r="FM49" s="99"/>
      <c r="FN49" s="99"/>
      <c r="FO49" s="99"/>
      <c r="FP49" s="99"/>
      <c r="FQ49" s="99"/>
      <c r="FR49" s="99"/>
      <c r="FS49" s="99"/>
      <c r="FT49" s="99"/>
      <c r="FU49" s="99"/>
      <c r="FV49" s="99"/>
      <c r="FW49" s="99"/>
      <c r="FX49" s="99"/>
      <c r="FY49" s="99"/>
      <c r="FZ49" s="99"/>
      <c r="GA49" s="99"/>
      <c r="GB49" s="99"/>
      <c r="GC49" s="99"/>
      <c r="GD49" s="99"/>
      <c r="GE49" s="99"/>
      <c r="GF49" s="99"/>
    </row>
    <row r="50" spans="2:188" s="107" customFormat="1" ht="14.9" customHeight="1" x14ac:dyDescent="0.35">
      <c r="B50" s="324"/>
      <c r="C50" s="326" t="s">
        <v>62</v>
      </c>
      <c r="D50" s="326" t="s">
        <v>63</v>
      </c>
      <c r="E50" s="137" t="s">
        <v>64</v>
      </c>
      <c r="F50" s="328" t="s">
        <v>65</v>
      </c>
      <c r="G50" s="138" t="s">
        <v>13</v>
      </c>
      <c r="H50" s="124"/>
      <c r="I50" s="24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c r="EJ50" s="99"/>
      <c r="EK50" s="99"/>
      <c r="EL50" s="99"/>
      <c r="EM50" s="99"/>
      <c r="EN50" s="99"/>
      <c r="EO50" s="99"/>
      <c r="EP50" s="99"/>
      <c r="EQ50" s="99"/>
      <c r="ER50" s="99"/>
      <c r="ES50" s="99"/>
      <c r="ET50" s="99"/>
      <c r="EU50" s="99"/>
      <c r="EV50" s="99"/>
      <c r="EW50" s="99"/>
      <c r="EX50" s="99"/>
      <c r="EY50" s="99"/>
      <c r="EZ50" s="99"/>
      <c r="FA50" s="99"/>
      <c r="FB50" s="99"/>
      <c r="FC50" s="99"/>
      <c r="FD50" s="99"/>
      <c r="FE50" s="99"/>
      <c r="FF50" s="99"/>
      <c r="FG50" s="99"/>
      <c r="FH50" s="99"/>
      <c r="FI50" s="99"/>
      <c r="FJ50" s="99"/>
      <c r="FK50" s="99"/>
      <c r="FL50" s="99"/>
      <c r="FM50" s="99"/>
      <c r="FN50" s="99"/>
      <c r="FO50" s="99"/>
      <c r="FP50" s="99"/>
      <c r="FQ50" s="99"/>
      <c r="FR50" s="99"/>
      <c r="FS50" s="99"/>
      <c r="FT50" s="99"/>
      <c r="FU50" s="99"/>
      <c r="FV50" s="99"/>
      <c r="FW50" s="99"/>
      <c r="FX50" s="99"/>
      <c r="FY50" s="99"/>
      <c r="FZ50" s="99"/>
      <c r="GA50" s="99"/>
      <c r="GB50" s="99"/>
      <c r="GC50" s="99"/>
      <c r="GD50" s="99"/>
      <c r="GE50" s="99"/>
      <c r="GF50" s="99"/>
    </row>
    <row r="51" spans="2:188" s="107" customFormat="1" ht="14.9" customHeight="1" x14ac:dyDescent="0.35">
      <c r="B51" s="325"/>
      <c r="C51" s="327"/>
      <c r="D51" s="327"/>
      <c r="E51" s="139" t="s">
        <v>66</v>
      </c>
      <c r="F51" s="329"/>
      <c r="G51" s="140" t="s">
        <v>17</v>
      </c>
      <c r="H51" s="99"/>
      <c r="I51" s="24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c r="EJ51" s="99"/>
      <c r="EK51" s="99"/>
      <c r="EL51" s="99"/>
      <c r="EM51" s="99"/>
      <c r="EN51" s="99"/>
      <c r="EO51" s="99"/>
      <c r="EP51" s="99"/>
      <c r="EQ51" s="99"/>
      <c r="ER51" s="99"/>
      <c r="ES51" s="99"/>
      <c r="ET51" s="99"/>
      <c r="EU51" s="99"/>
      <c r="EV51" s="99"/>
      <c r="EW51" s="99"/>
      <c r="EX51" s="99"/>
      <c r="EY51" s="99"/>
      <c r="EZ51" s="99"/>
      <c r="FA51" s="99"/>
      <c r="FB51" s="99"/>
      <c r="FC51" s="99"/>
      <c r="FD51" s="99"/>
      <c r="FE51" s="99"/>
      <c r="FF51" s="99"/>
      <c r="FG51" s="99"/>
      <c r="FH51" s="99"/>
      <c r="FI51" s="99"/>
      <c r="FJ51" s="99"/>
      <c r="FK51" s="99"/>
      <c r="FL51" s="99"/>
      <c r="FM51" s="99"/>
      <c r="FN51" s="99"/>
      <c r="FO51" s="99"/>
      <c r="FP51" s="99"/>
      <c r="FQ51" s="99"/>
      <c r="FR51" s="99"/>
      <c r="FS51" s="99"/>
      <c r="FT51" s="99"/>
      <c r="FU51" s="99"/>
      <c r="FV51" s="99"/>
      <c r="FW51" s="99"/>
      <c r="FX51" s="99"/>
      <c r="FY51" s="99"/>
      <c r="FZ51" s="99"/>
      <c r="GA51" s="99"/>
      <c r="GB51" s="99"/>
      <c r="GC51" s="99"/>
      <c r="GD51" s="99"/>
      <c r="GE51" s="99"/>
      <c r="GF51" s="99"/>
    </row>
    <row r="52" spans="2:188" s="107" customFormat="1" ht="15" customHeight="1" thickBot="1" x14ac:dyDescent="0.4">
      <c r="B52" s="325"/>
      <c r="C52" s="327"/>
      <c r="D52" s="327"/>
      <c r="E52" s="114" t="s">
        <v>67</v>
      </c>
      <c r="F52" s="114" t="s">
        <v>68</v>
      </c>
      <c r="G52" s="116" t="s">
        <v>69</v>
      </c>
      <c r="H52" s="99"/>
      <c r="I52" s="24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row>
    <row r="53" spans="2:188" s="107" customFormat="1" ht="14.5" thickBot="1" x14ac:dyDescent="0.4">
      <c r="B53" s="141"/>
      <c r="C53" s="142" t="s">
        <v>70</v>
      </c>
      <c r="D53" s="143"/>
      <c r="E53" s="144"/>
      <c r="F53" s="145"/>
      <c r="G53" s="146"/>
      <c r="H53" s="99"/>
      <c r="I53" s="24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c r="FB53" s="99"/>
      <c r="FC53" s="99"/>
      <c r="FD53" s="99"/>
      <c r="FE53" s="99"/>
      <c r="FF53" s="99"/>
      <c r="FG53" s="99"/>
      <c r="FH53" s="99"/>
      <c r="FI53" s="99"/>
      <c r="FJ53" s="99"/>
      <c r="FK53" s="99"/>
      <c r="FL53" s="99"/>
      <c r="FM53" s="99"/>
      <c r="FN53" s="99"/>
      <c r="FO53" s="99"/>
      <c r="FP53" s="99"/>
      <c r="FQ53" s="99"/>
      <c r="FR53" s="99"/>
      <c r="FS53" s="99"/>
      <c r="FT53" s="99"/>
      <c r="FU53" s="99"/>
      <c r="FV53" s="99"/>
      <c r="FW53" s="99"/>
      <c r="FX53" s="99"/>
      <c r="FY53" s="99"/>
      <c r="FZ53" s="99"/>
      <c r="GA53" s="99"/>
      <c r="GB53" s="99"/>
      <c r="GC53" s="99"/>
      <c r="GD53" s="99"/>
      <c r="GE53" s="99"/>
      <c r="GF53" s="99"/>
    </row>
    <row r="54" spans="2:188" s="107" customFormat="1" ht="14.5" thickBot="1" x14ac:dyDescent="0.4">
      <c r="B54" s="147">
        <v>27</v>
      </c>
      <c r="C54" s="148" t="s">
        <v>71</v>
      </c>
      <c r="D54" s="149" t="s">
        <v>72</v>
      </c>
      <c r="E54" s="150"/>
      <c r="F54" s="151">
        <v>60</v>
      </c>
      <c r="G54" s="127"/>
      <c r="H54" s="99"/>
      <c r="I54" s="24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c r="EJ54" s="99"/>
      <c r="EK54" s="99"/>
      <c r="EL54" s="99"/>
      <c r="EM54" s="99"/>
      <c r="EN54" s="99"/>
      <c r="EO54" s="99"/>
      <c r="EP54" s="99"/>
      <c r="EQ54" s="99"/>
      <c r="ER54" s="99"/>
      <c r="ES54" s="99"/>
      <c r="ET54" s="99"/>
      <c r="EU54" s="99"/>
      <c r="EV54" s="99"/>
      <c r="EW54" s="99"/>
      <c r="EX54" s="99"/>
      <c r="EY54" s="99"/>
      <c r="EZ54" s="99"/>
      <c r="FA54" s="99"/>
      <c r="FB54" s="99"/>
      <c r="FC54" s="99"/>
      <c r="FD54" s="99"/>
      <c r="FE54" s="99"/>
      <c r="FF54" s="99"/>
      <c r="FG54" s="99"/>
      <c r="FH54" s="99"/>
      <c r="FI54" s="99"/>
      <c r="FJ54" s="99"/>
      <c r="FK54" s="99"/>
      <c r="FL54" s="99"/>
      <c r="FM54" s="99"/>
      <c r="FN54" s="99"/>
      <c r="FO54" s="99"/>
      <c r="FP54" s="99"/>
      <c r="FQ54" s="99"/>
      <c r="FR54" s="99"/>
      <c r="FS54" s="99"/>
      <c r="FT54" s="99"/>
      <c r="FU54" s="99"/>
      <c r="FV54" s="99"/>
      <c r="FW54" s="99"/>
      <c r="FX54" s="99"/>
      <c r="FY54" s="99"/>
      <c r="FZ54" s="99"/>
      <c r="GA54" s="99"/>
      <c r="GB54" s="99"/>
      <c r="GC54" s="99"/>
      <c r="GD54" s="99"/>
      <c r="GE54" s="99"/>
      <c r="GF54" s="99"/>
    </row>
    <row r="55" spans="2:188" s="107" customFormat="1" ht="14.5" thickBot="1" x14ac:dyDescent="0.4">
      <c r="B55" s="141"/>
      <c r="C55" s="142" t="s">
        <v>73</v>
      </c>
      <c r="D55" s="143"/>
      <c r="E55" s="144"/>
      <c r="F55" s="145"/>
      <c r="G55" s="146"/>
      <c r="H55" s="99"/>
      <c r="I55" s="24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c r="EJ55" s="99"/>
      <c r="EK55" s="99"/>
      <c r="EL55" s="99"/>
      <c r="EM55" s="99"/>
      <c r="EN55" s="99"/>
      <c r="EO55" s="99"/>
      <c r="EP55" s="99"/>
      <c r="EQ55" s="99"/>
      <c r="ER55" s="99"/>
      <c r="ES55" s="99"/>
      <c r="ET55" s="99"/>
      <c r="EU55" s="99"/>
      <c r="EV55" s="99"/>
      <c r="EW55" s="99"/>
      <c r="EX55" s="99"/>
      <c r="EY55" s="99"/>
      <c r="EZ55" s="99"/>
      <c r="FA55" s="99"/>
      <c r="FB55" s="99"/>
      <c r="FC55" s="99"/>
      <c r="FD55" s="99"/>
      <c r="FE55" s="99"/>
      <c r="FF55" s="99"/>
      <c r="FG55" s="99"/>
      <c r="FH55" s="99"/>
      <c r="FI55" s="99"/>
      <c r="FJ55" s="99"/>
      <c r="FK55" s="99"/>
      <c r="FL55" s="99"/>
      <c r="FM55" s="99"/>
      <c r="FN55" s="99"/>
      <c r="FO55" s="99"/>
      <c r="FP55" s="99"/>
      <c r="FQ55" s="99"/>
      <c r="FR55" s="99"/>
      <c r="FS55" s="99"/>
      <c r="FT55" s="99"/>
      <c r="FU55" s="99"/>
      <c r="FV55" s="99"/>
      <c r="FW55" s="99"/>
      <c r="FX55" s="99"/>
      <c r="FY55" s="99"/>
      <c r="FZ55" s="99"/>
      <c r="GA55" s="99"/>
      <c r="GB55" s="99"/>
      <c r="GC55" s="99"/>
      <c r="GD55" s="99"/>
      <c r="GE55" s="99"/>
      <c r="GF55" s="99"/>
    </row>
    <row r="56" spans="2:188" s="107" customFormat="1" ht="60" customHeight="1" x14ac:dyDescent="0.35">
      <c r="B56" s="152">
        <v>28</v>
      </c>
      <c r="C56" s="255" t="s">
        <v>74</v>
      </c>
      <c r="D56" s="158" t="s">
        <v>75</v>
      </c>
      <c r="E56" s="154"/>
      <c r="F56" s="155">
        <v>7</v>
      </c>
      <c r="G56" s="127"/>
      <c r="H56" s="99"/>
      <c r="I56" s="24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c r="EJ56" s="99"/>
      <c r="EK56" s="99"/>
      <c r="EL56" s="99"/>
      <c r="EM56" s="99"/>
      <c r="EN56" s="99"/>
      <c r="EO56" s="99"/>
      <c r="EP56" s="99"/>
      <c r="EQ56" s="99"/>
      <c r="ER56" s="99"/>
      <c r="ES56" s="99"/>
      <c r="ET56" s="99"/>
      <c r="EU56" s="99"/>
      <c r="EV56" s="99"/>
      <c r="EW56" s="99"/>
      <c r="EX56" s="99"/>
      <c r="EY56" s="99"/>
      <c r="EZ56" s="99"/>
      <c r="FA56" s="99"/>
      <c r="FB56" s="99"/>
      <c r="FC56" s="99"/>
      <c r="FD56" s="99"/>
      <c r="FE56" s="99"/>
      <c r="FF56" s="99"/>
      <c r="FG56" s="99"/>
      <c r="FH56" s="99"/>
      <c r="FI56" s="99"/>
      <c r="FJ56" s="99"/>
      <c r="FK56" s="99"/>
      <c r="FL56" s="99"/>
      <c r="FM56" s="99"/>
      <c r="FN56" s="99"/>
      <c r="FO56" s="99"/>
      <c r="FP56" s="99"/>
      <c r="FQ56" s="99"/>
      <c r="FR56" s="99"/>
      <c r="FS56" s="99"/>
      <c r="FT56" s="99"/>
      <c r="FU56" s="99"/>
      <c r="FV56" s="99"/>
      <c r="FW56" s="99"/>
      <c r="FX56" s="99"/>
      <c r="FY56" s="99"/>
      <c r="FZ56" s="99"/>
      <c r="GA56" s="99"/>
      <c r="GB56" s="99"/>
      <c r="GC56" s="99"/>
      <c r="GD56" s="99"/>
      <c r="GE56" s="99"/>
      <c r="GF56" s="99"/>
    </row>
    <row r="57" spans="2:188" s="107" customFormat="1" ht="27" customHeight="1" x14ac:dyDescent="0.35">
      <c r="B57" s="152">
        <v>29</v>
      </c>
      <c r="C57" s="157" t="s">
        <v>76</v>
      </c>
      <c r="D57" s="158" t="s">
        <v>75</v>
      </c>
      <c r="E57" s="154"/>
      <c r="F57" s="155">
        <v>3.5</v>
      </c>
      <c r="G57" s="127"/>
      <c r="H57" s="99"/>
      <c r="I57" s="24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c r="EJ57" s="99"/>
      <c r="EK57" s="99"/>
      <c r="EL57" s="99"/>
      <c r="EM57" s="99"/>
      <c r="EN57" s="99"/>
      <c r="EO57" s="99"/>
      <c r="EP57" s="99"/>
      <c r="EQ57" s="99"/>
      <c r="ER57" s="99"/>
      <c r="ES57" s="99"/>
      <c r="ET57" s="99"/>
      <c r="EU57" s="99"/>
      <c r="EV57" s="99"/>
      <c r="EW57" s="99"/>
      <c r="EX57" s="99"/>
      <c r="EY57" s="99"/>
      <c r="EZ57" s="99"/>
      <c r="FA57" s="99"/>
      <c r="FB57" s="99"/>
      <c r="FC57" s="99"/>
      <c r="FD57" s="99"/>
      <c r="FE57" s="99"/>
      <c r="FF57" s="99"/>
      <c r="FG57" s="99"/>
      <c r="FH57" s="99"/>
      <c r="FI57" s="99"/>
      <c r="FJ57" s="99"/>
      <c r="FK57" s="99"/>
      <c r="FL57" s="99"/>
      <c r="FM57" s="99"/>
      <c r="FN57" s="99"/>
      <c r="FO57" s="99"/>
      <c r="FP57" s="99"/>
      <c r="FQ57" s="99"/>
      <c r="FR57" s="99"/>
      <c r="FS57" s="99"/>
      <c r="FT57" s="99"/>
      <c r="FU57" s="99"/>
      <c r="FV57" s="99"/>
      <c r="FW57" s="99"/>
      <c r="FX57" s="99"/>
      <c r="FY57" s="99"/>
      <c r="FZ57" s="99"/>
      <c r="GA57" s="99"/>
      <c r="GB57" s="99"/>
      <c r="GC57" s="99"/>
      <c r="GD57" s="99"/>
      <c r="GE57" s="99"/>
      <c r="GF57" s="99"/>
    </row>
    <row r="58" spans="2:188" s="107" customFormat="1" ht="29.5" customHeight="1" x14ac:dyDescent="0.35">
      <c r="B58" s="152">
        <v>30</v>
      </c>
      <c r="C58" s="157" t="s">
        <v>77</v>
      </c>
      <c r="D58" s="158" t="s">
        <v>75</v>
      </c>
      <c r="E58" s="154"/>
      <c r="F58" s="155">
        <v>3.5</v>
      </c>
      <c r="G58" s="127"/>
      <c r="H58" s="99"/>
      <c r="I58" s="24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c r="FB58" s="99"/>
      <c r="FC58" s="99"/>
      <c r="FD58" s="99"/>
      <c r="FE58" s="99"/>
      <c r="FF58" s="99"/>
      <c r="FG58" s="99"/>
      <c r="FH58" s="99"/>
      <c r="FI58" s="99"/>
      <c r="FJ58" s="99"/>
      <c r="FK58" s="99"/>
      <c r="FL58" s="99"/>
      <c r="FM58" s="99"/>
      <c r="FN58" s="99"/>
      <c r="FO58" s="99"/>
      <c r="FP58" s="99"/>
      <c r="FQ58" s="99"/>
      <c r="FR58" s="99"/>
      <c r="FS58" s="99"/>
      <c r="FT58" s="99"/>
      <c r="FU58" s="99"/>
      <c r="FV58" s="99"/>
      <c r="FW58" s="99"/>
      <c r="FX58" s="99"/>
      <c r="FY58" s="99"/>
      <c r="FZ58" s="99"/>
      <c r="GA58" s="99"/>
      <c r="GB58" s="99"/>
      <c r="GC58" s="99"/>
      <c r="GD58" s="99"/>
      <c r="GE58" s="99"/>
      <c r="GF58" s="99"/>
    </row>
    <row r="59" spans="2:188" s="107" customFormat="1" ht="30" customHeight="1" thickBot="1" x14ac:dyDescent="0.4">
      <c r="B59" s="152">
        <v>31</v>
      </c>
      <c r="C59" s="157" t="s">
        <v>78</v>
      </c>
      <c r="D59" s="158" t="s">
        <v>75</v>
      </c>
      <c r="E59" s="150"/>
      <c r="F59" s="151">
        <v>3.5</v>
      </c>
      <c r="G59" s="127"/>
      <c r="H59" s="99"/>
      <c r="I59" s="24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c r="EJ59" s="99"/>
      <c r="EK59" s="99"/>
      <c r="EL59" s="99"/>
      <c r="EM59" s="99"/>
      <c r="EN59" s="99"/>
      <c r="EO59" s="99"/>
      <c r="EP59" s="99"/>
      <c r="EQ59" s="99"/>
      <c r="ER59" s="99"/>
      <c r="ES59" s="99"/>
      <c r="ET59" s="99"/>
      <c r="EU59" s="99"/>
      <c r="EV59" s="99"/>
      <c r="EW59" s="99"/>
      <c r="EX59" s="99"/>
      <c r="EY59" s="99"/>
      <c r="EZ59" s="99"/>
      <c r="FA59" s="99"/>
      <c r="FB59" s="99"/>
      <c r="FC59" s="99"/>
      <c r="FD59" s="99"/>
      <c r="FE59" s="99"/>
      <c r="FF59" s="99"/>
      <c r="FG59" s="99"/>
      <c r="FH59" s="99"/>
      <c r="FI59" s="99"/>
      <c r="FJ59" s="99"/>
      <c r="FK59" s="99"/>
      <c r="FL59" s="99"/>
      <c r="FM59" s="99"/>
      <c r="FN59" s="99"/>
      <c r="FO59" s="99"/>
      <c r="FP59" s="99"/>
      <c r="FQ59" s="99"/>
      <c r="FR59" s="99"/>
      <c r="FS59" s="99"/>
      <c r="FT59" s="99"/>
      <c r="FU59" s="99"/>
      <c r="FV59" s="99"/>
      <c r="FW59" s="99"/>
      <c r="FX59" s="99"/>
      <c r="FY59" s="99"/>
      <c r="FZ59" s="99"/>
      <c r="GA59" s="99"/>
      <c r="GB59" s="99"/>
      <c r="GC59" s="99"/>
      <c r="GD59" s="99"/>
      <c r="GE59" s="99"/>
      <c r="GF59" s="99"/>
    </row>
    <row r="60" spans="2:188" s="107" customFormat="1" ht="14.5" thickBot="1" x14ac:dyDescent="0.4">
      <c r="B60" s="141"/>
      <c r="C60" s="142" t="s">
        <v>79</v>
      </c>
      <c r="D60" s="143"/>
      <c r="E60" s="144"/>
      <c r="F60" s="145"/>
      <c r="G60" s="146"/>
      <c r="H60" s="99"/>
      <c r="I60" s="24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c r="EJ60" s="99"/>
      <c r="EK60" s="99"/>
      <c r="EL60" s="99"/>
      <c r="EM60" s="99"/>
      <c r="EN60" s="99"/>
      <c r="EO60" s="99"/>
      <c r="EP60" s="99"/>
      <c r="EQ60" s="99"/>
      <c r="ER60" s="99"/>
      <c r="ES60" s="99"/>
      <c r="ET60" s="99"/>
      <c r="EU60" s="99"/>
      <c r="EV60" s="99"/>
      <c r="EW60" s="99"/>
      <c r="EX60" s="99"/>
      <c r="EY60" s="99"/>
      <c r="EZ60" s="99"/>
      <c r="FA60" s="99"/>
      <c r="FB60" s="99"/>
      <c r="FC60" s="99"/>
      <c r="FD60" s="99"/>
      <c r="FE60" s="99"/>
      <c r="FF60" s="99"/>
      <c r="FG60" s="99"/>
      <c r="FH60" s="99"/>
      <c r="FI60" s="99"/>
      <c r="FJ60" s="99"/>
      <c r="FK60" s="99"/>
      <c r="FL60" s="99"/>
      <c r="FM60" s="99"/>
      <c r="FN60" s="99"/>
      <c r="FO60" s="99"/>
      <c r="FP60" s="99"/>
      <c r="FQ60" s="99"/>
      <c r="FR60" s="99"/>
      <c r="FS60" s="99"/>
      <c r="FT60" s="99"/>
      <c r="FU60" s="99"/>
      <c r="FV60" s="99"/>
      <c r="FW60" s="99"/>
      <c r="FX60" s="99"/>
      <c r="FY60" s="99"/>
      <c r="FZ60" s="99"/>
      <c r="GA60" s="99"/>
      <c r="GB60" s="99"/>
      <c r="GC60" s="99"/>
      <c r="GD60" s="99"/>
      <c r="GE60" s="99"/>
      <c r="GF60" s="99"/>
    </row>
    <row r="61" spans="2:188" s="107" customFormat="1" ht="27.65" customHeight="1" x14ac:dyDescent="0.35">
      <c r="B61" s="202">
        <v>32</v>
      </c>
      <c r="C61" s="203" t="s">
        <v>80</v>
      </c>
      <c r="D61" s="204" t="s">
        <v>75</v>
      </c>
      <c r="E61" s="154"/>
      <c r="F61" s="206">
        <v>3.5</v>
      </c>
      <c r="G61" s="127"/>
      <c r="H61" s="99"/>
      <c r="I61" s="24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c r="FB61" s="99"/>
      <c r="FC61" s="99"/>
      <c r="FD61" s="99"/>
      <c r="FE61" s="99"/>
      <c r="FF61" s="99"/>
      <c r="FG61" s="99"/>
      <c r="FH61" s="99"/>
      <c r="FI61" s="99"/>
      <c r="FJ61" s="99"/>
      <c r="FK61" s="99"/>
      <c r="FL61" s="99"/>
      <c r="FM61" s="99"/>
      <c r="FN61" s="99"/>
      <c r="FO61" s="99"/>
      <c r="FP61" s="99"/>
      <c r="FQ61" s="99"/>
      <c r="FR61" s="99"/>
      <c r="FS61" s="99"/>
      <c r="FT61" s="99"/>
      <c r="FU61" s="99"/>
      <c r="FV61" s="99"/>
      <c r="FW61" s="99"/>
      <c r="FX61" s="99"/>
      <c r="FY61" s="99"/>
      <c r="FZ61" s="99"/>
      <c r="GA61" s="99"/>
      <c r="GB61" s="99"/>
      <c r="GC61" s="99"/>
      <c r="GD61" s="99"/>
      <c r="GE61" s="99"/>
      <c r="GF61" s="99"/>
    </row>
    <row r="62" spans="2:188" s="107" customFormat="1" ht="30.65" customHeight="1" x14ac:dyDescent="0.35">
      <c r="B62" s="156">
        <v>33</v>
      </c>
      <c r="C62" s="157" t="s">
        <v>81</v>
      </c>
      <c r="D62" s="158" t="s">
        <v>75</v>
      </c>
      <c r="E62" s="154"/>
      <c r="F62" s="160">
        <v>3.5</v>
      </c>
      <c r="G62" s="127"/>
      <c r="H62" s="99"/>
      <c r="I62" s="24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c r="EJ62" s="99"/>
      <c r="EK62" s="99"/>
      <c r="EL62" s="99"/>
      <c r="EM62" s="99"/>
      <c r="EN62" s="99"/>
      <c r="EO62" s="99"/>
      <c r="EP62" s="99"/>
      <c r="EQ62" s="99"/>
      <c r="ER62" s="99"/>
      <c r="ES62" s="99"/>
      <c r="ET62" s="99"/>
      <c r="EU62" s="99"/>
      <c r="EV62" s="99"/>
      <c r="EW62" s="99"/>
      <c r="EX62" s="99"/>
      <c r="EY62" s="99"/>
      <c r="EZ62" s="99"/>
      <c r="FA62" s="99"/>
      <c r="FB62" s="99"/>
      <c r="FC62" s="99"/>
      <c r="FD62" s="99"/>
      <c r="FE62" s="99"/>
      <c r="FF62" s="99"/>
      <c r="FG62" s="99"/>
      <c r="FH62" s="99"/>
      <c r="FI62" s="99"/>
      <c r="FJ62" s="99"/>
      <c r="FK62" s="99"/>
      <c r="FL62" s="99"/>
      <c r="FM62" s="99"/>
      <c r="FN62" s="99"/>
      <c r="FO62" s="99"/>
      <c r="FP62" s="99"/>
      <c r="FQ62" s="99"/>
      <c r="FR62" s="99"/>
      <c r="FS62" s="99"/>
      <c r="FT62" s="99"/>
      <c r="FU62" s="99"/>
      <c r="FV62" s="99"/>
      <c r="FW62" s="99"/>
      <c r="FX62" s="99"/>
      <c r="FY62" s="99"/>
      <c r="FZ62" s="99"/>
      <c r="GA62" s="99"/>
      <c r="GB62" s="99"/>
      <c r="GC62" s="99"/>
      <c r="GD62" s="99"/>
      <c r="GE62" s="99"/>
      <c r="GF62" s="99"/>
    </row>
    <row r="63" spans="2:188" s="107" customFormat="1" ht="27" customHeight="1" thickBot="1" x14ac:dyDescent="0.4">
      <c r="B63" s="156">
        <v>34</v>
      </c>
      <c r="C63" s="157" t="s">
        <v>82</v>
      </c>
      <c r="D63" s="161" t="s">
        <v>75</v>
      </c>
      <c r="E63" s="154"/>
      <c r="F63" s="160">
        <v>3.5</v>
      </c>
      <c r="G63" s="127"/>
      <c r="H63" s="99"/>
      <c r="I63" s="249"/>
      <c r="J63" s="99"/>
      <c r="K63" s="225"/>
      <c r="L63" s="225"/>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c r="EJ63" s="99"/>
      <c r="EK63" s="99"/>
      <c r="EL63" s="99"/>
      <c r="EM63" s="99"/>
      <c r="EN63" s="99"/>
      <c r="EO63" s="99"/>
      <c r="EP63" s="99"/>
      <c r="EQ63" s="99"/>
      <c r="ER63" s="99"/>
      <c r="ES63" s="99"/>
      <c r="ET63" s="99"/>
      <c r="EU63" s="99"/>
      <c r="EV63" s="99"/>
      <c r="EW63" s="99"/>
      <c r="EX63" s="99"/>
      <c r="EY63" s="99"/>
      <c r="EZ63" s="99"/>
      <c r="FA63" s="99"/>
      <c r="FB63" s="99"/>
      <c r="FC63" s="99"/>
      <c r="FD63" s="99"/>
      <c r="FE63" s="99"/>
      <c r="FF63" s="99"/>
      <c r="FG63" s="99"/>
      <c r="FH63" s="99"/>
      <c r="FI63" s="99"/>
      <c r="FJ63" s="99"/>
      <c r="FK63" s="99"/>
      <c r="FL63" s="99"/>
      <c r="FM63" s="99"/>
      <c r="FN63" s="99"/>
      <c r="FO63" s="99"/>
      <c r="FP63" s="99"/>
      <c r="FQ63" s="99"/>
      <c r="FR63" s="99"/>
      <c r="FS63" s="99"/>
      <c r="FT63" s="99"/>
      <c r="FU63" s="99"/>
      <c r="FV63" s="99"/>
      <c r="FW63" s="99"/>
      <c r="FX63" s="99"/>
      <c r="FY63" s="99"/>
      <c r="FZ63" s="99"/>
      <c r="GA63" s="99"/>
      <c r="GB63" s="99"/>
      <c r="GC63" s="99"/>
      <c r="GD63" s="99"/>
      <c r="GE63" s="99"/>
      <c r="GF63" s="99"/>
    </row>
    <row r="64" spans="2:188" s="107" customFormat="1" ht="29.5" customHeight="1" thickBot="1" x14ac:dyDescent="0.4">
      <c r="B64" s="211">
        <v>35</v>
      </c>
      <c r="C64" s="208" t="s">
        <v>83</v>
      </c>
      <c r="D64" s="209" t="s">
        <v>75</v>
      </c>
      <c r="E64" s="210">
        <v>400000</v>
      </c>
      <c r="F64" s="162">
        <v>3.5</v>
      </c>
      <c r="G64" s="242">
        <v>1400000</v>
      </c>
      <c r="H64" s="234" t="s">
        <v>29</v>
      </c>
      <c r="I64" s="249"/>
      <c r="J64" s="99"/>
      <c r="K64" s="132"/>
      <c r="L64" s="233"/>
      <c r="M64" s="99"/>
      <c r="N64" s="99"/>
      <c r="O64" s="99"/>
      <c r="P64" s="99"/>
      <c r="Q64" s="99"/>
      <c r="R64" s="99"/>
      <c r="S64" s="99"/>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c r="EJ64" s="99"/>
      <c r="EK64" s="99"/>
      <c r="EL64" s="99"/>
      <c r="EM64" s="99"/>
      <c r="EN64" s="99"/>
      <c r="EO64" s="99"/>
      <c r="EP64" s="99"/>
      <c r="EQ64" s="99"/>
      <c r="ER64" s="99"/>
      <c r="ES64" s="99"/>
      <c r="ET64" s="99"/>
      <c r="EU64" s="99"/>
      <c r="EV64" s="99"/>
      <c r="EW64" s="99"/>
      <c r="EX64" s="99"/>
      <c r="EY64" s="99"/>
      <c r="EZ64" s="99"/>
      <c r="FA64" s="99"/>
      <c r="FB64" s="99"/>
      <c r="FC64" s="99"/>
      <c r="FD64" s="99"/>
      <c r="FE64" s="99"/>
      <c r="FF64" s="99"/>
      <c r="FG64" s="99"/>
      <c r="FH64" s="99"/>
      <c r="FI64" s="99"/>
      <c r="FJ64" s="99"/>
      <c r="FK64" s="99"/>
      <c r="FL64" s="99"/>
      <c r="FM64" s="99"/>
      <c r="FN64" s="99"/>
      <c r="FO64" s="99"/>
      <c r="FP64" s="99"/>
      <c r="FQ64" s="99"/>
      <c r="FR64" s="99"/>
      <c r="FS64" s="99"/>
      <c r="FT64" s="99"/>
      <c r="FU64" s="99"/>
      <c r="FV64" s="99"/>
      <c r="FW64" s="99"/>
      <c r="FX64" s="99"/>
      <c r="FY64" s="99"/>
      <c r="FZ64" s="99"/>
      <c r="GA64" s="99"/>
      <c r="GB64" s="99"/>
      <c r="GC64" s="99"/>
      <c r="GD64" s="99"/>
      <c r="GE64" s="99"/>
      <c r="GF64" s="99"/>
    </row>
    <row r="65" spans="1:188" s="107" customFormat="1" ht="16.5" customHeight="1" x14ac:dyDescent="0.35">
      <c r="B65" s="165"/>
      <c r="C65" s="330" t="s">
        <v>84</v>
      </c>
      <c r="D65" s="331"/>
      <c r="E65" s="331"/>
      <c r="F65" s="332"/>
      <c r="G65" s="166"/>
      <c r="H65" s="167"/>
      <c r="I65" s="251"/>
      <c r="J65" s="99"/>
      <c r="K65" s="132"/>
      <c r="L65" s="233"/>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c r="FB65" s="99"/>
      <c r="FC65" s="99"/>
      <c r="FD65" s="99"/>
      <c r="FE65" s="99"/>
      <c r="FF65" s="99"/>
      <c r="FG65" s="99"/>
      <c r="FH65" s="99"/>
      <c r="FI65" s="99"/>
      <c r="FJ65" s="99"/>
      <c r="FK65" s="99"/>
      <c r="FL65" s="99"/>
      <c r="FM65" s="99"/>
      <c r="FN65" s="99"/>
      <c r="FO65" s="99"/>
      <c r="FP65" s="99"/>
      <c r="FQ65" s="99"/>
      <c r="FR65" s="99"/>
      <c r="FS65" s="99"/>
      <c r="FT65" s="99"/>
      <c r="FU65" s="99"/>
      <c r="FV65" s="99"/>
      <c r="FW65" s="99"/>
      <c r="FX65" s="99"/>
      <c r="FY65" s="99"/>
      <c r="FZ65" s="99"/>
      <c r="GA65" s="99"/>
      <c r="GB65" s="99"/>
      <c r="GC65" s="99"/>
      <c r="GD65" s="99"/>
      <c r="GE65" s="99"/>
      <c r="GF65" s="99"/>
    </row>
    <row r="66" spans="1:188" s="107" customFormat="1" ht="18" customHeight="1" thickBot="1" x14ac:dyDescent="0.4">
      <c r="B66" s="170"/>
      <c r="C66" s="333" t="s">
        <v>85</v>
      </c>
      <c r="D66" s="334"/>
      <c r="E66" s="334"/>
      <c r="F66" s="335"/>
      <c r="G66" s="171"/>
      <c r="H66" s="172"/>
      <c r="I66" s="252"/>
      <c r="J66" s="99"/>
      <c r="K66" s="132"/>
      <c r="L66" s="233"/>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c r="EJ66" s="99"/>
      <c r="EK66" s="99"/>
      <c r="EL66" s="99"/>
      <c r="EM66" s="99"/>
      <c r="EN66" s="99"/>
      <c r="EO66" s="99"/>
      <c r="EP66" s="99"/>
      <c r="EQ66" s="99"/>
      <c r="ER66" s="99"/>
      <c r="ES66" s="99"/>
      <c r="ET66" s="99"/>
      <c r="EU66" s="99"/>
      <c r="EV66" s="99"/>
      <c r="EW66" s="99"/>
      <c r="EX66" s="99"/>
      <c r="EY66" s="99"/>
      <c r="EZ66" s="99"/>
      <c r="FA66" s="99"/>
      <c r="FB66" s="99"/>
      <c r="FC66" s="99"/>
      <c r="FD66" s="99"/>
      <c r="FE66" s="99"/>
      <c r="FF66" s="99"/>
      <c r="FG66" s="99"/>
      <c r="FH66" s="99"/>
      <c r="FI66" s="99"/>
      <c r="FJ66" s="99"/>
      <c r="FK66" s="99"/>
      <c r="FL66" s="99"/>
      <c r="FM66" s="99"/>
      <c r="FN66" s="99"/>
      <c r="FO66" s="99"/>
      <c r="FP66" s="99"/>
      <c r="FQ66" s="99"/>
      <c r="FR66" s="99"/>
      <c r="FS66" s="99"/>
      <c r="FT66" s="99"/>
      <c r="FU66" s="99"/>
      <c r="FV66" s="99"/>
      <c r="FW66" s="99"/>
      <c r="FX66" s="99"/>
      <c r="FY66" s="99"/>
      <c r="FZ66" s="99"/>
      <c r="GA66" s="99"/>
      <c r="GB66" s="99"/>
      <c r="GC66" s="99"/>
      <c r="GD66" s="99"/>
      <c r="GE66" s="99"/>
      <c r="GF66" s="99"/>
    </row>
    <row r="67" spans="1:188" s="107" customFormat="1" ht="18" customHeight="1" thickBot="1" x14ac:dyDescent="0.4">
      <c r="B67" s="170"/>
      <c r="C67" s="336" t="s">
        <v>86</v>
      </c>
      <c r="D67" s="336"/>
      <c r="E67" s="336"/>
      <c r="F67" s="336"/>
      <c r="G67" s="175">
        <v>78842202</v>
      </c>
      <c r="H67" s="234" t="s">
        <v>29</v>
      </c>
      <c r="I67" s="249"/>
      <c r="J67" s="99"/>
      <c r="K67" s="132"/>
      <c r="L67" s="233"/>
      <c r="M67" s="99"/>
      <c r="N67" s="99"/>
      <c r="O67" s="99"/>
      <c r="P67" s="99"/>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c r="FB67" s="99"/>
      <c r="FC67" s="99"/>
      <c r="FD67" s="99"/>
      <c r="FE67" s="99"/>
      <c r="FF67" s="99"/>
      <c r="FG67" s="99"/>
      <c r="FH67" s="99"/>
      <c r="FI67" s="99"/>
      <c r="FJ67" s="99"/>
      <c r="FK67" s="99"/>
      <c r="FL67" s="99"/>
      <c r="FM67" s="99"/>
      <c r="FN67" s="99"/>
      <c r="FO67" s="99"/>
      <c r="FP67" s="99"/>
      <c r="FQ67" s="99"/>
      <c r="FR67" s="99"/>
      <c r="FS67" s="99"/>
      <c r="FT67" s="99"/>
      <c r="FU67" s="99"/>
      <c r="FV67" s="99"/>
      <c r="FW67" s="99"/>
      <c r="FX67" s="99"/>
      <c r="FY67" s="99"/>
      <c r="FZ67" s="99"/>
      <c r="GA67" s="99"/>
      <c r="GB67" s="99"/>
      <c r="GC67" s="99"/>
      <c r="GD67" s="99"/>
      <c r="GE67" s="99"/>
      <c r="GF67" s="99"/>
    </row>
    <row r="68" spans="1:188" s="107" customFormat="1" ht="18" customHeight="1" x14ac:dyDescent="0.35">
      <c r="B68" s="170"/>
      <c r="C68" s="318" t="s">
        <v>87</v>
      </c>
      <c r="D68" s="318"/>
      <c r="E68" s="318"/>
      <c r="F68" s="318"/>
      <c r="G68" s="171"/>
      <c r="H68" s="167"/>
      <c r="I68" s="249"/>
      <c r="J68" s="99"/>
      <c r="K68" s="132"/>
      <c r="L68" s="233"/>
      <c r="M68" s="99"/>
      <c r="N68" s="99"/>
      <c r="O68" s="99"/>
      <c r="P68" s="99"/>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row>
    <row r="69" spans="1:188" s="107" customFormat="1" ht="18" customHeight="1" x14ac:dyDescent="0.35">
      <c r="B69" s="170"/>
      <c r="C69" s="318" t="s">
        <v>88</v>
      </c>
      <c r="D69" s="318"/>
      <c r="E69" s="318"/>
      <c r="F69" s="318"/>
      <c r="G69" s="177"/>
      <c r="H69" s="124"/>
      <c r="I69" s="249"/>
      <c r="J69" s="99"/>
      <c r="K69" s="132"/>
      <c r="L69" s="233"/>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c r="FB69" s="99"/>
      <c r="FC69" s="99"/>
      <c r="FD69" s="99"/>
      <c r="FE69" s="99"/>
      <c r="FF69" s="99"/>
      <c r="FG69" s="99"/>
      <c r="FH69" s="99"/>
      <c r="FI69" s="99"/>
      <c r="FJ69" s="99"/>
      <c r="FK69" s="99"/>
      <c r="FL69" s="99"/>
      <c r="FM69" s="99"/>
      <c r="FN69" s="99"/>
      <c r="FO69" s="99"/>
      <c r="FP69" s="99"/>
      <c r="FQ69" s="99"/>
      <c r="FR69" s="99"/>
      <c r="FS69" s="99"/>
      <c r="FT69" s="99"/>
      <c r="FU69" s="99"/>
      <c r="FV69" s="99"/>
      <c r="FW69" s="99"/>
      <c r="FX69" s="99"/>
      <c r="FY69" s="99"/>
      <c r="FZ69" s="99"/>
      <c r="GA69" s="99"/>
      <c r="GB69" s="99"/>
      <c r="GC69" s="99"/>
      <c r="GD69" s="99"/>
      <c r="GE69" s="99"/>
      <c r="GF69" s="99"/>
    </row>
    <row r="70" spans="1:188" s="107" customFormat="1" ht="18" customHeight="1" thickBot="1" x14ac:dyDescent="0.4">
      <c r="A70" s="178"/>
      <c r="B70" s="179"/>
      <c r="C70" s="317" t="s">
        <v>89</v>
      </c>
      <c r="D70" s="317"/>
      <c r="E70" s="317"/>
      <c r="F70" s="317"/>
      <c r="G70" s="243">
        <v>1800000000</v>
      </c>
      <c r="H70" s="124"/>
      <c r="I70" s="250"/>
      <c r="J70" s="99"/>
      <c r="K70" s="132"/>
      <c r="L70" s="233"/>
      <c r="M70" s="99"/>
      <c r="N70" s="99"/>
      <c r="O70" s="99"/>
      <c r="P70" s="99"/>
      <c r="Q70" s="99"/>
      <c r="R70" s="99"/>
      <c r="S70" s="99"/>
      <c r="T70" s="99"/>
      <c r="U70" s="99"/>
      <c r="V70" s="99"/>
      <c r="W70" s="99"/>
      <c r="X70" s="99"/>
      <c r="Y70" s="99"/>
      <c r="Z70" s="99"/>
      <c r="AA70" s="99"/>
      <c r="AB70" s="99"/>
      <c r="AC70" s="99"/>
      <c r="AD70" s="99"/>
      <c r="AE70" s="99"/>
      <c r="AF70" s="99"/>
      <c r="AG70" s="99"/>
      <c r="AH70" s="99"/>
      <c r="AI70" s="99"/>
      <c r="AJ70" s="99"/>
      <c r="AK70" s="99"/>
      <c r="AL70" s="99"/>
      <c r="AM70" s="99"/>
      <c r="AN70" s="99"/>
      <c r="AO70" s="99"/>
      <c r="AP70" s="99"/>
      <c r="AQ70" s="99"/>
      <c r="AR70" s="99"/>
      <c r="AS70" s="99"/>
      <c r="AT70" s="99"/>
      <c r="AU70" s="99"/>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99"/>
      <c r="BU70" s="99"/>
      <c r="BV70" s="99"/>
      <c r="BW70" s="99"/>
      <c r="BX70" s="99"/>
      <c r="BY70" s="99"/>
      <c r="BZ70" s="99"/>
      <c r="CA70" s="99"/>
      <c r="CB70" s="99"/>
      <c r="CC70" s="99"/>
      <c r="CD70" s="99"/>
      <c r="CE70" s="99"/>
      <c r="CF70" s="99"/>
      <c r="CG70" s="99"/>
      <c r="CH70" s="99"/>
      <c r="CI70" s="99"/>
      <c r="CJ70" s="99"/>
      <c r="CK70" s="99"/>
      <c r="CL70" s="99"/>
      <c r="CM70" s="99"/>
      <c r="CN70" s="99"/>
      <c r="CO70" s="99"/>
      <c r="CP70" s="99"/>
      <c r="CQ70" s="99"/>
      <c r="CR70" s="99"/>
      <c r="CS70" s="99"/>
      <c r="CT70" s="99"/>
      <c r="CU70" s="99"/>
      <c r="CV70" s="99"/>
      <c r="CW70" s="99"/>
      <c r="CX70" s="99"/>
      <c r="CY70" s="99"/>
      <c r="CZ70" s="99"/>
      <c r="DA70" s="99"/>
      <c r="DB70" s="99"/>
      <c r="DC70" s="99"/>
      <c r="DD70" s="99"/>
      <c r="DE70" s="99"/>
      <c r="DF70" s="99"/>
      <c r="DG70" s="99"/>
      <c r="DH70" s="99"/>
      <c r="DI70" s="99"/>
      <c r="DJ70" s="99"/>
      <c r="DK70" s="99"/>
      <c r="DL70" s="99"/>
      <c r="DM70" s="99"/>
      <c r="DN70" s="99"/>
      <c r="DO70" s="99"/>
      <c r="DP70" s="99"/>
      <c r="DQ70" s="99"/>
      <c r="DR70" s="99"/>
      <c r="DS70" s="99"/>
      <c r="DT70" s="99"/>
      <c r="DU70" s="99"/>
      <c r="DV70" s="99"/>
      <c r="DW70" s="99"/>
      <c r="DX70" s="99"/>
      <c r="DY70" s="99"/>
      <c r="DZ70" s="99"/>
      <c r="EA70" s="99"/>
      <c r="EB70" s="99"/>
      <c r="EC70" s="99"/>
      <c r="ED70" s="99"/>
      <c r="EE70" s="99"/>
      <c r="EF70" s="99"/>
      <c r="EG70" s="99"/>
      <c r="EH70" s="99"/>
      <c r="EI70" s="99"/>
      <c r="EJ70" s="99"/>
      <c r="EK70" s="99"/>
      <c r="EL70" s="99"/>
      <c r="EM70" s="99"/>
      <c r="EN70" s="99"/>
      <c r="EO70" s="99"/>
      <c r="EP70" s="99"/>
      <c r="EQ70" s="99"/>
      <c r="ER70" s="99"/>
      <c r="ES70" s="99"/>
      <c r="ET70" s="99"/>
      <c r="EU70" s="99"/>
      <c r="EV70" s="99"/>
      <c r="EW70" s="99"/>
      <c r="EX70" s="99"/>
      <c r="EY70" s="99"/>
      <c r="EZ70" s="99"/>
      <c r="FA70" s="99"/>
      <c r="FB70" s="99"/>
      <c r="FC70" s="99"/>
      <c r="FD70" s="99"/>
      <c r="FE70" s="99"/>
      <c r="FF70" s="99"/>
      <c r="FG70" s="99"/>
      <c r="FH70" s="99"/>
      <c r="FI70" s="99"/>
      <c r="FJ70" s="99"/>
      <c r="FK70" s="99"/>
      <c r="FL70" s="99"/>
      <c r="FM70" s="99"/>
      <c r="FN70" s="99"/>
      <c r="FO70" s="99"/>
      <c r="FP70" s="99"/>
      <c r="FQ70" s="99"/>
      <c r="FR70" s="99"/>
      <c r="FS70" s="99"/>
      <c r="FT70" s="99"/>
      <c r="FU70" s="99"/>
      <c r="FV70" s="99"/>
      <c r="FW70" s="99"/>
      <c r="FX70" s="99"/>
      <c r="FY70" s="99"/>
      <c r="FZ70" s="99"/>
      <c r="GA70" s="99"/>
      <c r="GB70" s="99"/>
      <c r="GC70" s="99"/>
      <c r="GD70" s="99"/>
      <c r="GE70" s="99"/>
      <c r="GF70" s="99"/>
    </row>
    <row r="71" spans="1:188" ht="20.149999999999999" customHeight="1" x14ac:dyDescent="0.35">
      <c r="B71" s="340" t="s">
        <v>90</v>
      </c>
      <c r="C71" s="341"/>
      <c r="D71" s="341"/>
      <c r="E71" s="341"/>
      <c r="F71" s="341"/>
      <c r="G71" s="342"/>
      <c r="H71" s="248"/>
      <c r="I71" s="251"/>
      <c r="K71" s="132"/>
      <c r="L71" s="233"/>
    </row>
    <row r="72" spans="1:188" ht="49.9" customHeight="1" x14ac:dyDescent="0.35">
      <c r="B72" s="343" t="s">
        <v>91</v>
      </c>
      <c r="C72" s="344"/>
      <c r="D72" s="344"/>
      <c r="E72" s="344"/>
      <c r="F72" s="344"/>
      <c r="G72" s="345"/>
      <c r="H72" s="186"/>
      <c r="I72" s="251"/>
      <c r="J72" s="215"/>
      <c r="K72" s="132"/>
      <c r="L72" s="233"/>
    </row>
    <row r="73" spans="1:188" ht="49.9" customHeight="1" x14ac:dyDescent="0.35">
      <c r="B73" s="343" t="s">
        <v>92</v>
      </c>
      <c r="C73" s="344"/>
      <c r="D73" s="344"/>
      <c r="E73" s="344"/>
      <c r="F73" s="344"/>
      <c r="G73" s="345"/>
      <c r="H73" s="132"/>
      <c r="I73" s="251"/>
      <c r="J73" s="215"/>
      <c r="K73" s="132"/>
      <c r="L73" s="233"/>
    </row>
    <row r="74" spans="1:188" ht="49.9" customHeight="1" x14ac:dyDescent="0.35">
      <c r="B74" s="343" t="s">
        <v>93</v>
      </c>
      <c r="C74" s="344"/>
      <c r="D74" s="344"/>
      <c r="E74" s="344"/>
      <c r="F74" s="344"/>
      <c r="G74" s="345"/>
      <c r="H74" s="132"/>
    </row>
    <row r="75" spans="1:188" ht="49.9" customHeight="1" x14ac:dyDescent="0.35">
      <c r="B75" s="343" t="s">
        <v>94</v>
      </c>
      <c r="C75" s="344"/>
      <c r="D75" s="344"/>
      <c r="E75" s="344"/>
      <c r="F75" s="344"/>
      <c r="G75" s="345"/>
      <c r="H75" s="173"/>
    </row>
    <row r="76" spans="1:188" ht="49.9" customHeight="1" x14ac:dyDescent="0.35">
      <c r="B76" s="343" t="s">
        <v>95</v>
      </c>
      <c r="C76" s="344"/>
      <c r="D76" s="344"/>
      <c r="E76" s="344"/>
      <c r="F76" s="344"/>
      <c r="G76" s="345"/>
    </row>
    <row r="77" spans="1:188" ht="49.9" customHeight="1" x14ac:dyDescent="0.35">
      <c r="B77" s="343" t="s">
        <v>96</v>
      </c>
      <c r="C77" s="344"/>
      <c r="D77" s="344"/>
      <c r="E77" s="344"/>
      <c r="F77" s="344"/>
      <c r="G77" s="345"/>
    </row>
    <row r="78" spans="1:188" ht="49.9" customHeight="1" x14ac:dyDescent="0.35">
      <c r="B78" s="343" t="s">
        <v>97</v>
      </c>
      <c r="C78" s="344"/>
      <c r="D78" s="344"/>
      <c r="E78" s="344"/>
      <c r="F78" s="344"/>
      <c r="G78" s="345"/>
    </row>
    <row r="79" spans="1:188" ht="49.9" customHeight="1" x14ac:dyDescent="0.35">
      <c r="B79" s="343" t="s">
        <v>98</v>
      </c>
      <c r="C79" s="344"/>
      <c r="D79" s="344"/>
      <c r="E79" s="344"/>
      <c r="F79" s="344"/>
      <c r="G79" s="345"/>
    </row>
    <row r="80" spans="1:188" ht="49.9" customHeight="1" x14ac:dyDescent="0.35">
      <c r="B80" s="343" t="s">
        <v>99</v>
      </c>
      <c r="C80" s="344"/>
      <c r="D80" s="344"/>
      <c r="E80" s="344"/>
      <c r="F80" s="344"/>
      <c r="G80" s="345"/>
    </row>
    <row r="81" spans="2:7" ht="30.75" customHeight="1" x14ac:dyDescent="0.35">
      <c r="B81" s="337" t="s">
        <v>100</v>
      </c>
      <c r="C81" s="338"/>
      <c r="D81" s="338"/>
      <c r="E81" s="338"/>
      <c r="F81" s="338"/>
      <c r="G81" s="339"/>
    </row>
    <row r="82" spans="2:7" ht="39" customHeight="1" x14ac:dyDescent="0.35">
      <c r="B82" s="337" t="s">
        <v>101</v>
      </c>
      <c r="C82" s="338"/>
      <c r="D82" s="338"/>
      <c r="E82" s="338"/>
      <c r="F82" s="338"/>
      <c r="G82" s="339"/>
    </row>
    <row r="83" spans="2:7" ht="75" customHeight="1" x14ac:dyDescent="0.35">
      <c r="B83" s="343" t="s">
        <v>102</v>
      </c>
      <c r="C83" s="344"/>
      <c r="D83" s="344"/>
      <c r="E83" s="344"/>
      <c r="F83" s="344"/>
      <c r="G83" s="345"/>
    </row>
    <row r="84" spans="2:7" ht="49.9" customHeight="1" x14ac:dyDescent="0.35">
      <c r="B84" s="343" t="s">
        <v>103</v>
      </c>
      <c r="C84" s="344"/>
      <c r="D84" s="344"/>
      <c r="E84" s="344"/>
      <c r="F84" s="344"/>
      <c r="G84" s="345"/>
    </row>
    <row r="85" spans="2:7" ht="49.9" customHeight="1" x14ac:dyDescent="0.35">
      <c r="B85" s="352" t="s">
        <v>104</v>
      </c>
      <c r="C85" s="353"/>
      <c r="D85" s="353"/>
      <c r="E85" s="353"/>
      <c r="F85" s="353"/>
      <c r="G85" s="354"/>
    </row>
    <row r="86" spans="2:7" ht="36.75" customHeight="1" x14ac:dyDescent="0.35">
      <c r="B86" s="346" t="s">
        <v>105</v>
      </c>
      <c r="C86" s="347"/>
      <c r="D86" s="347"/>
      <c r="E86" s="347"/>
      <c r="F86" s="347"/>
      <c r="G86" s="348"/>
    </row>
    <row r="87" spans="2:7" ht="38.25" customHeight="1" x14ac:dyDescent="0.35">
      <c r="B87" s="346" t="s">
        <v>106</v>
      </c>
      <c r="C87" s="347"/>
      <c r="D87" s="347"/>
      <c r="E87" s="347"/>
      <c r="F87" s="347"/>
      <c r="G87" s="348"/>
    </row>
    <row r="88" spans="2:7" ht="40.5" customHeight="1" x14ac:dyDescent="0.35">
      <c r="B88" s="355" t="s">
        <v>107</v>
      </c>
      <c r="C88" s="356"/>
      <c r="D88" s="356"/>
      <c r="E88" s="356"/>
      <c r="F88" s="356"/>
      <c r="G88" s="357"/>
    </row>
    <row r="89" spans="2:7" ht="88.15" customHeight="1" x14ac:dyDescent="0.35">
      <c r="B89" s="346" t="s">
        <v>108</v>
      </c>
      <c r="C89" s="347"/>
      <c r="D89" s="347"/>
      <c r="E89" s="347"/>
      <c r="F89" s="347"/>
      <c r="G89" s="348"/>
    </row>
    <row r="90" spans="2:7" ht="45.75" customHeight="1" x14ac:dyDescent="0.35">
      <c r="B90" s="343" t="s">
        <v>109</v>
      </c>
      <c r="C90" s="344"/>
      <c r="D90" s="344"/>
      <c r="E90" s="344"/>
      <c r="F90" s="344"/>
      <c r="G90" s="345"/>
    </row>
    <row r="91" spans="2:7" ht="48.75" customHeight="1" thickBot="1" x14ac:dyDescent="0.4">
      <c r="B91" s="349" t="s">
        <v>110</v>
      </c>
      <c r="C91" s="350"/>
      <c r="D91" s="350"/>
      <c r="E91" s="350"/>
      <c r="F91" s="350"/>
      <c r="G91" s="351"/>
    </row>
  </sheetData>
  <mergeCells count="47">
    <mergeCell ref="B89:G89"/>
    <mergeCell ref="B90:G90"/>
    <mergeCell ref="B91:G91"/>
    <mergeCell ref="B83:G83"/>
    <mergeCell ref="B84:G84"/>
    <mergeCell ref="B85:G85"/>
    <mergeCell ref="B86:G86"/>
    <mergeCell ref="B87:G87"/>
    <mergeCell ref="B88:G88"/>
    <mergeCell ref="B82:G82"/>
    <mergeCell ref="B71:G71"/>
    <mergeCell ref="B72:G72"/>
    <mergeCell ref="B73:G73"/>
    <mergeCell ref="B74:G74"/>
    <mergeCell ref="B75:G75"/>
    <mergeCell ref="B76:G76"/>
    <mergeCell ref="B77:G77"/>
    <mergeCell ref="B78:G78"/>
    <mergeCell ref="B79:G79"/>
    <mergeCell ref="B80:G80"/>
    <mergeCell ref="B81:G81"/>
    <mergeCell ref="H15:H16"/>
    <mergeCell ref="C70:F70"/>
    <mergeCell ref="C39:G39"/>
    <mergeCell ref="C42:G42"/>
    <mergeCell ref="C48:F48"/>
    <mergeCell ref="B49:G49"/>
    <mergeCell ref="B50:B52"/>
    <mergeCell ref="C50:C52"/>
    <mergeCell ref="D50:D52"/>
    <mergeCell ref="F50:F51"/>
    <mergeCell ref="C65:F65"/>
    <mergeCell ref="C66:F66"/>
    <mergeCell ref="C67:F67"/>
    <mergeCell ref="C68:F68"/>
    <mergeCell ref="C69:F69"/>
    <mergeCell ref="C34:G34"/>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6953125" defaultRowHeight="14" x14ac:dyDescent="0.35"/>
  <cols>
    <col min="1" max="1" width="2.1796875" style="99" customWidth="1"/>
    <col min="2" max="2" width="12" style="135" customWidth="1"/>
    <col min="3" max="3" width="58.7265625" style="135" customWidth="1"/>
    <col min="4" max="4" width="21.7265625" style="135" customWidth="1"/>
    <col min="5" max="5" width="18.1796875" style="187" customWidth="1"/>
    <col min="6" max="6" width="17.7265625" style="99" customWidth="1"/>
    <col min="7" max="7" width="28.453125" style="186" customWidth="1"/>
    <col min="8" max="8" width="24.453125" style="99" customWidth="1"/>
    <col min="9" max="9" width="15.453125" style="99" customWidth="1"/>
    <col min="10" max="10" width="18.7265625" style="99" customWidth="1"/>
    <col min="11" max="11" width="16.453125" style="99" bestFit="1" customWidth="1"/>
    <col min="12" max="12" width="25.1796875" style="99" customWidth="1"/>
    <col min="13" max="16" width="27.1796875" style="99" customWidth="1"/>
    <col min="17" max="17" width="18" style="99" customWidth="1"/>
    <col min="18" max="18" width="17" style="99" customWidth="1"/>
    <col min="19" max="198" width="13.1796875" style="99" customWidth="1"/>
    <col min="199" max="16384" width="14.26953125" style="99"/>
  </cols>
  <sheetData>
    <row r="1" spans="2:198" ht="11.25" customHeight="1" x14ac:dyDescent="0.35">
      <c r="B1" s="94"/>
      <c r="C1" s="95"/>
      <c r="D1" s="95"/>
      <c r="E1" s="96"/>
      <c r="F1" s="97"/>
      <c r="G1" s="98"/>
    </row>
    <row r="2" spans="2:198" x14ac:dyDescent="0.35">
      <c r="B2" s="310" t="s">
        <v>0</v>
      </c>
      <c r="C2" s="311"/>
      <c r="D2" s="311"/>
      <c r="E2" s="311"/>
      <c r="F2" s="311"/>
      <c r="G2" s="312"/>
    </row>
    <row r="3" spans="2:198" x14ac:dyDescent="0.35">
      <c r="B3" s="310" t="s">
        <v>1</v>
      </c>
      <c r="C3" s="311"/>
      <c r="D3" s="311"/>
      <c r="E3" s="311"/>
      <c r="F3" s="311"/>
      <c r="G3" s="312"/>
      <c r="H3" s="100"/>
    </row>
    <row r="4" spans="2:198" x14ac:dyDescent="0.35">
      <c r="B4" s="310" t="s">
        <v>2</v>
      </c>
      <c r="C4" s="311"/>
      <c r="D4" s="311"/>
      <c r="E4" s="311"/>
      <c r="F4" s="311"/>
      <c r="G4" s="312"/>
      <c r="H4" s="100"/>
    </row>
    <row r="5" spans="2:198" x14ac:dyDescent="0.35">
      <c r="B5" s="313" t="s">
        <v>3</v>
      </c>
      <c r="C5" s="314"/>
      <c r="D5" s="314"/>
      <c r="E5" s="314"/>
      <c r="F5" s="314"/>
      <c r="G5" s="315"/>
    </row>
    <row r="6" spans="2:198" x14ac:dyDescent="0.35">
      <c r="B6" s="379" t="s">
        <v>111</v>
      </c>
      <c r="C6" s="380"/>
      <c r="D6" s="380"/>
      <c r="E6" s="380"/>
      <c r="F6" s="380"/>
      <c r="G6" s="381"/>
    </row>
    <row r="7" spans="2:198" ht="33.75" customHeight="1" thickBot="1" x14ac:dyDescent="0.4">
      <c r="B7" s="293" t="s">
        <v>112</v>
      </c>
      <c r="C7" s="294"/>
      <c r="D7" s="294"/>
      <c r="E7" s="294"/>
      <c r="F7" s="294"/>
      <c r="G7" s="295"/>
      <c r="J7" s="101" t="s">
        <v>113</v>
      </c>
      <c r="K7" s="101"/>
    </row>
    <row r="8" spans="2:198" ht="25.4" customHeight="1" thickBot="1" x14ac:dyDescent="0.4">
      <c r="B8" s="296" t="s">
        <v>6</v>
      </c>
      <c r="C8" s="297"/>
      <c r="D8" s="298"/>
      <c r="E8" s="102" t="s">
        <v>7</v>
      </c>
      <c r="F8" s="299" t="s">
        <v>114</v>
      </c>
      <c r="G8" s="300"/>
      <c r="J8" s="101" t="s">
        <v>115</v>
      </c>
      <c r="K8" s="101"/>
    </row>
    <row r="9" spans="2:198" s="107" customFormat="1" ht="14.25" customHeight="1" thickBot="1" x14ac:dyDescent="0.4">
      <c r="B9" s="103"/>
      <c r="C9" s="104"/>
      <c r="D9" s="104"/>
      <c r="E9" s="105"/>
      <c r="F9" s="104"/>
      <c r="G9" s="106"/>
      <c r="H9" s="99"/>
      <c r="I9" s="99"/>
      <c r="J9" s="99" t="s">
        <v>116</v>
      </c>
      <c r="K9" s="99"/>
      <c r="L9" s="99" t="s">
        <v>117</v>
      </c>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row>
    <row r="10" spans="2:198" s="107" customFormat="1" ht="13.4" customHeight="1" x14ac:dyDescent="0.35">
      <c r="B10" s="301" t="s">
        <v>9</v>
      </c>
      <c r="C10" s="302"/>
      <c r="D10" s="108" t="s">
        <v>10</v>
      </c>
      <c r="E10" s="109" t="s">
        <v>11</v>
      </c>
      <c r="F10" s="108" t="s">
        <v>12</v>
      </c>
      <c r="G10" s="110" t="s">
        <v>13</v>
      </c>
      <c r="H10" s="99"/>
      <c r="I10" s="99"/>
      <c r="J10" s="99"/>
      <c r="K10" s="99"/>
      <c r="L10" s="218"/>
      <c r="M10" s="218"/>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row>
    <row r="11" spans="2:198" s="107" customFormat="1" ht="14.9" customHeight="1" x14ac:dyDescent="0.35">
      <c r="B11" s="303"/>
      <c r="C11" s="304"/>
      <c r="D11" s="111" t="s">
        <v>14</v>
      </c>
      <c r="E11" s="112" t="s">
        <v>15</v>
      </c>
      <c r="F11" s="111" t="s">
        <v>16</v>
      </c>
      <c r="G11" s="113" t="s">
        <v>17</v>
      </c>
      <c r="H11" s="99"/>
      <c r="I11" s="99"/>
      <c r="J11" s="99">
        <v>116.26</v>
      </c>
      <c r="K11" s="99"/>
      <c r="L11" s="218">
        <v>148.68</v>
      </c>
      <c r="M11" s="218"/>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row>
    <row r="12" spans="2:198" s="107" customFormat="1" ht="15" customHeight="1" thickBot="1" x14ac:dyDescent="0.4">
      <c r="B12" s="305"/>
      <c r="C12" s="306"/>
      <c r="D12" s="114" t="s">
        <v>18</v>
      </c>
      <c r="E12" s="115" t="s">
        <v>19</v>
      </c>
      <c r="F12" s="114" t="s">
        <v>20</v>
      </c>
      <c r="G12" s="116" t="s">
        <v>21</v>
      </c>
      <c r="H12" s="99"/>
      <c r="I12" s="99"/>
      <c r="J12" s="99"/>
      <c r="K12" s="99"/>
      <c r="L12" s="218"/>
      <c r="M12" s="218"/>
      <c r="N12" s="99" t="s">
        <v>118</v>
      </c>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c r="GG12" s="99"/>
      <c r="GH12" s="99"/>
      <c r="GI12" s="99"/>
      <c r="GJ12" s="99"/>
      <c r="GK12" s="99"/>
      <c r="GL12" s="99"/>
      <c r="GM12" s="99"/>
      <c r="GN12" s="99"/>
      <c r="GO12" s="99"/>
      <c r="GP12" s="99"/>
    </row>
    <row r="13" spans="2:198" s="107" customFormat="1" ht="14.9" customHeight="1" thickBot="1" x14ac:dyDescent="0.4">
      <c r="B13" s="307" t="s">
        <v>119</v>
      </c>
      <c r="C13" s="308"/>
      <c r="D13" s="308"/>
      <c r="E13" s="308"/>
      <c r="F13" s="308"/>
      <c r="G13" s="309"/>
      <c r="H13" s="99"/>
      <c r="I13" s="99"/>
      <c r="J13" s="99" t="s">
        <v>120</v>
      </c>
      <c r="K13" s="99">
        <f>+ROUND(L11/J11,2)</f>
        <v>1.28</v>
      </c>
      <c r="L13" s="218"/>
      <c r="M13" s="218"/>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c r="GG13" s="99"/>
      <c r="GH13" s="99"/>
      <c r="GI13" s="99"/>
      <c r="GJ13" s="99"/>
      <c r="GK13" s="99"/>
      <c r="GL13" s="99"/>
      <c r="GM13" s="99"/>
      <c r="GN13" s="99"/>
      <c r="GO13" s="99"/>
      <c r="GP13" s="99"/>
    </row>
    <row r="14" spans="2:198" s="107" customFormat="1" ht="27" customHeight="1" x14ac:dyDescent="0.35">
      <c r="B14" s="189"/>
      <c r="C14" s="190" t="s">
        <v>24</v>
      </c>
      <c r="D14" s="190"/>
      <c r="E14" s="191"/>
      <c r="F14" s="190"/>
      <c r="G14" s="192"/>
      <c r="H14" s="99"/>
      <c r="I14" s="99"/>
      <c r="J14" s="132"/>
      <c r="K14" s="132"/>
      <c r="L14" s="219"/>
      <c r="M14" s="218"/>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c r="GG14" s="99"/>
      <c r="GH14" s="99"/>
      <c r="GI14" s="99"/>
      <c r="GJ14" s="99"/>
      <c r="GK14" s="99"/>
      <c r="GL14" s="99"/>
      <c r="GM14" s="99"/>
      <c r="GN14" s="99"/>
      <c r="GO14" s="99"/>
      <c r="GP14" s="99"/>
    </row>
    <row r="15" spans="2:198" s="107" customFormat="1" ht="18" customHeight="1" x14ac:dyDescent="0.35">
      <c r="B15" s="125"/>
      <c r="C15" s="117" t="s">
        <v>25</v>
      </c>
      <c r="D15" s="118">
        <f>+'[6]COSTOS INTERVENTORIA (2025 OK)'!$M$8</f>
        <v>8532000</v>
      </c>
      <c r="E15" s="119">
        <v>650000</v>
      </c>
      <c r="F15" s="120">
        <v>6.5</v>
      </c>
      <c r="G15" s="127">
        <f>+ROUND((D15+E15)*F15,0)</f>
        <v>59683000</v>
      </c>
      <c r="H15" s="316"/>
      <c r="I15" s="132"/>
      <c r="J15" s="132">
        <v>7300000</v>
      </c>
      <c r="K15" s="132">
        <v>550000</v>
      </c>
      <c r="L15" s="219">
        <f>+ROUND(J15*$K$13,0)</f>
        <v>9344000</v>
      </c>
      <c r="M15" s="219">
        <f>+ROUND(K15*$K$13,0)</f>
        <v>704000</v>
      </c>
      <c r="N15" s="132">
        <f>+AVERAGE(L15,D15)</f>
        <v>8938000</v>
      </c>
      <c r="O15" s="132"/>
      <c r="P15" s="132"/>
      <c r="Q15" s="44"/>
      <c r="R15" s="44"/>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c r="GG15" s="99"/>
      <c r="GH15" s="99"/>
      <c r="GI15" s="99"/>
      <c r="GJ15" s="99"/>
      <c r="GK15" s="99"/>
      <c r="GL15" s="99"/>
      <c r="GM15" s="99"/>
      <c r="GN15" s="99"/>
      <c r="GO15" s="99"/>
      <c r="GP15" s="99"/>
    </row>
    <row r="16" spans="2:198" s="107" customFormat="1" ht="18" customHeight="1" x14ac:dyDescent="0.35">
      <c r="B16" s="125"/>
      <c r="C16" s="117" t="s">
        <v>26</v>
      </c>
      <c r="D16" s="118">
        <f>+'[6]COSTOS INTERVENTORIA (2025 OK)'!$M$9</f>
        <v>6764000</v>
      </c>
      <c r="E16" s="119">
        <v>600000</v>
      </c>
      <c r="F16" s="120">
        <v>13</v>
      </c>
      <c r="G16" s="127">
        <f>+ROUND((D16+E16)*F16,0)</f>
        <v>95732000</v>
      </c>
      <c r="H16" s="316"/>
      <c r="I16" s="132"/>
      <c r="J16" s="132">
        <v>5300000</v>
      </c>
      <c r="K16" s="132">
        <v>550000</v>
      </c>
      <c r="L16" s="219">
        <f t="shared" ref="L16:L17" si="0">+ROUND(J16*$K$13,0)</f>
        <v>6784000</v>
      </c>
      <c r="M16" s="219">
        <f t="shared" ref="M16:M77" si="1">+ROUND(K16*$K$13,0)</f>
        <v>704000</v>
      </c>
      <c r="N16" s="132">
        <f t="shared" ref="N16:N66" si="2">+AVERAGE(L16,D16)</f>
        <v>6774000</v>
      </c>
      <c r="O16" s="132"/>
      <c r="P16" s="132"/>
      <c r="Q16" s="44"/>
      <c r="R16" s="44"/>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c r="GG16" s="99"/>
      <c r="GH16" s="99"/>
      <c r="GI16" s="99"/>
      <c r="GJ16" s="99"/>
      <c r="GK16" s="99"/>
      <c r="GL16" s="99"/>
      <c r="GM16" s="99"/>
      <c r="GN16" s="99"/>
      <c r="GO16" s="99"/>
      <c r="GP16" s="99"/>
    </row>
    <row r="17" spans="2:198" s="107" customFormat="1" ht="18" customHeight="1" x14ac:dyDescent="0.35">
      <c r="B17" s="125"/>
      <c r="C17" s="117" t="s">
        <v>27</v>
      </c>
      <c r="D17" s="118">
        <f>+'[6]COSTOS INTERVENTORIA (2025 OK)'!$L$10</f>
        <v>4507000</v>
      </c>
      <c r="E17" s="119">
        <v>500000</v>
      </c>
      <c r="F17" s="120">
        <v>13</v>
      </c>
      <c r="G17" s="127">
        <f>+ROUND((D17+E17)*F17,0)</f>
        <v>65091000</v>
      </c>
      <c r="H17" s="100"/>
      <c r="I17" s="132"/>
      <c r="J17" s="132">
        <v>3100000</v>
      </c>
      <c r="K17" s="132">
        <v>550000</v>
      </c>
      <c r="L17" s="219">
        <f t="shared" si="0"/>
        <v>3968000</v>
      </c>
      <c r="M17" s="219">
        <f t="shared" si="1"/>
        <v>704000</v>
      </c>
      <c r="N17" s="132">
        <f t="shared" si="2"/>
        <v>4237500</v>
      </c>
      <c r="O17" s="132"/>
      <c r="P17" s="132"/>
      <c r="Q17" s="46"/>
      <c r="R17" s="46"/>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c r="GG17" s="99"/>
      <c r="GH17" s="99"/>
      <c r="GI17" s="99"/>
      <c r="GJ17" s="99"/>
      <c r="GK17" s="99"/>
      <c r="GL17" s="99"/>
      <c r="GM17" s="99"/>
      <c r="GN17" s="99"/>
      <c r="GO17" s="99"/>
      <c r="GP17" s="99"/>
    </row>
    <row r="18" spans="2:198" s="107" customFormat="1" ht="45.75" customHeight="1" x14ac:dyDescent="0.35">
      <c r="B18" s="193"/>
      <c r="C18" s="212" t="s">
        <v>28</v>
      </c>
      <c r="D18" s="121"/>
      <c r="E18" s="122"/>
      <c r="F18" s="123"/>
      <c r="G18" s="194">
        <f>+((4*D19)+(2*0.5*D20))*6</f>
        <v>234150000</v>
      </c>
      <c r="H18" s="164" t="s">
        <v>29</v>
      </c>
      <c r="I18" s="132"/>
      <c r="J18" s="132"/>
      <c r="K18" s="132"/>
      <c r="L18" s="220"/>
      <c r="M18" s="219">
        <f t="shared" si="1"/>
        <v>0</v>
      </c>
      <c r="N18" s="132" t="e">
        <f t="shared" si="2"/>
        <v>#DIV/0!</v>
      </c>
      <c r="O18" s="132"/>
      <c r="P18" s="132"/>
      <c r="Q18" s="46"/>
      <c r="R18" s="46"/>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c r="GG18" s="99"/>
      <c r="GH18" s="99"/>
      <c r="GI18" s="99"/>
      <c r="GJ18" s="99"/>
      <c r="GK18" s="99"/>
      <c r="GL18" s="99"/>
      <c r="GM18" s="99"/>
      <c r="GN18" s="99"/>
      <c r="GO18" s="99"/>
      <c r="GP18" s="99"/>
    </row>
    <row r="19" spans="2:198" s="107" customFormat="1" ht="18.649999999999999" customHeight="1" x14ac:dyDescent="0.35">
      <c r="B19" s="193"/>
      <c r="C19" s="213" t="s">
        <v>121</v>
      </c>
      <c r="D19" s="118">
        <f>+'[6]COSTOS INTERVENTORIA (2025 OK)'!$L$13</f>
        <v>7805000</v>
      </c>
      <c r="E19" s="188"/>
      <c r="F19" s="120"/>
      <c r="G19" s="195"/>
      <c r="H19" s="199"/>
      <c r="I19" s="132"/>
      <c r="J19" s="132">
        <v>6800000</v>
      </c>
      <c r="K19" s="132"/>
      <c r="L19" s="219">
        <f>+ROUND(J19*$K$13,0)</f>
        <v>8704000</v>
      </c>
      <c r="M19" s="219">
        <f t="shared" si="1"/>
        <v>0</v>
      </c>
      <c r="N19" s="132">
        <f t="shared" si="2"/>
        <v>8254500</v>
      </c>
      <c r="O19" s="132"/>
      <c r="P19" s="132"/>
      <c r="Q19" s="46"/>
      <c r="R19" s="46"/>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c r="GG19" s="99"/>
      <c r="GH19" s="99"/>
      <c r="GI19" s="99"/>
      <c r="GJ19" s="99"/>
      <c r="GK19" s="99"/>
      <c r="GL19" s="99"/>
      <c r="GM19" s="99"/>
      <c r="GN19" s="99"/>
      <c r="GO19" s="99"/>
      <c r="GP19" s="99"/>
    </row>
    <row r="20" spans="2:198" s="107" customFormat="1" ht="18.649999999999999" customHeight="1" x14ac:dyDescent="0.35">
      <c r="B20" s="193"/>
      <c r="C20" s="213" t="s">
        <v>31</v>
      </c>
      <c r="D20" s="118">
        <f>+'[6]COSTOS INTERVENTORIA (2025 OK)'!$L$13</f>
        <v>7805000</v>
      </c>
      <c r="E20" s="188"/>
      <c r="F20" s="120"/>
      <c r="G20" s="195"/>
      <c r="H20" s="100"/>
      <c r="I20" s="132"/>
      <c r="J20" s="132"/>
      <c r="K20" s="132"/>
      <c r="L20" s="219">
        <f t="shared" ref="L20:L21" si="3">+ROUND(J20*$K$13,0)</f>
        <v>0</v>
      </c>
      <c r="M20" s="219">
        <f t="shared" si="1"/>
        <v>0</v>
      </c>
      <c r="N20" s="132">
        <f t="shared" si="2"/>
        <v>3902500</v>
      </c>
      <c r="O20" s="132"/>
      <c r="P20" s="132"/>
      <c r="Q20" s="46"/>
      <c r="R20" s="46"/>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c r="GG20" s="99"/>
      <c r="GH20" s="99"/>
      <c r="GI20" s="99"/>
      <c r="GJ20" s="99"/>
      <c r="GK20" s="99"/>
      <c r="GL20" s="99"/>
      <c r="GM20" s="99"/>
      <c r="GN20" s="99"/>
      <c r="GO20" s="99"/>
      <c r="GP20" s="99"/>
    </row>
    <row r="21" spans="2:198" s="107" customFormat="1" ht="18.649999999999999" customHeight="1" x14ac:dyDescent="0.35">
      <c r="B21" s="193"/>
      <c r="C21" s="213" t="s">
        <v>32</v>
      </c>
      <c r="D21" s="118">
        <f>+'[6]COSTOS INTERVENTORIA (2025 OK)'!$L$13</f>
        <v>7805000</v>
      </c>
      <c r="E21" s="188"/>
      <c r="F21" s="120"/>
      <c r="G21" s="195"/>
      <c r="H21" s="100"/>
      <c r="I21" s="132"/>
      <c r="J21" s="132"/>
      <c r="K21" s="132"/>
      <c r="L21" s="219">
        <f t="shared" si="3"/>
        <v>0</v>
      </c>
      <c r="M21" s="219">
        <f t="shared" si="1"/>
        <v>0</v>
      </c>
      <c r="N21" s="132">
        <f t="shared" si="2"/>
        <v>3902500</v>
      </c>
      <c r="O21" s="132"/>
      <c r="P21" s="132"/>
      <c r="Q21" s="46"/>
      <c r="R21" s="46"/>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c r="GG21" s="99"/>
      <c r="GH21" s="99"/>
      <c r="GI21" s="99"/>
      <c r="GJ21" s="99"/>
      <c r="GK21" s="99"/>
      <c r="GL21" s="99"/>
      <c r="GM21" s="99"/>
      <c r="GN21" s="99"/>
      <c r="GO21" s="99"/>
      <c r="GP21" s="99"/>
    </row>
    <row r="22" spans="2:198" s="107" customFormat="1" ht="18.649999999999999" customHeight="1" x14ac:dyDescent="0.35">
      <c r="B22" s="193"/>
      <c r="C22" s="213" t="s">
        <v>33</v>
      </c>
      <c r="D22" s="118">
        <f>+'[6]COSTOS INTERVENTORIA (2025 OK)'!$L$13</f>
        <v>7805000</v>
      </c>
      <c r="E22" s="188"/>
      <c r="F22" s="120"/>
      <c r="G22" s="195"/>
      <c r="H22" s="100"/>
      <c r="I22" s="132"/>
      <c r="J22" s="132"/>
      <c r="K22" s="132"/>
      <c r="L22" s="220"/>
      <c r="M22" s="219">
        <f t="shared" si="1"/>
        <v>0</v>
      </c>
      <c r="N22" s="132">
        <f t="shared" si="2"/>
        <v>7805000</v>
      </c>
      <c r="O22" s="132"/>
      <c r="P22" s="132"/>
      <c r="Q22" s="46"/>
      <c r="R22" s="46"/>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c r="GG22" s="99"/>
      <c r="GH22" s="99"/>
      <c r="GI22" s="99"/>
      <c r="GJ22" s="99"/>
      <c r="GK22" s="99"/>
      <c r="GL22" s="99"/>
      <c r="GM22" s="99"/>
      <c r="GN22" s="99"/>
      <c r="GO22" s="99"/>
      <c r="GP22" s="99"/>
    </row>
    <row r="23" spans="2:198" s="107" customFormat="1" ht="18.649999999999999" customHeight="1" x14ac:dyDescent="0.35">
      <c r="B23" s="193"/>
      <c r="C23" s="213" t="s">
        <v>34</v>
      </c>
      <c r="D23" s="118">
        <f>+'[6]COSTOS INTERVENTORIA (2025 OK)'!$L$13</f>
        <v>7805000</v>
      </c>
      <c r="E23" s="188"/>
      <c r="F23" s="120"/>
      <c r="G23" s="195"/>
      <c r="H23" s="100"/>
      <c r="I23" s="132"/>
      <c r="J23" s="132"/>
      <c r="K23" s="132"/>
      <c r="L23" s="220"/>
      <c r="M23" s="219">
        <f t="shared" si="1"/>
        <v>0</v>
      </c>
      <c r="N23" s="132">
        <f t="shared" si="2"/>
        <v>7805000</v>
      </c>
      <c r="O23" s="132"/>
      <c r="P23" s="132"/>
      <c r="Q23" s="46"/>
      <c r="R23" s="46"/>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c r="GG23" s="99"/>
      <c r="GH23" s="99"/>
      <c r="GI23" s="99"/>
      <c r="GJ23" s="99"/>
      <c r="GK23" s="99"/>
      <c r="GL23" s="99"/>
      <c r="GM23" s="99"/>
      <c r="GN23" s="99"/>
      <c r="GO23" s="99"/>
      <c r="GP23" s="99"/>
    </row>
    <row r="24" spans="2:198" s="107" customFormat="1" ht="18.649999999999999" customHeight="1" x14ac:dyDescent="0.35">
      <c r="B24" s="193"/>
      <c r="C24" s="213" t="s">
        <v>35</v>
      </c>
      <c r="D24" s="118">
        <f>+'[6]COSTOS INTERVENTORIA (2025 OK)'!$L$13</f>
        <v>7805000</v>
      </c>
      <c r="E24" s="188"/>
      <c r="F24" s="120"/>
      <c r="G24" s="195"/>
      <c r="H24" s="100"/>
      <c r="I24" s="132"/>
      <c r="J24" s="132"/>
      <c r="K24" s="132"/>
      <c r="L24" s="220"/>
      <c r="M24" s="219">
        <f t="shared" si="1"/>
        <v>0</v>
      </c>
      <c r="N24" s="132">
        <f t="shared" si="2"/>
        <v>7805000</v>
      </c>
      <c r="O24" s="132"/>
      <c r="P24" s="132"/>
      <c r="Q24" s="46"/>
      <c r="R24" s="46"/>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c r="GG24" s="99"/>
      <c r="GH24" s="99"/>
      <c r="GI24" s="99"/>
      <c r="GJ24" s="99"/>
      <c r="GK24" s="99"/>
      <c r="GL24" s="99"/>
      <c r="GM24" s="99"/>
      <c r="GN24" s="99"/>
      <c r="GO24" s="99"/>
      <c r="GP24" s="99"/>
    </row>
    <row r="25" spans="2:198" s="107" customFormat="1" ht="18" customHeight="1" x14ac:dyDescent="0.35">
      <c r="B25" s="125"/>
      <c r="C25" s="117" t="s">
        <v>38</v>
      </c>
      <c r="D25" s="118">
        <f>+'[6]COSTOS INTERVENTORIA (2025 OK)'!$M$16</f>
        <v>5176000</v>
      </c>
      <c r="E25" s="119">
        <v>500000</v>
      </c>
      <c r="F25" s="120">
        <v>13</v>
      </c>
      <c r="G25" s="127">
        <f t="shared" ref="G25:G44" si="4">+ROUND((D25+E25)*F25,0)</f>
        <v>73788000</v>
      </c>
      <c r="H25" s="100"/>
      <c r="I25" s="132"/>
      <c r="J25" s="132">
        <v>4000000</v>
      </c>
      <c r="K25" s="132"/>
      <c r="L25" s="219">
        <f>+ROUND(J25*$K$13,0)</f>
        <v>5120000</v>
      </c>
      <c r="M25" s="219">
        <f t="shared" si="1"/>
        <v>0</v>
      </c>
      <c r="N25" s="132">
        <f t="shared" si="2"/>
        <v>5148000</v>
      </c>
      <c r="O25" s="132"/>
      <c r="P25" s="132"/>
      <c r="Q25" s="46"/>
      <c r="R25" s="46"/>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c r="GG25" s="99"/>
      <c r="GH25" s="99"/>
      <c r="GI25" s="99"/>
      <c r="GJ25" s="99"/>
      <c r="GK25" s="99"/>
      <c r="GL25" s="99"/>
      <c r="GM25" s="99"/>
      <c r="GN25" s="99"/>
      <c r="GO25" s="99"/>
      <c r="GP25" s="99"/>
    </row>
    <row r="26" spans="2:198" s="107" customFormat="1" ht="18" customHeight="1" x14ac:dyDescent="0.35">
      <c r="B26" s="125"/>
      <c r="C26" s="117" t="s">
        <v>39</v>
      </c>
      <c r="D26" s="118">
        <f>+D25</f>
        <v>5176000</v>
      </c>
      <c r="E26" s="119">
        <v>500000</v>
      </c>
      <c r="F26" s="120">
        <v>13</v>
      </c>
      <c r="G26" s="127">
        <f t="shared" si="4"/>
        <v>73788000</v>
      </c>
      <c r="H26" s="100"/>
      <c r="I26" s="132"/>
      <c r="J26" s="132">
        <v>4000000</v>
      </c>
      <c r="K26" s="132"/>
      <c r="L26" s="219">
        <f t="shared" ref="L26:L44" si="5">+ROUND(J26*$K$13,0)</f>
        <v>5120000</v>
      </c>
      <c r="M26" s="219">
        <f t="shared" si="1"/>
        <v>0</v>
      </c>
      <c r="N26" s="132">
        <f t="shared" si="2"/>
        <v>5148000</v>
      </c>
      <c r="O26" s="132"/>
      <c r="P26" s="132"/>
      <c r="Q26" s="46"/>
      <c r="R26" s="46"/>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row>
    <row r="27" spans="2:198" s="107" customFormat="1" ht="18" customHeight="1" x14ac:dyDescent="0.35">
      <c r="B27" s="125"/>
      <c r="C27" s="117" t="s">
        <v>40</v>
      </c>
      <c r="D27" s="118">
        <f>+D26</f>
        <v>5176000</v>
      </c>
      <c r="E27" s="119">
        <v>500000</v>
      </c>
      <c r="F27" s="120">
        <v>13</v>
      </c>
      <c r="G27" s="127">
        <f t="shared" si="4"/>
        <v>73788000</v>
      </c>
      <c r="H27" s="100"/>
      <c r="I27" s="132"/>
      <c r="J27" s="132">
        <v>4000000</v>
      </c>
      <c r="K27" s="132"/>
      <c r="L27" s="219">
        <f t="shared" si="5"/>
        <v>5120000</v>
      </c>
      <c r="M27" s="219">
        <f t="shared" si="1"/>
        <v>0</v>
      </c>
      <c r="N27" s="132">
        <f t="shared" si="2"/>
        <v>5148000</v>
      </c>
      <c r="O27" s="132"/>
      <c r="P27" s="132"/>
      <c r="Q27" s="46"/>
      <c r="R27" s="46"/>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c r="GG27" s="99"/>
      <c r="GH27" s="99"/>
      <c r="GI27" s="99"/>
      <c r="GJ27" s="99"/>
      <c r="GK27" s="99"/>
      <c r="GL27" s="99"/>
      <c r="GM27" s="99"/>
      <c r="GN27" s="99"/>
      <c r="GO27" s="99"/>
      <c r="GP27" s="99"/>
    </row>
    <row r="28" spans="2:198" s="107" customFormat="1" ht="18" customHeight="1" x14ac:dyDescent="0.35">
      <c r="B28" s="125"/>
      <c r="C28" s="117" t="s">
        <v>122</v>
      </c>
      <c r="D28" s="118">
        <v>6604000</v>
      </c>
      <c r="E28" s="119">
        <v>500000</v>
      </c>
      <c r="F28" s="120">
        <v>4</v>
      </c>
      <c r="G28" s="127">
        <f t="shared" si="4"/>
        <v>28416000</v>
      </c>
      <c r="H28" s="100">
        <f>4/6.5</f>
        <v>0.61538461538461542</v>
      </c>
      <c r="I28" s="132"/>
      <c r="J28" s="132">
        <v>5500000</v>
      </c>
      <c r="K28" s="132">
        <v>400000</v>
      </c>
      <c r="L28" s="219">
        <f t="shared" si="5"/>
        <v>7040000</v>
      </c>
      <c r="M28" s="219">
        <f t="shared" si="1"/>
        <v>512000</v>
      </c>
      <c r="N28" s="132">
        <f t="shared" si="2"/>
        <v>6822000</v>
      </c>
      <c r="O28" s="132"/>
      <c r="P28" s="132"/>
      <c r="Q28" s="46"/>
      <c r="R28" s="46"/>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c r="GG28" s="99"/>
      <c r="GH28" s="99"/>
      <c r="GI28" s="99"/>
      <c r="GJ28" s="99"/>
      <c r="GK28" s="99"/>
      <c r="GL28" s="99"/>
      <c r="GM28" s="99"/>
      <c r="GN28" s="99"/>
      <c r="GO28" s="99"/>
      <c r="GP28" s="99"/>
    </row>
    <row r="29" spans="2:198" s="107" customFormat="1" ht="18" customHeight="1" x14ac:dyDescent="0.35">
      <c r="B29" s="125"/>
      <c r="C29" s="117" t="s">
        <v>123</v>
      </c>
      <c r="D29" s="118">
        <f>+D27</f>
        <v>5176000</v>
      </c>
      <c r="E29" s="119">
        <v>500000</v>
      </c>
      <c r="F29" s="120">
        <v>6.5</v>
      </c>
      <c r="G29" s="127">
        <f t="shared" si="4"/>
        <v>36894000</v>
      </c>
      <c r="H29" s="100"/>
      <c r="I29" s="132"/>
      <c r="J29" s="132">
        <v>3800000</v>
      </c>
      <c r="K29" s="132"/>
      <c r="L29" s="219">
        <f t="shared" si="5"/>
        <v>4864000</v>
      </c>
      <c r="M29" s="219">
        <f t="shared" si="1"/>
        <v>0</v>
      </c>
      <c r="N29" s="132">
        <f t="shared" si="2"/>
        <v>5020000</v>
      </c>
      <c r="O29" s="132"/>
      <c r="P29" s="132"/>
      <c r="Q29" s="46"/>
      <c r="R29" s="46"/>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c r="GG29" s="99"/>
      <c r="GH29" s="99"/>
      <c r="GI29" s="99"/>
      <c r="GJ29" s="99"/>
      <c r="GK29" s="99"/>
      <c r="GL29" s="99"/>
      <c r="GM29" s="99"/>
      <c r="GN29" s="99"/>
      <c r="GO29" s="99"/>
      <c r="GP29" s="99"/>
    </row>
    <row r="30" spans="2:198" s="107" customFormat="1" ht="18" customHeight="1" x14ac:dyDescent="0.35">
      <c r="B30" s="125"/>
      <c r="C30" s="117" t="s">
        <v>124</v>
      </c>
      <c r="D30" s="118">
        <f>+D29</f>
        <v>5176000</v>
      </c>
      <c r="E30" s="119">
        <v>500000</v>
      </c>
      <c r="F30" s="120">
        <v>6.5</v>
      </c>
      <c r="G30" s="127">
        <f t="shared" si="4"/>
        <v>36894000</v>
      </c>
      <c r="H30" s="100"/>
      <c r="I30" s="132"/>
      <c r="J30" s="132">
        <v>3800000</v>
      </c>
      <c r="K30" s="132"/>
      <c r="L30" s="219">
        <f t="shared" si="5"/>
        <v>4864000</v>
      </c>
      <c r="M30" s="219">
        <f t="shared" si="1"/>
        <v>0</v>
      </c>
      <c r="N30" s="132">
        <f t="shared" si="2"/>
        <v>5020000</v>
      </c>
      <c r="O30" s="132"/>
      <c r="P30" s="132"/>
      <c r="Q30" s="46"/>
      <c r="R30" s="46"/>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c r="GG30" s="99"/>
      <c r="GH30" s="99"/>
      <c r="GI30" s="99"/>
      <c r="GJ30" s="99"/>
      <c r="GK30" s="99"/>
      <c r="GL30" s="99"/>
      <c r="GM30" s="99"/>
      <c r="GN30" s="99"/>
      <c r="GO30" s="99"/>
      <c r="GP30" s="99"/>
    </row>
    <row r="31" spans="2:198" s="107" customFormat="1" ht="18" customHeight="1" x14ac:dyDescent="0.35">
      <c r="B31" s="125"/>
      <c r="C31" s="117" t="s">
        <v>125</v>
      </c>
      <c r="D31" s="118">
        <f>+D30</f>
        <v>5176000</v>
      </c>
      <c r="E31" s="119">
        <v>500000</v>
      </c>
      <c r="F31" s="120">
        <v>6.5</v>
      </c>
      <c r="G31" s="127">
        <f t="shared" si="4"/>
        <v>36894000</v>
      </c>
      <c r="H31" s="100"/>
      <c r="I31" s="132"/>
      <c r="J31" s="132">
        <v>3800000</v>
      </c>
      <c r="K31" s="132"/>
      <c r="L31" s="219">
        <f t="shared" si="5"/>
        <v>4864000</v>
      </c>
      <c r="M31" s="219">
        <f t="shared" si="1"/>
        <v>0</v>
      </c>
      <c r="N31" s="132">
        <f t="shared" si="2"/>
        <v>5020000</v>
      </c>
      <c r="O31" s="132"/>
      <c r="P31" s="132"/>
      <c r="Q31" s="46"/>
      <c r="R31" s="46"/>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c r="GG31" s="99"/>
      <c r="GH31" s="99"/>
      <c r="GI31" s="99"/>
      <c r="GJ31" s="99"/>
      <c r="GK31" s="99"/>
      <c r="GL31" s="99"/>
      <c r="GM31" s="99"/>
      <c r="GN31" s="99"/>
      <c r="GO31" s="99"/>
      <c r="GP31" s="99"/>
    </row>
    <row r="32" spans="2:198" s="107" customFormat="1" ht="18" customHeight="1" x14ac:dyDescent="0.35">
      <c r="B32" s="125"/>
      <c r="C32" s="117" t="s">
        <v>43</v>
      </c>
      <c r="D32" s="118">
        <f>+'[6]COSTOS INTERVENTORIA (2025 OK)'!$M$21</f>
        <v>5176000</v>
      </c>
      <c r="E32" s="119"/>
      <c r="F32" s="120">
        <v>4</v>
      </c>
      <c r="G32" s="127">
        <f t="shared" si="4"/>
        <v>20704000</v>
      </c>
      <c r="H32" s="100"/>
      <c r="I32" s="132"/>
      <c r="J32" s="132">
        <v>3800000</v>
      </c>
      <c r="K32" s="132"/>
      <c r="L32" s="219">
        <f t="shared" si="5"/>
        <v>4864000</v>
      </c>
      <c r="M32" s="219">
        <f t="shared" si="1"/>
        <v>0</v>
      </c>
      <c r="N32" s="132">
        <f t="shared" si="2"/>
        <v>5020000</v>
      </c>
      <c r="O32" s="132"/>
      <c r="P32" s="132"/>
      <c r="Q32" s="46"/>
      <c r="R32" s="46"/>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c r="GG32" s="99"/>
      <c r="GH32" s="99"/>
      <c r="GI32" s="99"/>
      <c r="GJ32" s="99"/>
      <c r="GK32" s="99"/>
      <c r="GL32" s="99"/>
      <c r="GM32" s="99"/>
      <c r="GN32" s="99"/>
      <c r="GO32" s="99"/>
      <c r="GP32" s="99"/>
    </row>
    <row r="33" spans="2:198" s="107" customFormat="1" ht="18" customHeight="1" x14ac:dyDescent="0.35">
      <c r="B33" s="125"/>
      <c r="C33" s="117" t="s">
        <v>44</v>
      </c>
      <c r="D33" s="118">
        <f>+'[6]COSTOS INTERVENTORIA (2025 OK)'!$M$21</f>
        <v>5176000</v>
      </c>
      <c r="E33" s="119"/>
      <c r="F33" s="120">
        <v>4</v>
      </c>
      <c r="G33" s="127">
        <f t="shared" si="4"/>
        <v>20704000</v>
      </c>
      <c r="H33" s="100"/>
      <c r="I33" s="132"/>
      <c r="J33" s="132">
        <v>3800000</v>
      </c>
      <c r="K33" s="132"/>
      <c r="L33" s="219">
        <f t="shared" si="5"/>
        <v>4864000</v>
      </c>
      <c r="M33" s="219">
        <f t="shared" si="1"/>
        <v>0</v>
      </c>
      <c r="N33" s="132">
        <f t="shared" si="2"/>
        <v>5020000</v>
      </c>
      <c r="O33" s="132"/>
      <c r="P33" s="132"/>
      <c r="Q33" s="46"/>
      <c r="R33" s="46"/>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c r="GG33" s="99"/>
      <c r="GH33" s="99"/>
      <c r="GI33" s="99"/>
      <c r="GJ33" s="99"/>
      <c r="GK33" s="99"/>
      <c r="GL33" s="99"/>
      <c r="GM33" s="99"/>
      <c r="GN33" s="99"/>
      <c r="GO33" s="99"/>
      <c r="GP33" s="99"/>
    </row>
    <row r="34" spans="2:198" s="107" customFormat="1" ht="18" customHeight="1" x14ac:dyDescent="0.35">
      <c r="B34" s="196"/>
      <c r="C34" s="318" t="s">
        <v>45</v>
      </c>
      <c r="D34" s="318"/>
      <c r="E34" s="318"/>
      <c r="F34" s="318"/>
      <c r="G34" s="319"/>
      <c r="H34" s="100"/>
      <c r="I34" s="132"/>
      <c r="J34" s="132"/>
      <c r="K34" s="132"/>
      <c r="L34" s="219">
        <f t="shared" si="5"/>
        <v>0</v>
      </c>
      <c r="M34" s="219">
        <f t="shared" si="1"/>
        <v>0</v>
      </c>
      <c r="N34" s="132">
        <f t="shared" si="2"/>
        <v>0</v>
      </c>
      <c r="O34" s="132"/>
      <c r="P34" s="132"/>
      <c r="Q34" s="46"/>
      <c r="R34" s="46"/>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c r="GG34" s="99"/>
      <c r="GH34" s="99"/>
      <c r="GI34" s="99"/>
      <c r="GJ34" s="99"/>
      <c r="GK34" s="99"/>
      <c r="GL34" s="99"/>
      <c r="GM34" s="99"/>
      <c r="GN34" s="99"/>
      <c r="GO34" s="99"/>
      <c r="GP34" s="99"/>
    </row>
    <row r="35" spans="2:198" s="107" customFormat="1" ht="18" customHeight="1" x14ac:dyDescent="0.35">
      <c r="B35" s="125"/>
      <c r="C35" s="214" t="s">
        <v>126</v>
      </c>
      <c r="D35" s="118">
        <f>+'[6]COSTOS INTERVENTORIA (2025 OK)'!$M$28</f>
        <v>2759000</v>
      </c>
      <c r="E35" s="119">
        <v>350000</v>
      </c>
      <c r="F35" s="120">
        <v>13</v>
      </c>
      <c r="G35" s="127">
        <f t="shared" si="4"/>
        <v>40417000</v>
      </c>
      <c r="H35" s="100"/>
      <c r="I35" s="132"/>
      <c r="J35" s="132">
        <v>2100000</v>
      </c>
      <c r="K35" s="132">
        <v>400000</v>
      </c>
      <c r="L35" s="219">
        <f t="shared" si="5"/>
        <v>2688000</v>
      </c>
      <c r="M35" s="219">
        <f t="shared" si="1"/>
        <v>512000</v>
      </c>
      <c r="N35" s="132">
        <f t="shared" si="2"/>
        <v>2723500</v>
      </c>
      <c r="O35" s="132"/>
      <c r="P35" s="132"/>
      <c r="Q35" s="46"/>
      <c r="R35" s="46"/>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c r="GG35" s="99"/>
      <c r="GH35" s="99"/>
      <c r="GI35" s="99"/>
      <c r="GJ35" s="99"/>
      <c r="GK35" s="99"/>
      <c r="GL35" s="99"/>
      <c r="GM35" s="99"/>
      <c r="GN35" s="99"/>
      <c r="GO35" s="99"/>
      <c r="GP35" s="99"/>
    </row>
    <row r="36" spans="2:198" s="107" customFormat="1" ht="18" customHeight="1" x14ac:dyDescent="0.35">
      <c r="B36" s="125"/>
      <c r="C36" s="214" t="s">
        <v>127</v>
      </c>
      <c r="D36" s="118">
        <f>+'[6]COSTOS INTERVENTORIA (2025 OK)'!$M$29</f>
        <v>2759000</v>
      </c>
      <c r="E36" s="119">
        <v>350000</v>
      </c>
      <c r="F36" s="120">
        <v>13</v>
      </c>
      <c r="G36" s="127">
        <f t="shared" si="4"/>
        <v>40417000</v>
      </c>
      <c r="H36" s="100"/>
      <c r="I36" s="132"/>
      <c r="J36" s="132">
        <v>2100000</v>
      </c>
      <c r="K36" s="132">
        <v>400000</v>
      </c>
      <c r="L36" s="219">
        <f t="shared" si="5"/>
        <v>2688000</v>
      </c>
      <c r="M36" s="219">
        <f t="shared" si="1"/>
        <v>512000</v>
      </c>
      <c r="N36" s="132">
        <f t="shared" si="2"/>
        <v>2723500</v>
      </c>
      <c r="O36" s="132"/>
      <c r="P36" s="132"/>
      <c r="Q36" s="46"/>
      <c r="R36" s="46"/>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c r="GG36" s="99"/>
      <c r="GH36" s="99"/>
      <c r="GI36" s="99"/>
      <c r="GJ36" s="99"/>
      <c r="GK36" s="99"/>
      <c r="GL36" s="99"/>
      <c r="GM36" s="99"/>
      <c r="GN36" s="99"/>
      <c r="GO36" s="99"/>
      <c r="GP36" s="99"/>
    </row>
    <row r="37" spans="2:198" s="107" customFormat="1" ht="18" customHeight="1" x14ac:dyDescent="0.35">
      <c r="B37" s="125"/>
      <c r="C37" s="214" t="s">
        <v>128</v>
      </c>
      <c r="D37" s="118">
        <f>+'[6]COSTOS INTERVENTORIA (2025 OK)'!$L$27</f>
        <v>2598000</v>
      </c>
      <c r="E37" s="119">
        <v>350000</v>
      </c>
      <c r="F37" s="120">
        <v>13</v>
      </c>
      <c r="G37" s="127">
        <f t="shared" si="4"/>
        <v>38324000</v>
      </c>
      <c r="H37" s="100"/>
      <c r="I37" s="132"/>
      <c r="J37" s="132">
        <v>2000000</v>
      </c>
      <c r="K37" s="132">
        <v>400000</v>
      </c>
      <c r="L37" s="219">
        <f t="shared" si="5"/>
        <v>2560000</v>
      </c>
      <c r="M37" s="219">
        <f t="shared" si="1"/>
        <v>512000</v>
      </c>
      <c r="N37" s="132">
        <f t="shared" si="2"/>
        <v>2579000</v>
      </c>
      <c r="O37" s="132"/>
      <c r="P37" s="132"/>
      <c r="Q37" s="46"/>
      <c r="R37" s="46"/>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row>
    <row r="38" spans="2:198" s="107" customFormat="1" ht="18" customHeight="1" x14ac:dyDescent="0.35">
      <c r="B38" s="125"/>
      <c r="C38" s="214" t="s">
        <v>129</v>
      </c>
      <c r="D38" s="118">
        <f>+D37</f>
        <v>2598000</v>
      </c>
      <c r="E38" s="119">
        <v>350000</v>
      </c>
      <c r="F38" s="120">
        <v>6.5</v>
      </c>
      <c r="G38" s="127">
        <f t="shared" si="4"/>
        <v>19162000</v>
      </c>
      <c r="H38" s="100"/>
      <c r="I38" s="132"/>
      <c r="J38" s="132">
        <v>2000000</v>
      </c>
      <c r="K38" s="132">
        <v>400000</v>
      </c>
      <c r="L38" s="219">
        <f t="shared" si="5"/>
        <v>2560000</v>
      </c>
      <c r="M38" s="219">
        <f t="shared" si="1"/>
        <v>512000</v>
      </c>
      <c r="N38" s="132">
        <f t="shared" si="2"/>
        <v>2579000</v>
      </c>
      <c r="O38" s="132"/>
      <c r="P38" s="132"/>
      <c r="Q38" s="46"/>
      <c r="R38" s="46"/>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c r="GG38" s="99"/>
      <c r="GH38" s="99"/>
      <c r="GI38" s="99"/>
      <c r="GJ38" s="99"/>
      <c r="GK38" s="99"/>
      <c r="GL38" s="99"/>
      <c r="GM38" s="99"/>
      <c r="GN38" s="99"/>
      <c r="GO38" s="99"/>
      <c r="GP38" s="99"/>
    </row>
    <row r="39" spans="2:198" s="107" customFormat="1" ht="18" customHeight="1" x14ac:dyDescent="0.35">
      <c r="B39" s="196"/>
      <c r="C39" s="318" t="s">
        <v>130</v>
      </c>
      <c r="D39" s="318"/>
      <c r="E39" s="318"/>
      <c r="F39" s="318"/>
      <c r="G39" s="319"/>
      <c r="H39" s="100"/>
      <c r="I39" s="132"/>
      <c r="J39" s="132"/>
      <c r="K39" s="132"/>
      <c r="L39" s="219">
        <f t="shared" si="5"/>
        <v>0</v>
      </c>
      <c r="M39" s="219">
        <f t="shared" si="1"/>
        <v>0</v>
      </c>
      <c r="N39" s="132">
        <f t="shared" si="2"/>
        <v>0</v>
      </c>
      <c r="O39" s="132"/>
      <c r="P39" s="132"/>
      <c r="Q39" s="46"/>
      <c r="R39" s="46"/>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c r="GG39" s="99"/>
      <c r="GH39" s="99"/>
      <c r="GI39" s="99"/>
      <c r="GJ39" s="99"/>
      <c r="GK39" s="99"/>
      <c r="GL39" s="99"/>
      <c r="GM39" s="99"/>
      <c r="GN39" s="99"/>
      <c r="GO39" s="99"/>
      <c r="GP39" s="99"/>
    </row>
    <row r="40" spans="2:198" s="107" customFormat="1" ht="18" customHeight="1" x14ac:dyDescent="0.35">
      <c r="B40" s="125"/>
      <c r="C40" s="214" t="str">
        <f>+'[6]COSTOS INTERVENTORIA (2025 OK)'!$A$32</f>
        <v>Auxiliar de Laboratorio</v>
      </c>
      <c r="D40" s="118">
        <f>+'[6]COSTOS INTERVENTORIA (2025 OK)'!$L$32</f>
        <v>1551000</v>
      </c>
      <c r="E40" s="119"/>
      <c r="F40" s="120">
        <v>13</v>
      </c>
      <c r="G40" s="127">
        <f>+ROUND((D40+E40)*F40,0)</f>
        <v>20163000</v>
      </c>
      <c r="H40" s="100"/>
      <c r="I40" s="132"/>
      <c r="J40" s="132">
        <v>130000</v>
      </c>
      <c r="K40" s="132"/>
      <c r="L40" s="219">
        <f t="shared" si="5"/>
        <v>166400</v>
      </c>
      <c r="M40" s="219">
        <f t="shared" si="1"/>
        <v>0</v>
      </c>
      <c r="N40" s="132">
        <f t="shared" si="2"/>
        <v>858700</v>
      </c>
      <c r="O40" s="132"/>
      <c r="P40" s="132"/>
      <c r="Q40" s="46"/>
      <c r="R40" s="46"/>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c r="GG40" s="99"/>
      <c r="GH40" s="99"/>
      <c r="GI40" s="99"/>
      <c r="GJ40" s="99"/>
      <c r="GK40" s="99"/>
      <c r="GL40" s="99"/>
      <c r="GM40" s="99"/>
      <c r="GN40" s="99"/>
      <c r="GO40" s="99"/>
      <c r="GP40" s="99"/>
    </row>
    <row r="41" spans="2:198" s="107" customFormat="1" ht="18" customHeight="1" x14ac:dyDescent="0.35">
      <c r="B41" s="125"/>
      <c r="C41" s="214" t="s">
        <v>131</v>
      </c>
      <c r="D41" s="118">
        <f>+'[6]COSTOS INTERVENTORIA (2025 OK)'!$M$31</f>
        <v>1555000</v>
      </c>
      <c r="E41" s="119"/>
      <c r="F41" s="120">
        <f>13*2</f>
        <v>26</v>
      </c>
      <c r="G41" s="127">
        <f>+ROUND((D41+E41)*F41,0)</f>
        <v>40430000</v>
      </c>
      <c r="H41" s="100"/>
      <c r="I41" s="132"/>
      <c r="J41" s="132">
        <v>1300000</v>
      </c>
      <c r="K41" s="132"/>
      <c r="L41" s="219">
        <f t="shared" si="5"/>
        <v>1664000</v>
      </c>
      <c r="M41" s="219">
        <f t="shared" si="1"/>
        <v>0</v>
      </c>
      <c r="N41" s="132">
        <f t="shared" si="2"/>
        <v>1609500</v>
      </c>
      <c r="O41" s="132"/>
      <c r="P41" s="132"/>
      <c r="Q41" s="46"/>
      <c r="R41" s="46"/>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c r="GG41" s="99"/>
      <c r="GH41" s="99"/>
      <c r="GI41" s="99"/>
      <c r="GJ41" s="99"/>
      <c r="GK41" s="99"/>
      <c r="GL41" s="99"/>
      <c r="GM41" s="99"/>
      <c r="GN41" s="99"/>
      <c r="GO41" s="99"/>
      <c r="GP41" s="99"/>
    </row>
    <row r="42" spans="2:198" s="107" customFormat="1" ht="18" customHeight="1" x14ac:dyDescent="0.35">
      <c r="B42" s="196"/>
      <c r="C42" s="318" t="s">
        <v>53</v>
      </c>
      <c r="D42" s="318"/>
      <c r="E42" s="318"/>
      <c r="F42" s="318"/>
      <c r="G42" s="319"/>
      <c r="H42" s="99"/>
      <c r="I42" s="132"/>
      <c r="J42" s="132"/>
      <c r="K42" s="132"/>
      <c r="L42" s="219">
        <f t="shared" si="5"/>
        <v>0</v>
      </c>
      <c r="M42" s="219">
        <f t="shared" si="1"/>
        <v>0</v>
      </c>
      <c r="N42" s="132">
        <f t="shared" si="2"/>
        <v>0</v>
      </c>
      <c r="O42" s="132"/>
      <c r="P42" s="132"/>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c r="GC42" s="99"/>
      <c r="GD42" s="99"/>
      <c r="GE42" s="99"/>
      <c r="GF42" s="99"/>
      <c r="GG42" s="99"/>
      <c r="GH42" s="99"/>
      <c r="GI42" s="99"/>
      <c r="GJ42" s="99"/>
      <c r="GK42" s="99"/>
      <c r="GL42" s="99"/>
    </row>
    <row r="43" spans="2:198" s="107" customFormat="1" ht="14.5" x14ac:dyDescent="0.35">
      <c r="B43" s="125"/>
      <c r="C43" s="117" t="s">
        <v>54</v>
      </c>
      <c r="D43" s="118">
        <f>+'[6]COSTOS INTERVENTORIA (2025 OK)'!$M$34</f>
        <v>1502000</v>
      </c>
      <c r="E43" s="126"/>
      <c r="F43" s="120">
        <v>6.5</v>
      </c>
      <c r="G43" s="127">
        <f t="shared" si="4"/>
        <v>9763000</v>
      </c>
      <c r="H43" s="99"/>
      <c r="I43" s="132"/>
      <c r="J43" s="132">
        <v>1000000</v>
      </c>
      <c r="K43" s="132"/>
      <c r="L43" s="219">
        <f t="shared" si="5"/>
        <v>1280000</v>
      </c>
      <c r="M43" s="219">
        <f t="shared" si="1"/>
        <v>0</v>
      </c>
      <c r="N43" s="132">
        <f t="shared" si="2"/>
        <v>1391000</v>
      </c>
      <c r="O43" s="132"/>
      <c r="P43" s="132"/>
      <c r="Q43" s="44"/>
      <c r="R43" s="44"/>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c r="GC43" s="99"/>
      <c r="GD43" s="99"/>
      <c r="GE43" s="99"/>
      <c r="GF43" s="99"/>
      <c r="GG43" s="99"/>
      <c r="GH43" s="99"/>
      <c r="GI43" s="99"/>
      <c r="GJ43" s="99"/>
      <c r="GK43" s="99"/>
      <c r="GL43" s="99"/>
    </row>
    <row r="44" spans="2:198" s="107" customFormat="1" ht="14.5" x14ac:dyDescent="0.35">
      <c r="B44" s="125"/>
      <c r="C44" s="117" t="s">
        <v>132</v>
      </c>
      <c r="D44" s="118">
        <f>+'[6]COSTOS INTERVENTORIA (2025 OK)'!$M$35</f>
        <v>1555000</v>
      </c>
      <c r="E44" s="126"/>
      <c r="F44" s="120">
        <f>13+6.5</f>
        <v>19.5</v>
      </c>
      <c r="G44" s="127">
        <f t="shared" si="4"/>
        <v>30322500</v>
      </c>
      <c r="H44" s="99"/>
      <c r="I44" s="132"/>
      <c r="J44" s="132">
        <v>1000000</v>
      </c>
      <c r="K44" s="132"/>
      <c r="L44" s="219">
        <f t="shared" si="5"/>
        <v>1280000</v>
      </c>
      <c r="M44" s="219">
        <f t="shared" si="1"/>
        <v>0</v>
      </c>
      <c r="N44" s="132">
        <f t="shared" si="2"/>
        <v>1417500</v>
      </c>
      <c r="O44" s="132"/>
      <c r="P44" s="132"/>
      <c r="Q44" s="46"/>
      <c r="R44" s="46"/>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c r="GC44" s="99"/>
      <c r="GD44" s="99"/>
      <c r="GE44" s="99"/>
      <c r="GF44" s="99"/>
      <c r="GG44" s="99"/>
      <c r="GH44" s="99"/>
      <c r="GI44" s="99"/>
      <c r="GJ44" s="99"/>
      <c r="GK44" s="99"/>
      <c r="GL44" s="99"/>
    </row>
    <row r="45" spans="2:198" s="107" customFormat="1" ht="14.9" customHeight="1" thickBot="1" x14ac:dyDescent="0.4">
      <c r="B45" s="128"/>
      <c r="C45" s="318" t="s">
        <v>57</v>
      </c>
      <c r="D45" s="318"/>
      <c r="E45" s="318"/>
      <c r="F45" s="318"/>
      <c r="G45" s="197">
        <f>ROUND(SUM(G15:G44),0)</f>
        <v>1095524500</v>
      </c>
      <c r="H45" s="99"/>
      <c r="I45" s="132"/>
      <c r="J45" s="132"/>
      <c r="K45" s="132"/>
      <c r="L45" s="219"/>
      <c r="M45" s="219">
        <f t="shared" si="1"/>
        <v>0</v>
      </c>
      <c r="N45" s="132" t="e">
        <f t="shared" si="2"/>
        <v>#DIV/0!</v>
      </c>
      <c r="O45" s="132"/>
      <c r="P45" s="132"/>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c r="GC45" s="99"/>
      <c r="GD45" s="99"/>
      <c r="GE45" s="99"/>
      <c r="GF45" s="99"/>
      <c r="GG45" s="99"/>
      <c r="GH45" s="99"/>
      <c r="GI45" s="99"/>
      <c r="GJ45" s="99"/>
      <c r="GK45" s="99"/>
      <c r="GL45" s="99"/>
      <c r="GM45" s="99"/>
      <c r="GN45" s="99"/>
      <c r="GO45" s="99"/>
      <c r="GP45" s="99"/>
    </row>
    <row r="46" spans="2:198" s="107" customFormat="1" ht="18" customHeight="1" thickBot="1" x14ac:dyDescent="0.4">
      <c r="B46" s="129"/>
      <c r="C46" s="382" t="s">
        <v>58</v>
      </c>
      <c r="D46" s="382"/>
      <c r="E46" s="382"/>
      <c r="F46" s="382"/>
      <c r="G46" s="130">
        <v>2.4</v>
      </c>
      <c r="H46" s="131" t="s">
        <v>59</v>
      </c>
      <c r="I46" s="377">
        <f>+G45*0.4</f>
        <v>438209800</v>
      </c>
      <c r="J46" s="378"/>
      <c r="K46" s="216"/>
      <c r="L46" s="216"/>
      <c r="M46" s="132">
        <f t="shared" si="1"/>
        <v>0</v>
      </c>
      <c r="N46" s="132" t="e">
        <f t="shared" si="2"/>
        <v>#DIV/0!</v>
      </c>
      <c r="O46" s="132"/>
      <c r="P46" s="132"/>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c r="GG46" s="99"/>
      <c r="GH46" s="99"/>
      <c r="GI46" s="99"/>
      <c r="GJ46" s="99"/>
      <c r="GK46" s="99"/>
      <c r="GL46" s="99"/>
      <c r="GM46" s="99"/>
      <c r="GN46" s="99"/>
      <c r="GO46" s="99"/>
      <c r="GP46" s="99"/>
    </row>
    <row r="47" spans="2:198" s="107" customFormat="1" ht="18" customHeight="1" thickBot="1" x14ac:dyDescent="0.4">
      <c r="B47" s="133"/>
      <c r="C47" s="320" t="s">
        <v>60</v>
      </c>
      <c r="D47" s="320"/>
      <c r="E47" s="320"/>
      <c r="F47" s="320"/>
      <c r="G47" s="134">
        <f>+ROUND(G45*G46,0)</f>
        <v>2629258800</v>
      </c>
      <c r="H47" s="135"/>
      <c r="I47" s="216"/>
      <c r="J47" s="217">
        <f>+I46/6.5</f>
        <v>67416892.307692304</v>
      </c>
      <c r="K47" s="364" t="s">
        <v>133</v>
      </c>
      <c r="L47" s="364"/>
      <c r="M47" s="132" t="e">
        <f t="shared" si="1"/>
        <v>#VALUE!</v>
      </c>
      <c r="N47" s="132" t="e">
        <f t="shared" si="2"/>
        <v>#DIV/0!</v>
      </c>
      <c r="O47" s="132"/>
      <c r="P47" s="132"/>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c r="GG47" s="99"/>
      <c r="GH47" s="99"/>
      <c r="GI47" s="99"/>
      <c r="GJ47" s="99"/>
      <c r="GK47" s="99"/>
      <c r="GL47" s="99"/>
      <c r="GM47" s="99"/>
      <c r="GN47" s="99"/>
      <c r="GO47" s="99"/>
      <c r="GP47" s="99"/>
    </row>
    <row r="48" spans="2:198" s="107" customFormat="1" ht="18" customHeight="1" thickBot="1" x14ac:dyDescent="0.4">
      <c r="B48" s="321" t="s">
        <v>79</v>
      </c>
      <c r="C48" s="322"/>
      <c r="D48" s="322"/>
      <c r="E48" s="322"/>
      <c r="F48" s="322"/>
      <c r="G48" s="323"/>
      <c r="H48" s="136"/>
      <c r="I48" s="132"/>
      <c r="J48" s="132"/>
      <c r="K48" s="132"/>
      <c r="L48" s="132"/>
      <c r="M48" s="132">
        <f t="shared" si="1"/>
        <v>0</v>
      </c>
      <c r="N48" s="132" t="e">
        <f t="shared" si="2"/>
        <v>#DIV/0!</v>
      </c>
      <c r="O48" s="132"/>
      <c r="P48" s="132"/>
      <c r="Q48" s="99"/>
      <c r="R48" s="99"/>
      <c r="S48" s="99"/>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c r="EJ48" s="99"/>
      <c r="EK48" s="99"/>
      <c r="EL48" s="99"/>
      <c r="EM48" s="99"/>
      <c r="EN48" s="99"/>
      <c r="EO48" s="99"/>
      <c r="EP48" s="99"/>
      <c r="EQ48" s="99"/>
      <c r="ER48" s="99"/>
      <c r="ES48" s="99"/>
      <c r="ET48" s="99"/>
      <c r="EU48" s="99"/>
      <c r="EV48" s="99"/>
      <c r="EW48" s="99"/>
      <c r="EX48" s="99"/>
      <c r="EY48" s="99"/>
      <c r="EZ48" s="99"/>
      <c r="FA48" s="99"/>
      <c r="FB48" s="99"/>
      <c r="FC48" s="99"/>
      <c r="FD48" s="99"/>
      <c r="FE48" s="99"/>
      <c r="FF48" s="99"/>
      <c r="FG48" s="99"/>
      <c r="FH48" s="99"/>
      <c r="FI48" s="99"/>
      <c r="FJ48" s="99"/>
      <c r="FK48" s="99"/>
      <c r="FL48" s="99"/>
      <c r="FM48" s="99"/>
      <c r="FN48" s="99"/>
      <c r="FO48" s="99"/>
      <c r="FP48" s="99"/>
      <c r="FQ48" s="99"/>
      <c r="FR48" s="99"/>
      <c r="FS48" s="99"/>
      <c r="FT48" s="99"/>
      <c r="FU48" s="99"/>
      <c r="FV48" s="99"/>
      <c r="FW48" s="99"/>
      <c r="FX48" s="99"/>
      <c r="FY48" s="99"/>
      <c r="FZ48" s="99"/>
      <c r="GA48" s="99"/>
      <c r="GB48" s="99"/>
      <c r="GC48" s="99"/>
      <c r="GD48" s="99"/>
      <c r="GE48" s="99"/>
      <c r="GF48" s="99"/>
      <c r="GG48" s="99"/>
      <c r="GH48" s="99"/>
      <c r="GI48" s="99"/>
      <c r="GJ48" s="99"/>
      <c r="GK48" s="99"/>
      <c r="GL48" s="99"/>
      <c r="GM48" s="99"/>
      <c r="GN48" s="99"/>
      <c r="GO48" s="99"/>
      <c r="GP48" s="99"/>
    </row>
    <row r="49" spans="2:198" s="107" customFormat="1" ht="14.9" customHeight="1" x14ac:dyDescent="0.35">
      <c r="B49" s="324"/>
      <c r="C49" s="326" t="s">
        <v>62</v>
      </c>
      <c r="D49" s="326" t="s">
        <v>63</v>
      </c>
      <c r="E49" s="137" t="s">
        <v>64</v>
      </c>
      <c r="F49" s="328" t="s">
        <v>65</v>
      </c>
      <c r="G49" s="138" t="s">
        <v>13</v>
      </c>
      <c r="H49" s="124"/>
      <c r="I49" s="132"/>
      <c r="J49" s="132"/>
      <c r="K49" s="132"/>
      <c r="L49" s="132"/>
      <c r="M49" s="132">
        <f t="shared" si="1"/>
        <v>0</v>
      </c>
      <c r="N49" s="132" t="e">
        <f t="shared" si="2"/>
        <v>#DIV/0!</v>
      </c>
      <c r="O49" s="132"/>
      <c r="P49" s="132"/>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c r="EJ49" s="99"/>
      <c r="EK49" s="99"/>
      <c r="EL49" s="99"/>
      <c r="EM49" s="99"/>
      <c r="EN49" s="99"/>
      <c r="EO49" s="99"/>
      <c r="EP49" s="99"/>
      <c r="EQ49" s="99"/>
      <c r="ER49" s="99"/>
      <c r="ES49" s="99"/>
      <c r="ET49" s="99"/>
      <c r="EU49" s="99"/>
      <c r="EV49" s="99"/>
      <c r="EW49" s="99"/>
      <c r="EX49" s="99"/>
      <c r="EY49" s="99"/>
      <c r="EZ49" s="99"/>
      <c r="FA49" s="99"/>
      <c r="FB49" s="99"/>
      <c r="FC49" s="99"/>
      <c r="FD49" s="99"/>
      <c r="FE49" s="99"/>
      <c r="FF49" s="99"/>
      <c r="FG49" s="99"/>
      <c r="FH49" s="99"/>
      <c r="FI49" s="99"/>
      <c r="FJ49" s="99"/>
      <c r="FK49" s="99"/>
      <c r="FL49" s="99"/>
      <c r="FM49" s="99"/>
      <c r="FN49" s="99"/>
      <c r="FO49" s="99"/>
      <c r="FP49" s="99"/>
      <c r="FQ49" s="99"/>
      <c r="FR49" s="99"/>
      <c r="FS49" s="99"/>
      <c r="FT49" s="99"/>
      <c r="FU49" s="99"/>
      <c r="FV49" s="99"/>
      <c r="FW49" s="99"/>
      <c r="FX49" s="99"/>
      <c r="FY49" s="99"/>
      <c r="FZ49" s="99"/>
      <c r="GA49" s="99"/>
      <c r="GB49" s="99"/>
      <c r="GC49" s="99"/>
      <c r="GD49" s="99"/>
      <c r="GE49" s="99"/>
      <c r="GF49" s="99"/>
      <c r="GG49" s="99"/>
      <c r="GH49" s="99"/>
      <c r="GI49" s="99"/>
      <c r="GJ49" s="99"/>
      <c r="GK49" s="99"/>
      <c r="GL49" s="99"/>
      <c r="GM49" s="99"/>
      <c r="GN49" s="99"/>
      <c r="GO49" s="99"/>
      <c r="GP49" s="99"/>
    </row>
    <row r="50" spans="2:198" s="107" customFormat="1" ht="14.9" customHeight="1" x14ac:dyDescent="0.35">
      <c r="B50" s="325"/>
      <c r="C50" s="327"/>
      <c r="D50" s="327"/>
      <c r="E50" s="139" t="s">
        <v>66</v>
      </c>
      <c r="F50" s="329"/>
      <c r="G50" s="140" t="s">
        <v>17</v>
      </c>
      <c r="H50" s="99"/>
      <c r="I50" s="132"/>
      <c r="J50" s="132"/>
      <c r="K50" s="132"/>
      <c r="L50" s="132"/>
      <c r="M50" s="132">
        <f t="shared" si="1"/>
        <v>0</v>
      </c>
      <c r="N50" s="132" t="e">
        <f t="shared" si="2"/>
        <v>#DIV/0!</v>
      </c>
      <c r="O50" s="132"/>
      <c r="P50" s="132"/>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c r="EJ50" s="99"/>
      <c r="EK50" s="99"/>
      <c r="EL50" s="99"/>
      <c r="EM50" s="99"/>
      <c r="EN50" s="99"/>
      <c r="EO50" s="99"/>
      <c r="EP50" s="99"/>
      <c r="EQ50" s="99"/>
      <c r="ER50" s="99"/>
      <c r="ES50" s="99"/>
      <c r="ET50" s="99"/>
      <c r="EU50" s="99"/>
      <c r="EV50" s="99"/>
      <c r="EW50" s="99"/>
      <c r="EX50" s="99"/>
      <c r="EY50" s="99"/>
      <c r="EZ50" s="99"/>
      <c r="FA50" s="99"/>
      <c r="FB50" s="99"/>
      <c r="FC50" s="99"/>
      <c r="FD50" s="99"/>
      <c r="FE50" s="99"/>
      <c r="FF50" s="99"/>
      <c r="FG50" s="99"/>
      <c r="FH50" s="99"/>
      <c r="FI50" s="99"/>
      <c r="FJ50" s="99"/>
      <c r="FK50" s="99"/>
      <c r="FL50" s="99"/>
      <c r="FM50" s="99"/>
      <c r="FN50" s="99"/>
      <c r="FO50" s="99"/>
      <c r="FP50" s="99"/>
      <c r="FQ50" s="99"/>
      <c r="FR50" s="99"/>
      <c r="FS50" s="99"/>
      <c r="FT50" s="99"/>
      <c r="FU50" s="99"/>
      <c r="FV50" s="99"/>
      <c r="FW50" s="99"/>
      <c r="FX50" s="99"/>
      <c r="FY50" s="99"/>
      <c r="FZ50" s="99"/>
      <c r="GA50" s="99"/>
      <c r="GB50" s="99"/>
      <c r="GC50" s="99"/>
      <c r="GD50" s="99"/>
      <c r="GE50" s="99"/>
      <c r="GF50" s="99"/>
      <c r="GG50" s="99"/>
      <c r="GH50" s="99"/>
      <c r="GI50" s="99"/>
      <c r="GJ50" s="99"/>
      <c r="GK50" s="99"/>
      <c r="GL50" s="99"/>
      <c r="GM50" s="99"/>
      <c r="GN50" s="99"/>
      <c r="GO50" s="99"/>
      <c r="GP50" s="99"/>
    </row>
    <row r="51" spans="2:198" s="107" customFormat="1" ht="15" customHeight="1" thickBot="1" x14ac:dyDescent="0.4">
      <c r="B51" s="325"/>
      <c r="C51" s="327"/>
      <c r="D51" s="327"/>
      <c r="E51" s="114" t="s">
        <v>67</v>
      </c>
      <c r="F51" s="114" t="s">
        <v>68</v>
      </c>
      <c r="G51" s="116" t="s">
        <v>69</v>
      </c>
      <c r="H51" s="99"/>
      <c r="I51" s="132"/>
      <c r="J51" s="132"/>
      <c r="K51" s="132"/>
      <c r="L51" s="132"/>
      <c r="M51" s="132">
        <f t="shared" si="1"/>
        <v>0</v>
      </c>
      <c r="N51" s="132" t="e">
        <f t="shared" si="2"/>
        <v>#DIV/0!</v>
      </c>
      <c r="O51" s="132"/>
      <c r="P51" s="132"/>
      <c r="Q51" s="99"/>
      <c r="R51" s="99"/>
      <c r="S51" s="99"/>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c r="EJ51" s="99"/>
      <c r="EK51" s="99"/>
      <c r="EL51" s="99"/>
      <c r="EM51" s="99"/>
      <c r="EN51" s="99"/>
      <c r="EO51" s="99"/>
      <c r="EP51" s="99"/>
      <c r="EQ51" s="99"/>
      <c r="ER51" s="99"/>
      <c r="ES51" s="99"/>
      <c r="ET51" s="99"/>
      <c r="EU51" s="99"/>
      <c r="EV51" s="99"/>
      <c r="EW51" s="99"/>
      <c r="EX51" s="99"/>
      <c r="EY51" s="99"/>
      <c r="EZ51" s="99"/>
      <c r="FA51" s="99"/>
      <c r="FB51" s="99"/>
      <c r="FC51" s="99"/>
      <c r="FD51" s="99"/>
      <c r="FE51" s="99"/>
      <c r="FF51" s="99"/>
      <c r="FG51" s="99"/>
      <c r="FH51" s="99"/>
      <c r="FI51" s="99"/>
      <c r="FJ51" s="99"/>
      <c r="FK51" s="99"/>
      <c r="FL51" s="99"/>
      <c r="FM51" s="99"/>
      <c r="FN51" s="99"/>
      <c r="FO51" s="99"/>
      <c r="FP51" s="99"/>
      <c r="FQ51" s="99"/>
      <c r="FR51" s="99"/>
      <c r="FS51" s="99"/>
      <c r="FT51" s="99"/>
      <c r="FU51" s="99"/>
      <c r="FV51" s="99"/>
      <c r="FW51" s="99"/>
      <c r="FX51" s="99"/>
      <c r="FY51" s="99"/>
      <c r="FZ51" s="99"/>
      <c r="GA51" s="99"/>
      <c r="GB51" s="99"/>
      <c r="GC51" s="99"/>
      <c r="GD51" s="99"/>
      <c r="GE51" s="99"/>
      <c r="GF51" s="99"/>
      <c r="GG51" s="99"/>
      <c r="GH51" s="99"/>
      <c r="GI51" s="99"/>
      <c r="GJ51" s="99"/>
      <c r="GK51" s="99"/>
      <c r="GL51" s="99"/>
      <c r="GM51" s="99"/>
      <c r="GN51" s="99"/>
      <c r="GO51" s="99"/>
      <c r="GP51" s="99"/>
    </row>
    <row r="52" spans="2:198" s="107" customFormat="1" ht="15" thickBot="1" x14ac:dyDescent="0.4">
      <c r="B52" s="141"/>
      <c r="C52" s="142" t="s">
        <v>70</v>
      </c>
      <c r="D52" s="143"/>
      <c r="E52" s="144"/>
      <c r="F52" s="145"/>
      <c r="G52" s="146"/>
      <c r="H52" s="99"/>
      <c r="I52" s="132"/>
      <c r="J52" s="132"/>
      <c r="K52" s="132"/>
      <c r="L52" s="132"/>
      <c r="M52" s="132">
        <f t="shared" si="1"/>
        <v>0</v>
      </c>
      <c r="N52" s="132" t="e">
        <f t="shared" si="2"/>
        <v>#DIV/0!</v>
      </c>
      <c r="O52" s="132"/>
      <c r="P52" s="132"/>
      <c r="Q52" s="44"/>
      <c r="R52" s="44"/>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c r="GG52" s="99"/>
      <c r="GH52" s="99"/>
      <c r="GI52" s="99"/>
      <c r="GJ52" s="99"/>
      <c r="GK52" s="99"/>
      <c r="GL52" s="99"/>
      <c r="GM52" s="99"/>
      <c r="GN52" s="99"/>
      <c r="GO52" s="99"/>
      <c r="GP52" s="99"/>
    </row>
    <row r="53" spans="2:198" s="107" customFormat="1" ht="15" thickBot="1" x14ac:dyDescent="0.4">
      <c r="B53" s="147"/>
      <c r="C53" s="148" t="s">
        <v>71</v>
      </c>
      <c r="D53" s="149" t="s">
        <v>72</v>
      </c>
      <c r="E53" s="150">
        <f>+'[6]COSTOS INTERVENTORIA (2025 OK)'!$L$36</f>
        <v>270000</v>
      </c>
      <c r="F53" s="151">
        <v>152</v>
      </c>
      <c r="G53" s="127">
        <f>+ROUND(F53*E53,0)</f>
        <v>41040000</v>
      </c>
      <c r="H53" s="99"/>
      <c r="I53" s="132"/>
      <c r="J53" s="132">
        <v>200000</v>
      </c>
      <c r="K53" s="132"/>
      <c r="L53" s="219">
        <f t="shared" ref="L53:L64" si="6">+ROUND(J53*$K$13,0)</f>
        <v>256000</v>
      </c>
      <c r="M53" s="219">
        <f t="shared" si="1"/>
        <v>0</v>
      </c>
      <c r="N53" s="132">
        <f t="shared" si="2"/>
        <v>256000</v>
      </c>
      <c r="O53" s="132"/>
      <c r="P53" s="132"/>
      <c r="Q53" s="44"/>
      <c r="R53" s="44"/>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c r="FB53" s="99"/>
      <c r="FC53" s="99"/>
      <c r="FD53" s="99"/>
      <c r="FE53" s="99"/>
      <c r="FF53" s="99"/>
      <c r="FG53" s="99"/>
      <c r="FH53" s="99"/>
      <c r="FI53" s="99"/>
      <c r="FJ53" s="99"/>
      <c r="FK53" s="99"/>
      <c r="FL53" s="99"/>
      <c r="FM53" s="99"/>
      <c r="FN53" s="99"/>
      <c r="FO53" s="99"/>
      <c r="FP53" s="99"/>
      <c r="FQ53" s="99"/>
      <c r="FR53" s="99"/>
      <c r="FS53" s="99"/>
      <c r="FT53" s="99"/>
      <c r="FU53" s="99"/>
      <c r="FV53" s="99"/>
      <c r="FW53" s="99"/>
      <c r="FX53" s="99"/>
      <c r="FY53" s="99"/>
      <c r="FZ53" s="99"/>
      <c r="GA53" s="99"/>
      <c r="GB53" s="99"/>
      <c r="GC53" s="99"/>
      <c r="GD53" s="99"/>
      <c r="GE53" s="99"/>
      <c r="GF53" s="99"/>
      <c r="GG53" s="99"/>
      <c r="GH53" s="99"/>
      <c r="GI53" s="99"/>
      <c r="GJ53" s="99"/>
      <c r="GK53" s="99"/>
      <c r="GL53" s="99"/>
      <c r="GM53" s="99"/>
      <c r="GN53" s="99"/>
      <c r="GO53" s="99"/>
      <c r="GP53" s="99"/>
    </row>
    <row r="54" spans="2:198" s="107" customFormat="1" ht="15" thickBot="1" x14ac:dyDescent="0.4">
      <c r="B54" s="141"/>
      <c r="C54" s="142" t="s">
        <v>73</v>
      </c>
      <c r="D54" s="143"/>
      <c r="E54" s="144"/>
      <c r="F54" s="145"/>
      <c r="G54" s="146"/>
      <c r="H54" s="99"/>
      <c r="I54" s="132"/>
      <c r="J54" s="132"/>
      <c r="K54" s="132"/>
      <c r="L54" s="219">
        <f t="shared" si="6"/>
        <v>0</v>
      </c>
      <c r="M54" s="219">
        <f t="shared" si="1"/>
        <v>0</v>
      </c>
      <c r="N54" s="132">
        <f t="shared" si="2"/>
        <v>0</v>
      </c>
      <c r="O54" s="132"/>
      <c r="P54" s="132"/>
      <c r="Q54" s="44"/>
      <c r="R54" s="44"/>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c r="EJ54" s="99"/>
      <c r="EK54" s="99"/>
      <c r="EL54" s="99"/>
      <c r="EM54" s="99"/>
      <c r="EN54" s="99"/>
      <c r="EO54" s="99"/>
      <c r="EP54" s="99"/>
      <c r="EQ54" s="99"/>
      <c r="ER54" s="99"/>
      <c r="ES54" s="99"/>
      <c r="ET54" s="99"/>
      <c r="EU54" s="99"/>
      <c r="EV54" s="99"/>
      <c r="EW54" s="99"/>
      <c r="EX54" s="99"/>
      <c r="EY54" s="99"/>
      <c r="EZ54" s="99"/>
      <c r="FA54" s="99"/>
      <c r="FB54" s="99"/>
      <c r="FC54" s="99"/>
      <c r="FD54" s="99"/>
      <c r="FE54" s="99"/>
      <c r="FF54" s="99"/>
      <c r="FG54" s="99"/>
      <c r="FH54" s="99"/>
      <c r="FI54" s="99"/>
      <c r="FJ54" s="99"/>
      <c r="FK54" s="99"/>
      <c r="FL54" s="99"/>
      <c r="FM54" s="99"/>
      <c r="FN54" s="99"/>
      <c r="FO54" s="99"/>
      <c r="FP54" s="99"/>
      <c r="FQ54" s="99"/>
      <c r="FR54" s="99"/>
      <c r="FS54" s="99"/>
      <c r="FT54" s="99"/>
      <c r="FU54" s="99"/>
      <c r="FV54" s="99"/>
      <c r="FW54" s="99"/>
      <c r="FX54" s="99"/>
      <c r="FY54" s="99"/>
      <c r="FZ54" s="99"/>
      <c r="GA54" s="99"/>
      <c r="GB54" s="99"/>
      <c r="GC54" s="99"/>
      <c r="GD54" s="99"/>
      <c r="GE54" s="99"/>
      <c r="GF54" s="99"/>
      <c r="GG54" s="99"/>
      <c r="GH54" s="99"/>
      <c r="GI54" s="99"/>
      <c r="GJ54" s="99"/>
      <c r="GK54" s="99"/>
      <c r="GL54" s="99"/>
      <c r="GM54" s="99"/>
      <c r="GN54" s="99"/>
      <c r="GO54" s="99"/>
      <c r="GP54" s="99"/>
    </row>
    <row r="55" spans="2:198" s="107" customFormat="1" ht="45" customHeight="1" x14ac:dyDescent="0.35">
      <c r="B55" s="152"/>
      <c r="C55" s="198" t="str">
        <f>+'[6]COSTOS INTERVENTORIA (2025 OK)'!$A$38</f>
        <v>Vehículo tipo campero ó camioneta  (incluye peajes y combustible) y cuyo modelo sea hasta diez (10) años anteriores al año de suscripción del contrato.</v>
      </c>
      <c r="D55" s="153" t="s">
        <v>75</v>
      </c>
      <c r="E55" s="154">
        <v>6100000</v>
      </c>
      <c r="F55" s="155">
        <f>+F16+6.5</f>
        <v>19.5</v>
      </c>
      <c r="G55" s="127">
        <f>+ROUND(F55*E55,0)</f>
        <v>118950000</v>
      </c>
      <c r="H55" s="99"/>
      <c r="I55" s="132"/>
      <c r="J55" s="132">
        <v>5000000</v>
      </c>
      <c r="K55" s="132"/>
      <c r="L55" s="219">
        <f t="shared" si="6"/>
        <v>6400000</v>
      </c>
      <c r="M55" s="219">
        <f t="shared" si="1"/>
        <v>0</v>
      </c>
      <c r="N55" s="132">
        <f t="shared" si="2"/>
        <v>6400000</v>
      </c>
      <c r="O55" s="132"/>
      <c r="P55" s="132"/>
      <c r="Q55" s="44"/>
      <c r="R55" s="44"/>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c r="EJ55" s="99"/>
      <c r="EK55" s="99"/>
      <c r="EL55" s="99"/>
      <c r="EM55" s="99"/>
      <c r="EN55" s="99"/>
      <c r="EO55" s="99"/>
      <c r="EP55" s="99"/>
      <c r="EQ55" s="99"/>
      <c r="ER55" s="99"/>
      <c r="ES55" s="99"/>
      <c r="ET55" s="99"/>
      <c r="EU55" s="99"/>
      <c r="EV55" s="99"/>
      <c r="EW55" s="99"/>
      <c r="EX55" s="99"/>
      <c r="EY55" s="99"/>
      <c r="EZ55" s="99"/>
      <c r="FA55" s="99"/>
      <c r="FB55" s="99"/>
      <c r="FC55" s="99"/>
      <c r="FD55" s="99"/>
      <c r="FE55" s="99"/>
      <c r="FF55" s="99"/>
      <c r="FG55" s="99"/>
      <c r="FH55" s="99"/>
      <c r="FI55" s="99"/>
      <c r="FJ55" s="99"/>
      <c r="FK55" s="99"/>
      <c r="FL55" s="99"/>
      <c r="FM55" s="99"/>
      <c r="FN55" s="99"/>
      <c r="FO55" s="99"/>
      <c r="FP55" s="99"/>
      <c r="FQ55" s="99"/>
      <c r="FR55" s="99"/>
      <c r="FS55" s="99"/>
      <c r="FT55" s="99"/>
      <c r="FU55" s="99"/>
      <c r="FV55" s="99"/>
      <c r="FW55" s="99"/>
      <c r="FX55" s="99"/>
      <c r="FY55" s="99"/>
      <c r="FZ55" s="99"/>
      <c r="GA55" s="99"/>
      <c r="GB55" s="99"/>
      <c r="GC55" s="99"/>
      <c r="GD55" s="99"/>
      <c r="GE55" s="99"/>
      <c r="GF55" s="99"/>
      <c r="GG55" s="99"/>
      <c r="GH55" s="99"/>
      <c r="GI55" s="99"/>
      <c r="GJ55" s="99"/>
      <c r="GK55" s="99"/>
      <c r="GL55" s="99"/>
      <c r="GM55" s="99"/>
      <c r="GN55" s="99"/>
      <c r="GO55" s="99"/>
      <c r="GP55" s="99"/>
    </row>
    <row r="56" spans="2:198" s="107" customFormat="1" ht="27" customHeight="1" x14ac:dyDescent="0.35">
      <c r="B56" s="152"/>
      <c r="C56" s="198" t="str">
        <f>+'[6]COSTOS INTERVENTORIA (2025 OK)'!$A$42</f>
        <v>Equipo completo de topografía</v>
      </c>
      <c r="D56" s="153" t="s">
        <v>75</v>
      </c>
      <c r="E56" s="154">
        <f>+'[6]COSTOS INTERVENTORIA (2025 OK)'!$M$42</f>
        <v>2932000</v>
      </c>
      <c r="F56" s="155">
        <v>13</v>
      </c>
      <c r="G56" s="127">
        <f>+ROUND(F56*E56,0)</f>
        <v>38116000</v>
      </c>
      <c r="H56" s="99"/>
      <c r="I56" s="132"/>
      <c r="J56" s="132">
        <v>2500000</v>
      </c>
      <c r="K56" s="132"/>
      <c r="L56" s="219">
        <f t="shared" si="6"/>
        <v>3200000</v>
      </c>
      <c r="M56" s="219">
        <f t="shared" si="1"/>
        <v>0</v>
      </c>
      <c r="N56" s="132">
        <f t="shared" si="2"/>
        <v>3200000</v>
      </c>
      <c r="O56" s="132"/>
      <c r="P56" s="132"/>
      <c r="Q56" s="44"/>
      <c r="R56" s="44"/>
      <c r="S56" s="99"/>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c r="EJ56" s="99"/>
      <c r="EK56" s="99"/>
      <c r="EL56" s="99"/>
      <c r="EM56" s="99"/>
      <c r="EN56" s="99"/>
      <c r="EO56" s="99"/>
      <c r="EP56" s="99"/>
      <c r="EQ56" s="99"/>
      <c r="ER56" s="99"/>
      <c r="ES56" s="99"/>
      <c r="ET56" s="99"/>
      <c r="EU56" s="99"/>
      <c r="EV56" s="99"/>
      <c r="EW56" s="99"/>
      <c r="EX56" s="99"/>
      <c r="EY56" s="99"/>
      <c r="EZ56" s="99"/>
      <c r="FA56" s="99"/>
      <c r="FB56" s="99"/>
      <c r="FC56" s="99"/>
      <c r="FD56" s="99"/>
      <c r="FE56" s="99"/>
      <c r="FF56" s="99"/>
      <c r="FG56" s="99"/>
      <c r="FH56" s="99"/>
      <c r="FI56" s="99"/>
      <c r="FJ56" s="99"/>
      <c r="FK56" s="99"/>
      <c r="FL56" s="99"/>
      <c r="FM56" s="99"/>
      <c r="FN56" s="99"/>
      <c r="FO56" s="99"/>
      <c r="FP56" s="99"/>
      <c r="FQ56" s="99"/>
      <c r="FR56" s="99"/>
      <c r="FS56" s="99"/>
      <c r="FT56" s="99"/>
      <c r="FU56" s="99"/>
      <c r="FV56" s="99"/>
      <c r="FW56" s="99"/>
      <c r="FX56" s="99"/>
      <c r="FY56" s="99"/>
      <c r="FZ56" s="99"/>
      <c r="GA56" s="99"/>
      <c r="GB56" s="99"/>
      <c r="GC56" s="99"/>
      <c r="GD56" s="99"/>
      <c r="GE56" s="99"/>
      <c r="GF56" s="99"/>
      <c r="GG56" s="99"/>
      <c r="GH56" s="99"/>
      <c r="GI56" s="99"/>
      <c r="GJ56" s="99"/>
      <c r="GK56" s="99"/>
      <c r="GL56" s="99"/>
      <c r="GM56" s="99"/>
      <c r="GN56" s="99"/>
      <c r="GO56" s="99"/>
      <c r="GP56" s="99"/>
    </row>
    <row r="57" spans="2:198" s="107" customFormat="1" ht="29.5" customHeight="1" x14ac:dyDescent="0.35">
      <c r="B57" s="152"/>
      <c r="C57" s="198" t="str">
        <f>+'[6]COSTOS INTERVENTORIA (2025 OK)'!$A$44</f>
        <v>Equipo completo de Laboratorio de Suelos, Materiales, Pavimentos y Concretos</v>
      </c>
      <c r="D57" s="153" t="s">
        <v>75</v>
      </c>
      <c r="E57" s="154">
        <f>+E56</f>
        <v>2932000</v>
      </c>
      <c r="F57" s="155">
        <v>13</v>
      </c>
      <c r="G57" s="127">
        <f>+ROUND(F57*E57,0)</f>
        <v>38116000</v>
      </c>
      <c r="H57" s="99"/>
      <c r="I57" s="132"/>
      <c r="J57" s="132">
        <v>2500000</v>
      </c>
      <c r="K57" s="132"/>
      <c r="L57" s="219">
        <f t="shared" si="6"/>
        <v>3200000</v>
      </c>
      <c r="M57" s="219">
        <f t="shared" si="1"/>
        <v>0</v>
      </c>
      <c r="N57" s="132">
        <f t="shared" si="2"/>
        <v>3200000</v>
      </c>
      <c r="O57" s="132"/>
      <c r="P57" s="132"/>
      <c r="Q57" s="44"/>
      <c r="R57" s="44"/>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c r="EJ57" s="99"/>
      <c r="EK57" s="99"/>
      <c r="EL57" s="99"/>
      <c r="EM57" s="99"/>
      <c r="EN57" s="99"/>
      <c r="EO57" s="99"/>
      <c r="EP57" s="99"/>
      <c r="EQ57" s="99"/>
      <c r="ER57" s="99"/>
      <c r="ES57" s="99"/>
      <c r="ET57" s="99"/>
      <c r="EU57" s="99"/>
      <c r="EV57" s="99"/>
      <c r="EW57" s="99"/>
      <c r="EX57" s="99"/>
      <c r="EY57" s="99"/>
      <c r="EZ57" s="99"/>
      <c r="FA57" s="99"/>
      <c r="FB57" s="99"/>
      <c r="FC57" s="99"/>
      <c r="FD57" s="99"/>
      <c r="FE57" s="99"/>
      <c r="FF57" s="99"/>
      <c r="FG57" s="99"/>
      <c r="FH57" s="99"/>
      <c r="FI57" s="99"/>
      <c r="FJ57" s="99"/>
      <c r="FK57" s="99"/>
      <c r="FL57" s="99"/>
      <c r="FM57" s="99"/>
      <c r="FN57" s="99"/>
      <c r="FO57" s="99"/>
      <c r="FP57" s="99"/>
      <c r="FQ57" s="99"/>
      <c r="FR57" s="99"/>
      <c r="FS57" s="99"/>
      <c r="FT57" s="99"/>
      <c r="FU57" s="99"/>
      <c r="FV57" s="99"/>
      <c r="FW57" s="99"/>
      <c r="FX57" s="99"/>
      <c r="FY57" s="99"/>
      <c r="FZ57" s="99"/>
      <c r="GA57" s="99"/>
      <c r="GB57" s="99"/>
      <c r="GC57" s="99"/>
      <c r="GD57" s="99"/>
      <c r="GE57" s="99"/>
      <c r="GF57" s="99"/>
      <c r="GG57" s="99"/>
      <c r="GH57" s="99"/>
      <c r="GI57" s="99"/>
      <c r="GJ57" s="99"/>
      <c r="GK57" s="99"/>
      <c r="GL57" s="99"/>
      <c r="GM57" s="99"/>
      <c r="GN57" s="99"/>
      <c r="GO57" s="99"/>
      <c r="GP57" s="99"/>
    </row>
    <row r="58" spans="2:198" s="107" customFormat="1" ht="30" customHeight="1" thickBot="1" x14ac:dyDescent="0.4">
      <c r="B58" s="147"/>
      <c r="C58" s="148" t="s">
        <v>78</v>
      </c>
      <c r="D58" s="149" t="s">
        <v>75</v>
      </c>
      <c r="E58" s="150">
        <v>2200000</v>
      </c>
      <c r="F58" s="151">
        <v>6.5</v>
      </c>
      <c r="G58" s="201">
        <f>+ROUND(F58*E58,0)</f>
        <v>14300000</v>
      </c>
      <c r="H58" s="99"/>
      <c r="I58" s="132"/>
      <c r="J58" s="132">
        <v>2000000</v>
      </c>
      <c r="K58" s="132"/>
      <c r="L58" s="219">
        <f t="shared" si="6"/>
        <v>2560000</v>
      </c>
      <c r="M58" s="219">
        <f t="shared" si="1"/>
        <v>0</v>
      </c>
      <c r="N58" s="132">
        <f t="shared" si="2"/>
        <v>2560000</v>
      </c>
      <c r="O58" s="132"/>
      <c r="P58" s="132"/>
      <c r="Q58" s="44"/>
      <c r="R58" s="44"/>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c r="FB58" s="99"/>
      <c r="FC58" s="99"/>
      <c r="FD58" s="99"/>
      <c r="FE58" s="99"/>
      <c r="FF58" s="99"/>
      <c r="FG58" s="99"/>
      <c r="FH58" s="99"/>
      <c r="FI58" s="99"/>
      <c r="FJ58" s="99"/>
      <c r="FK58" s="99"/>
      <c r="FL58" s="99"/>
      <c r="FM58" s="99"/>
      <c r="FN58" s="99"/>
      <c r="FO58" s="99"/>
      <c r="FP58" s="99"/>
      <c r="FQ58" s="99"/>
      <c r="FR58" s="99"/>
      <c r="FS58" s="99"/>
      <c r="FT58" s="99"/>
      <c r="FU58" s="99"/>
      <c r="FV58" s="99"/>
      <c r="FW58" s="99"/>
      <c r="FX58" s="99"/>
      <c r="FY58" s="99"/>
      <c r="FZ58" s="99"/>
      <c r="GA58" s="99"/>
      <c r="GB58" s="99"/>
      <c r="GC58" s="99"/>
      <c r="GD58" s="99"/>
      <c r="GE58" s="99"/>
      <c r="GF58" s="99"/>
      <c r="GG58" s="99"/>
      <c r="GH58" s="99"/>
      <c r="GI58" s="99"/>
      <c r="GJ58" s="99"/>
      <c r="GK58" s="99"/>
      <c r="GL58" s="99"/>
      <c r="GM58" s="99"/>
      <c r="GN58" s="99"/>
      <c r="GO58" s="99"/>
      <c r="GP58" s="99"/>
    </row>
    <row r="59" spans="2:198" s="107" customFormat="1" ht="15" thickBot="1" x14ac:dyDescent="0.4">
      <c r="B59" s="141"/>
      <c r="C59" s="142" t="s">
        <v>79</v>
      </c>
      <c r="D59" s="143"/>
      <c r="E59" s="144"/>
      <c r="F59" s="145"/>
      <c r="G59" s="146"/>
      <c r="H59" s="99"/>
      <c r="I59" s="132"/>
      <c r="J59" s="132"/>
      <c r="K59" s="132"/>
      <c r="L59" s="219">
        <f t="shared" si="6"/>
        <v>0</v>
      </c>
      <c r="M59" s="219">
        <f t="shared" si="1"/>
        <v>0</v>
      </c>
      <c r="N59" s="132">
        <f t="shared" si="2"/>
        <v>0</v>
      </c>
      <c r="O59" s="132"/>
      <c r="P59" s="132"/>
      <c r="Q59" s="44"/>
      <c r="R59" s="44"/>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c r="EJ59" s="99"/>
      <c r="EK59" s="99"/>
      <c r="EL59" s="99"/>
      <c r="EM59" s="99"/>
      <c r="EN59" s="99"/>
      <c r="EO59" s="99"/>
      <c r="EP59" s="99"/>
      <c r="EQ59" s="99"/>
      <c r="ER59" s="99"/>
      <c r="ES59" s="99"/>
      <c r="ET59" s="99"/>
      <c r="EU59" s="99"/>
      <c r="EV59" s="99"/>
      <c r="EW59" s="99"/>
      <c r="EX59" s="99"/>
      <c r="EY59" s="99"/>
      <c r="EZ59" s="99"/>
      <c r="FA59" s="99"/>
      <c r="FB59" s="99"/>
      <c r="FC59" s="99"/>
      <c r="FD59" s="99"/>
      <c r="FE59" s="99"/>
      <c r="FF59" s="99"/>
      <c r="FG59" s="99"/>
      <c r="FH59" s="99"/>
      <c r="FI59" s="99"/>
      <c r="FJ59" s="99"/>
      <c r="FK59" s="99"/>
      <c r="FL59" s="99"/>
      <c r="FM59" s="99"/>
      <c r="FN59" s="99"/>
      <c r="FO59" s="99"/>
      <c r="FP59" s="99"/>
      <c r="FQ59" s="99"/>
      <c r="FR59" s="99"/>
      <c r="FS59" s="99"/>
      <c r="FT59" s="99"/>
      <c r="FU59" s="99"/>
      <c r="FV59" s="99"/>
      <c r="FW59" s="99"/>
      <c r="FX59" s="99"/>
      <c r="FY59" s="99"/>
      <c r="FZ59" s="99"/>
      <c r="GA59" s="99"/>
      <c r="GB59" s="99"/>
      <c r="GC59" s="99"/>
      <c r="GD59" s="99"/>
      <c r="GE59" s="99"/>
      <c r="GF59" s="99"/>
      <c r="GG59" s="99"/>
      <c r="GH59" s="99"/>
      <c r="GI59" s="99"/>
      <c r="GJ59" s="99"/>
      <c r="GK59" s="99"/>
      <c r="GL59" s="99"/>
      <c r="GM59" s="99"/>
      <c r="GN59" s="99"/>
      <c r="GO59" s="99"/>
      <c r="GP59" s="99"/>
    </row>
    <row r="60" spans="2:198" s="107" customFormat="1" ht="27.65" customHeight="1" x14ac:dyDescent="0.35">
      <c r="B60" s="202"/>
      <c r="C60" s="203" t="s">
        <v>80</v>
      </c>
      <c r="D60" s="204" t="s">
        <v>75</v>
      </c>
      <c r="E60" s="205">
        <f>+'[6]COSTOS INTERVENTORIA (2025 OK)'!$M$47</f>
        <v>2862000</v>
      </c>
      <c r="F60" s="206">
        <v>6.5</v>
      </c>
      <c r="G60" s="207">
        <f>+ROUND(F60*E60,0)</f>
        <v>18603000</v>
      </c>
      <c r="H60" s="99"/>
      <c r="I60" s="215"/>
      <c r="J60" s="215">
        <v>1700000</v>
      </c>
      <c r="K60" s="132"/>
      <c r="L60" s="219">
        <f t="shared" si="6"/>
        <v>2176000</v>
      </c>
      <c r="M60" s="219">
        <f t="shared" si="1"/>
        <v>0</v>
      </c>
      <c r="N60" s="132">
        <f t="shared" si="2"/>
        <v>2176000</v>
      </c>
      <c r="O60" s="132"/>
      <c r="P60" s="132"/>
      <c r="Q60" s="44"/>
      <c r="R60" s="44"/>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c r="EJ60" s="99"/>
      <c r="EK60" s="99"/>
      <c r="EL60" s="99"/>
      <c r="EM60" s="99"/>
      <c r="EN60" s="99"/>
      <c r="EO60" s="99"/>
      <c r="EP60" s="99"/>
      <c r="EQ60" s="99"/>
      <c r="ER60" s="99"/>
      <c r="ES60" s="99"/>
      <c r="ET60" s="99"/>
      <c r="EU60" s="99"/>
      <c r="EV60" s="99"/>
      <c r="EW60" s="99"/>
      <c r="EX60" s="99"/>
      <c r="EY60" s="99"/>
      <c r="EZ60" s="99"/>
      <c r="FA60" s="99"/>
      <c r="FB60" s="99"/>
      <c r="FC60" s="99"/>
      <c r="FD60" s="99"/>
      <c r="FE60" s="99"/>
      <c r="FF60" s="99"/>
      <c r="FG60" s="99"/>
      <c r="FH60" s="99"/>
      <c r="FI60" s="99"/>
      <c r="FJ60" s="99"/>
      <c r="FK60" s="99"/>
      <c r="FL60" s="99"/>
      <c r="FM60" s="99"/>
      <c r="FN60" s="99"/>
      <c r="FO60" s="99"/>
      <c r="FP60" s="99"/>
      <c r="FQ60" s="99"/>
      <c r="FR60" s="99"/>
      <c r="FS60" s="99"/>
      <c r="FT60" s="99"/>
      <c r="FU60" s="99"/>
      <c r="FV60" s="99"/>
      <c r="FW60" s="99"/>
      <c r="FX60" s="99"/>
      <c r="FY60" s="99"/>
      <c r="FZ60" s="99"/>
      <c r="GA60" s="99"/>
      <c r="GB60" s="99"/>
      <c r="GC60" s="99"/>
      <c r="GD60" s="99"/>
      <c r="GE60" s="99"/>
      <c r="GF60" s="99"/>
      <c r="GG60" s="99"/>
      <c r="GH60" s="99"/>
      <c r="GI60" s="99"/>
      <c r="GJ60" s="99"/>
      <c r="GK60" s="99"/>
      <c r="GL60" s="99"/>
      <c r="GM60" s="99"/>
      <c r="GN60" s="99"/>
      <c r="GO60" s="99"/>
      <c r="GP60" s="99"/>
    </row>
    <row r="61" spans="2:198" s="107" customFormat="1" ht="30.65" customHeight="1" thickBot="1" x14ac:dyDescent="0.4">
      <c r="B61" s="156"/>
      <c r="C61" s="157" t="s">
        <v>81</v>
      </c>
      <c r="D61" s="158" t="s">
        <v>75</v>
      </c>
      <c r="E61" s="159">
        <f>+'[6]COSTOS INTERVENTORIA (2025 OK)'!$M$48</f>
        <v>1127000</v>
      </c>
      <c r="F61" s="160">
        <v>6.5</v>
      </c>
      <c r="G61" s="127">
        <f>+ROUND(F61*E61,0)</f>
        <v>7325500</v>
      </c>
      <c r="H61" s="99"/>
      <c r="I61" s="215"/>
      <c r="J61" s="215">
        <v>700000</v>
      </c>
      <c r="K61" s="132"/>
      <c r="L61" s="219">
        <f t="shared" si="6"/>
        <v>896000</v>
      </c>
      <c r="M61" s="219">
        <f t="shared" si="1"/>
        <v>0</v>
      </c>
      <c r="N61" s="132">
        <f t="shared" si="2"/>
        <v>896000</v>
      </c>
      <c r="O61" s="132"/>
      <c r="P61" s="132"/>
      <c r="Q61" s="45"/>
      <c r="R61" s="45"/>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c r="FB61" s="99"/>
      <c r="FC61" s="99"/>
      <c r="FD61" s="99"/>
      <c r="FE61" s="99"/>
      <c r="FF61" s="99"/>
      <c r="FG61" s="99"/>
      <c r="FH61" s="99"/>
      <c r="FI61" s="99"/>
      <c r="FJ61" s="99"/>
      <c r="FK61" s="99"/>
      <c r="FL61" s="99"/>
      <c r="FM61" s="99"/>
      <c r="FN61" s="99"/>
      <c r="FO61" s="99"/>
      <c r="FP61" s="99"/>
      <c r="FQ61" s="99"/>
      <c r="FR61" s="99"/>
      <c r="FS61" s="99"/>
      <c r="FT61" s="99"/>
      <c r="FU61" s="99"/>
      <c r="FV61" s="99"/>
      <c r="FW61" s="99"/>
      <c r="FX61" s="99"/>
      <c r="FY61" s="99"/>
      <c r="FZ61" s="99"/>
      <c r="GA61" s="99"/>
      <c r="GB61" s="99"/>
      <c r="GC61" s="99"/>
      <c r="GD61" s="99"/>
      <c r="GE61" s="99"/>
      <c r="GF61" s="99"/>
      <c r="GG61" s="99"/>
      <c r="GH61" s="99"/>
      <c r="GI61" s="99"/>
      <c r="GJ61" s="99"/>
      <c r="GK61" s="99"/>
      <c r="GL61" s="99"/>
      <c r="GM61" s="99"/>
      <c r="GN61" s="99"/>
      <c r="GO61" s="99"/>
      <c r="GP61" s="99"/>
    </row>
    <row r="62" spans="2:198" s="107" customFormat="1" ht="21.65" customHeight="1" x14ac:dyDescent="0.35">
      <c r="B62" s="156"/>
      <c r="C62" s="157" t="s">
        <v>82</v>
      </c>
      <c r="D62" s="161" t="s">
        <v>75</v>
      </c>
      <c r="E62" s="159">
        <f>+'[6]COSTOS INTERVENTORIA (2025 OK)'!$L$49*1.2</f>
        <v>1248000</v>
      </c>
      <c r="F62" s="160">
        <v>6.5</v>
      </c>
      <c r="G62" s="127">
        <f>+ROUND(F62*E62,0)</f>
        <v>8112000</v>
      </c>
      <c r="H62" s="99"/>
      <c r="I62" s="132"/>
      <c r="J62" s="132">
        <v>945000</v>
      </c>
      <c r="K62" s="132"/>
      <c r="L62" s="219">
        <f t="shared" si="6"/>
        <v>1209600</v>
      </c>
      <c r="M62" s="219">
        <f t="shared" si="1"/>
        <v>0</v>
      </c>
      <c r="N62" s="132">
        <f t="shared" si="2"/>
        <v>1209600</v>
      </c>
      <c r="O62" s="132"/>
      <c r="P62" s="132"/>
      <c r="Q62" s="44"/>
      <c r="R62" s="44"/>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c r="EJ62" s="99"/>
      <c r="EK62" s="99"/>
      <c r="EL62" s="99"/>
      <c r="EM62" s="99"/>
      <c r="EN62" s="99"/>
      <c r="EO62" s="99"/>
      <c r="EP62" s="99"/>
      <c r="EQ62" s="99"/>
      <c r="ER62" s="99"/>
      <c r="ES62" s="99"/>
      <c r="ET62" s="99"/>
      <c r="EU62" s="99"/>
      <c r="EV62" s="99"/>
      <c r="EW62" s="99"/>
      <c r="EX62" s="99"/>
      <c r="EY62" s="99"/>
      <c r="EZ62" s="99"/>
      <c r="FA62" s="99"/>
      <c r="FB62" s="99"/>
      <c r="FC62" s="99"/>
      <c r="FD62" s="99"/>
      <c r="FE62" s="99"/>
      <c r="FF62" s="99"/>
      <c r="FG62" s="99"/>
      <c r="FH62" s="99"/>
      <c r="FI62" s="99"/>
      <c r="FJ62" s="99"/>
      <c r="FK62" s="99"/>
      <c r="FL62" s="99"/>
      <c r="FM62" s="99"/>
      <c r="FN62" s="99"/>
      <c r="FO62" s="99"/>
      <c r="FP62" s="99"/>
      <c r="FQ62" s="99"/>
      <c r="FR62" s="99"/>
      <c r="FS62" s="99"/>
      <c r="FT62" s="99"/>
      <c r="FU62" s="99"/>
      <c r="FV62" s="99"/>
      <c r="FW62" s="99"/>
      <c r="FX62" s="99"/>
      <c r="FY62" s="99"/>
      <c r="FZ62" s="99"/>
      <c r="GA62" s="99"/>
      <c r="GB62" s="99"/>
      <c r="GC62" s="99"/>
      <c r="GD62" s="99"/>
      <c r="GE62" s="99"/>
      <c r="GF62" s="99"/>
      <c r="GG62" s="99"/>
      <c r="GH62" s="99"/>
      <c r="GI62" s="99"/>
      <c r="GJ62" s="99"/>
      <c r="GK62" s="99"/>
      <c r="GL62" s="99"/>
      <c r="GM62" s="99"/>
      <c r="GN62" s="99"/>
      <c r="GO62" s="99"/>
      <c r="GP62" s="99"/>
    </row>
    <row r="63" spans="2:198" s="107" customFormat="1" ht="29.5" customHeight="1" thickBot="1" x14ac:dyDescent="0.4">
      <c r="B63" s="211"/>
      <c r="C63" s="208" t="s">
        <v>83</v>
      </c>
      <c r="D63" s="209" t="s">
        <v>75</v>
      </c>
      <c r="E63" s="210">
        <v>250000</v>
      </c>
      <c r="F63" s="162">
        <v>6.5</v>
      </c>
      <c r="G63" s="163">
        <f>+ROUND(E63*F63,0)</f>
        <v>1625000</v>
      </c>
      <c r="H63" s="164" t="s">
        <v>29</v>
      </c>
      <c r="I63" s="99"/>
      <c r="J63" s="99"/>
      <c r="K63" s="99"/>
      <c r="L63" s="219">
        <f t="shared" si="6"/>
        <v>0</v>
      </c>
      <c r="M63" s="219">
        <f t="shared" si="1"/>
        <v>0</v>
      </c>
      <c r="N63" s="132">
        <f t="shared" si="2"/>
        <v>0</v>
      </c>
      <c r="O63" s="132"/>
      <c r="P63" s="132"/>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c r="EJ63" s="99"/>
      <c r="EK63" s="99"/>
      <c r="EL63" s="99"/>
      <c r="EM63" s="99"/>
      <c r="EN63" s="99"/>
      <c r="EO63" s="99"/>
      <c r="EP63" s="99"/>
      <c r="EQ63" s="99"/>
      <c r="ER63" s="99"/>
      <c r="ES63" s="99"/>
      <c r="ET63" s="99"/>
      <c r="EU63" s="99"/>
      <c r="EV63" s="99"/>
      <c r="EW63" s="99"/>
      <c r="EX63" s="99"/>
      <c r="EY63" s="99"/>
      <c r="EZ63" s="99"/>
      <c r="FA63" s="99"/>
      <c r="FB63" s="99"/>
      <c r="FC63" s="99"/>
      <c r="FD63" s="99"/>
      <c r="FE63" s="99"/>
      <c r="FF63" s="99"/>
      <c r="FG63" s="99"/>
      <c r="FH63" s="99"/>
      <c r="FI63" s="99"/>
      <c r="FJ63" s="99"/>
      <c r="FK63" s="99"/>
      <c r="FL63" s="99"/>
      <c r="FM63" s="99"/>
      <c r="FN63" s="99"/>
      <c r="FO63" s="99"/>
      <c r="FP63" s="99"/>
      <c r="FQ63" s="99"/>
      <c r="FR63" s="99"/>
      <c r="FS63" s="99"/>
      <c r="FT63" s="99"/>
      <c r="FU63" s="99"/>
      <c r="FV63" s="99"/>
      <c r="FW63" s="99"/>
      <c r="FX63" s="99"/>
      <c r="FY63" s="99"/>
      <c r="FZ63" s="99"/>
      <c r="GA63" s="99"/>
      <c r="GB63" s="99"/>
      <c r="GC63" s="99"/>
      <c r="GD63" s="99"/>
      <c r="GE63" s="99"/>
      <c r="GF63" s="99"/>
      <c r="GG63" s="99"/>
      <c r="GH63" s="99"/>
      <c r="GI63" s="99"/>
      <c r="GJ63" s="99"/>
      <c r="GK63" s="99"/>
      <c r="GL63" s="99"/>
      <c r="GM63" s="99"/>
      <c r="GN63" s="99"/>
      <c r="GO63" s="99"/>
      <c r="GP63" s="99"/>
    </row>
    <row r="64" spans="2:198" s="107" customFormat="1" ht="16.5" customHeight="1" x14ac:dyDescent="0.35">
      <c r="B64" s="165"/>
      <c r="C64" s="330" t="s">
        <v>84</v>
      </c>
      <c r="D64" s="331"/>
      <c r="E64" s="331"/>
      <c r="F64" s="332"/>
      <c r="G64" s="166">
        <f>SUM(G52:G63)</f>
        <v>286187500</v>
      </c>
      <c r="H64" s="167"/>
      <c r="I64" s="168"/>
      <c r="J64" s="169"/>
      <c r="K64" s="135"/>
      <c r="L64" s="132">
        <f t="shared" si="6"/>
        <v>0</v>
      </c>
      <c r="M64" s="132">
        <f t="shared" si="1"/>
        <v>0</v>
      </c>
      <c r="N64" s="132">
        <f t="shared" si="2"/>
        <v>0</v>
      </c>
      <c r="O64" s="132"/>
      <c r="P64" s="132"/>
      <c r="Q64" s="135"/>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c r="EJ64" s="99"/>
      <c r="EK64" s="99"/>
      <c r="EL64" s="99"/>
      <c r="EM64" s="99"/>
      <c r="EN64" s="99"/>
      <c r="EO64" s="99"/>
      <c r="EP64" s="99"/>
      <c r="EQ64" s="99"/>
      <c r="ER64" s="99"/>
      <c r="ES64" s="99"/>
      <c r="ET64" s="99"/>
      <c r="EU64" s="99"/>
      <c r="EV64" s="99"/>
      <c r="EW64" s="99"/>
      <c r="EX64" s="99"/>
      <c r="EY64" s="99"/>
      <c r="EZ64" s="99"/>
      <c r="FA64" s="99"/>
      <c r="FB64" s="99"/>
      <c r="FC64" s="99"/>
      <c r="FD64" s="99"/>
      <c r="FE64" s="99"/>
      <c r="FF64" s="99"/>
      <c r="FG64" s="99"/>
      <c r="FH64" s="99"/>
      <c r="FI64" s="99"/>
      <c r="FJ64" s="99"/>
      <c r="FK64" s="99"/>
      <c r="FL64" s="99"/>
      <c r="FM64" s="99"/>
      <c r="FN64" s="99"/>
      <c r="FO64" s="99"/>
      <c r="FP64" s="99"/>
      <c r="FQ64" s="99"/>
      <c r="FR64" s="99"/>
      <c r="FS64" s="99"/>
      <c r="FT64" s="99"/>
      <c r="FU64" s="99"/>
      <c r="FV64" s="99"/>
      <c r="FW64" s="99"/>
      <c r="FX64" s="99"/>
      <c r="FY64" s="99"/>
      <c r="FZ64" s="99"/>
      <c r="GA64" s="99"/>
      <c r="GB64" s="99"/>
      <c r="GC64" s="99"/>
      <c r="GD64" s="99"/>
      <c r="GE64" s="99"/>
      <c r="GF64" s="99"/>
      <c r="GG64" s="99"/>
      <c r="GH64" s="99"/>
      <c r="GI64" s="99"/>
      <c r="GJ64" s="99"/>
      <c r="GK64" s="99"/>
      <c r="GL64" s="99"/>
      <c r="GM64" s="99"/>
      <c r="GN64" s="99"/>
      <c r="GO64" s="99"/>
      <c r="GP64" s="99"/>
    </row>
    <row r="65" spans="1:198" s="107" customFormat="1" ht="18" customHeight="1" x14ac:dyDescent="0.35">
      <c r="B65" s="170"/>
      <c r="C65" s="333" t="s">
        <v>85</v>
      </c>
      <c r="D65" s="334"/>
      <c r="E65" s="334"/>
      <c r="F65" s="335"/>
      <c r="G65" s="171">
        <f>+G64+G47</f>
        <v>2915446300</v>
      </c>
      <c r="H65" s="172"/>
      <c r="I65" s="173"/>
      <c r="J65" s="99"/>
      <c r="K65" s="99"/>
      <c r="L65" s="99"/>
      <c r="M65" s="132">
        <f t="shared" si="1"/>
        <v>0</v>
      </c>
      <c r="N65" s="132" t="e">
        <f t="shared" si="2"/>
        <v>#DIV/0!</v>
      </c>
      <c r="O65" s="132"/>
      <c r="P65" s="132"/>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c r="FB65" s="99"/>
      <c r="FC65" s="99"/>
      <c r="FD65" s="99"/>
      <c r="FE65" s="99"/>
      <c r="FF65" s="99"/>
      <c r="FG65" s="99"/>
      <c r="FH65" s="99"/>
      <c r="FI65" s="99"/>
      <c r="FJ65" s="99"/>
      <c r="FK65" s="99"/>
      <c r="FL65" s="99"/>
      <c r="FM65" s="99"/>
      <c r="FN65" s="99"/>
      <c r="FO65" s="99"/>
      <c r="FP65" s="99"/>
      <c r="FQ65" s="99"/>
      <c r="FR65" s="99"/>
      <c r="FS65" s="99"/>
      <c r="FT65" s="99"/>
      <c r="FU65" s="99"/>
      <c r="FV65" s="99"/>
      <c r="FW65" s="99"/>
      <c r="FX65" s="99"/>
      <c r="FY65" s="99"/>
      <c r="FZ65" s="99"/>
      <c r="GA65" s="99"/>
      <c r="GB65" s="99"/>
      <c r="GC65" s="99"/>
      <c r="GD65" s="99"/>
      <c r="GE65" s="99"/>
      <c r="GF65" s="99"/>
      <c r="GG65" s="99"/>
      <c r="GH65" s="99"/>
      <c r="GI65" s="99"/>
      <c r="GJ65" s="99"/>
      <c r="GK65" s="99"/>
      <c r="GL65" s="99"/>
      <c r="GM65" s="99"/>
      <c r="GN65" s="99"/>
      <c r="GO65" s="99"/>
      <c r="GP65" s="99"/>
    </row>
    <row r="66" spans="1:198" s="107" customFormat="1" ht="18" customHeight="1" x14ac:dyDescent="0.35">
      <c r="B66" s="174"/>
      <c r="C66" s="336" t="s">
        <v>86</v>
      </c>
      <c r="D66" s="336"/>
      <c r="E66" s="336"/>
      <c r="F66" s="336"/>
      <c r="G66" s="175">
        <f>+G65*0.4</f>
        <v>1166178520</v>
      </c>
      <c r="H66" s="164" t="s">
        <v>29</v>
      </c>
      <c r="I66" s="176"/>
      <c r="J66" s="132"/>
      <c r="K66" s="99"/>
      <c r="L66" s="99"/>
      <c r="M66" s="132">
        <f t="shared" si="1"/>
        <v>0</v>
      </c>
      <c r="N66" s="132" t="e">
        <f t="shared" si="2"/>
        <v>#DIV/0!</v>
      </c>
      <c r="O66" s="132"/>
      <c r="P66" s="132"/>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c r="EJ66" s="99"/>
      <c r="EK66" s="99"/>
      <c r="EL66" s="99"/>
      <c r="EM66" s="99"/>
      <c r="EN66" s="99"/>
      <c r="EO66" s="99"/>
      <c r="EP66" s="99"/>
      <c r="EQ66" s="99"/>
      <c r="ER66" s="99"/>
      <c r="ES66" s="99"/>
      <c r="ET66" s="99"/>
      <c r="EU66" s="99"/>
      <c r="EV66" s="99"/>
      <c r="EW66" s="99"/>
      <c r="EX66" s="99"/>
      <c r="EY66" s="99"/>
      <c r="EZ66" s="99"/>
      <c r="FA66" s="99"/>
      <c r="FB66" s="99"/>
      <c r="FC66" s="99"/>
      <c r="FD66" s="99"/>
      <c r="FE66" s="99"/>
      <c r="FF66" s="99"/>
      <c r="FG66" s="99"/>
      <c r="FH66" s="99"/>
      <c r="FI66" s="99"/>
      <c r="FJ66" s="99"/>
      <c r="FK66" s="99"/>
      <c r="FL66" s="99"/>
      <c r="FM66" s="99"/>
      <c r="FN66" s="99"/>
      <c r="FO66" s="99"/>
      <c r="FP66" s="99"/>
      <c r="FQ66" s="99"/>
      <c r="FR66" s="99"/>
      <c r="FS66" s="99"/>
      <c r="FT66" s="99"/>
      <c r="FU66" s="99"/>
      <c r="FV66" s="99"/>
      <c r="FW66" s="99"/>
      <c r="FX66" s="99"/>
      <c r="FY66" s="99"/>
      <c r="FZ66" s="99"/>
      <c r="GA66" s="99"/>
      <c r="GB66" s="99"/>
      <c r="GC66" s="99"/>
      <c r="GD66" s="99"/>
      <c r="GE66" s="99"/>
      <c r="GF66" s="99"/>
      <c r="GG66" s="99"/>
      <c r="GH66" s="99"/>
      <c r="GI66" s="99"/>
      <c r="GJ66" s="99"/>
      <c r="GK66" s="99"/>
      <c r="GL66" s="99"/>
      <c r="GM66" s="99"/>
      <c r="GN66" s="99"/>
      <c r="GO66" s="99"/>
      <c r="GP66" s="99"/>
    </row>
    <row r="67" spans="1:198" s="107" customFormat="1" ht="18" customHeight="1" x14ac:dyDescent="0.35">
      <c r="B67" s="170"/>
      <c r="C67" s="318" t="s">
        <v>87</v>
      </c>
      <c r="D67" s="318"/>
      <c r="E67" s="318"/>
      <c r="F67" s="318"/>
      <c r="G67" s="171">
        <f>+G66+G65</f>
        <v>4081624820</v>
      </c>
      <c r="H67" s="167">
        <f>+G66/G69</f>
        <v>0.24009603840547983</v>
      </c>
      <c r="I67" s="173"/>
      <c r="J67" s="176"/>
      <c r="K67" s="99"/>
      <c r="L67" s="99"/>
      <c r="M67" s="132">
        <f t="shared" si="1"/>
        <v>0</v>
      </c>
      <c r="N67" s="132"/>
      <c r="O67" s="132"/>
      <c r="P67" s="132"/>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c r="FB67" s="99"/>
      <c r="FC67" s="99"/>
      <c r="FD67" s="99"/>
      <c r="FE67" s="99"/>
      <c r="FF67" s="99"/>
      <c r="FG67" s="99"/>
      <c r="FH67" s="99"/>
      <c r="FI67" s="99"/>
      <c r="FJ67" s="99"/>
      <c r="FK67" s="99"/>
      <c r="FL67" s="99"/>
      <c r="FM67" s="99"/>
      <c r="FN67" s="99"/>
      <c r="FO67" s="99"/>
      <c r="FP67" s="99"/>
      <c r="FQ67" s="99"/>
      <c r="FR67" s="99"/>
      <c r="FS67" s="99"/>
      <c r="FT67" s="99"/>
      <c r="FU67" s="99"/>
      <c r="FV67" s="99"/>
      <c r="FW67" s="99"/>
      <c r="FX67" s="99"/>
      <c r="FY67" s="99"/>
      <c r="FZ67" s="99"/>
      <c r="GA67" s="99"/>
      <c r="GB67" s="99"/>
      <c r="GC67" s="99"/>
      <c r="GD67" s="99"/>
      <c r="GE67" s="99"/>
      <c r="GF67" s="99"/>
      <c r="GG67" s="99"/>
      <c r="GH67" s="99"/>
      <c r="GI67" s="99"/>
      <c r="GJ67" s="99"/>
      <c r="GK67" s="99"/>
      <c r="GL67" s="99"/>
      <c r="GM67" s="99"/>
      <c r="GN67" s="99"/>
      <c r="GO67" s="99"/>
      <c r="GP67" s="99"/>
    </row>
    <row r="68" spans="1:198" s="107" customFormat="1" ht="18" customHeight="1" x14ac:dyDescent="0.35">
      <c r="B68" s="170"/>
      <c r="C68" s="318" t="s">
        <v>88</v>
      </c>
      <c r="D68" s="318"/>
      <c r="E68" s="318"/>
      <c r="F68" s="318"/>
      <c r="G68" s="177">
        <f>+ROUND(G67*19%,0)</f>
        <v>775508716</v>
      </c>
      <c r="H68" s="124"/>
      <c r="I68" s="132"/>
      <c r="J68" s="99"/>
      <c r="K68" s="99"/>
      <c r="L68" s="99"/>
      <c r="M68" s="132">
        <f t="shared" si="1"/>
        <v>0</v>
      </c>
      <c r="N68" s="132"/>
      <c r="O68" s="132"/>
      <c r="P68" s="132"/>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c r="GG68" s="99"/>
      <c r="GH68" s="99"/>
      <c r="GI68" s="99"/>
      <c r="GJ68" s="99"/>
      <c r="GK68" s="99"/>
      <c r="GL68" s="99"/>
      <c r="GM68" s="99"/>
      <c r="GN68" s="99"/>
      <c r="GO68" s="99"/>
      <c r="GP68" s="99"/>
    </row>
    <row r="69" spans="1:198" s="107" customFormat="1" ht="18" customHeight="1" thickBot="1" x14ac:dyDescent="0.4">
      <c r="A69" s="178"/>
      <c r="B69" s="179"/>
      <c r="C69" s="317" t="s">
        <v>89</v>
      </c>
      <c r="D69" s="317"/>
      <c r="E69" s="317"/>
      <c r="F69" s="317"/>
      <c r="G69" s="180">
        <f>+G67+G68</f>
        <v>4857133536</v>
      </c>
      <c r="H69" s="200">
        <f>+G69/138000000000</f>
        <v>3.5196619826086954E-2</v>
      </c>
      <c r="I69" s="181"/>
      <c r="J69" s="173"/>
      <c r="K69" s="182"/>
      <c r="L69" s="182"/>
      <c r="M69" s="132">
        <f t="shared" si="1"/>
        <v>0</v>
      </c>
      <c r="N69" s="132"/>
      <c r="O69" s="132"/>
      <c r="P69" s="132"/>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c r="FB69" s="99"/>
      <c r="FC69" s="99"/>
      <c r="FD69" s="99"/>
      <c r="FE69" s="99"/>
      <c r="FF69" s="99"/>
      <c r="FG69" s="99"/>
      <c r="FH69" s="99"/>
      <c r="FI69" s="99"/>
      <c r="FJ69" s="99"/>
      <c r="FK69" s="99"/>
      <c r="FL69" s="99"/>
      <c r="FM69" s="99"/>
      <c r="FN69" s="99"/>
      <c r="FO69" s="99"/>
      <c r="FP69" s="99"/>
      <c r="FQ69" s="99"/>
      <c r="FR69" s="99"/>
      <c r="FS69" s="99"/>
      <c r="FT69" s="99"/>
      <c r="FU69" s="99"/>
      <c r="FV69" s="99"/>
      <c r="FW69" s="99"/>
      <c r="FX69" s="99"/>
      <c r="FY69" s="99"/>
      <c r="FZ69" s="99"/>
      <c r="GA69" s="99"/>
      <c r="GB69" s="99"/>
      <c r="GC69" s="99"/>
      <c r="GD69" s="99"/>
      <c r="GE69" s="99"/>
      <c r="GF69" s="99"/>
      <c r="GG69" s="99"/>
      <c r="GH69" s="99"/>
      <c r="GI69" s="99"/>
      <c r="GJ69" s="99"/>
      <c r="GK69" s="99"/>
      <c r="GL69" s="99"/>
      <c r="GM69" s="99"/>
      <c r="GN69" s="99"/>
      <c r="GO69" s="99"/>
      <c r="GP69" s="99"/>
    </row>
    <row r="70" spans="1:198" ht="20.149999999999999" customHeight="1" x14ac:dyDescent="0.35">
      <c r="B70" s="340" t="s">
        <v>90</v>
      </c>
      <c r="C70" s="341"/>
      <c r="D70" s="341"/>
      <c r="E70" s="341"/>
      <c r="F70" s="341"/>
      <c r="G70" s="342"/>
      <c r="H70" s="183"/>
      <c r="I70" s="184"/>
      <c r="L70" s="185"/>
      <c r="M70" s="132">
        <f t="shared" si="1"/>
        <v>0</v>
      </c>
      <c r="N70" s="132"/>
      <c r="O70" s="132"/>
      <c r="P70" s="132"/>
    </row>
    <row r="71" spans="1:198" ht="36.75" customHeight="1" x14ac:dyDescent="0.35">
      <c r="B71" s="371" t="s">
        <v>91</v>
      </c>
      <c r="C71" s="372"/>
      <c r="D71" s="372"/>
      <c r="E71" s="372"/>
      <c r="F71" s="372"/>
      <c r="G71" s="373"/>
      <c r="H71" s="186"/>
      <c r="I71" s="132"/>
      <c r="M71" s="132">
        <f t="shared" si="1"/>
        <v>0</v>
      </c>
      <c r="N71" s="132"/>
      <c r="O71" s="132"/>
      <c r="P71" s="132"/>
    </row>
    <row r="72" spans="1:198" ht="30" customHeight="1" x14ac:dyDescent="0.35">
      <c r="B72" s="371" t="s">
        <v>134</v>
      </c>
      <c r="C72" s="372"/>
      <c r="D72" s="372"/>
      <c r="E72" s="372"/>
      <c r="F72" s="372"/>
      <c r="G72" s="373"/>
      <c r="H72" s="167"/>
      <c r="I72" s="186"/>
      <c r="K72" s="186"/>
      <c r="M72" s="132">
        <f t="shared" si="1"/>
        <v>0</v>
      </c>
      <c r="N72" s="132"/>
      <c r="O72" s="132"/>
      <c r="P72" s="132"/>
      <c r="R72" s="186"/>
    </row>
    <row r="73" spans="1:198" ht="20.149999999999999" customHeight="1" x14ac:dyDescent="0.35">
      <c r="B73" s="371" t="s">
        <v>93</v>
      </c>
      <c r="C73" s="372"/>
      <c r="D73" s="372"/>
      <c r="E73" s="372"/>
      <c r="F73" s="372"/>
      <c r="G73" s="373"/>
      <c r="H73" s="132"/>
      <c r="I73" s="186"/>
      <c r="M73" s="132">
        <f t="shared" si="1"/>
        <v>0</v>
      </c>
      <c r="N73" s="132"/>
      <c r="O73" s="132"/>
      <c r="P73" s="132"/>
      <c r="Q73" s="186"/>
    </row>
    <row r="74" spans="1:198" ht="35.5" customHeight="1" x14ac:dyDescent="0.35">
      <c r="B74" s="371" t="s">
        <v>94</v>
      </c>
      <c r="C74" s="372"/>
      <c r="D74" s="372"/>
      <c r="E74" s="372"/>
      <c r="F74" s="372"/>
      <c r="G74" s="373"/>
      <c r="H74" s="173"/>
      <c r="J74" s="186"/>
      <c r="L74" s="186"/>
      <c r="M74" s="132">
        <f t="shared" si="1"/>
        <v>0</v>
      </c>
      <c r="N74" s="132"/>
      <c r="O74" s="132"/>
      <c r="P74" s="132"/>
    </row>
    <row r="75" spans="1:198" ht="15.65" customHeight="1" x14ac:dyDescent="0.35">
      <c r="B75" s="371" t="s">
        <v>95</v>
      </c>
      <c r="C75" s="372"/>
      <c r="D75" s="372"/>
      <c r="E75" s="372"/>
      <c r="F75" s="372"/>
      <c r="G75" s="373"/>
      <c r="M75" s="132">
        <f t="shared" si="1"/>
        <v>0</v>
      </c>
      <c r="N75" s="132"/>
      <c r="O75" s="132"/>
      <c r="P75" s="132"/>
    </row>
    <row r="76" spans="1:198" ht="14.5" customHeight="1" x14ac:dyDescent="0.35">
      <c r="B76" s="371" t="s">
        <v>135</v>
      </c>
      <c r="C76" s="372"/>
      <c r="D76" s="372"/>
      <c r="E76" s="372"/>
      <c r="F76" s="372"/>
      <c r="G76" s="373"/>
      <c r="M76" s="132">
        <f t="shared" si="1"/>
        <v>0</v>
      </c>
      <c r="N76" s="132"/>
      <c r="O76" s="132"/>
      <c r="P76" s="132"/>
    </row>
    <row r="77" spans="1:198" ht="22.4" customHeight="1" x14ac:dyDescent="0.35">
      <c r="B77" s="371" t="s">
        <v>136</v>
      </c>
      <c r="C77" s="372"/>
      <c r="D77" s="372"/>
      <c r="E77" s="372"/>
      <c r="F77" s="372"/>
      <c r="G77" s="373"/>
      <c r="M77" s="132">
        <f t="shared" si="1"/>
        <v>0</v>
      </c>
      <c r="N77" s="132"/>
      <c r="O77" s="132"/>
      <c r="P77" s="132"/>
    </row>
    <row r="78" spans="1:198" ht="30.65" customHeight="1" x14ac:dyDescent="0.35">
      <c r="B78" s="371" t="s">
        <v>98</v>
      </c>
      <c r="C78" s="372"/>
      <c r="D78" s="372"/>
      <c r="E78" s="372"/>
      <c r="F78" s="372"/>
      <c r="G78" s="373"/>
    </row>
    <row r="79" spans="1:198" ht="30.75" customHeight="1" x14ac:dyDescent="0.35">
      <c r="B79" s="371" t="s">
        <v>99</v>
      </c>
      <c r="C79" s="372"/>
      <c r="D79" s="372"/>
      <c r="E79" s="372"/>
      <c r="F79" s="372"/>
      <c r="G79" s="373"/>
    </row>
    <row r="80" spans="1:198" ht="30" customHeight="1" x14ac:dyDescent="0.35">
      <c r="B80" s="374" t="s">
        <v>100</v>
      </c>
      <c r="C80" s="375"/>
      <c r="D80" s="375"/>
      <c r="E80" s="375"/>
      <c r="F80" s="375"/>
      <c r="G80" s="376"/>
    </row>
    <row r="81" spans="2:7" ht="50.9" customHeight="1" x14ac:dyDescent="0.35">
      <c r="B81" s="371" t="s">
        <v>137</v>
      </c>
      <c r="C81" s="372"/>
      <c r="D81" s="372"/>
      <c r="E81" s="372"/>
      <c r="F81" s="372"/>
      <c r="G81" s="373"/>
    </row>
    <row r="82" spans="2:7" ht="37.75" customHeight="1" x14ac:dyDescent="0.35">
      <c r="B82" s="371" t="s">
        <v>138</v>
      </c>
      <c r="C82" s="372"/>
      <c r="D82" s="372"/>
      <c r="E82" s="372"/>
      <c r="F82" s="372"/>
      <c r="G82" s="373"/>
    </row>
    <row r="83" spans="2:7" ht="25.4" customHeight="1" x14ac:dyDescent="0.35">
      <c r="B83" s="368" t="s">
        <v>139</v>
      </c>
      <c r="C83" s="369"/>
      <c r="D83" s="369"/>
      <c r="E83" s="369"/>
      <c r="F83" s="369"/>
      <c r="G83" s="370"/>
    </row>
    <row r="84" spans="2:7" ht="27.65" customHeight="1" x14ac:dyDescent="0.35">
      <c r="B84" s="365" t="s">
        <v>140</v>
      </c>
      <c r="C84" s="366"/>
      <c r="D84" s="366"/>
      <c r="E84" s="366"/>
      <c r="F84" s="366"/>
      <c r="G84" s="367"/>
    </row>
    <row r="85" spans="2:7" ht="36.65" customHeight="1" x14ac:dyDescent="0.35">
      <c r="B85" s="358" t="s">
        <v>141</v>
      </c>
      <c r="C85" s="359"/>
      <c r="D85" s="359"/>
      <c r="E85" s="359"/>
      <c r="F85" s="359"/>
      <c r="G85" s="360"/>
    </row>
    <row r="86" spans="2:7" ht="49.75" customHeight="1" x14ac:dyDescent="0.35">
      <c r="B86" s="358" t="s">
        <v>142</v>
      </c>
      <c r="C86" s="359"/>
      <c r="D86" s="359"/>
      <c r="E86" s="359"/>
      <c r="F86" s="359"/>
      <c r="G86" s="360"/>
    </row>
    <row r="87" spans="2:7" ht="40.4" customHeight="1" thickBot="1" x14ac:dyDescent="0.4">
      <c r="B87" s="361" t="s">
        <v>109</v>
      </c>
      <c r="C87" s="362"/>
      <c r="D87" s="362"/>
      <c r="E87" s="362"/>
      <c r="F87" s="362"/>
      <c r="G87" s="363"/>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91"/>
  <sheetViews>
    <sheetView tabSelected="1" zoomScale="70" zoomScaleNormal="70" workbookViewId="0">
      <selection activeCell="B6" sqref="B6:G6"/>
    </sheetView>
  </sheetViews>
  <sheetFormatPr baseColWidth="10" defaultColWidth="14.26953125" defaultRowHeight="14" x14ac:dyDescent="0.35"/>
  <cols>
    <col min="1" max="1" width="2.1796875" style="99" customWidth="1"/>
    <col min="2" max="2" width="12" style="135" customWidth="1"/>
    <col min="3" max="3" width="51.26953125" style="135" customWidth="1"/>
    <col min="4" max="4" width="17.26953125" style="135" customWidth="1"/>
    <col min="5" max="5" width="16.26953125" style="187" customWidth="1"/>
    <col min="6" max="6" width="17.7265625" style="99" customWidth="1"/>
    <col min="7" max="7" width="28.453125" style="186" customWidth="1"/>
    <col min="8" max="8" width="24.453125" style="99" customWidth="1"/>
    <col min="9" max="9" width="28.81640625" style="249" customWidth="1"/>
    <col min="10" max="10" width="19.1796875" style="99" customWidth="1"/>
    <col min="11" max="11" width="25.7265625" style="99" customWidth="1"/>
    <col min="12" max="12" width="21" style="99" customWidth="1"/>
    <col min="13" max="188" width="13.1796875" style="99" customWidth="1"/>
    <col min="189" max="16384" width="14.26953125" style="99"/>
  </cols>
  <sheetData>
    <row r="1" spans="1:188" ht="11.25" customHeight="1" x14ac:dyDescent="0.35">
      <c r="A1" s="254" t="s">
        <v>143</v>
      </c>
      <c r="B1" s="94"/>
      <c r="C1" s="95"/>
      <c r="D1" s="95"/>
      <c r="E1" s="96"/>
      <c r="F1" s="97"/>
      <c r="G1" s="98"/>
    </row>
    <row r="2" spans="1:188" x14ac:dyDescent="0.35">
      <c r="B2" s="310" t="s">
        <v>0</v>
      </c>
      <c r="C2" s="311"/>
      <c r="D2" s="311"/>
      <c r="E2" s="311"/>
      <c r="F2" s="311"/>
      <c r="G2" s="312"/>
    </row>
    <row r="3" spans="1:188" x14ac:dyDescent="0.35">
      <c r="B3" s="310" t="s">
        <v>1</v>
      </c>
      <c r="C3" s="311"/>
      <c r="D3" s="311"/>
      <c r="E3" s="311"/>
      <c r="F3" s="311"/>
      <c r="G3" s="312"/>
      <c r="H3" s="100"/>
    </row>
    <row r="4" spans="1:188" x14ac:dyDescent="0.35">
      <c r="B4" s="310" t="s">
        <v>2</v>
      </c>
      <c r="C4" s="311"/>
      <c r="D4" s="311"/>
      <c r="E4" s="311"/>
      <c r="F4" s="311"/>
      <c r="G4" s="312"/>
      <c r="H4" s="100"/>
    </row>
    <row r="5" spans="1:188" x14ac:dyDescent="0.35">
      <c r="B5" s="313" t="s">
        <v>3</v>
      </c>
      <c r="C5" s="314"/>
      <c r="D5" s="314"/>
      <c r="E5" s="314"/>
      <c r="F5" s="314"/>
      <c r="G5" s="315"/>
    </row>
    <row r="6" spans="1:188" x14ac:dyDescent="0.35">
      <c r="B6" s="313" t="s">
        <v>4</v>
      </c>
      <c r="C6" s="314"/>
      <c r="D6" s="314"/>
      <c r="E6" s="314"/>
      <c r="F6" s="314"/>
      <c r="G6" s="315"/>
    </row>
    <row r="7" spans="1:188" ht="46.15" customHeight="1" thickBot="1" x14ac:dyDescent="0.4">
      <c r="B7" s="293" t="s">
        <v>5</v>
      </c>
      <c r="C7" s="294"/>
      <c r="D7" s="294"/>
      <c r="E7" s="294"/>
      <c r="F7" s="294"/>
      <c r="G7" s="295"/>
    </row>
    <row r="8" spans="1:188" ht="35.25" customHeight="1" thickBot="1" x14ac:dyDescent="0.4">
      <c r="B8" s="296" t="s">
        <v>6</v>
      </c>
      <c r="C8" s="297"/>
      <c r="D8" s="298"/>
      <c r="E8" s="102" t="s">
        <v>7</v>
      </c>
      <c r="F8" s="299" t="s">
        <v>8</v>
      </c>
      <c r="G8" s="300"/>
    </row>
    <row r="9" spans="1:188" s="107" customFormat="1" ht="14.25" customHeight="1" thickBot="1" x14ac:dyDescent="0.4">
      <c r="B9" s="103"/>
      <c r="C9" s="104"/>
      <c r="D9" s="104"/>
      <c r="E9" s="105"/>
      <c r="F9" s="104"/>
      <c r="G9" s="106"/>
      <c r="H9" s="99"/>
      <c r="I9" s="24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row>
    <row r="10" spans="1:188" s="107" customFormat="1" ht="13.4" customHeight="1" x14ac:dyDescent="0.35">
      <c r="B10" s="301" t="s">
        <v>9</v>
      </c>
      <c r="C10" s="302"/>
      <c r="D10" s="108" t="s">
        <v>10</v>
      </c>
      <c r="E10" s="109" t="s">
        <v>11</v>
      </c>
      <c r="F10" s="108" t="s">
        <v>12</v>
      </c>
      <c r="G10" s="110" t="s">
        <v>13</v>
      </c>
      <c r="H10" s="99"/>
      <c r="I10" s="249"/>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row>
    <row r="11" spans="1:188" s="107" customFormat="1" ht="14.9" customHeight="1" x14ac:dyDescent="0.35">
      <c r="B11" s="303"/>
      <c r="C11" s="304"/>
      <c r="D11" s="111" t="s">
        <v>14</v>
      </c>
      <c r="E11" s="112" t="s">
        <v>15</v>
      </c>
      <c r="F11" s="111" t="s">
        <v>16</v>
      </c>
      <c r="G11" s="113" t="s">
        <v>17</v>
      </c>
      <c r="H11" s="99"/>
      <c r="I11" s="24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row>
    <row r="12" spans="1:188" s="107" customFormat="1" ht="15" customHeight="1" thickBot="1" x14ac:dyDescent="0.4">
      <c r="B12" s="305"/>
      <c r="C12" s="306"/>
      <c r="D12" s="114" t="s">
        <v>18</v>
      </c>
      <c r="E12" s="115" t="s">
        <v>19</v>
      </c>
      <c r="F12" s="114" t="s">
        <v>20</v>
      </c>
      <c r="G12" s="116" t="s">
        <v>21</v>
      </c>
      <c r="H12" s="99"/>
      <c r="I12" s="24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row>
    <row r="13" spans="1:188" s="107" customFormat="1" ht="14.9" customHeight="1" thickBot="1" x14ac:dyDescent="0.4">
      <c r="B13" s="307" t="s">
        <v>22</v>
      </c>
      <c r="C13" s="308"/>
      <c r="D13" s="308"/>
      <c r="E13" s="308"/>
      <c r="F13" s="308"/>
      <c r="G13" s="309"/>
      <c r="H13" s="99"/>
      <c r="I13" s="24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c r="CD13" s="99"/>
      <c r="CE13" s="99"/>
      <c r="CF13" s="99"/>
      <c r="CG13" s="99"/>
      <c r="CH13" s="99"/>
      <c r="CI13" s="99"/>
      <c r="CJ13" s="99"/>
      <c r="CK13" s="99"/>
      <c r="CL13" s="99"/>
      <c r="CM13" s="99"/>
      <c r="CN13" s="99"/>
      <c r="CO13" s="99"/>
      <c r="CP13" s="99"/>
      <c r="CQ13" s="99"/>
      <c r="CR13" s="99"/>
      <c r="CS13" s="99"/>
      <c r="CT13" s="99"/>
      <c r="CU13" s="99"/>
      <c r="CV13" s="99"/>
      <c r="CW13" s="99"/>
      <c r="CX13" s="99"/>
      <c r="CY13" s="99"/>
      <c r="CZ13" s="99"/>
      <c r="DA13" s="99"/>
      <c r="DB13" s="99"/>
      <c r="DC13" s="99"/>
      <c r="DD13" s="99"/>
      <c r="DE13" s="99"/>
      <c r="DF13" s="99"/>
      <c r="DG13" s="99"/>
      <c r="DH13" s="99"/>
      <c r="DI13" s="99"/>
      <c r="DJ13" s="99"/>
      <c r="DK13" s="99"/>
      <c r="DL13" s="99"/>
      <c r="DM13" s="99"/>
      <c r="DN13" s="99"/>
      <c r="DO13" s="99"/>
      <c r="DP13" s="99"/>
      <c r="DQ13" s="99"/>
      <c r="DR13" s="99"/>
      <c r="DS13" s="99"/>
      <c r="DT13" s="99"/>
      <c r="DU13" s="99"/>
      <c r="DV13" s="99"/>
      <c r="DW13" s="99"/>
      <c r="DX13" s="99"/>
      <c r="DY13" s="99"/>
      <c r="DZ13" s="99"/>
      <c r="EA13" s="99"/>
      <c r="EB13" s="99"/>
      <c r="EC13" s="99"/>
      <c r="ED13" s="99"/>
      <c r="EE13" s="99"/>
      <c r="EF13" s="99"/>
      <c r="EG13" s="99"/>
      <c r="EH13" s="99"/>
      <c r="EI13" s="99"/>
      <c r="EJ13" s="99"/>
      <c r="EK13" s="99"/>
      <c r="EL13" s="99"/>
      <c r="EM13" s="99"/>
      <c r="EN13" s="99"/>
      <c r="EO13" s="99"/>
      <c r="EP13" s="99"/>
      <c r="EQ13" s="99"/>
      <c r="ER13" s="99"/>
      <c r="ES13" s="99"/>
      <c r="ET13" s="99"/>
      <c r="EU13" s="99"/>
      <c r="EV13" s="99"/>
      <c r="EW13" s="99"/>
      <c r="EX13" s="99"/>
      <c r="EY13" s="99"/>
      <c r="EZ13" s="99"/>
      <c r="FA13" s="99"/>
      <c r="FB13" s="99"/>
      <c r="FC13" s="99"/>
      <c r="FD13" s="99"/>
      <c r="FE13" s="99"/>
      <c r="FF13" s="99"/>
      <c r="FG13" s="99"/>
      <c r="FH13" s="99"/>
      <c r="FI13" s="99"/>
      <c r="FJ13" s="99"/>
      <c r="FK13" s="99"/>
      <c r="FL13" s="99"/>
      <c r="FM13" s="99"/>
      <c r="FN13" s="99"/>
      <c r="FO13" s="99"/>
      <c r="FP13" s="99"/>
      <c r="FQ13" s="99"/>
      <c r="FR13" s="99"/>
      <c r="FS13" s="99"/>
      <c r="FT13" s="99"/>
      <c r="FU13" s="99"/>
      <c r="FV13" s="99"/>
      <c r="FW13" s="99"/>
      <c r="FX13" s="99"/>
      <c r="FY13" s="99"/>
      <c r="FZ13" s="99"/>
      <c r="GA13" s="99"/>
      <c r="GB13" s="99"/>
      <c r="GC13" s="99"/>
      <c r="GD13" s="99"/>
      <c r="GE13" s="99"/>
      <c r="GF13" s="99"/>
    </row>
    <row r="14" spans="1:188" s="107" customFormat="1" ht="27" customHeight="1" x14ac:dyDescent="0.35">
      <c r="B14" s="189" t="s">
        <v>23</v>
      </c>
      <c r="C14" s="190" t="s">
        <v>24</v>
      </c>
      <c r="D14" s="190"/>
      <c r="E14" s="191"/>
      <c r="F14" s="190"/>
      <c r="G14" s="192"/>
      <c r="H14" s="99"/>
      <c r="I14" s="24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c r="AY14" s="99"/>
      <c r="AZ14" s="99"/>
      <c r="BA14" s="99"/>
      <c r="BB14" s="99"/>
      <c r="BC14" s="99"/>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c r="CD14" s="99"/>
      <c r="CE14" s="99"/>
      <c r="CF14" s="99"/>
      <c r="CG14" s="99"/>
      <c r="CH14" s="99"/>
      <c r="CI14" s="99"/>
      <c r="CJ14" s="99"/>
      <c r="CK14" s="99"/>
      <c r="CL14" s="99"/>
      <c r="CM14" s="99"/>
      <c r="CN14" s="99"/>
      <c r="CO14" s="99"/>
      <c r="CP14" s="99"/>
      <c r="CQ14" s="99"/>
      <c r="CR14" s="99"/>
      <c r="CS14" s="99"/>
      <c r="CT14" s="99"/>
      <c r="CU14" s="99"/>
      <c r="CV14" s="99"/>
      <c r="CW14" s="99"/>
      <c r="CX14" s="99"/>
      <c r="CY14" s="99"/>
      <c r="CZ14" s="99"/>
      <c r="DA14" s="99"/>
      <c r="DB14" s="99"/>
      <c r="DC14" s="99"/>
      <c r="DD14" s="99"/>
      <c r="DE14" s="99"/>
      <c r="DF14" s="99"/>
      <c r="DG14" s="99"/>
      <c r="DH14" s="99"/>
      <c r="DI14" s="99"/>
      <c r="DJ14" s="99"/>
      <c r="DK14" s="99"/>
      <c r="DL14" s="99"/>
      <c r="DM14" s="99"/>
      <c r="DN14" s="99"/>
      <c r="DO14" s="99"/>
      <c r="DP14" s="99"/>
      <c r="DQ14" s="99"/>
      <c r="DR14" s="99"/>
      <c r="DS14" s="99"/>
      <c r="DT14" s="99"/>
      <c r="DU14" s="99"/>
      <c r="DV14" s="99"/>
      <c r="DW14" s="99"/>
      <c r="DX14" s="99"/>
      <c r="DY14" s="99"/>
      <c r="DZ14" s="99"/>
      <c r="EA14" s="99"/>
      <c r="EB14" s="99"/>
      <c r="EC14" s="99"/>
      <c r="ED14" s="99"/>
      <c r="EE14" s="99"/>
      <c r="EF14" s="99"/>
      <c r="EG14" s="99"/>
      <c r="EH14" s="99"/>
      <c r="EI14" s="99"/>
      <c r="EJ14" s="99"/>
      <c r="EK14" s="99"/>
      <c r="EL14" s="99"/>
      <c r="EM14" s="99"/>
      <c r="EN14" s="99"/>
      <c r="EO14" s="99"/>
      <c r="EP14" s="99"/>
      <c r="EQ14" s="99"/>
      <c r="ER14" s="99"/>
      <c r="ES14" s="99"/>
      <c r="ET14" s="99"/>
      <c r="EU14" s="99"/>
      <c r="EV14" s="99"/>
      <c r="EW14" s="99"/>
      <c r="EX14" s="99"/>
      <c r="EY14" s="99"/>
      <c r="EZ14" s="99"/>
      <c r="FA14" s="99"/>
      <c r="FB14" s="99"/>
      <c r="FC14" s="99"/>
      <c r="FD14" s="99"/>
      <c r="FE14" s="99"/>
      <c r="FF14" s="99"/>
      <c r="FG14" s="99"/>
      <c r="FH14" s="99"/>
      <c r="FI14" s="99"/>
      <c r="FJ14" s="99"/>
      <c r="FK14" s="99"/>
      <c r="FL14" s="99"/>
      <c r="FM14" s="99"/>
      <c r="FN14" s="99"/>
      <c r="FO14" s="99"/>
      <c r="FP14" s="99"/>
      <c r="FQ14" s="99"/>
      <c r="FR14" s="99"/>
      <c r="FS14" s="99"/>
      <c r="FT14" s="99"/>
      <c r="FU14" s="99"/>
      <c r="FV14" s="99"/>
      <c r="FW14" s="99"/>
      <c r="FX14" s="99"/>
      <c r="FY14" s="99"/>
      <c r="FZ14" s="99"/>
      <c r="GA14" s="99"/>
      <c r="GB14" s="99"/>
      <c r="GC14" s="99"/>
      <c r="GD14" s="99"/>
      <c r="GE14" s="99"/>
      <c r="GF14" s="99"/>
    </row>
    <row r="15" spans="1:188" s="107" customFormat="1" ht="18" customHeight="1" x14ac:dyDescent="0.35">
      <c r="B15" s="125">
        <v>1</v>
      </c>
      <c r="C15" s="117" t="s">
        <v>25</v>
      </c>
      <c r="D15" s="118">
        <v>8469000</v>
      </c>
      <c r="E15" s="119"/>
      <c r="F15" s="120">
        <v>3.5</v>
      </c>
      <c r="G15" s="127">
        <v>29641500</v>
      </c>
      <c r="H15" s="316"/>
      <c r="I15" s="249"/>
      <c r="J15" s="99"/>
      <c r="K15" s="99"/>
      <c r="L15" s="99"/>
      <c r="M15" s="99"/>
      <c r="N15" s="99"/>
      <c r="O15" s="99"/>
      <c r="P15" s="99"/>
      <c r="Q15" s="99"/>
      <c r="R15" s="99"/>
      <c r="S15" s="99"/>
      <c r="T15" s="99"/>
      <c r="U15" s="99"/>
      <c r="V15" s="99"/>
      <c r="W15" s="99"/>
      <c r="X15" s="99"/>
      <c r="Y15" s="99"/>
      <c r="Z15" s="99"/>
      <c r="AA15" s="99"/>
      <c r="AB15" s="99"/>
      <c r="AC15" s="99"/>
      <c r="AD15" s="99"/>
      <c r="AE15" s="99"/>
      <c r="AF15" s="99"/>
      <c r="AG15" s="99"/>
      <c r="AH15" s="99"/>
      <c r="AI15" s="99"/>
      <c r="AJ15" s="99"/>
      <c r="AK15" s="99"/>
      <c r="AL15" s="99"/>
      <c r="AM15" s="99"/>
      <c r="AN15" s="99"/>
      <c r="AO15" s="99"/>
      <c r="AP15" s="99"/>
      <c r="AQ15" s="99"/>
      <c r="AR15" s="99"/>
      <c r="AS15" s="99"/>
      <c r="AT15" s="99"/>
      <c r="AU15" s="99"/>
      <c r="AV15" s="99"/>
      <c r="AW15" s="99"/>
      <c r="AX15" s="99"/>
      <c r="AY15" s="99"/>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c r="CD15" s="99"/>
      <c r="CE15" s="99"/>
      <c r="CF15" s="99"/>
      <c r="CG15" s="99"/>
      <c r="CH15" s="99"/>
      <c r="CI15" s="99"/>
      <c r="CJ15" s="99"/>
      <c r="CK15" s="99"/>
      <c r="CL15" s="99"/>
      <c r="CM15" s="99"/>
      <c r="CN15" s="99"/>
      <c r="CO15" s="99"/>
      <c r="CP15" s="99"/>
      <c r="CQ15" s="99"/>
      <c r="CR15" s="99"/>
      <c r="CS15" s="99"/>
      <c r="CT15" s="99"/>
      <c r="CU15" s="99"/>
      <c r="CV15" s="99"/>
      <c r="CW15" s="99"/>
      <c r="CX15" s="99"/>
      <c r="CY15" s="99"/>
      <c r="CZ15" s="99"/>
      <c r="DA15" s="99"/>
      <c r="DB15" s="99"/>
      <c r="DC15" s="99"/>
      <c r="DD15" s="99"/>
      <c r="DE15" s="99"/>
      <c r="DF15" s="99"/>
      <c r="DG15" s="99"/>
      <c r="DH15" s="99"/>
      <c r="DI15" s="99"/>
      <c r="DJ15" s="99"/>
      <c r="DK15" s="99"/>
      <c r="DL15" s="99"/>
      <c r="DM15" s="99"/>
      <c r="DN15" s="99"/>
      <c r="DO15" s="99"/>
      <c r="DP15" s="99"/>
      <c r="DQ15" s="99"/>
      <c r="DR15" s="99"/>
      <c r="DS15" s="99"/>
      <c r="DT15" s="99"/>
      <c r="DU15" s="99"/>
      <c r="DV15" s="99"/>
      <c r="DW15" s="99"/>
      <c r="DX15" s="99"/>
      <c r="DY15" s="99"/>
      <c r="DZ15" s="99"/>
      <c r="EA15" s="99"/>
      <c r="EB15" s="99"/>
      <c r="EC15" s="99"/>
      <c r="ED15" s="99"/>
      <c r="EE15" s="99"/>
      <c r="EF15" s="99"/>
      <c r="EG15" s="99"/>
      <c r="EH15" s="99"/>
      <c r="EI15" s="99"/>
      <c r="EJ15" s="99"/>
      <c r="EK15" s="99"/>
      <c r="EL15" s="99"/>
      <c r="EM15" s="99"/>
      <c r="EN15" s="99"/>
      <c r="EO15" s="99"/>
      <c r="EP15" s="99"/>
      <c r="EQ15" s="99"/>
      <c r="ER15" s="99"/>
      <c r="ES15" s="99"/>
      <c r="ET15" s="99"/>
      <c r="EU15" s="99"/>
      <c r="EV15" s="99"/>
      <c r="EW15" s="99"/>
      <c r="EX15" s="99"/>
      <c r="EY15" s="99"/>
      <c r="EZ15" s="99"/>
      <c r="FA15" s="99"/>
      <c r="FB15" s="99"/>
      <c r="FC15" s="99"/>
      <c r="FD15" s="99"/>
      <c r="FE15" s="99"/>
      <c r="FF15" s="99"/>
      <c r="FG15" s="99"/>
      <c r="FH15" s="99"/>
      <c r="FI15" s="99"/>
      <c r="FJ15" s="99"/>
      <c r="FK15" s="99"/>
      <c r="FL15" s="99"/>
      <c r="FM15" s="99"/>
      <c r="FN15" s="99"/>
      <c r="FO15" s="99"/>
      <c r="FP15" s="99"/>
      <c r="FQ15" s="99"/>
      <c r="FR15" s="99"/>
      <c r="FS15" s="99"/>
      <c r="FT15" s="99"/>
      <c r="FU15" s="99"/>
      <c r="FV15" s="99"/>
      <c r="FW15" s="99"/>
      <c r="FX15" s="99"/>
      <c r="FY15" s="99"/>
      <c r="FZ15" s="99"/>
      <c r="GA15" s="99"/>
      <c r="GB15" s="99"/>
      <c r="GC15" s="99"/>
      <c r="GD15" s="99"/>
      <c r="GE15" s="99"/>
      <c r="GF15" s="99"/>
    </row>
    <row r="16" spans="1:188" s="107" customFormat="1" ht="18" customHeight="1" x14ac:dyDescent="0.35">
      <c r="B16" s="125">
        <v>2</v>
      </c>
      <c r="C16" s="117" t="s">
        <v>26</v>
      </c>
      <c r="D16" s="118">
        <v>6612000</v>
      </c>
      <c r="E16" s="119"/>
      <c r="F16" s="120">
        <v>3.5</v>
      </c>
      <c r="G16" s="127">
        <v>23142000</v>
      </c>
      <c r="H16" s="316"/>
      <c r="I16" s="249"/>
      <c r="J16" s="99"/>
      <c r="K16" s="99"/>
      <c r="L16" s="99"/>
      <c r="M16" s="99"/>
      <c r="N16" s="99"/>
      <c r="O16" s="99"/>
      <c r="P16" s="99"/>
      <c r="Q16" s="99"/>
      <c r="R16" s="99"/>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99"/>
      <c r="BX16" s="99"/>
      <c r="BY16" s="99"/>
      <c r="BZ16" s="99"/>
      <c r="CA16" s="99"/>
      <c r="CB16" s="99"/>
      <c r="CC16" s="99"/>
      <c r="CD16" s="99"/>
      <c r="CE16" s="99"/>
      <c r="CF16" s="99"/>
      <c r="CG16" s="99"/>
      <c r="CH16" s="99"/>
      <c r="CI16" s="99"/>
      <c r="CJ16" s="99"/>
      <c r="CK16" s="99"/>
      <c r="CL16" s="99"/>
      <c r="CM16" s="99"/>
      <c r="CN16" s="99"/>
      <c r="CO16" s="99"/>
      <c r="CP16" s="99"/>
      <c r="CQ16" s="99"/>
      <c r="CR16" s="99"/>
      <c r="CS16" s="99"/>
      <c r="CT16" s="99"/>
      <c r="CU16" s="99"/>
      <c r="CV16" s="99"/>
      <c r="CW16" s="99"/>
      <c r="CX16" s="99"/>
      <c r="CY16" s="99"/>
      <c r="CZ16" s="99"/>
      <c r="DA16" s="99"/>
      <c r="DB16" s="99"/>
      <c r="DC16" s="99"/>
      <c r="DD16" s="99"/>
      <c r="DE16" s="99"/>
      <c r="DF16" s="99"/>
      <c r="DG16" s="99"/>
      <c r="DH16" s="99"/>
      <c r="DI16" s="99"/>
      <c r="DJ16" s="99"/>
      <c r="DK16" s="99"/>
      <c r="DL16" s="99"/>
      <c r="DM16" s="99"/>
      <c r="DN16" s="99"/>
      <c r="DO16" s="99"/>
      <c r="DP16" s="99"/>
      <c r="DQ16" s="99"/>
      <c r="DR16" s="99"/>
      <c r="DS16" s="99"/>
      <c r="DT16" s="99"/>
      <c r="DU16" s="99"/>
      <c r="DV16" s="99"/>
      <c r="DW16" s="99"/>
      <c r="DX16" s="99"/>
      <c r="DY16" s="99"/>
      <c r="DZ16" s="99"/>
      <c r="EA16" s="99"/>
      <c r="EB16" s="99"/>
      <c r="EC16" s="99"/>
      <c r="ED16" s="99"/>
      <c r="EE16" s="99"/>
      <c r="EF16" s="99"/>
      <c r="EG16" s="99"/>
      <c r="EH16" s="99"/>
      <c r="EI16" s="99"/>
      <c r="EJ16" s="99"/>
      <c r="EK16" s="99"/>
      <c r="EL16" s="99"/>
      <c r="EM16" s="99"/>
      <c r="EN16" s="99"/>
      <c r="EO16" s="99"/>
      <c r="EP16" s="99"/>
      <c r="EQ16" s="99"/>
      <c r="ER16" s="99"/>
      <c r="ES16" s="99"/>
      <c r="ET16" s="99"/>
      <c r="EU16" s="99"/>
      <c r="EV16" s="99"/>
      <c r="EW16" s="99"/>
      <c r="EX16" s="99"/>
      <c r="EY16" s="99"/>
      <c r="EZ16" s="99"/>
      <c r="FA16" s="99"/>
      <c r="FB16" s="99"/>
      <c r="FC16" s="99"/>
      <c r="FD16" s="99"/>
      <c r="FE16" s="99"/>
      <c r="FF16" s="99"/>
      <c r="FG16" s="99"/>
      <c r="FH16" s="99"/>
      <c r="FI16" s="99"/>
      <c r="FJ16" s="99"/>
      <c r="FK16" s="99"/>
      <c r="FL16" s="99"/>
      <c r="FM16" s="99"/>
      <c r="FN16" s="99"/>
      <c r="FO16" s="99"/>
      <c r="FP16" s="99"/>
      <c r="FQ16" s="99"/>
      <c r="FR16" s="99"/>
      <c r="FS16" s="99"/>
      <c r="FT16" s="99"/>
      <c r="FU16" s="99"/>
      <c r="FV16" s="99"/>
      <c r="FW16" s="99"/>
      <c r="FX16" s="99"/>
      <c r="FY16" s="99"/>
      <c r="FZ16" s="99"/>
      <c r="GA16" s="99"/>
      <c r="GB16" s="99"/>
      <c r="GC16" s="99"/>
      <c r="GD16" s="99"/>
      <c r="GE16" s="99"/>
      <c r="GF16" s="99"/>
    </row>
    <row r="17" spans="2:188" s="107" customFormat="1" ht="18" customHeight="1" thickBot="1" x14ac:dyDescent="0.4">
      <c r="B17" s="125">
        <v>3</v>
      </c>
      <c r="C17" s="117" t="s">
        <v>27</v>
      </c>
      <c r="D17" s="118">
        <v>4374000</v>
      </c>
      <c r="E17" s="119"/>
      <c r="F17" s="120">
        <v>3.5</v>
      </c>
      <c r="G17" s="127">
        <v>15309000</v>
      </c>
      <c r="H17" s="100"/>
      <c r="I17" s="24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99"/>
      <c r="BX17" s="99"/>
      <c r="BY17" s="99"/>
      <c r="BZ17" s="99"/>
      <c r="CA17" s="99"/>
      <c r="CB17" s="99"/>
      <c r="CC17" s="99"/>
      <c r="CD17" s="99"/>
      <c r="CE17" s="99"/>
      <c r="CF17" s="99"/>
      <c r="CG17" s="99"/>
      <c r="CH17" s="99"/>
      <c r="CI17" s="99"/>
      <c r="CJ17" s="99"/>
      <c r="CK17" s="99"/>
      <c r="CL17" s="99"/>
      <c r="CM17" s="99"/>
      <c r="CN17" s="99"/>
      <c r="CO17" s="99"/>
      <c r="CP17" s="99"/>
      <c r="CQ17" s="99"/>
      <c r="CR17" s="99"/>
      <c r="CS17" s="99"/>
      <c r="CT17" s="99"/>
      <c r="CU17" s="99"/>
      <c r="CV17" s="99"/>
      <c r="CW17" s="99"/>
      <c r="CX17" s="99"/>
      <c r="CY17" s="99"/>
      <c r="CZ17" s="99"/>
      <c r="DA17" s="99"/>
      <c r="DB17" s="99"/>
      <c r="DC17" s="99"/>
      <c r="DD17" s="99"/>
      <c r="DE17" s="99"/>
      <c r="DF17" s="99"/>
      <c r="DG17" s="99"/>
      <c r="DH17" s="99"/>
      <c r="DI17" s="99"/>
      <c r="DJ17" s="99"/>
      <c r="DK17" s="99"/>
      <c r="DL17" s="99"/>
      <c r="DM17" s="99"/>
      <c r="DN17" s="99"/>
      <c r="DO17" s="99"/>
      <c r="DP17" s="99"/>
      <c r="DQ17" s="99"/>
      <c r="DR17" s="99"/>
      <c r="DS17" s="99"/>
      <c r="DT17" s="99"/>
      <c r="DU17" s="99"/>
      <c r="DV17" s="99"/>
      <c r="DW17" s="99"/>
      <c r="DX17" s="99"/>
      <c r="DY17" s="99"/>
      <c r="DZ17" s="99"/>
      <c r="EA17" s="99"/>
      <c r="EB17" s="99"/>
      <c r="EC17" s="99"/>
      <c r="ED17" s="99"/>
      <c r="EE17" s="99"/>
      <c r="EF17" s="99"/>
      <c r="EG17" s="99"/>
      <c r="EH17" s="99"/>
      <c r="EI17" s="99"/>
      <c r="EJ17" s="99"/>
      <c r="EK17" s="99"/>
      <c r="EL17" s="99"/>
      <c r="EM17" s="99"/>
      <c r="EN17" s="99"/>
      <c r="EO17" s="99"/>
      <c r="EP17" s="99"/>
      <c r="EQ17" s="99"/>
      <c r="ER17" s="99"/>
      <c r="ES17" s="99"/>
      <c r="ET17" s="99"/>
      <c r="EU17" s="99"/>
      <c r="EV17" s="99"/>
      <c r="EW17" s="99"/>
      <c r="EX17" s="99"/>
      <c r="EY17" s="99"/>
      <c r="EZ17" s="99"/>
      <c r="FA17" s="99"/>
      <c r="FB17" s="99"/>
      <c r="FC17" s="99"/>
      <c r="FD17" s="99"/>
      <c r="FE17" s="99"/>
      <c r="FF17" s="99"/>
      <c r="FG17" s="99"/>
      <c r="FH17" s="99"/>
      <c r="FI17" s="99"/>
      <c r="FJ17" s="99"/>
      <c r="FK17" s="99"/>
      <c r="FL17" s="99"/>
      <c r="FM17" s="99"/>
      <c r="FN17" s="99"/>
      <c r="FO17" s="99"/>
      <c r="FP17" s="99"/>
      <c r="FQ17" s="99"/>
      <c r="FR17" s="99"/>
      <c r="FS17" s="99"/>
      <c r="FT17" s="99"/>
      <c r="FU17" s="99"/>
      <c r="FV17" s="99"/>
      <c r="FW17" s="99"/>
      <c r="FX17" s="99"/>
      <c r="FY17" s="99"/>
      <c r="FZ17" s="99"/>
      <c r="GA17" s="99"/>
      <c r="GB17" s="99"/>
      <c r="GC17" s="99"/>
      <c r="GD17" s="99"/>
      <c r="GE17" s="99"/>
      <c r="GF17" s="99"/>
    </row>
    <row r="18" spans="2:188" s="107" customFormat="1" ht="45.75" customHeight="1" thickBot="1" x14ac:dyDescent="0.4">
      <c r="B18" s="193"/>
      <c r="C18" s="212" t="s">
        <v>28</v>
      </c>
      <c r="D18" s="121"/>
      <c r="E18" s="122"/>
      <c r="F18" s="123"/>
      <c r="G18" s="241">
        <v>210224000</v>
      </c>
      <c r="H18" s="234" t="s">
        <v>29</v>
      </c>
      <c r="I18" s="24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c r="CD18" s="99"/>
      <c r="CE18" s="99"/>
      <c r="CF18" s="99"/>
      <c r="CG18" s="99"/>
      <c r="CH18" s="99"/>
      <c r="CI18" s="99"/>
      <c r="CJ18" s="99"/>
      <c r="CK18" s="99"/>
      <c r="CL18" s="99"/>
      <c r="CM18" s="99"/>
      <c r="CN18" s="99"/>
      <c r="CO18" s="99"/>
      <c r="CP18" s="99"/>
      <c r="CQ18" s="99"/>
      <c r="CR18" s="99"/>
      <c r="CS18" s="99"/>
      <c r="CT18" s="99"/>
      <c r="CU18" s="99"/>
      <c r="CV18" s="99"/>
      <c r="CW18" s="99"/>
      <c r="CX18" s="99"/>
      <c r="CY18" s="99"/>
      <c r="CZ18" s="99"/>
      <c r="DA18" s="99"/>
      <c r="DB18" s="99"/>
      <c r="DC18" s="99"/>
      <c r="DD18" s="99"/>
      <c r="DE18" s="99"/>
      <c r="DF18" s="99"/>
      <c r="DG18" s="99"/>
      <c r="DH18" s="99"/>
      <c r="DI18" s="99"/>
      <c r="DJ18" s="99"/>
      <c r="DK18" s="99"/>
      <c r="DL18" s="99"/>
      <c r="DM18" s="99"/>
      <c r="DN18" s="99"/>
      <c r="DO18" s="99"/>
      <c r="DP18" s="99"/>
      <c r="DQ18" s="99"/>
      <c r="DR18" s="99"/>
      <c r="DS18" s="99"/>
      <c r="DT18" s="99"/>
      <c r="DU18" s="99"/>
      <c r="DV18" s="99"/>
      <c r="DW18" s="99"/>
      <c r="DX18" s="99"/>
      <c r="DY18" s="99"/>
      <c r="DZ18" s="99"/>
      <c r="EA18" s="99"/>
      <c r="EB18" s="99"/>
      <c r="EC18" s="99"/>
      <c r="ED18" s="99"/>
      <c r="EE18" s="99"/>
      <c r="EF18" s="99"/>
      <c r="EG18" s="99"/>
      <c r="EH18" s="99"/>
      <c r="EI18" s="99"/>
      <c r="EJ18" s="99"/>
      <c r="EK18" s="99"/>
      <c r="EL18" s="99"/>
      <c r="EM18" s="99"/>
      <c r="EN18" s="99"/>
      <c r="EO18" s="99"/>
      <c r="EP18" s="99"/>
      <c r="EQ18" s="99"/>
      <c r="ER18" s="99"/>
      <c r="ES18" s="99"/>
      <c r="ET18" s="99"/>
      <c r="EU18" s="99"/>
      <c r="EV18" s="99"/>
      <c r="EW18" s="99"/>
      <c r="EX18" s="99"/>
      <c r="EY18" s="99"/>
      <c r="EZ18" s="99"/>
      <c r="FA18" s="99"/>
      <c r="FB18" s="99"/>
      <c r="FC18" s="99"/>
      <c r="FD18" s="99"/>
      <c r="FE18" s="99"/>
      <c r="FF18" s="99"/>
      <c r="FG18" s="99"/>
      <c r="FH18" s="99"/>
      <c r="FI18" s="99"/>
      <c r="FJ18" s="99"/>
      <c r="FK18" s="99"/>
      <c r="FL18" s="99"/>
      <c r="FM18" s="99"/>
      <c r="FN18" s="99"/>
      <c r="FO18" s="99"/>
      <c r="FP18" s="99"/>
      <c r="FQ18" s="99"/>
      <c r="FR18" s="99"/>
      <c r="FS18" s="99"/>
      <c r="FT18" s="99"/>
      <c r="FU18" s="99"/>
      <c r="FV18" s="99"/>
      <c r="FW18" s="99"/>
      <c r="FX18" s="99"/>
      <c r="FY18" s="99"/>
      <c r="FZ18" s="99"/>
      <c r="GA18" s="99"/>
      <c r="GB18" s="99"/>
      <c r="GC18" s="99"/>
      <c r="GD18" s="99"/>
      <c r="GE18" s="99"/>
      <c r="GF18" s="99"/>
    </row>
    <row r="19" spans="2:188" s="107" customFormat="1" ht="18.649999999999999" customHeight="1" x14ac:dyDescent="0.35">
      <c r="B19" s="193">
        <v>4</v>
      </c>
      <c r="C19" s="213" t="s">
        <v>30</v>
      </c>
      <c r="D19" s="118">
        <v>7855000</v>
      </c>
      <c r="E19" s="188"/>
      <c r="F19" s="120"/>
      <c r="G19" s="195"/>
      <c r="H19" s="231"/>
      <c r="I19" s="249"/>
      <c r="J19" s="99"/>
      <c r="K19" s="232"/>
      <c r="L19" s="232"/>
      <c r="M19" s="99"/>
      <c r="N19" s="99"/>
      <c r="O19" s="99"/>
      <c r="P19" s="99"/>
      <c r="Q19" s="99"/>
      <c r="R19" s="99"/>
      <c r="S19" s="99"/>
      <c r="T19" s="99"/>
      <c r="U19" s="99"/>
      <c r="V19" s="99"/>
      <c r="W19" s="99"/>
      <c r="X19" s="99"/>
      <c r="Y19" s="99"/>
      <c r="Z19" s="99"/>
      <c r="AA19" s="99"/>
      <c r="AB19" s="99"/>
      <c r="AC19" s="99"/>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c r="CD19" s="99"/>
      <c r="CE19" s="99"/>
      <c r="CF19" s="99"/>
      <c r="CG19" s="99"/>
      <c r="CH19" s="99"/>
      <c r="CI19" s="99"/>
      <c r="CJ19" s="99"/>
      <c r="CK19" s="99"/>
      <c r="CL19" s="99"/>
      <c r="CM19" s="99"/>
      <c r="CN19" s="99"/>
      <c r="CO19" s="99"/>
      <c r="CP19" s="99"/>
      <c r="CQ19" s="99"/>
      <c r="CR19" s="99"/>
      <c r="CS19" s="99"/>
      <c r="CT19" s="99"/>
      <c r="CU19" s="99"/>
      <c r="CV19" s="99"/>
      <c r="CW19" s="99"/>
      <c r="CX19" s="99"/>
      <c r="CY19" s="99"/>
      <c r="CZ19" s="99"/>
      <c r="DA19" s="99"/>
      <c r="DB19" s="99"/>
      <c r="DC19" s="99"/>
      <c r="DD19" s="99"/>
      <c r="DE19" s="99"/>
      <c r="DF19" s="99"/>
      <c r="DG19" s="99"/>
      <c r="DH19" s="99"/>
      <c r="DI19" s="99"/>
      <c r="DJ19" s="99"/>
      <c r="DK19" s="99"/>
      <c r="DL19" s="99"/>
      <c r="DM19" s="99"/>
      <c r="DN19" s="99"/>
      <c r="DO19" s="99"/>
      <c r="DP19" s="99"/>
      <c r="DQ19" s="99"/>
      <c r="DR19" s="99"/>
      <c r="DS19" s="99"/>
      <c r="DT19" s="99"/>
      <c r="DU19" s="99"/>
      <c r="DV19" s="99"/>
      <c r="DW19" s="99"/>
      <c r="DX19" s="99"/>
      <c r="DY19" s="99"/>
      <c r="DZ19" s="99"/>
      <c r="EA19" s="99"/>
      <c r="EB19" s="99"/>
      <c r="EC19" s="99"/>
      <c r="ED19" s="99"/>
      <c r="EE19" s="99"/>
      <c r="EF19" s="99"/>
      <c r="EG19" s="99"/>
      <c r="EH19" s="99"/>
      <c r="EI19" s="99"/>
      <c r="EJ19" s="99"/>
      <c r="EK19" s="99"/>
      <c r="EL19" s="99"/>
      <c r="EM19" s="99"/>
      <c r="EN19" s="99"/>
      <c r="EO19" s="99"/>
      <c r="EP19" s="99"/>
      <c r="EQ19" s="99"/>
      <c r="ER19" s="99"/>
      <c r="ES19" s="99"/>
      <c r="ET19" s="99"/>
      <c r="EU19" s="99"/>
      <c r="EV19" s="99"/>
      <c r="EW19" s="99"/>
      <c r="EX19" s="99"/>
      <c r="EY19" s="99"/>
      <c r="EZ19" s="99"/>
      <c r="FA19" s="99"/>
      <c r="FB19" s="99"/>
      <c r="FC19" s="99"/>
      <c r="FD19" s="99"/>
      <c r="FE19" s="99"/>
      <c r="FF19" s="99"/>
      <c r="FG19" s="99"/>
      <c r="FH19" s="99"/>
      <c r="FI19" s="99"/>
      <c r="FJ19" s="99"/>
      <c r="FK19" s="99"/>
      <c r="FL19" s="99"/>
      <c r="FM19" s="99"/>
      <c r="FN19" s="99"/>
      <c r="FO19" s="99"/>
      <c r="FP19" s="99"/>
      <c r="FQ19" s="99"/>
      <c r="FR19" s="99"/>
      <c r="FS19" s="99"/>
      <c r="FT19" s="99"/>
      <c r="FU19" s="99"/>
      <c r="FV19" s="99"/>
      <c r="FW19" s="99"/>
      <c r="FX19" s="99"/>
      <c r="FY19" s="99"/>
      <c r="FZ19" s="99"/>
      <c r="GA19" s="99"/>
      <c r="GB19" s="99"/>
      <c r="GC19" s="99"/>
      <c r="GD19" s="99"/>
      <c r="GE19" s="99"/>
      <c r="GF19" s="99"/>
    </row>
    <row r="20" spans="2:188" s="107" customFormat="1" ht="18.649999999999999" customHeight="1" x14ac:dyDescent="0.35">
      <c r="B20" s="193">
        <v>5</v>
      </c>
      <c r="C20" s="213" t="s">
        <v>31</v>
      </c>
      <c r="D20" s="118">
        <v>7855000</v>
      </c>
      <c r="E20" s="188"/>
      <c r="F20" s="120"/>
      <c r="G20" s="195"/>
      <c r="H20" s="100"/>
      <c r="I20" s="249"/>
      <c r="J20" s="99"/>
      <c r="K20" s="232"/>
      <c r="L20" s="232"/>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row>
    <row r="21" spans="2:188" s="107" customFormat="1" ht="18.649999999999999" customHeight="1" x14ac:dyDescent="0.35">
      <c r="B21" s="193">
        <v>6</v>
      </c>
      <c r="C21" s="213" t="s">
        <v>32</v>
      </c>
      <c r="D21" s="118">
        <v>7855000</v>
      </c>
      <c r="E21" s="188"/>
      <c r="F21" s="120"/>
      <c r="G21" s="195"/>
      <c r="H21" s="199"/>
      <c r="I21" s="249"/>
      <c r="J21" s="99"/>
      <c r="K21" s="232"/>
      <c r="L21" s="232"/>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row>
    <row r="22" spans="2:188" s="107" customFormat="1" ht="18.649999999999999" customHeight="1" x14ac:dyDescent="0.35">
      <c r="B22" s="193">
        <v>7</v>
      </c>
      <c r="C22" s="213" t="s">
        <v>33</v>
      </c>
      <c r="D22" s="118">
        <v>7855000</v>
      </c>
      <c r="E22" s="188"/>
      <c r="F22" s="120"/>
      <c r="G22" s="195"/>
      <c r="H22" s="100"/>
      <c r="I22" s="249"/>
      <c r="J22" s="99"/>
      <c r="K22" s="232"/>
      <c r="L22" s="232"/>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c r="CD22" s="99"/>
      <c r="CE22" s="99"/>
      <c r="CF22" s="99"/>
      <c r="CG22" s="99"/>
      <c r="CH22" s="99"/>
      <c r="CI22" s="99"/>
      <c r="CJ22" s="99"/>
      <c r="CK22" s="99"/>
      <c r="CL22" s="99"/>
      <c r="CM22" s="99"/>
      <c r="CN22" s="99"/>
      <c r="CO22" s="99"/>
      <c r="CP22" s="99"/>
      <c r="CQ22" s="99"/>
      <c r="CR22" s="99"/>
      <c r="CS22" s="99"/>
      <c r="CT22" s="99"/>
      <c r="CU22" s="99"/>
      <c r="CV22" s="99"/>
      <c r="CW22" s="99"/>
      <c r="CX22" s="99"/>
      <c r="CY22" s="99"/>
      <c r="CZ22" s="99"/>
      <c r="DA22" s="99"/>
      <c r="DB22" s="99"/>
      <c r="DC22" s="99"/>
      <c r="DD22" s="99"/>
      <c r="DE22" s="99"/>
      <c r="DF22" s="99"/>
      <c r="DG22" s="99"/>
      <c r="DH22" s="99"/>
      <c r="DI22" s="99"/>
      <c r="DJ22" s="99"/>
      <c r="DK22" s="99"/>
      <c r="DL22" s="99"/>
      <c r="DM22" s="99"/>
      <c r="DN22" s="99"/>
      <c r="DO22" s="99"/>
      <c r="DP22" s="99"/>
      <c r="DQ22" s="99"/>
      <c r="DR22" s="99"/>
      <c r="DS22" s="99"/>
      <c r="DT22" s="99"/>
      <c r="DU22" s="99"/>
      <c r="DV22" s="99"/>
      <c r="DW22" s="99"/>
      <c r="DX22" s="99"/>
      <c r="DY22" s="99"/>
      <c r="DZ22" s="99"/>
      <c r="EA22" s="99"/>
      <c r="EB22" s="99"/>
      <c r="EC22" s="99"/>
      <c r="ED22" s="99"/>
      <c r="EE22" s="99"/>
      <c r="EF22" s="99"/>
      <c r="EG22" s="99"/>
      <c r="EH22" s="99"/>
      <c r="EI22" s="99"/>
      <c r="EJ22" s="99"/>
      <c r="EK22" s="99"/>
      <c r="EL22" s="99"/>
      <c r="EM22" s="99"/>
      <c r="EN22" s="99"/>
      <c r="EO22" s="99"/>
      <c r="EP22" s="99"/>
      <c r="EQ22" s="99"/>
      <c r="ER22" s="99"/>
      <c r="ES22" s="99"/>
      <c r="ET22" s="99"/>
      <c r="EU22" s="99"/>
      <c r="EV22" s="99"/>
      <c r="EW22" s="99"/>
      <c r="EX22" s="99"/>
      <c r="EY22" s="99"/>
      <c r="EZ22" s="99"/>
      <c r="FA22" s="99"/>
      <c r="FB22" s="99"/>
      <c r="FC22" s="99"/>
      <c r="FD22" s="99"/>
      <c r="FE22" s="99"/>
      <c r="FF22" s="99"/>
      <c r="FG22" s="99"/>
      <c r="FH22" s="99"/>
      <c r="FI22" s="99"/>
      <c r="FJ22" s="99"/>
      <c r="FK22" s="99"/>
      <c r="FL22" s="99"/>
      <c r="FM22" s="99"/>
      <c r="FN22" s="99"/>
      <c r="FO22" s="99"/>
      <c r="FP22" s="99"/>
      <c r="FQ22" s="99"/>
      <c r="FR22" s="99"/>
      <c r="FS22" s="99"/>
      <c r="FT22" s="99"/>
      <c r="FU22" s="99"/>
      <c r="FV22" s="99"/>
      <c r="FW22" s="99"/>
      <c r="FX22" s="99"/>
      <c r="FY22" s="99"/>
      <c r="FZ22" s="99"/>
      <c r="GA22" s="99"/>
      <c r="GB22" s="99"/>
      <c r="GC22" s="99"/>
      <c r="GD22" s="99"/>
      <c r="GE22" s="99"/>
      <c r="GF22" s="99"/>
    </row>
    <row r="23" spans="2:188" s="107" customFormat="1" ht="18.649999999999999" customHeight="1" x14ac:dyDescent="0.35">
      <c r="B23" s="193">
        <v>8</v>
      </c>
      <c r="C23" s="213" t="s">
        <v>34</v>
      </c>
      <c r="D23" s="118">
        <v>7855000</v>
      </c>
      <c r="E23" s="188"/>
      <c r="F23" s="120"/>
      <c r="G23" s="195"/>
      <c r="H23" s="100"/>
      <c r="I23" s="249"/>
      <c r="J23" s="99"/>
      <c r="K23" s="232"/>
      <c r="L23" s="232"/>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99"/>
      <c r="AO23" s="99"/>
      <c r="AP23" s="99"/>
      <c r="AQ23" s="99"/>
      <c r="AR23" s="99"/>
      <c r="AS23" s="99"/>
      <c r="AT23" s="99"/>
      <c r="AU23" s="99"/>
      <c r="AV23" s="99"/>
      <c r="AW23" s="99"/>
      <c r="AX23" s="99"/>
      <c r="AY23" s="99"/>
      <c r="AZ23" s="99"/>
      <c r="BA23" s="99"/>
      <c r="BB23" s="99"/>
      <c r="BC23" s="99"/>
      <c r="BD23" s="99"/>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c r="CD23" s="99"/>
      <c r="CE23" s="99"/>
      <c r="CF23" s="99"/>
      <c r="CG23" s="99"/>
      <c r="CH23" s="99"/>
      <c r="CI23" s="99"/>
      <c r="CJ23" s="99"/>
      <c r="CK23" s="99"/>
      <c r="CL23" s="99"/>
      <c r="CM23" s="99"/>
      <c r="CN23" s="99"/>
      <c r="CO23" s="99"/>
      <c r="CP23" s="99"/>
      <c r="CQ23" s="99"/>
      <c r="CR23" s="99"/>
      <c r="CS23" s="99"/>
      <c r="CT23" s="99"/>
      <c r="CU23" s="99"/>
      <c r="CV23" s="99"/>
      <c r="CW23" s="99"/>
      <c r="CX23" s="99"/>
      <c r="CY23" s="99"/>
      <c r="CZ23" s="99"/>
      <c r="DA23" s="99"/>
      <c r="DB23" s="99"/>
      <c r="DC23" s="99"/>
      <c r="DD23" s="99"/>
      <c r="DE23" s="99"/>
      <c r="DF23" s="99"/>
      <c r="DG23" s="99"/>
      <c r="DH23" s="99"/>
      <c r="DI23" s="99"/>
      <c r="DJ23" s="99"/>
      <c r="DK23" s="99"/>
      <c r="DL23" s="99"/>
      <c r="DM23" s="99"/>
      <c r="DN23" s="99"/>
      <c r="DO23" s="99"/>
      <c r="DP23" s="99"/>
      <c r="DQ23" s="99"/>
      <c r="DR23" s="99"/>
      <c r="DS23" s="99"/>
      <c r="DT23" s="99"/>
      <c r="DU23" s="99"/>
      <c r="DV23" s="99"/>
      <c r="DW23" s="99"/>
      <c r="DX23" s="99"/>
      <c r="DY23" s="99"/>
      <c r="DZ23" s="99"/>
      <c r="EA23" s="99"/>
      <c r="EB23" s="99"/>
      <c r="EC23" s="99"/>
      <c r="ED23" s="99"/>
      <c r="EE23" s="99"/>
      <c r="EF23" s="99"/>
      <c r="EG23" s="99"/>
      <c r="EH23" s="99"/>
      <c r="EI23" s="99"/>
      <c r="EJ23" s="99"/>
      <c r="EK23" s="99"/>
      <c r="EL23" s="99"/>
      <c r="EM23" s="99"/>
      <c r="EN23" s="99"/>
      <c r="EO23" s="99"/>
      <c r="EP23" s="99"/>
      <c r="EQ23" s="99"/>
      <c r="ER23" s="99"/>
      <c r="ES23" s="99"/>
      <c r="ET23" s="99"/>
      <c r="EU23" s="99"/>
      <c r="EV23" s="99"/>
      <c r="EW23" s="99"/>
      <c r="EX23" s="99"/>
      <c r="EY23" s="99"/>
      <c r="EZ23" s="99"/>
      <c r="FA23" s="99"/>
      <c r="FB23" s="99"/>
      <c r="FC23" s="99"/>
      <c r="FD23" s="99"/>
      <c r="FE23" s="99"/>
      <c r="FF23" s="99"/>
      <c r="FG23" s="99"/>
      <c r="FH23" s="99"/>
      <c r="FI23" s="99"/>
      <c r="FJ23" s="99"/>
      <c r="FK23" s="99"/>
      <c r="FL23" s="99"/>
      <c r="FM23" s="99"/>
      <c r="FN23" s="99"/>
      <c r="FO23" s="99"/>
      <c r="FP23" s="99"/>
      <c r="FQ23" s="99"/>
      <c r="FR23" s="99"/>
      <c r="FS23" s="99"/>
      <c r="FT23" s="99"/>
      <c r="FU23" s="99"/>
      <c r="FV23" s="99"/>
      <c r="FW23" s="99"/>
      <c r="FX23" s="99"/>
      <c r="FY23" s="99"/>
      <c r="FZ23" s="99"/>
      <c r="GA23" s="99"/>
      <c r="GB23" s="99"/>
      <c r="GC23" s="99"/>
      <c r="GD23" s="99"/>
      <c r="GE23" s="99"/>
      <c r="GF23" s="99"/>
    </row>
    <row r="24" spans="2:188" s="107" customFormat="1" ht="18.649999999999999" customHeight="1" x14ac:dyDescent="0.35">
      <c r="B24" s="193">
        <v>9</v>
      </c>
      <c r="C24" s="213" t="s">
        <v>35</v>
      </c>
      <c r="D24" s="118">
        <v>7855000</v>
      </c>
      <c r="E24" s="188"/>
      <c r="F24" s="120"/>
      <c r="G24" s="195"/>
      <c r="H24" s="100"/>
      <c r="I24" s="249"/>
      <c r="J24" s="99"/>
      <c r="K24" s="232"/>
      <c r="L24" s="232"/>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99"/>
      <c r="BA24" s="99"/>
      <c r="BB24" s="99"/>
      <c r="BC24" s="99"/>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c r="CD24" s="99"/>
      <c r="CE24" s="99"/>
      <c r="CF24" s="99"/>
      <c r="CG24" s="99"/>
      <c r="CH24" s="99"/>
      <c r="CI24" s="99"/>
      <c r="CJ24" s="99"/>
      <c r="CK24" s="99"/>
      <c r="CL24" s="99"/>
      <c r="CM24" s="99"/>
      <c r="CN24" s="99"/>
      <c r="CO24" s="99"/>
      <c r="CP24" s="99"/>
      <c r="CQ24" s="99"/>
      <c r="CR24" s="99"/>
      <c r="CS24" s="99"/>
      <c r="CT24" s="99"/>
      <c r="CU24" s="99"/>
      <c r="CV24" s="99"/>
      <c r="CW24" s="99"/>
      <c r="CX24" s="99"/>
      <c r="CY24" s="99"/>
      <c r="CZ24" s="99"/>
      <c r="DA24" s="99"/>
      <c r="DB24" s="99"/>
      <c r="DC24" s="99"/>
      <c r="DD24" s="99"/>
      <c r="DE24" s="99"/>
      <c r="DF24" s="99"/>
      <c r="DG24" s="99"/>
      <c r="DH24" s="99"/>
      <c r="DI24" s="99"/>
      <c r="DJ24" s="99"/>
      <c r="DK24" s="99"/>
      <c r="DL24" s="99"/>
      <c r="DM24" s="99"/>
      <c r="DN24" s="99"/>
      <c r="DO24" s="99"/>
      <c r="DP24" s="99"/>
      <c r="DQ24" s="99"/>
      <c r="DR24" s="99"/>
      <c r="DS24" s="99"/>
      <c r="DT24" s="99"/>
      <c r="DU24" s="99"/>
      <c r="DV24" s="99"/>
      <c r="DW24" s="99"/>
      <c r="DX24" s="99"/>
      <c r="DY24" s="99"/>
      <c r="DZ24" s="99"/>
      <c r="EA24" s="99"/>
      <c r="EB24" s="99"/>
      <c r="EC24" s="99"/>
      <c r="ED24" s="99"/>
      <c r="EE24" s="99"/>
      <c r="EF24" s="99"/>
      <c r="EG24" s="99"/>
      <c r="EH24" s="99"/>
      <c r="EI24" s="99"/>
      <c r="EJ24" s="99"/>
      <c r="EK24" s="99"/>
      <c r="EL24" s="99"/>
      <c r="EM24" s="99"/>
      <c r="EN24" s="99"/>
      <c r="EO24" s="99"/>
      <c r="EP24" s="99"/>
      <c r="EQ24" s="99"/>
      <c r="ER24" s="99"/>
      <c r="ES24" s="99"/>
      <c r="ET24" s="99"/>
      <c r="EU24" s="99"/>
      <c r="EV24" s="99"/>
      <c r="EW24" s="99"/>
      <c r="EX24" s="99"/>
      <c r="EY24" s="99"/>
      <c r="EZ24" s="99"/>
      <c r="FA24" s="99"/>
      <c r="FB24" s="99"/>
      <c r="FC24" s="99"/>
      <c r="FD24" s="99"/>
      <c r="FE24" s="99"/>
      <c r="FF24" s="99"/>
      <c r="FG24" s="99"/>
      <c r="FH24" s="99"/>
      <c r="FI24" s="99"/>
      <c r="FJ24" s="99"/>
      <c r="FK24" s="99"/>
      <c r="FL24" s="99"/>
      <c r="FM24" s="99"/>
      <c r="FN24" s="99"/>
      <c r="FO24" s="99"/>
      <c r="FP24" s="99"/>
      <c r="FQ24" s="99"/>
      <c r="FR24" s="99"/>
      <c r="FS24" s="99"/>
      <c r="FT24" s="99"/>
      <c r="FU24" s="99"/>
      <c r="FV24" s="99"/>
      <c r="FW24" s="99"/>
      <c r="FX24" s="99"/>
      <c r="FY24" s="99"/>
      <c r="FZ24" s="99"/>
      <c r="GA24" s="99"/>
      <c r="GB24" s="99"/>
      <c r="GC24" s="99"/>
      <c r="GD24" s="99"/>
      <c r="GE24" s="99"/>
      <c r="GF24" s="99"/>
    </row>
    <row r="25" spans="2:188" s="107" customFormat="1" ht="18.649999999999999" customHeight="1" x14ac:dyDescent="0.35">
      <c r="B25" s="193">
        <v>10</v>
      </c>
      <c r="C25" s="213" t="s">
        <v>36</v>
      </c>
      <c r="D25" s="118">
        <v>7855000</v>
      </c>
      <c r="E25" s="188"/>
      <c r="F25" s="120"/>
      <c r="G25" s="195"/>
      <c r="H25" s="100"/>
      <c r="I25" s="249"/>
      <c r="J25" s="99"/>
      <c r="K25" s="232"/>
      <c r="L25" s="232"/>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c r="CD25" s="99"/>
      <c r="CE25" s="99"/>
      <c r="CF25" s="99"/>
      <c r="CG25" s="99"/>
      <c r="CH25" s="99"/>
      <c r="CI25" s="99"/>
      <c r="CJ25" s="99"/>
      <c r="CK25" s="99"/>
      <c r="CL25" s="99"/>
      <c r="CM25" s="99"/>
      <c r="CN25" s="99"/>
      <c r="CO25" s="99"/>
      <c r="CP25" s="99"/>
      <c r="CQ25" s="99"/>
      <c r="CR25" s="99"/>
      <c r="CS25" s="99"/>
      <c r="CT25" s="99"/>
      <c r="CU25" s="99"/>
      <c r="CV25" s="99"/>
      <c r="CW25" s="99"/>
      <c r="CX25" s="99"/>
      <c r="CY25" s="99"/>
      <c r="CZ25" s="99"/>
      <c r="DA25" s="99"/>
      <c r="DB25" s="99"/>
      <c r="DC25" s="99"/>
      <c r="DD25" s="99"/>
      <c r="DE25" s="99"/>
      <c r="DF25" s="99"/>
      <c r="DG25" s="99"/>
      <c r="DH25" s="99"/>
      <c r="DI25" s="99"/>
      <c r="DJ25" s="99"/>
      <c r="DK25" s="99"/>
      <c r="DL25" s="99"/>
      <c r="DM25" s="99"/>
      <c r="DN25" s="99"/>
      <c r="DO25" s="99"/>
      <c r="DP25" s="99"/>
      <c r="DQ25" s="99"/>
      <c r="DR25" s="99"/>
      <c r="DS25" s="99"/>
      <c r="DT25" s="99"/>
      <c r="DU25" s="99"/>
      <c r="DV25" s="99"/>
      <c r="DW25" s="99"/>
      <c r="DX25" s="99"/>
      <c r="DY25" s="99"/>
      <c r="DZ25" s="99"/>
      <c r="EA25" s="99"/>
      <c r="EB25" s="99"/>
      <c r="EC25" s="99"/>
      <c r="ED25" s="99"/>
      <c r="EE25" s="99"/>
      <c r="EF25" s="99"/>
      <c r="EG25" s="99"/>
      <c r="EH25" s="99"/>
      <c r="EI25" s="99"/>
      <c r="EJ25" s="99"/>
      <c r="EK25" s="99"/>
      <c r="EL25" s="99"/>
      <c r="EM25" s="99"/>
      <c r="EN25" s="99"/>
      <c r="EO25" s="99"/>
      <c r="EP25" s="99"/>
      <c r="EQ25" s="99"/>
      <c r="ER25" s="99"/>
      <c r="ES25" s="99"/>
      <c r="ET25" s="99"/>
      <c r="EU25" s="99"/>
      <c r="EV25" s="99"/>
      <c r="EW25" s="99"/>
      <c r="EX25" s="99"/>
      <c r="EY25" s="99"/>
      <c r="EZ25" s="99"/>
      <c r="FA25" s="99"/>
      <c r="FB25" s="99"/>
      <c r="FC25" s="99"/>
      <c r="FD25" s="99"/>
      <c r="FE25" s="99"/>
      <c r="FF25" s="99"/>
      <c r="FG25" s="99"/>
      <c r="FH25" s="99"/>
      <c r="FI25" s="99"/>
      <c r="FJ25" s="99"/>
      <c r="FK25" s="99"/>
      <c r="FL25" s="99"/>
      <c r="FM25" s="99"/>
      <c r="FN25" s="99"/>
      <c r="FO25" s="99"/>
      <c r="FP25" s="99"/>
      <c r="FQ25" s="99"/>
      <c r="FR25" s="99"/>
      <c r="FS25" s="99"/>
      <c r="FT25" s="99"/>
      <c r="FU25" s="99"/>
      <c r="FV25" s="99"/>
      <c r="FW25" s="99"/>
      <c r="FX25" s="99"/>
      <c r="FY25" s="99"/>
      <c r="FZ25" s="99"/>
      <c r="GA25" s="99"/>
      <c r="GB25" s="99"/>
      <c r="GC25" s="99"/>
      <c r="GD25" s="99"/>
      <c r="GE25" s="99"/>
      <c r="GF25" s="99"/>
    </row>
    <row r="26" spans="2:188" s="107" customFormat="1" ht="18.649999999999999" customHeight="1" x14ac:dyDescent="0.35">
      <c r="B26" s="193">
        <v>11</v>
      </c>
      <c r="C26" s="213" t="s">
        <v>37</v>
      </c>
      <c r="D26" s="118">
        <v>7855000</v>
      </c>
      <c r="E26" s="188"/>
      <c r="F26" s="120"/>
      <c r="G26" s="195"/>
      <c r="H26" s="100"/>
      <c r="I26" s="249"/>
      <c r="J26" s="99"/>
      <c r="K26" s="232"/>
      <c r="L26" s="232"/>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row>
    <row r="27" spans="2:188" s="107" customFormat="1" ht="18" customHeight="1" x14ac:dyDescent="0.35">
      <c r="B27" s="156">
        <v>12</v>
      </c>
      <c r="C27" s="117" t="s">
        <v>38</v>
      </c>
      <c r="D27" s="118">
        <v>4908000</v>
      </c>
      <c r="E27" s="119"/>
      <c r="F27" s="120">
        <v>3.5</v>
      </c>
      <c r="G27" s="127">
        <v>17178000</v>
      </c>
      <c r="H27" s="100"/>
      <c r="I27" s="249"/>
      <c r="J27" s="99"/>
      <c r="K27" s="232"/>
      <c r="L27" s="232"/>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9"/>
      <c r="AX27" s="99"/>
      <c r="AY27" s="99"/>
      <c r="AZ27" s="99"/>
      <c r="BA27" s="99"/>
      <c r="BB27" s="99"/>
      <c r="BC27" s="99"/>
      <c r="BD27" s="99"/>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c r="CD27" s="99"/>
      <c r="CE27" s="99"/>
      <c r="CF27" s="99"/>
      <c r="CG27" s="99"/>
      <c r="CH27" s="99"/>
      <c r="CI27" s="99"/>
      <c r="CJ27" s="99"/>
      <c r="CK27" s="99"/>
      <c r="CL27" s="99"/>
      <c r="CM27" s="99"/>
      <c r="CN27" s="99"/>
      <c r="CO27" s="99"/>
      <c r="CP27" s="99"/>
      <c r="CQ27" s="99"/>
      <c r="CR27" s="99"/>
      <c r="CS27" s="99"/>
      <c r="CT27" s="99"/>
      <c r="CU27" s="99"/>
      <c r="CV27" s="99"/>
      <c r="CW27" s="99"/>
      <c r="CX27" s="99"/>
      <c r="CY27" s="99"/>
      <c r="CZ27" s="99"/>
      <c r="DA27" s="99"/>
      <c r="DB27" s="99"/>
      <c r="DC27" s="99"/>
      <c r="DD27" s="99"/>
      <c r="DE27" s="99"/>
      <c r="DF27" s="99"/>
      <c r="DG27" s="99"/>
      <c r="DH27" s="99"/>
      <c r="DI27" s="99"/>
      <c r="DJ27" s="99"/>
      <c r="DK27" s="99"/>
      <c r="DL27" s="99"/>
      <c r="DM27" s="99"/>
      <c r="DN27" s="99"/>
      <c r="DO27" s="99"/>
      <c r="DP27" s="99"/>
      <c r="DQ27" s="99"/>
      <c r="DR27" s="99"/>
      <c r="DS27" s="99"/>
      <c r="DT27" s="99"/>
      <c r="DU27" s="99"/>
      <c r="DV27" s="99"/>
      <c r="DW27" s="99"/>
      <c r="DX27" s="99"/>
      <c r="DY27" s="99"/>
      <c r="DZ27" s="99"/>
      <c r="EA27" s="99"/>
      <c r="EB27" s="99"/>
      <c r="EC27" s="99"/>
      <c r="ED27" s="99"/>
      <c r="EE27" s="99"/>
      <c r="EF27" s="99"/>
      <c r="EG27" s="99"/>
      <c r="EH27" s="99"/>
      <c r="EI27" s="99"/>
      <c r="EJ27" s="99"/>
      <c r="EK27" s="99"/>
      <c r="EL27" s="99"/>
      <c r="EM27" s="99"/>
      <c r="EN27" s="99"/>
      <c r="EO27" s="99"/>
      <c r="EP27" s="99"/>
      <c r="EQ27" s="99"/>
      <c r="ER27" s="99"/>
      <c r="ES27" s="99"/>
      <c r="ET27" s="99"/>
      <c r="EU27" s="99"/>
      <c r="EV27" s="99"/>
      <c r="EW27" s="99"/>
      <c r="EX27" s="99"/>
      <c r="EY27" s="99"/>
      <c r="EZ27" s="99"/>
      <c r="FA27" s="99"/>
      <c r="FB27" s="99"/>
      <c r="FC27" s="99"/>
      <c r="FD27" s="99"/>
      <c r="FE27" s="99"/>
      <c r="FF27" s="99"/>
      <c r="FG27" s="99"/>
      <c r="FH27" s="99"/>
      <c r="FI27" s="99"/>
      <c r="FJ27" s="99"/>
      <c r="FK27" s="99"/>
      <c r="FL27" s="99"/>
      <c r="FM27" s="99"/>
      <c r="FN27" s="99"/>
      <c r="FO27" s="99"/>
      <c r="FP27" s="99"/>
      <c r="FQ27" s="99"/>
      <c r="FR27" s="99"/>
      <c r="FS27" s="99"/>
      <c r="FT27" s="99"/>
      <c r="FU27" s="99"/>
      <c r="FV27" s="99"/>
      <c r="FW27" s="99"/>
      <c r="FX27" s="99"/>
      <c r="FY27" s="99"/>
      <c r="FZ27" s="99"/>
      <c r="GA27" s="99"/>
      <c r="GB27" s="99"/>
      <c r="GC27" s="99"/>
      <c r="GD27" s="99"/>
      <c r="GE27" s="99"/>
      <c r="GF27" s="99"/>
    </row>
    <row r="28" spans="2:188" s="107" customFormat="1" ht="18" customHeight="1" x14ac:dyDescent="0.35">
      <c r="B28" s="156">
        <v>13</v>
      </c>
      <c r="C28" s="117" t="s">
        <v>39</v>
      </c>
      <c r="D28" s="118">
        <v>4908000</v>
      </c>
      <c r="E28" s="119"/>
      <c r="F28" s="120">
        <v>3.5</v>
      </c>
      <c r="G28" s="127">
        <v>17178000</v>
      </c>
      <c r="H28" s="100"/>
      <c r="I28" s="249"/>
      <c r="J28" s="99"/>
      <c r="K28" s="232"/>
      <c r="L28" s="232"/>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c r="CD28" s="99"/>
      <c r="CE28" s="99"/>
      <c r="CF28" s="99"/>
      <c r="CG28" s="99"/>
      <c r="CH28" s="99"/>
      <c r="CI28" s="99"/>
      <c r="CJ28" s="99"/>
      <c r="CK28" s="99"/>
      <c r="CL28" s="99"/>
      <c r="CM28" s="99"/>
      <c r="CN28" s="99"/>
      <c r="CO28" s="99"/>
      <c r="CP28" s="99"/>
      <c r="CQ28" s="99"/>
      <c r="CR28" s="99"/>
      <c r="CS28" s="99"/>
      <c r="CT28" s="99"/>
      <c r="CU28" s="99"/>
      <c r="CV28" s="99"/>
      <c r="CW28" s="99"/>
      <c r="CX28" s="99"/>
      <c r="CY28" s="99"/>
      <c r="CZ28" s="99"/>
      <c r="DA28" s="99"/>
      <c r="DB28" s="99"/>
      <c r="DC28" s="99"/>
      <c r="DD28" s="99"/>
      <c r="DE28" s="99"/>
      <c r="DF28" s="99"/>
      <c r="DG28" s="99"/>
      <c r="DH28" s="99"/>
      <c r="DI28" s="99"/>
      <c r="DJ28" s="99"/>
      <c r="DK28" s="99"/>
      <c r="DL28" s="99"/>
      <c r="DM28" s="99"/>
      <c r="DN28" s="99"/>
      <c r="DO28" s="99"/>
      <c r="DP28" s="99"/>
      <c r="DQ28" s="99"/>
      <c r="DR28" s="99"/>
      <c r="DS28" s="99"/>
      <c r="DT28" s="99"/>
      <c r="DU28" s="99"/>
      <c r="DV28" s="99"/>
      <c r="DW28" s="99"/>
      <c r="DX28" s="99"/>
      <c r="DY28" s="99"/>
      <c r="DZ28" s="99"/>
      <c r="EA28" s="99"/>
      <c r="EB28" s="99"/>
      <c r="EC28" s="99"/>
      <c r="ED28" s="99"/>
      <c r="EE28" s="99"/>
      <c r="EF28" s="99"/>
      <c r="EG28" s="99"/>
      <c r="EH28" s="99"/>
      <c r="EI28" s="99"/>
      <c r="EJ28" s="99"/>
      <c r="EK28" s="99"/>
      <c r="EL28" s="99"/>
      <c r="EM28" s="99"/>
      <c r="EN28" s="99"/>
      <c r="EO28" s="99"/>
      <c r="EP28" s="99"/>
      <c r="EQ28" s="99"/>
      <c r="ER28" s="99"/>
      <c r="ES28" s="99"/>
      <c r="ET28" s="99"/>
      <c r="EU28" s="99"/>
      <c r="EV28" s="99"/>
      <c r="EW28" s="99"/>
      <c r="EX28" s="99"/>
      <c r="EY28" s="99"/>
      <c r="EZ28" s="99"/>
      <c r="FA28" s="99"/>
      <c r="FB28" s="99"/>
      <c r="FC28" s="99"/>
      <c r="FD28" s="99"/>
      <c r="FE28" s="99"/>
      <c r="FF28" s="99"/>
      <c r="FG28" s="99"/>
      <c r="FH28" s="99"/>
      <c r="FI28" s="99"/>
      <c r="FJ28" s="99"/>
      <c r="FK28" s="99"/>
      <c r="FL28" s="99"/>
      <c r="FM28" s="99"/>
      <c r="FN28" s="99"/>
      <c r="FO28" s="99"/>
      <c r="FP28" s="99"/>
      <c r="FQ28" s="99"/>
      <c r="FR28" s="99"/>
      <c r="FS28" s="99"/>
      <c r="FT28" s="99"/>
      <c r="FU28" s="99"/>
      <c r="FV28" s="99"/>
      <c r="FW28" s="99"/>
      <c r="FX28" s="99"/>
      <c r="FY28" s="99"/>
      <c r="FZ28" s="99"/>
      <c r="GA28" s="99"/>
      <c r="GB28" s="99"/>
      <c r="GC28" s="99"/>
      <c r="GD28" s="99"/>
      <c r="GE28" s="99"/>
      <c r="GF28" s="99"/>
    </row>
    <row r="29" spans="2:188" s="107" customFormat="1" ht="18" customHeight="1" x14ac:dyDescent="0.35">
      <c r="B29" s="156">
        <v>14</v>
      </c>
      <c r="C29" s="117" t="s">
        <v>40</v>
      </c>
      <c r="D29" s="118">
        <v>4908000</v>
      </c>
      <c r="E29" s="119"/>
      <c r="F29" s="120">
        <v>3.5</v>
      </c>
      <c r="G29" s="127">
        <v>17178000</v>
      </c>
      <c r="H29" s="100"/>
      <c r="I29" s="249"/>
      <c r="J29" s="99"/>
      <c r="K29" s="232"/>
      <c r="L29" s="232"/>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row>
    <row r="30" spans="2:188" s="107" customFormat="1" ht="18" customHeight="1" x14ac:dyDescent="0.35">
      <c r="B30" s="156">
        <v>15</v>
      </c>
      <c r="C30" s="117" t="s">
        <v>41</v>
      </c>
      <c r="D30" s="118">
        <v>4908000</v>
      </c>
      <c r="E30" s="119"/>
      <c r="F30" s="120">
        <v>3.5</v>
      </c>
      <c r="G30" s="127">
        <v>17178000</v>
      </c>
      <c r="H30" s="100"/>
      <c r="I30" s="24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c r="CD30" s="99"/>
      <c r="CE30" s="99"/>
      <c r="CF30" s="99"/>
      <c r="CG30" s="99"/>
      <c r="CH30" s="99"/>
      <c r="CI30" s="99"/>
      <c r="CJ30" s="99"/>
      <c r="CK30" s="99"/>
      <c r="CL30" s="99"/>
      <c r="CM30" s="99"/>
      <c r="CN30" s="99"/>
      <c r="CO30" s="99"/>
      <c r="CP30" s="99"/>
      <c r="CQ30" s="99"/>
      <c r="CR30" s="99"/>
      <c r="CS30" s="99"/>
      <c r="CT30" s="99"/>
      <c r="CU30" s="99"/>
      <c r="CV30" s="99"/>
      <c r="CW30" s="99"/>
      <c r="CX30" s="99"/>
      <c r="CY30" s="99"/>
      <c r="CZ30" s="99"/>
      <c r="DA30" s="99"/>
      <c r="DB30" s="99"/>
      <c r="DC30" s="99"/>
      <c r="DD30" s="99"/>
      <c r="DE30" s="99"/>
      <c r="DF30" s="99"/>
      <c r="DG30" s="99"/>
      <c r="DH30" s="99"/>
      <c r="DI30" s="99"/>
      <c r="DJ30" s="99"/>
      <c r="DK30" s="99"/>
      <c r="DL30" s="99"/>
      <c r="DM30" s="99"/>
      <c r="DN30" s="99"/>
      <c r="DO30" s="99"/>
      <c r="DP30" s="99"/>
      <c r="DQ30" s="99"/>
      <c r="DR30" s="99"/>
      <c r="DS30" s="99"/>
      <c r="DT30" s="99"/>
      <c r="DU30" s="99"/>
      <c r="DV30" s="99"/>
      <c r="DW30" s="99"/>
      <c r="DX30" s="99"/>
      <c r="DY30" s="99"/>
      <c r="DZ30" s="99"/>
      <c r="EA30" s="99"/>
      <c r="EB30" s="99"/>
      <c r="EC30" s="99"/>
      <c r="ED30" s="99"/>
      <c r="EE30" s="99"/>
      <c r="EF30" s="99"/>
      <c r="EG30" s="99"/>
      <c r="EH30" s="99"/>
      <c r="EI30" s="99"/>
      <c r="EJ30" s="99"/>
      <c r="EK30" s="99"/>
      <c r="EL30" s="99"/>
      <c r="EM30" s="99"/>
      <c r="EN30" s="99"/>
      <c r="EO30" s="99"/>
      <c r="EP30" s="99"/>
      <c r="EQ30" s="99"/>
      <c r="ER30" s="99"/>
      <c r="ES30" s="99"/>
      <c r="ET30" s="99"/>
      <c r="EU30" s="99"/>
      <c r="EV30" s="99"/>
      <c r="EW30" s="99"/>
      <c r="EX30" s="99"/>
      <c r="EY30" s="99"/>
      <c r="EZ30" s="99"/>
      <c r="FA30" s="99"/>
      <c r="FB30" s="99"/>
      <c r="FC30" s="99"/>
      <c r="FD30" s="99"/>
      <c r="FE30" s="99"/>
      <c r="FF30" s="99"/>
      <c r="FG30" s="99"/>
      <c r="FH30" s="99"/>
      <c r="FI30" s="99"/>
      <c r="FJ30" s="99"/>
      <c r="FK30" s="99"/>
      <c r="FL30" s="99"/>
      <c r="FM30" s="99"/>
      <c r="FN30" s="99"/>
      <c r="FO30" s="99"/>
      <c r="FP30" s="99"/>
      <c r="FQ30" s="99"/>
      <c r="FR30" s="99"/>
      <c r="FS30" s="99"/>
      <c r="FT30" s="99"/>
      <c r="FU30" s="99"/>
      <c r="FV30" s="99"/>
      <c r="FW30" s="99"/>
      <c r="FX30" s="99"/>
      <c r="FY30" s="99"/>
      <c r="FZ30" s="99"/>
      <c r="GA30" s="99"/>
      <c r="GB30" s="99"/>
      <c r="GC30" s="99"/>
      <c r="GD30" s="99"/>
      <c r="GE30" s="99"/>
      <c r="GF30" s="99"/>
    </row>
    <row r="31" spans="2:188" s="107" customFormat="1" ht="18" customHeight="1" x14ac:dyDescent="0.35">
      <c r="B31" s="156">
        <v>16</v>
      </c>
      <c r="C31" s="117" t="s">
        <v>42</v>
      </c>
      <c r="D31" s="118">
        <v>4908000</v>
      </c>
      <c r="E31" s="119"/>
      <c r="F31" s="120">
        <v>3.5</v>
      </c>
      <c r="G31" s="127">
        <v>17178000</v>
      </c>
      <c r="H31" s="100"/>
      <c r="I31" s="24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row>
    <row r="32" spans="2:188" s="107" customFormat="1" ht="18" customHeight="1" x14ac:dyDescent="0.35">
      <c r="B32" s="156">
        <v>17</v>
      </c>
      <c r="C32" s="117" t="s">
        <v>43</v>
      </c>
      <c r="D32" s="118">
        <v>4908000</v>
      </c>
      <c r="E32" s="119"/>
      <c r="F32" s="120">
        <v>3.5</v>
      </c>
      <c r="G32" s="127">
        <v>17178000</v>
      </c>
      <c r="H32" s="100"/>
      <c r="I32" s="24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row>
    <row r="33" spans="2:188" s="107" customFormat="1" ht="18" customHeight="1" x14ac:dyDescent="0.35">
      <c r="B33" s="156">
        <v>18</v>
      </c>
      <c r="C33" s="117" t="s">
        <v>44</v>
      </c>
      <c r="D33" s="118">
        <v>4908000</v>
      </c>
      <c r="E33" s="119"/>
      <c r="F33" s="120">
        <v>3.5</v>
      </c>
      <c r="G33" s="127">
        <v>17178000</v>
      </c>
      <c r="H33" s="100"/>
      <c r="I33" s="24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row>
    <row r="34" spans="2:188" s="107" customFormat="1" ht="18" customHeight="1" x14ac:dyDescent="0.35">
      <c r="B34" s="196"/>
      <c r="C34" s="318" t="s">
        <v>45</v>
      </c>
      <c r="D34" s="318"/>
      <c r="E34" s="318"/>
      <c r="F34" s="318"/>
      <c r="G34" s="319"/>
      <c r="H34" s="100"/>
      <c r="I34" s="24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row>
    <row r="35" spans="2:188" s="107" customFormat="1" ht="18" customHeight="1" x14ac:dyDescent="0.35">
      <c r="B35" s="156">
        <v>18</v>
      </c>
      <c r="C35" s="117" t="s">
        <v>46</v>
      </c>
      <c r="D35" s="118">
        <v>2658000</v>
      </c>
      <c r="E35" s="119"/>
      <c r="F35" s="120">
        <v>3.5</v>
      </c>
      <c r="G35" s="127">
        <v>9303000</v>
      </c>
      <c r="H35" s="100"/>
      <c r="I35" s="24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c r="CD35" s="99"/>
      <c r="CE35" s="99"/>
      <c r="CF35" s="99"/>
      <c r="CG35" s="99"/>
      <c r="CH35" s="99"/>
      <c r="CI35" s="99"/>
      <c r="CJ35" s="99"/>
      <c r="CK35" s="99"/>
      <c r="CL35" s="99"/>
      <c r="CM35" s="99"/>
      <c r="CN35" s="99"/>
      <c r="CO35" s="99"/>
      <c r="CP35" s="99"/>
      <c r="CQ35" s="99"/>
      <c r="CR35" s="99"/>
      <c r="CS35" s="99"/>
      <c r="CT35" s="99"/>
      <c r="CU35" s="99"/>
      <c r="CV35" s="99"/>
      <c r="CW35" s="99"/>
      <c r="CX35" s="99"/>
      <c r="CY35" s="99"/>
      <c r="CZ35" s="99"/>
      <c r="DA35" s="99"/>
      <c r="DB35" s="99"/>
      <c r="DC35" s="99"/>
      <c r="DD35" s="99"/>
      <c r="DE35" s="99"/>
      <c r="DF35" s="99"/>
      <c r="DG35" s="99"/>
      <c r="DH35" s="99"/>
      <c r="DI35" s="99"/>
      <c r="DJ35" s="99"/>
      <c r="DK35" s="99"/>
      <c r="DL35" s="99"/>
      <c r="DM35" s="99"/>
      <c r="DN35" s="99"/>
      <c r="DO35" s="99"/>
      <c r="DP35" s="99"/>
      <c r="DQ35" s="99"/>
      <c r="DR35" s="99"/>
      <c r="DS35" s="99"/>
      <c r="DT35" s="99"/>
      <c r="DU35" s="99"/>
      <c r="DV35" s="99"/>
      <c r="DW35" s="99"/>
      <c r="DX35" s="99"/>
      <c r="DY35" s="99"/>
      <c r="DZ35" s="99"/>
      <c r="EA35" s="99"/>
      <c r="EB35" s="99"/>
      <c r="EC35" s="99"/>
      <c r="ED35" s="99"/>
      <c r="EE35" s="99"/>
      <c r="EF35" s="99"/>
      <c r="EG35" s="99"/>
      <c r="EH35" s="99"/>
      <c r="EI35" s="99"/>
      <c r="EJ35" s="99"/>
      <c r="EK35" s="99"/>
      <c r="EL35" s="99"/>
      <c r="EM35" s="99"/>
      <c r="EN35" s="99"/>
      <c r="EO35" s="99"/>
      <c r="EP35" s="99"/>
      <c r="EQ35" s="99"/>
      <c r="ER35" s="99"/>
      <c r="ES35" s="99"/>
      <c r="ET35" s="99"/>
      <c r="EU35" s="99"/>
      <c r="EV35" s="99"/>
      <c r="EW35" s="99"/>
      <c r="EX35" s="99"/>
      <c r="EY35" s="99"/>
      <c r="EZ35" s="99"/>
      <c r="FA35" s="99"/>
      <c r="FB35" s="99"/>
      <c r="FC35" s="99"/>
      <c r="FD35" s="99"/>
      <c r="FE35" s="99"/>
      <c r="FF35" s="99"/>
      <c r="FG35" s="99"/>
      <c r="FH35" s="99"/>
      <c r="FI35" s="99"/>
      <c r="FJ35" s="99"/>
      <c r="FK35" s="99"/>
      <c r="FL35" s="99"/>
      <c r="FM35" s="99"/>
      <c r="FN35" s="99"/>
      <c r="FO35" s="99"/>
      <c r="FP35" s="99"/>
      <c r="FQ35" s="99"/>
      <c r="FR35" s="99"/>
      <c r="FS35" s="99"/>
      <c r="FT35" s="99"/>
      <c r="FU35" s="99"/>
      <c r="FV35" s="99"/>
      <c r="FW35" s="99"/>
      <c r="FX35" s="99"/>
      <c r="FY35" s="99"/>
      <c r="FZ35" s="99"/>
      <c r="GA35" s="99"/>
      <c r="GB35" s="99"/>
      <c r="GC35" s="99"/>
      <c r="GD35" s="99"/>
      <c r="GE35" s="99"/>
      <c r="GF35" s="99"/>
    </row>
    <row r="36" spans="2:188" s="107" customFormat="1" ht="18" customHeight="1" x14ac:dyDescent="0.35">
      <c r="B36" s="156">
        <v>19</v>
      </c>
      <c r="C36" s="117" t="s">
        <v>47</v>
      </c>
      <c r="D36" s="118">
        <v>2658000</v>
      </c>
      <c r="E36" s="119"/>
      <c r="F36" s="120">
        <v>3.5</v>
      </c>
      <c r="G36" s="127">
        <v>9303000</v>
      </c>
      <c r="H36" s="100"/>
      <c r="I36" s="24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c r="BM36" s="99"/>
      <c r="BN36" s="99"/>
      <c r="BO36" s="99"/>
      <c r="BP36" s="99"/>
      <c r="BQ36" s="99"/>
      <c r="BR36" s="99"/>
      <c r="BS36" s="99"/>
      <c r="BT36" s="99"/>
      <c r="BU36" s="99"/>
      <c r="BV36" s="99"/>
      <c r="BW36" s="99"/>
      <c r="BX36" s="99"/>
      <c r="BY36" s="99"/>
      <c r="BZ36" s="99"/>
      <c r="CA36" s="99"/>
      <c r="CB36" s="99"/>
      <c r="CC36" s="99"/>
      <c r="CD36" s="99"/>
      <c r="CE36" s="99"/>
      <c r="CF36" s="99"/>
      <c r="CG36" s="99"/>
      <c r="CH36" s="99"/>
      <c r="CI36" s="99"/>
      <c r="CJ36" s="99"/>
      <c r="CK36" s="99"/>
      <c r="CL36" s="99"/>
      <c r="CM36" s="99"/>
      <c r="CN36" s="99"/>
      <c r="CO36" s="99"/>
      <c r="CP36" s="99"/>
      <c r="CQ36" s="99"/>
      <c r="CR36" s="99"/>
      <c r="CS36" s="99"/>
      <c r="CT36" s="99"/>
      <c r="CU36" s="99"/>
      <c r="CV36" s="99"/>
      <c r="CW36" s="99"/>
      <c r="CX36" s="99"/>
      <c r="CY36" s="99"/>
      <c r="CZ36" s="99"/>
      <c r="DA36" s="99"/>
      <c r="DB36" s="99"/>
      <c r="DC36" s="99"/>
      <c r="DD36" s="99"/>
      <c r="DE36" s="99"/>
      <c r="DF36" s="99"/>
      <c r="DG36" s="99"/>
      <c r="DH36" s="99"/>
      <c r="DI36" s="99"/>
      <c r="DJ36" s="99"/>
      <c r="DK36" s="99"/>
      <c r="DL36" s="99"/>
      <c r="DM36" s="99"/>
      <c r="DN36" s="99"/>
      <c r="DO36" s="99"/>
      <c r="DP36" s="99"/>
      <c r="DQ36" s="99"/>
      <c r="DR36" s="99"/>
      <c r="DS36" s="99"/>
      <c r="DT36" s="99"/>
      <c r="DU36" s="99"/>
      <c r="DV36" s="99"/>
      <c r="DW36" s="99"/>
      <c r="DX36" s="99"/>
      <c r="DY36" s="99"/>
      <c r="DZ36" s="99"/>
      <c r="EA36" s="99"/>
      <c r="EB36" s="99"/>
      <c r="EC36" s="99"/>
      <c r="ED36" s="99"/>
      <c r="EE36" s="99"/>
      <c r="EF36" s="99"/>
      <c r="EG36" s="99"/>
      <c r="EH36" s="99"/>
      <c r="EI36" s="99"/>
      <c r="EJ36" s="99"/>
      <c r="EK36" s="99"/>
      <c r="EL36" s="99"/>
      <c r="EM36" s="99"/>
      <c r="EN36" s="99"/>
      <c r="EO36" s="99"/>
      <c r="EP36" s="99"/>
      <c r="EQ36" s="99"/>
      <c r="ER36" s="99"/>
      <c r="ES36" s="99"/>
      <c r="ET36" s="99"/>
      <c r="EU36" s="99"/>
      <c r="EV36" s="99"/>
      <c r="EW36" s="99"/>
      <c r="EX36" s="99"/>
      <c r="EY36" s="99"/>
      <c r="EZ36" s="99"/>
      <c r="FA36" s="99"/>
      <c r="FB36" s="99"/>
      <c r="FC36" s="99"/>
      <c r="FD36" s="99"/>
      <c r="FE36" s="99"/>
      <c r="FF36" s="99"/>
      <c r="FG36" s="99"/>
      <c r="FH36" s="99"/>
      <c r="FI36" s="99"/>
      <c r="FJ36" s="99"/>
      <c r="FK36" s="99"/>
      <c r="FL36" s="99"/>
      <c r="FM36" s="99"/>
      <c r="FN36" s="99"/>
      <c r="FO36" s="99"/>
      <c r="FP36" s="99"/>
      <c r="FQ36" s="99"/>
      <c r="FR36" s="99"/>
      <c r="FS36" s="99"/>
      <c r="FT36" s="99"/>
      <c r="FU36" s="99"/>
      <c r="FV36" s="99"/>
      <c r="FW36" s="99"/>
      <c r="FX36" s="99"/>
      <c r="FY36" s="99"/>
      <c r="FZ36" s="99"/>
      <c r="GA36" s="99"/>
      <c r="GB36" s="99"/>
      <c r="GC36" s="99"/>
      <c r="GD36" s="99"/>
      <c r="GE36" s="99"/>
      <c r="GF36" s="99"/>
    </row>
    <row r="37" spans="2:188" s="107" customFormat="1" ht="18" customHeight="1" x14ac:dyDescent="0.35">
      <c r="B37" s="156">
        <v>21</v>
      </c>
      <c r="C37" s="117" t="s">
        <v>48</v>
      </c>
      <c r="D37" s="118">
        <v>2658000</v>
      </c>
      <c r="E37" s="119"/>
      <c r="F37" s="120">
        <v>3.5</v>
      </c>
      <c r="G37" s="127">
        <v>9303000</v>
      </c>
      <c r="H37" s="100"/>
      <c r="I37" s="24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row>
    <row r="38" spans="2:188" s="107" customFormat="1" ht="18" customHeight="1" x14ac:dyDescent="0.35">
      <c r="B38" s="156">
        <v>22</v>
      </c>
      <c r="C38" s="117" t="s">
        <v>49</v>
      </c>
      <c r="D38" s="118">
        <v>2658000</v>
      </c>
      <c r="E38" s="119"/>
      <c r="F38" s="120">
        <v>3.5</v>
      </c>
      <c r="G38" s="127">
        <v>9303000</v>
      </c>
      <c r="H38" s="100"/>
      <c r="I38" s="24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c r="CD38" s="99"/>
      <c r="CE38" s="99"/>
      <c r="CF38" s="99"/>
      <c r="CG38" s="99"/>
      <c r="CH38" s="99"/>
      <c r="CI38" s="99"/>
      <c r="CJ38" s="99"/>
      <c r="CK38" s="99"/>
      <c r="CL38" s="99"/>
      <c r="CM38" s="99"/>
      <c r="CN38" s="99"/>
      <c r="CO38" s="99"/>
      <c r="CP38" s="99"/>
      <c r="CQ38" s="99"/>
      <c r="CR38" s="99"/>
      <c r="CS38" s="99"/>
      <c r="CT38" s="99"/>
      <c r="CU38" s="99"/>
      <c r="CV38" s="99"/>
      <c r="CW38" s="99"/>
      <c r="CX38" s="99"/>
      <c r="CY38" s="99"/>
      <c r="CZ38" s="99"/>
      <c r="DA38" s="99"/>
      <c r="DB38" s="99"/>
      <c r="DC38" s="99"/>
      <c r="DD38" s="99"/>
      <c r="DE38" s="99"/>
      <c r="DF38" s="99"/>
      <c r="DG38" s="99"/>
      <c r="DH38" s="99"/>
      <c r="DI38" s="99"/>
      <c r="DJ38" s="99"/>
      <c r="DK38" s="99"/>
      <c r="DL38" s="99"/>
      <c r="DM38" s="99"/>
      <c r="DN38" s="99"/>
      <c r="DO38" s="99"/>
      <c r="DP38" s="99"/>
      <c r="DQ38" s="99"/>
      <c r="DR38" s="99"/>
      <c r="DS38" s="99"/>
      <c r="DT38" s="99"/>
      <c r="DU38" s="99"/>
      <c r="DV38" s="99"/>
      <c r="DW38" s="99"/>
      <c r="DX38" s="99"/>
      <c r="DY38" s="99"/>
      <c r="DZ38" s="99"/>
      <c r="EA38" s="99"/>
      <c r="EB38" s="99"/>
      <c r="EC38" s="99"/>
      <c r="ED38" s="99"/>
      <c r="EE38" s="99"/>
      <c r="EF38" s="99"/>
      <c r="EG38" s="99"/>
      <c r="EH38" s="99"/>
      <c r="EI38" s="99"/>
      <c r="EJ38" s="99"/>
      <c r="EK38" s="99"/>
      <c r="EL38" s="99"/>
      <c r="EM38" s="99"/>
      <c r="EN38" s="99"/>
      <c r="EO38" s="99"/>
      <c r="EP38" s="99"/>
      <c r="EQ38" s="99"/>
      <c r="ER38" s="99"/>
      <c r="ES38" s="99"/>
      <c r="ET38" s="99"/>
      <c r="EU38" s="99"/>
      <c r="EV38" s="99"/>
      <c r="EW38" s="99"/>
      <c r="EX38" s="99"/>
      <c r="EY38" s="99"/>
      <c r="EZ38" s="99"/>
      <c r="FA38" s="99"/>
      <c r="FB38" s="99"/>
      <c r="FC38" s="99"/>
      <c r="FD38" s="99"/>
      <c r="FE38" s="99"/>
      <c r="FF38" s="99"/>
      <c r="FG38" s="99"/>
      <c r="FH38" s="99"/>
      <c r="FI38" s="99"/>
      <c r="FJ38" s="99"/>
      <c r="FK38" s="99"/>
      <c r="FL38" s="99"/>
      <c r="FM38" s="99"/>
      <c r="FN38" s="99"/>
      <c r="FO38" s="99"/>
      <c r="FP38" s="99"/>
      <c r="FQ38" s="99"/>
      <c r="FR38" s="99"/>
      <c r="FS38" s="99"/>
      <c r="FT38" s="99"/>
      <c r="FU38" s="99"/>
      <c r="FV38" s="99"/>
      <c r="FW38" s="99"/>
      <c r="FX38" s="99"/>
      <c r="FY38" s="99"/>
      <c r="FZ38" s="99"/>
      <c r="GA38" s="99"/>
      <c r="GB38" s="99"/>
      <c r="GC38" s="99"/>
      <c r="GD38" s="99"/>
      <c r="GE38" s="99"/>
      <c r="GF38" s="99"/>
    </row>
    <row r="39" spans="2:188" s="107" customFormat="1" ht="18" customHeight="1" x14ac:dyDescent="0.35">
      <c r="B39" s="196"/>
      <c r="C39" s="318" t="s">
        <v>50</v>
      </c>
      <c r="D39" s="318"/>
      <c r="E39" s="318"/>
      <c r="F39" s="318"/>
      <c r="G39" s="319"/>
      <c r="H39" s="100"/>
      <c r="I39" s="24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c r="BR39" s="99"/>
      <c r="BS39" s="99"/>
      <c r="BT39" s="99"/>
      <c r="BU39" s="99"/>
      <c r="BV39" s="99"/>
      <c r="BW39" s="99"/>
      <c r="BX39" s="99"/>
      <c r="BY39" s="99"/>
      <c r="BZ39" s="99"/>
      <c r="CA39" s="99"/>
      <c r="CB39" s="99"/>
      <c r="CC39" s="99"/>
      <c r="CD39" s="99"/>
      <c r="CE39" s="99"/>
      <c r="CF39" s="99"/>
      <c r="CG39" s="99"/>
      <c r="CH39" s="99"/>
      <c r="CI39" s="99"/>
      <c r="CJ39" s="99"/>
      <c r="CK39" s="99"/>
      <c r="CL39" s="99"/>
      <c r="CM39" s="99"/>
      <c r="CN39" s="99"/>
      <c r="CO39" s="99"/>
      <c r="CP39" s="99"/>
      <c r="CQ39" s="99"/>
      <c r="CR39" s="99"/>
      <c r="CS39" s="99"/>
      <c r="CT39" s="99"/>
      <c r="CU39" s="99"/>
      <c r="CV39" s="99"/>
      <c r="CW39" s="99"/>
      <c r="CX39" s="99"/>
      <c r="CY39" s="99"/>
      <c r="CZ39" s="99"/>
      <c r="DA39" s="99"/>
      <c r="DB39" s="99"/>
      <c r="DC39" s="99"/>
      <c r="DD39" s="99"/>
      <c r="DE39" s="99"/>
      <c r="DF39" s="99"/>
      <c r="DG39" s="99"/>
      <c r="DH39" s="99"/>
      <c r="DI39" s="99"/>
      <c r="DJ39" s="99"/>
      <c r="DK39" s="99"/>
      <c r="DL39" s="99"/>
      <c r="DM39" s="99"/>
      <c r="DN39" s="99"/>
      <c r="DO39" s="99"/>
      <c r="DP39" s="99"/>
      <c r="DQ39" s="99"/>
      <c r="DR39" s="99"/>
      <c r="DS39" s="99"/>
      <c r="DT39" s="99"/>
      <c r="DU39" s="99"/>
      <c r="DV39" s="99"/>
      <c r="DW39" s="99"/>
      <c r="DX39" s="99"/>
      <c r="DY39" s="99"/>
      <c r="DZ39" s="99"/>
      <c r="EA39" s="99"/>
      <c r="EB39" s="99"/>
      <c r="EC39" s="99"/>
      <c r="ED39" s="99"/>
      <c r="EE39" s="99"/>
      <c r="EF39" s="99"/>
      <c r="EG39" s="99"/>
      <c r="EH39" s="99"/>
      <c r="EI39" s="99"/>
      <c r="EJ39" s="99"/>
      <c r="EK39" s="99"/>
      <c r="EL39" s="99"/>
      <c r="EM39" s="99"/>
      <c r="EN39" s="99"/>
      <c r="EO39" s="99"/>
      <c r="EP39" s="99"/>
      <c r="EQ39" s="99"/>
      <c r="ER39" s="99"/>
      <c r="ES39" s="99"/>
      <c r="ET39" s="99"/>
      <c r="EU39" s="99"/>
      <c r="EV39" s="99"/>
      <c r="EW39" s="99"/>
      <c r="EX39" s="99"/>
      <c r="EY39" s="99"/>
      <c r="EZ39" s="99"/>
      <c r="FA39" s="99"/>
      <c r="FB39" s="99"/>
      <c r="FC39" s="99"/>
      <c r="FD39" s="99"/>
      <c r="FE39" s="99"/>
      <c r="FF39" s="99"/>
      <c r="FG39" s="99"/>
      <c r="FH39" s="99"/>
      <c r="FI39" s="99"/>
      <c r="FJ39" s="99"/>
      <c r="FK39" s="99"/>
      <c r="FL39" s="99"/>
      <c r="FM39" s="99"/>
      <c r="FN39" s="99"/>
      <c r="FO39" s="99"/>
      <c r="FP39" s="99"/>
      <c r="FQ39" s="99"/>
      <c r="FR39" s="99"/>
      <c r="FS39" s="99"/>
      <c r="FT39" s="99"/>
      <c r="FU39" s="99"/>
      <c r="FV39" s="99"/>
      <c r="FW39" s="99"/>
      <c r="FX39" s="99"/>
      <c r="FY39" s="99"/>
      <c r="FZ39" s="99"/>
      <c r="GA39" s="99"/>
      <c r="GB39" s="99"/>
      <c r="GC39" s="99"/>
      <c r="GD39" s="99"/>
      <c r="GE39" s="99"/>
      <c r="GF39" s="99"/>
    </row>
    <row r="40" spans="2:188" s="107" customFormat="1" ht="18" customHeight="1" x14ac:dyDescent="0.35">
      <c r="B40" s="156">
        <v>23</v>
      </c>
      <c r="C40" s="117" t="s">
        <v>51</v>
      </c>
      <c r="D40" s="118">
        <v>1826000</v>
      </c>
      <c r="E40" s="119"/>
      <c r="F40" s="120">
        <v>7</v>
      </c>
      <c r="G40" s="127">
        <v>12782000</v>
      </c>
      <c r="H40" s="100"/>
      <c r="I40" s="24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c r="CD40" s="99"/>
      <c r="CE40" s="99"/>
      <c r="CF40" s="99"/>
      <c r="CG40" s="99"/>
      <c r="CH40" s="99"/>
      <c r="CI40" s="99"/>
      <c r="CJ40" s="99"/>
      <c r="CK40" s="99"/>
      <c r="CL40" s="99"/>
      <c r="CM40" s="99"/>
      <c r="CN40" s="99"/>
      <c r="CO40" s="99"/>
      <c r="CP40" s="99"/>
      <c r="CQ40" s="99"/>
      <c r="CR40" s="99"/>
      <c r="CS40" s="99"/>
      <c r="CT40" s="99"/>
      <c r="CU40" s="99"/>
      <c r="CV40" s="99"/>
      <c r="CW40" s="99"/>
      <c r="CX40" s="99"/>
      <c r="CY40" s="99"/>
      <c r="CZ40" s="99"/>
      <c r="DA40" s="99"/>
      <c r="DB40" s="99"/>
      <c r="DC40" s="99"/>
      <c r="DD40" s="99"/>
      <c r="DE40" s="99"/>
      <c r="DF40" s="99"/>
      <c r="DG40" s="99"/>
      <c r="DH40" s="99"/>
      <c r="DI40" s="99"/>
      <c r="DJ40" s="99"/>
      <c r="DK40" s="99"/>
      <c r="DL40" s="99"/>
      <c r="DM40" s="99"/>
      <c r="DN40" s="99"/>
      <c r="DO40" s="99"/>
      <c r="DP40" s="99"/>
      <c r="DQ40" s="99"/>
      <c r="DR40" s="99"/>
      <c r="DS40" s="99"/>
      <c r="DT40" s="99"/>
      <c r="DU40" s="99"/>
      <c r="DV40" s="99"/>
      <c r="DW40" s="99"/>
      <c r="DX40" s="99"/>
      <c r="DY40" s="99"/>
      <c r="DZ40" s="99"/>
      <c r="EA40" s="99"/>
      <c r="EB40" s="99"/>
      <c r="EC40" s="99"/>
      <c r="ED40" s="99"/>
      <c r="EE40" s="99"/>
      <c r="EF40" s="99"/>
      <c r="EG40" s="99"/>
      <c r="EH40" s="99"/>
      <c r="EI40" s="99"/>
      <c r="EJ40" s="99"/>
      <c r="EK40" s="99"/>
      <c r="EL40" s="99"/>
      <c r="EM40" s="99"/>
      <c r="EN40" s="99"/>
      <c r="EO40" s="99"/>
      <c r="EP40" s="99"/>
      <c r="EQ40" s="99"/>
      <c r="ER40" s="99"/>
      <c r="ES40" s="99"/>
      <c r="ET40" s="99"/>
      <c r="EU40" s="99"/>
      <c r="EV40" s="99"/>
      <c r="EW40" s="99"/>
      <c r="EX40" s="99"/>
      <c r="EY40" s="99"/>
      <c r="EZ40" s="99"/>
      <c r="FA40" s="99"/>
      <c r="FB40" s="99"/>
      <c r="FC40" s="99"/>
      <c r="FD40" s="99"/>
      <c r="FE40" s="99"/>
      <c r="FF40" s="99"/>
      <c r="FG40" s="99"/>
      <c r="FH40" s="99"/>
      <c r="FI40" s="99"/>
      <c r="FJ40" s="99"/>
      <c r="FK40" s="99"/>
      <c r="FL40" s="99"/>
      <c r="FM40" s="99"/>
      <c r="FN40" s="99"/>
      <c r="FO40" s="99"/>
      <c r="FP40" s="99"/>
      <c r="FQ40" s="99"/>
      <c r="FR40" s="99"/>
      <c r="FS40" s="99"/>
      <c r="FT40" s="99"/>
      <c r="FU40" s="99"/>
      <c r="FV40" s="99"/>
      <c r="FW40" s="99"/>
      <c r="FX40" s="99"/>
      <c r="FY40" s="99"/>
      <c r="FZ40" s="99"/>
      <c r="GA40" s="99"/>
      <c r="GB40" s="99"/>
      <c r="GC40" s="99"/>
      <c r="GD40" s="99"/>
      <c r="GE40" s="99"/>
      <c r="GF40" s="99"/>
    </row>
    <row r="41" spans="2:188" s="107" customFormat="1" ht="18" customHeight="1" x14ac:dyDescent="0.35">
      <c r="B41" s="156">
        <v>24</v>
      </c>
      <c r="C41" s="117" t="s">
        <v>52</v>
      </c>
      <c r="D41" s="118">
        <v>1875000</v>
      </c>
      <c r="E41" s="119"/>
      <c r="F41" s="120">
        <v>7</v>
      </c>
      <c r="G41" s="127">
        <v>13125000</v>
      </c>
      <c r="H41" s="100"/>
      <c r="I41" s="24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c r="CD41" s="99"/>
      <c r="CE41" s="99"/>
      <c r="CF41" s="99"/>
      <c r="CG41" s="99"/>
      <c r="CH41" s="99"/>
      <c r="CI41" s="99"/>
      <c r="CJ41" s="99"/>
      <c r="CK41" s="99"/>
      <c r="CL41" s="99"/>
      <c r="CM41" s="99"/>
      <c r="CN41" s="99"/>
      <c r="CO41" s="99"/>
      <c r="CP41" s="99"/>
      <c r="CQ41" s="99"/>
      <c r="CR41" s="99"/>
      <c r="CS41" s="99"/>
      <c r="CT41" s="99"/>
      <c r="CU41" s="99"/>
      <c r="CV41" s="99"/>
      <c r="CW41" s="99"/>
      <c r="CX41" s="99"/>
      <c r="CY41" s="99"/>
      <c r="CZ41" s="99"/>
      <c r="DA41" s="99"/>
      <c r="DB41" s="99"/>
      <c r="DC41" s="99"/>
      <c r="DD41" s="99"/>
      <c r="DE41" s="99"/>
      <c r="DF41" s="99"/>
      <c r="DG41" s="99"/>
      <c r="DH41" s="99"/>
      <c r="DI41" s="99"/>
      <c r="DJ41" s="99"/>
      <c r="DK41" s="99"/>
      <c r="DL41" s="99"/>
      <c r="DM41" s="99"/>
      <c r="DN41" s="99"/>
      <c r="DO41" s="99"/>
      <c r="DP41" s="99"/>
      <c r="DQ41" s="99"/>
      <c r="DR41" s="99"/>
      <c r="DS41" s="99"/>
      <c r="DT41" s="99"/>
      <c r="DU41" s="99"/>
      <c r="DV41" s="99"/>
      <c r="DW41" s="99"/>
      <c r="DX41" s="99"/>
      <c r="DY41" s="99"/>
      <c r="DZ41" s="99"/>
      <c r="EA41" s="99"/>
      <c r="EB41" s="99"/>
      <c r="EC41" s="99"/>
      <c r="ED41" s="99"/>
      <c r="EE41" s="99"/>
      <c r="EF41" s="99"/>
      <c r="EG41" s="99"/>
      <c r="EH41" s="99"/>
      <c r="EI41" s="99"/>
      <c r="EJ41" s="99"/>
      <c r="EK41" s="99"/>
      <c r="EL41" s="99"/>
      <c r="EM41" s="99"/>
      <c r="EN41" s="99"/>
      <c r="EO41" s="99"/>
      <c r="EP41" s="99"/>
      <c r="EQ41" s="99"/>
      <c r="ER41" s="99"/>
      <c r="ES41" s="99"/>
      <c r="ET41" s="99"/>
      <c r="EU41" s="99"/>
      <c r="EV41" s="99"/>
      <c r="EW41" s="99"/>
      <c r="EX41" s="99"/>
      <c r="EY41" s="99"/>
      <c r="EZ41" s="99"/>
      <c r="FA41" s="99"/>
      <c r="FB41" s="99"/>
      <c r="FC41" s="99"/>
      <c r="FD41" s="99"/>
      <c r="FE41" s="99"/>
      <c r="FF41" s="99"/>
      <c r="FG41" s="99"/>
      <c r="FH41" s="99"/>
      <c r="FI41" s="99"/>
      <c r="FJ41" s="99"/>
      <c r="FK41" s="99"/>
      <c r="FL41" s="99"/>
      <c r="FM41" s="99"/>
      <c r="FN41" s="99"/>
      <c r="FO41" s="99"/>
      <c r="FP41" s="99"/>
      <c r="FQ41" s="99"/>
      <c r="FR41" s="99"/>
      <c r="FS41" s="99"/>
      <c r="FT41" s="99"/>
      <c r="FU41" s="99"/>
      <c r="FV41" s="99"/>
      <c r="FW41" s="99"/>
      <c r="FX41" s="99"/>
      <c r="FY41" s="99"/>
      <c r="FZ41" s="99"/>
      <c r="GA41" s="99"/>
      <c r="GB41" s="99"/>
      <c r="GC41" s="99"/>
      <c r="GD41" s="99"/>
      <c r="GE41" s="99"/>
      <c r="GF41" s="99"/>
    </row>
    <row r="42" spans="2:188" s="107" customFormat="1" ht="18" customHeight="1" x14ac:dyDescent="0.35">
      <c r="B42" s="196"/>
      <c r="C42" s="318" t="s">
        <v>53</v>
      </c>
      <c r="D42" s="318"/>
      <c r="E42" s="318"/>
      <c r="F42" s="318"/>
      <c r="G42" s="319"/>
      <c r="H42" s="99"/>
      <c r="I42" s="24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c r="CD42" s="99"/>
      <c r="CE42" s="99"/>
      <c r="CF42" s="99"/>
      <c r="CG42" s="99"/>
      <c r="CH42" s="99"/>
      <c r="CI42" s="99"/>
      <c r="CJ42" s="99"/>
      <c r="CK42" s="99"/>
      <c r="CL42" s="99"/>
      <c r="CM42" s="99"/>
      <c r="CN42" s="99"/>
      <c r="CO42" s="99"/>
      <c r="CP42" s="99"/>
      <c r="CQ42" s="99"/>
      <c r="CR42" s="99"/>
      <c r="CS42" s="99"/>
      <c r="CT42" s="99"/>
      <c r="CU42" s="99"/>
      <c r="CV42" s="99"/>
      <c r="CW42" s="99"/>
      <c r="CX42" s="99"/>
      <c r="CY42" s="99"/>
      <c r="CZ42" s="99"/>
      <c r="DA42" s="99"/>
      <c r="DB42" s="99"/>
      <c r="DC42" s="99"/>
      <c r="DD42" s="99"/>
      <c r="DE42" s="99"/>
      <c r="DF42" s="99"/>
      <c r="DG42" s="99"/>
      <c r="DH42" s="99"/>
      <c r="DI42" s="99"/>
      <c r="DJ42" s="99"/>
      <c r="DK42" s="99"/>
      <c r="DL42" s="99"/>
      <c r="DM42" s="99"/>
      <c r="DN42" s="99"/>
      <c r="DO42" s="99"/>
      <c r="DP42" s="99"/>
      <c r="DQ42" s="99"/>
      <c r="DR42" s="99"/>
      <c r="DS42" s="99"/>
      <c r="DT42" s="99"/>
      <c r="DU42" s="99"/>
      <c r="DV42" s="99"/>
      <c r="DW42" s="99"/>
      <c r="DX42" s="99"/>
      <c r="DY42" s="99"/>
      <c r="DZ42" s="99"/>
      <c r="EA42" s="99"/>
      <c r="EB42" s="99"/>
      <c r="EC42" s="99"/>
      <c r="ED42" s="99"/>
      <c r="EE42" s="99"/>
      <c r="EF42" s="99"/>
      <c r="EG42" s="99"/>
      <c r="EH42" s="99"/>
      <c r="EI42" s="99"/>
      <c r="EJ42" s="99"/>
      <c r="EK42" s="99"/>
      <c r="EL42" s="99"/>
      <c r="EM42" s="99"/>
      <c r="EN42" s="99"/>
      <c r="EO42" s="99"/>
      <c r="EP42" s="99"/>
      <c r="EQ42" s="99"/>
      <c r="ER42" s="99"/>
      <c r="ES42" s="99"/>
      <c r="ET42" s="99"/>
      <c r="EU42" s="99"/>
      <c r="EV42" s="99"/>
      <c r="EW42" s="99"/>
      <c r="EX42" s="99"/>
      <c r="EY42" s="99"/>
      <c r="EZ42" s="99"/>
      <c r="FA42" s="99"/>
      <c r="FB42" s="99"/>
      <c r="FC42" s="99"/>
      <c r="FD42" s="99"/>
      <c r="FE42" s="99"/>
      <c r="FF42" s="99"/>
      <c r="FG42" s="99"/>
      <c r="FH42" s="99"/>
      <c r="FI42" s="99"/>
      <c r="FJ42" s="99"/>
      <c r="FK42" s="99"/>
      <c r="FL42" s="99"/>
      <c r="FM42" s="99"/>
      <c r="FN42" s="99"/>
      <c r="FO42" s="99"/>
      <c r="FP42" s="99"/>
      <c r="FQ42" s="99"/>
      <c r="FR42" s="99"/>
      <c r="FS42" s="99"/>
      <c r="FT42" s="99"/>
      <c r="FU42" s="99"/>
      <c r="FV42" s="99"/>
      <c r="FW42" s="99"/>
      <c r="FX42" s="99"/>
      <c r="FY42" s="99"/>
      <c r="FZ42" s="99"/>
      <c r="GA42" s="99"/>
      <c r="GB42" s="99"/>
    </row>
    <row r="43" spans="2:188" s="107" customFormat="1" x14ac:dyDescent="0.35">
      <c r="B43" s="125">
        <v>25</v>
      </c>
      <c r="C43" s="117" t="s">
        <v>54</v>
      </c>
      <c r="D43" s="118">
        <v>1875000</v>
      </c>
      <c r="E43" s="126"/>
      <c r="F43" s="120">
        <v>3.5</v>
      </c>
      <c r="G43" s="127">
        <v>6562500</v>
      </c>
      <c r="H43" s="99"/>
      <c r="I43" s="24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99"/>
      <c r="AP43" s="99"/>
      <c r="AQ43" s="99"/>
      <c r="AR43" s="99"/>
      <c r="AS43" s="99"/>
      <c r="AT43" s="99"/>
      <c r="AU43" s="99"/>
      <c r="AV43" s="99"/>
      <c r="AW43" s="99"/>
      <c r="AX43" s="99"/>
      <c r="AY43" s="99"/>
      <c r="AZ43" s="99"/>
      <c r="BA43" s="99"/>
      <c r="BB43" s="99"/>
      <c r="BC43" s="99"/>
      <c r="BD43" s="99"/>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c r="CD43" s="99"/>
      <c r="CE43" s="99"/>
      <c r="CF43" s="99"/>
      <c r="CG43" s="99"/>
      <c r="CH43" s="99"/>
      <c r="CI43" s="99"/>
      <c r="CJ43" s="99"/>
      <c r="CK43" s="99"/>
      <c r="CL43" s="99"/>
      <c r="CM43" s="99"/>
      <c r="CN43" s="99"/>
      <c r="CO43" s="99"/>
      <c r="CP43" s="99"/>
      <c r="CQ43" s="99"/>
      <c r="CR43" s="99"/>
      <c r="CS43" s="99"/>
      <c r="CT43" s="99"/>
      <c r="CU43" s="99"/>
      <c r="CV43" s="99"/>
      <c r="CW43" s="99"/>
      <c r="CX43" s="99"/>
      <c r="CY43" s="99"/>
      <c r="CZ43" s="99"/>
      <c r="DA43" s="99"/>
      <c r="DB43" s="99"/>
      <c r="DC43" s="99"/>
      <c r="DD43" s="99"/>
      <c r="DE43" s="99"/>
      <c r="DF43" s="99"/>
      <c r="DG43" s="99"/>
      <c r="DH43" s="99"/>
      <c r="DI43" s="99"/>
      <c r="DJ43" s="99"/>
      <c r="DK43" s="99"/>
      <c r="DL43" s="99"/>
      <c r="DM43" s="99"/>
      <c r="DN43" s="99"/>
      <c r="DO43" s="99"/>
      <c r="DP43" s="99"/>
      <c r="DQ43" s="99"/>
      <c r="DR43" s="99"/>
      <c r="DS43" s="99"/>
      <c r="DT43" s="99"/>
      <c r="DU43" s="99"/>
      <c r="DV43" s="99"/>
      <c r="DW43" s="99"/>
      <c r="DX43" s="99"/>
      <c r="DY43" s="99"/>
      <c r="DZ43" s="99"/>
      <c r="EA43" s="99"/>
      <c r="EB43" s="99"/>
      <c r="EC43" s="99"/>
      <c r="ED43" s="99"/>
      <c r="EE43" s="99"/>
      <c r="EF43" s="99"/>
      <c r="EG43" s="99"/>
      <c r="EH43" s="99"/>
      <c r="EI43" s="99"/>
      <c r="EJ43" s="99"/>
      <c r="EK43" s="99"/>
      <c r="EL43" s="99"/>
      <c r="EM43" s="99"/>
      <c r="EN43" s="99"/>
      <c r="EO43" s="99"/>
      <c r="EP43" s="99"/>
      <c r="EQ43" s="99"/>
      <c r="ER43" s="99"/>
      <c r="ES43" s="99"/>
      <c r="ET43" s="99"/>
      <c r="EU43" s="99"/>
      <c r="EV43" s="99"/>
      <c r="EW43" s="99"/>
      <c r="EX43" s="99"/>
      <c r="EY43" s="99"/>
      <c r="EZ43" s="99"/>
      <c r="FA43" s="99"/>
      <c r="FB43" s="99"/>
      <c r="FC43" s="99"/>
      <c r="FD43" s="99"/>
      <c r="FE43" s="99"/>
      <c r="FF43" s="99"/>
      <c r="FG43" s="99"/>
      <c r="FH43" s="99"/>
      <c r="FI43" s="99"/>
      <c r="FJ43" s="99"/>
      <c r="FK43" s="99"/>
      <c r="FL43" s="99"/>
      <c r="FM43" s="99"/>
      <c r="FN43" s="99"/>
      <c r="FO43" s="99"/>
      <c r="FP43" s="99"/>
      <c r="FQ43" s="99"/>
      <c r="FR43" s="99"/>
      <c r="FS43" s="99"/>
      <c r="FT43" s="99"/>
      <c r="FU43" s="99"/>
      <c r="FV43" s="99"/>
      <c r="FW43" s="99"/>
      <c r="FX43" s="99"/>
      <c r="FY43" s="99"/>
      <c r="FZ43" s="99"/>
      <c r="GA43" s="99"/>
      <c r="GB43" s="99"/>
    </row>
    <row r="44" spans="2:188" s="107" customFormat="1" ht="14.5" thickBot="1" x14ac:dyDescent="0.4">
      <c r="B44" s="125"/>
      <c r="C44" s="256" t="s">
        <v>55</v>
      </c>
      <c r="D44" s="257"/>
      <c r="E44" s="257"/>
      <c r="F44" s="257"/>
      <c r="G44" s="258"/>
      <c r="H44" s="99"/>
      <c r="I44" s="249"/>
      <c r="J44" s="99"/>
      <c r="K44" s="99"/>
      <c r="L44" s="99"/>
      <c r="M44" s="99"/>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99"/>
      <c r="BE44" s="99"/>
      <c r="BF44" s="99"/>
      <c r="BG44" s="99"/>
      <c r="BH44" s="99"/>
      <c r="BI44" s="99"/>
      <c r="BJ44" s="99"/>
      <c r="BK44" s="99"/>
      <c r="BL44" s="99"/>
      <c r="BM44" s="99"/>
      <c r="BN44" s="99"/>
      <c r="BO44" s="99"/>
      <c r="BP44" s="99"/>
      <c r="BQ44" s="99"/>
      <c r="BR44" s="99"/>
      <c r="BS44" s="99"/>
      <c r="BT44" s="99"/>
      <c r="BU44" s="99"/>
      <c r="BV44" s="99"/>
      <c r="BW44" s="99"/>
      <c r="BX44" s="99"/>
      <c r="BY44" s="99"/>
      <c r="BZ44" s="99"/>
      <c r="CA44" s="99"/>
      <c r="CB44" s="99"/>
      <c r="CC44" s="99"/>
      <c r="CD44" s="99"/>
      <c r="CE44" s="99"/>
      <c r="CF44" s="99"/>
      <c r="CG44" s="99"/>
      <c r="CH44" s="99"/>
      <c r="CI44" s="99"/>
      <c r="CJ44" s="99"/>
      <c r="CK44" s="99"/>
      <c r="CL44" s="99"/>
      <c r="CM44" s="99"/>
      <c r="CN44" s="99"/>
      <c r="CO44" s="99"/>
      <c r="CP44" s="99"/>
      <c r="CQ44" s="99"/>
      <c r="CR44" s="99"/>
      <c r="CS44" s="99"/>
      <c r="CT44" s="99"/>
      <c r="CU44" s="99"/>
      <c r="CV44" s="99"/>
      <c r="CW44" s="99"/>
      <c r="CX44" s="99"/>
      <c r="CY44" s="99"/>
      <c r="CZ44" s="99"/>
      <c r="DA44" s="99"/>
      <c r="DB44" s="99"/>
      <c r="DC44" s="99"/>
      <c r="DD44" s="99"/>
      <c r="DE44" s="99"/>
      <c r="DF44" s="99"/>
      <c r="DG44" s="99"/>
      <c r="DH44" s="99"/>
      <c r="DI44" s="99"/>
      <c r="DJ44" s="99"/>
      <c r="DK44" s="99"/>
      <c r="DL44" s="99"/>
      <c r="DM44" s="99"/>
      <c r="DN44" s="99"/>
      <c r="DO44" s="99"/>
      <c r="DP44" s="99"/>
      <c r="DQ44" s="99"/>
      <c r="DR44" s="99"/>
      <c r="DS44" s="99"/>
      <c r="DT44" s="99"/>
      <c r="DU44" s="99"/>
      <c r="DV44" s="99"/>
      <c r="DW44" s="99"/>
      <c r="DX44" s="99"/>
      <c r="DY44" s="99"/>
      <c r="DZ44" s="99"/>
      <c r="EA44" s="99"/>
      <c r="EB44" s="99"/>
      <c r="EC44" s="99"/>
      <c r="ED44" s="99"/>
      <c r="EE44" s="99"/>
      <c r="EF44" s="99"/>
      <c r="EG44" s="99"/>
      <c r="EH44" s="99"/>
      <c r="EI44" s="99"/>
      <c r="EJ44" s="99"/>
      <c r="EK44" s="99"/>
      <c r="EL44" s="99"/>
      <c r="EM44" s="99"/>
      <c r="EN44" s="99"/>
      <c r="EO44" s="99"/>
      <c r="EP44" s="99"/>
      <c r="EQ44" s="99"/>
      <c r="ER44" s="99"/>
      <c r="ES44" s="99"/>
      <c r="ET44" s="99"/>
      <c r="EU44" s="99"/>
      <c r="EV44" s="99"/>
      <c r="EW44" s="99"/>
      <c r="EX44" s="99"/>
      <c r="EY44" s="99"/>
      <c r="EZ44" s="99"/>
      <c r="FA44" s="99"/>
      <c r="FB44" s="99"/>
      <c r="FC44" s="99"/>
      <c r="FD44" s="99"/>
      <c r="FE44" s="99"/>
      <c r="FF44" s="99"/>
      <c r="FG44" s="99"/>
      <c r="FH44" s="99"/>
      <c r="FI44" s="99"/>
      <c r="FJ44" s="99"/>
      <c r="FK44" s="99"/>
      <c r="FL44" s="99"/>
      <c r="FM44" s="99"/>
      <c r="FN44" s="99"/>
      <c r="FO44" s="99"/>
      <c r="FP44" s="99"/>
      <c r="FQ44" s="99"/>
      <c r="FR44" s="99"/>
      <c r="FS44" s="99"/>
      <c r="FT44" s="99"/>
      <c r="FU44" s="99"/>
      <c r="FV44" s="99"/>
      <c r="FW44" s="99"/>
      <c r="FX44" s="99"/>
      <c r="FY44" s="99"/>
      <c r="FZ44" s="99"/>
      <c r="GA44" s="99"/>
      <c r="GB44" s="99"/>
    </row>
    <row r="45" spans="2:188" s="107" customFormat="1" ht="14.5" thickBot="1" x14ac:dyDescent="0.4">
      <c r="B45" s="125">
        <v>26</v>
      </c>
      <c r="C45" s="260" t="s">
        <v>56</v>
      </c>
      <c r="D45" s="261"/>
      <c r="E45" s="261"/>
      <c r="F45" s="262"/>
      <c r="G45" s="241">
        <v>94000000</v>
      </c>
      <c r="H45" s="234" t="s">
        <v>29</v>
      </c>
      <c r="I45" s="24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c r="CD45" s="99"/>
      <c r="CE45" s="99"/>
      <c r="CF45" s="99"/>
      <c r="CG45" s="99"/>
      <c r="CH45" s="99"/>
      <c r="CI45" s="99"/>
      <c r="CJ45" s="99"/>
      <c r="CK45" s="99"/>
      <c r="CL45" s="99"/>
      <c r="CM45" s="99"/>
      <c r="CN45" s="99"/>
      <c r="CO45" s="99"/>
      <c r="CP45" s="99"/>
      <c r="CQ45" s="99"/>
      <c r="CR45" s="99"/>
      <c r="CS45" s="99"/>
      <c r="CT45" s="99"/>
      <c r="CU45" s="99"/>
      <c r="CV45" s="99"/>
      <c r="CW45" s="99"/>
      <c r="CX45" s="99"/>
      <c r="CY45" s="99"/>
      <c r="CZ45" s="99"/>
      <c r="DA45" s="99"/>
      <c r="DB45" s="99"/>
      <c r="DC45" s="99"/>
      <c r="DD45" s="99"/>
      <c r="DE45" s="99"/>
      <c r="DF45" s="99"/>
      <c r="DG45" s="99"/>
      <c r="DH45" s="99"/>
      <c r="DI45" s="99"/>
      <c r="DJ45" s="99"/>
      <c r="DK45" s="99"/>
      <c r="DL45" s="99"/>
      <c r="DM45" s="99"/>
      <c r="DN45" s="99"/>
      <c r="DO45" s="99"/>
      <c r="DP45" s="99"/>
      <c r="DQ45" s="99"/>
      <c r="DR45" s="99"/>
      <c r="DS45" s="99"/>
      <c r="DT45" s="99"/>
      <c r="DU45" s="99"/>
      <c r="DV45" s="99"/>
      <c r="DW45" s="99"/>
      <c r="DX45" s="99"/>
      <c r="DY45" s="99"/>
      <c r="DZ45" s="99"/>
      <c r="EA45" s="99"/>
      <c r="EB45" s="99"/>
      <c r="EC45" s="99"/>
      <c r="ED45" s="99"/>
      <c r="EE45" s="99"/>
      <c r="EF45" s="99"/>
      <c r="EG45" s="99"/>
      <c r="EH45" s="99"/>
      <c r="EI45" s="99"/>
      <c r="EJ45" s="99"/>
      <c r="EK45" s="99"/>
      <c r="EL45" s="99"/>
      <c r="EM45" s="99"/>
      <c r="EN45" s="99"/>
      <c r="EO45" s="99"/>
      <c r="EP45" s="99"/>
      <c r="EQ45" s="99"/>
      <c r="ER45" s="99"/>
      <c r="ES45" s="99"/>
      <c r="ET45" s="99"/>
      <c r="EU45" s="99"/>
      <c r="EV45" s="99"/>
      <c r="EW45" s="99"/>
      <c r="EX45" s="99"/>
      <c r="EY45" s="99"/>
      <c r="EZ45" s="99"/>
      <c r="FA45" s="99"/>
      <c r="FB45" s="99"/>
      <c r="FC45" s="99"/>
      <c r="FD45" s="99"/>
      <c r="FE45" s="99"/>
      <c r="FF45" s="99"/>
      <c r="FG45" s="99"/>
      <c r="FH45" s="99"/>
      <c r="FI45" s="99"/>
      <c r="FJ45" s="99"/>
      <c r="FK45" s="99"/>
      <c r="FL45" s="99"/>
      <c r="FM45" s="99"/>
      <c r="FN45" s="99"/>
      <c r="FO45" s="99"/>
      <c r="FP45" s="99"/>
      <c r="FQ45" s="99"/>
      <c r="FR45" s="99"/>
      <c r="FS45" s="99"/>
      <c r="FT45" s="99"/>
      <c r="FU45" s="99"/>
      <c r="FV45" s="99"/>
      <c r="FW45" s="99"/>
      <c r="FX45" s="99"/>
      <c r="FY45" s="99"/>
      <c r="FZ45" s="99"/>
      <c r="GA45" s="99"/>
      <c r="GB45" s="99"/>
    </row>
    <row r="46" spans="2:188" s="107" customFormat="1" ht="31.9" customHeight="1" thickBot="1" x14ac:dyDescent="0.4">
      <c r="B46" s="128"/>
      <c r="C46" s="259" t="s">
        <v>57</v>
      </c>
      <c r="D46" s="259"/>
      <c r="E46" s="259"/>
      <c r="F46" s="259"/>
      <c r="G46" s="197">
        <v>562244000</v>
      </c>
      <c r="H46" s="99"/>
      <c r="I46" s="24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row>
    <row r="47" spans="2:188" s="107" customFormat="1" ht="18" customHeight="1" thickBot="1" x14ac:dyDescent="0.4">
      <c r="B47" s="129"/>
      <c r="C47" s="263" t="s">
        <v>58</v>
      </c>
      <c r="D47" s="263"/>
      <c r="E47" s="263"/>
      <c r="F47" s="263"/>
      <c r="G47" s="130">
        <v>2.36</v>
      </c>
      <c r="H47" s="234" t="s">
        <v>59</v>
      </c>
      <c r="I47" s="24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c r="CD47" s="99"/>
      <c r="CE47" s="99"/>
      <c r="CF47" s="99"/>
      <c r="CG47" s="99"/>
      <c r="CH47" s="99"/>
      <c r="CI47" s="99"/>
      <c r="CJ47" s="99"/>
      <c r="CK47" s="99"/>
      <c r="CL47" s="99"/>
      <c r="CM47" s="99"/>
      <c r="CN47" s="99"/>
      <c r="CO47" s="99"/>
      <c r="CP47" s="99"/>
      <c r="CQ47" s="99"/>
      <c r="CR47" s="99"/>
      <c r="CS47" s="99"/>
      <c r="CT47" s="99"/>
      <c r="CU47" s="99"/>
      <c r="CV47" s="99"/>
      <c r="CW47" s="99"/>
      <c r="CX47" s="99"/>
      <c r="CY47" s="99"/>
      <c r="CZ47" s="99"/>
      <c r="DA47" s="99"/>
      <c r="DB47" s="99"/>
      <c r="DC47" s="99"/>
      <c r="DD47" s="99"/>
      <c r="DE47" s="99"/>
      <c r="DF47" s="99"/>
      <c r="DG47" s="99"/>
      <c r="DH47" s="99"/>
      <c r="DI47" s="99"/>
      <c r="DJ47" s="99"/>
      <c r="DK47" s="99"/>
      <c r="DL47" s="99"/>
      <c r="DM47" s="99"/>
      <c r="DN47" s="99"/>
      <c r="DO47" s="99"/>
      <c r="DP47" s="99"/>
      <c r="DQ47" s="99"/>
      <c r="DR47" s="99"/>
      <c r="DS47" s="99"/>
      <c r="DT47" s="99"/>
      <c r="DU47" s="99"/>
      <c r="DV47" s="99"/>
      <c r="DW47" s="99"/>
      <c r="DX47" s="99"/>
      <c r="DY47" s="99"/>
      <c r="DZ47" s="99"/>
      <c r="EA47" s="99"/>
      <c r="EB47" s="99"/>
      <c r="EC47" s="99"/>
      <c r="ED47" s="99"/>
      <c r="EE47" s="99"/>
      <c r="EF47" s="99"/>
      <c r="EG47" s="99"/>
      <c r="EH47" s="99"/>
      <c r="EI47" s="99"/>
      <c r="EJ47" s="99"/>
      <c r="EK47" s="99"/>
      <c r="EL47" s="99"/>
      <c r="EM47" s="99"/>
      <c r="EN47" s="99"/>
      <c r="EO47" s="99"/>
      <c r="EP47" s="99"/>
      <c r="EQ47" s="99"/>
      <c r="ER47" s="99"/>
      <c r="ES47" s="99"/>
      <c r="ET47" s="99"/>
      <c r="EU47" s="99"/>
      <c r="EV47" s="99"/>
      <c r="EW47" s="99"/>
      <c r="EX47" s="99"/>
      <c r="EY47" s="99"/>
      <c r="EZ47" s="99"/>
      <c r="FA47" s="99"/>
      <c r="FB47" s="99"/>
      <c r="FC47" s="99"/>
      <c r="FD47" s="99"/>
      <c r="FE47" s="99"/>
      <c r="FF47" s="99"/>
      <c r="FG47" s="99"/>
      <c r="FH47" s="99"/>
      <c r="FI47" s="99"/>
      <c r="FJ47" s="99"/>
      <c r="FK47" s="99"/>
      <c r="FL47" s="99"/>
      <c r="FM47" s="99"/>
      <c r="FN47" s="99"/>
      <c r="FO47" s="99"/>
      <c r="FP47" s="99"/>
      <c r="FQ47" s="99"/>
      <c r="FR47" s="99"/>
      <c r="FS47" s="99"/>
      <c r="FT47" s="99"/>
      <c r="FU47" s="99"/>
      <c r="FV47" s="99"/>
      <c r="FW47" s="99"/>
      <c r="FX47" s="99"/>
      <c r="FY47" s="99"/>
      <c r="FZ47" s="99"/>
      <c r="GA47" s="99"/>
      <c r="GB47" s="99"/>
      <c r="GC47" s="99"/>
      <c r="GD47" s="99"/>
      <c r="GE47" s="99"/>
      <c r="GF47" s="99"/>
    </row>
    <row r="48" spans="2:188" s="107" customFormat="1" ht="18" customHeight="1" thickBot="1" x14ac:dyDescent="0.4">
      <c r="B48" s="133"/>
      <c r="C48" s="320" t="s">
        <v>60</v>
      </c>
      <c r="D48" s="320"/>
      <c r="E48" s="320"/>
      <c r="F48" s="320"/>
      <c r="G48" s="134">
        <v>1326895840</v>
      </c>
      <c r="H48" s="135"/>
      <c r="I48" s="24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c r="AJ48" s="99"/>
      <c r="AK48" s="99"/>
      <c r="AL48" s="99"/>
      <c r="AM48" s="99"/>
      <c r="AN48" s="99"/>
      <c r="AO48" s="99"/>
      <c r="AP48" s="99"/>
      <c r="AQ48" s="99"/>
      <c r="AR48" s="99"/>
      <c r="AS48" s="99"/>
      <c r="AT48" s="99"/>
      <c r="AU48" s="99"/>
      <c r="AV48" s="99"/>
      <c r="AW48" s="99"/>
      <c r="AX48" s="99"/>
      <c r="AY48" s="99"/>
      <c r="AZ48" s="99"/>
      <c r="BA48" s="99"/>
      <c r="BB48" s="99"/>
      <c r="BC48" s="99"/>
      <c r="BD48" s="99"/>
      <c r="BE48" s="99"/>
      <c r="BF48" s="99"/>
      <c r="BG48" s="99"/>
      <c r="BH48" s="99"/>
      <c r="BI48" s="99"/>
      <c r="BJ48" s="99"/>
      <c r="BK48" s="99"/>
      <c r="BL48" s="99"/>
      <c r="BM48" s="99"/>
      <c r="BN48" s="99"/>
      <c r="BO48" s="99"/>
      <c r="BP48" s="99"/>
      <c r="BQ48" s="99"/>
      <c r="BR48" s="99"/>
      <c r="BS48" s="99"/>
      <c r="BT48" s="99"/>
      <c r="BU48" s="99"/>
      <c r="BV48" s="99"/>
      <c r="BW48" s="99"/>
      <c r="BX48" s="99"/>
      <c r="BY48" s="99"/>
      <c r="BZ48" s="99"/>
      <c r="CA48" s="99"/>
      <c r="CB48" s="99"/>
      <c r="CC48" s="99"/>
      <c r="CD48" s="99"/>
      <c r="CE48" s="99"/>
      <c r="CF48" s="99"/>
      <c r="CG48" s="99"/>
      <c r="CH48" s="99"/>
      <c r="CI48" s="99"/>
      <c r="CJ48" s="99"/>
      <c r="CK48" s="99"/>
      <c r="CL48" s="99"/>
      <c r="CM48" s="99"/>
      <c r="CN48" s="99"/>
      <c r="CO48" s="99"/>
      <c r="CP48" s="99"/>
      <c r="CQ48" s="99"/>
      <c r="CR48" s="99"/>
      <c r="CS48" s="99"/>
      <c r="CT48" s="99"/>
      <c r="CU48" s="99"/>
      <c r="CV48" s="99"/>
      <c r="CW48" s="99"/>
      <c r="CX48" s="99"/>
      <c r="CY48" s="99"/>
      <c r="CZ48" s="99"/>
      <c r="DA48" s="99"/>
      <c r="DB48" s="99"/>
      <c r="DC48" s="99"/>
      <c r="DD48" s="99"/>
      <c r="DE48" s="99"/>
      <c r="DF48" s="99"/>
      <c r="DG48" s="99"/>
      <c r="DH48" s="99"/>
      <c r="DI48" s="99"/>
      <c r="DJ48" s="99"/>
      <c r="DK48" s="99"/>
      <c r="DL48" s="99"/>
      <c r="DM48" s="99"/>
      <c r="DN48" s="99"/>
      <c r="DO48" s="99"/>
      <c r="DP48" s="99"/>
      <c r="DQ48" s="99"/>
      <c r="DR48" s="99"/>
      <c r="DS48" s="99"/>
      <c r="DT48" s="99"/>
      <c r="DU48" s="99"/>
      <c r="DV48" s="99"/>
      <c r="DW48" s="99"/>
      <c r="DX48" s="99"/>
      <c r="DY48" s="99"/>
      <c r="DZ48" s="99"/>
      <c r="EA48" s="99"/>
      <c r="EB48" s="99"/>
      <c r="EC48" s="99"/>
      <c r="ED48" s="99"/>
      <c r="EE48" s="99"/>
      <c r="EF48" s="99"/>
      <c r="EG48" s="99"/>
      <c r="EH48" s="99"/>
      <c r="EI48" s="99"/>
      <c r="EJ48" s="99"/>
      <c r="EK48" s="99"/>
      <c r="EL48" s="99"/>
      <c r="EM48" s="99"/>
      <c r="EN48" s="99"/>
      <c r="EO48" s="99"/>
      <c r="EP48" s="99"/>
      <c r="EQ48" s="99"/>
      <c r="ER48" s="99"/>
      <c r="ES48" s="99"/>
      <c r="ET48" s="99"/>
      <c r="EU48" s="99"/>
      <c r="EV48" s="99"/>
      <c r="EW48" s="99"/>
      <c r="EX48" s="99"/>
      <c r="EY48" s="99"/>
      <c r="EZ48" s="99"/>
      <c r="FA48" s="99"/>
      <c r="FB48" s="99"/>
      <c r="FC48" s="99"/>
      <c r="FD48" s="99"/>
      <c r="FE48" s="99"/>
      <c r="FF48" s="99"/>
      <c r="FG48" s="99"/>
      <c r="FH48" s="99"/>
      <c r="FI48" s="99"/>
      <c r="FJ48" s="99"/>
      <c r="FK48" s="99"/>
      <c r="FL48" s="99"/>
      <c r="FM48" s="99"/>
      <c r="FN48" s="99"/>
      <c r="FO48" s="99"/>
      <c r="FP48" s="99"/>
      <c r="FQ48" s="99"/>
      <c r="FR48" s="99"/>
      <c r="FS48" s="99"/>
      <c r="FT48" s="99"/>
      <c r="FU48" s="99"/>
      <c r="FV48" s="99"/>
      <c r="FW48" s="99"/>
      <c r="FX48" s="99"/>
      <c r="FY48" s="99"/>
      <c r="FZ48" s="99"/>
      <c r="GA48" s="99"/>
      <c r="GB48" s="99"/>
      <c r="GC48" s="99"/>
      <c r="GD48" s="99"/>
      <c r="GE48" s="99"/>
      <c r="GF48" s="99"/>
    </row>
    <row r="49" spans="2:188" s="107" customFormat="1" ht="18" customHeight="1" thickBot="1" x14ac:dyDescent="0.4">
      <c r="B49" s="321" t="s">
        <v>61</v>
      </c>
      <c r="C49" s="322"/>
      <c r="D49" s="322"/>
      <c r="E49" s="322"/>
      <c r="F49" s="322"/>
      <c r="G49" s="323"/>
      <c r="H49" s="136"/>
      <c r="I49" s="24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c r="CD49" s="99"/>
      <c r="CE49" s="99"/>
      <c r="CF49" s="99"/>
      <c r="CG49" s="99"/>
      <c r="CH49" s="99"/>
      <c r="CI49" s="99"/>
      <c r="CJ49" s="99"/>
      <c r="CK49" s="99"/>
      <c r="CL49" s="99"/>
      <c r="CM49" s="99"/>
      <c r="CN49" s="99"/>
      <c r="CO49" s="99"/>
      <c r="CP49" s="99"/>
      <c r="CQ49" s="99"/>
      <c r="CR49" s="99"/>
      <c r="CS49" s="99"/>
      <c r="CT49" s="99"/>
      <c r="CU49" s="99"/>
      <c r="CV49" s="99"/>
      <c r="CW49" s="99"/>
      <c r="CX49" s="99"/>
      <c r="CY49" s="99"/>
      <c r="CZ49" s="99"/>
      <c r="DA49" s="99"/>
      <c r="DB49" s="99"/>
      <c r="DC49" s="99"/>
      <c r="DD49" s="99"/>
      <c r="DE49" s="99"/>
      <c r="DF49" s="99"/>
      <c r="DG49" s="99"/>
      <c r="DH49" s="99"/>
      <c r="DI49" s="99"/>
      <c r="DJ49" s="99"/>
      <c r="DK49" s="99"/>
      <c r="DL49" s="99"/>
      <c r="DM49" s="99"/>
      <c r="DN49" s="99"/>
      <c r="DO49" s="99"/>
      <c r="DP49" s="99"/>
      <c r="DQ49" s="99"/>
      <c r="DR49" s="99"/>
      <c r="DS49" s="99"/>
      <c r="DT49" s="99"/>
      <c r="DU49" s="99"/>
      <c r="DV49" s="99"/>
      <c r="DW49" s="99"/>
      <c r="DX49" s="99"/>
      <c r="DY49" s="99"/>
      <c r="DZ49" s="99"/>
      <c r="EA49" s="99"/>
      <c r="EB49" s="99"/>
      <c r="EC49" s="99"/>
      <c r="ED49" s="99"/>
      <c r="EE49" s="99"/>
      <c r="EF49" s="99"/>
      <c r="EG49" s="99"/>
      <c r="EH49" s="99"/>
      <c r="EI49" s="99"/>
      <c r="EJ49" s="99"/>
      <c r="EK49" s="99"/>
      <c r="EL49" s="99"/>
      <c r="EM49" s="99"/>
      <c r="EN49" s="99"/>
      <c r="EO49" s="99"/>
      <c r="EP49" s="99"/>
      <c r="EQ49" s="99"/>
      <c r="ER49" s="99"/>
      <c r="ES49" s="99"/>
      <c r="ET49" s="99"/>
      <c r="EU49" s="99"/>
      <c r="EV49" s="99"/>
      <c r="EW49" s="99"/>
      <c r="EX49" s="99"/>
      <c r="EY49" s="99"/>
      <c r="EZ49" s="99"/>
      <c r="FA49" s="99"/>
      <c r="FB49" s="99"/>
      <c r="FC49" s="99"/>
      <c r="FD49" s="99"/>
      <c r="FE49" s="99"/>
      <c r="FF49" s="99"/>
      <c r="FG49" s="99"/>
      <c r="FH49" s="99"/>
      <c r="FI49" s="99"/>
      <c r="FJ49" s="99"/>
      <c r="FK49" s="99"/>
      <c r="FL49" s="99"/>
      <c r="FM49" s="99"/>
      <c r="FN49" s="99"/>
      <c r="FO49" s="99"/>
      <c r="FP49" s="99"/>
      <c r="FQ49" s="99"/>
      <c r="FR49" s="99"/>
      <c r="FS49" s="99"/>
      <c r="FT49" s="99"/>
      <c r="FU49" s="99"/>
      <c r="FV49" s="99"/>
      <c r="FW49" s="99"/>
      <c r="FX49" s="99"/>
      <c r="FY49" s="99"/>
      <c r="FZ49" s="99"/>
      <c r="GA49" s="99"/>
      <c r="GB49" s="99"/>
      <c r="GC49" s="99"/>
      <c r="GD49" s="99"/>
      <c r="GE49" s="99"/>
      <c r="GF49" s="99"/>
    </row>
    <row r="50" spans="2:188" s="107" customFormat="1" ht="14.9" customHeight="1" x14ac:dyDescent="0.35">
      <c r="B50" s="324"/>
      <c r="C50" s="326" t="s">
        <v>62</v>
      </c>
      <c r="D50" s="326" t="s">
        <v>63</v>
      </c>
      <c r="E50" s="137" t="s">
        <v>64</v>
      </c>
      <c r="F50" s="328" t="s">
        <v>65</v>
      </c>
      <c r="G50" s="138" t="s">
        <v>13</v>
      </c>
      <c r="H50" s="124"/>
      <c r="I50" s="24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c r="AJ50" s="99"/>
      <c r="AK50" s="99"/>
      <c r="AL50" s="99"/>
      <c r="AM50" s="99"/>
      <c r="AN50" s="99"/>
      <c r="AO50" s="99"/>
      <c r="AP50" s="99"/>
      <c r="AQ50" s="99"/>
      <c r="AR50" s="99"/>
      <c r="AS50" s="99"/>
      <c r="AT50" s="99"/>
      <c r="AU50" s="99"/>
      <c r="AV50" s="99"/>
      <c r="AW50" s="99"/>
      <c r="AX50" s="99"/>
      <c r="AY50" s="99"/>
      <c r="AZ50" s="99"/>
      <c r="BA50" s="99"/>
      <c r="BB50" s="99"/>
      <c r="BC50" s="99"/>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c r="CD50" s="99"/>
      <c r="CE50" s="99"/>
      <c r="CF50" s="99"/>
      <c r="CG50" s="99"/>
      <c r="CH50" s="99"/>
      <c r="CI50" s="99"/>
      <c r="CJ50" s="99"/>
      <c r="CK50" s="99"/>
      <c r="CL50" s="99"/>
      <c r="CM50" s="99"/>
      <c r="CN50" s="99"/>
      <c r="CO50" s="99"/>
      <c r="CP50" s="99"/>
      <c r="CQ50" s="99"/>
      <c r="CR50" s="99"/>
      <c r="CS50" s="99"/>
      <c r="CT50" s="99"/>
      <c r="CU50" s="99"/>
      <c r="CV50" s="99"/>
      <c r="CW50" s="99"/>
      <c r="CX50" s="99"/>
      <c r="CY50" s="99"/>
      <c r="CZ50" s="99"/>
      <c r="DA50" s="99"/>
      <c r="DB50" s="99"/>
      <c r="DC50" s="99"/>
      <c r="DD50" s="99"/>
      <c r="DE50" s="99"/>
      <c r="DF50" s="99"/>
      <c r="DG50" s="99"/>
      <c r="DH50" s="99"/>
      <c r="DI50" s="99"/>
      <c r="DJ50" s="99"/>
      <c r="DK50" s="99"/>
      <c r="DL50" s="99"/>
      <c r="DM50" s="99"/>
      <c r="DN50" s="99"/>
      <c r="DO50" s="99"/>
      <c r="DP50" s="99"/>
      <c r="DQ50" s="99"/>
      <c r="DR50" s="99"/>
      <c r="DS50" s="99"/>
      <c r="DT50" s="99"/>
      <c r="DU50" s="99"/>
      <c r="DV50" s="99"/>
      <c r="DW50" s="99"/>
      <c r="DX50" s="99"/>
      <c r="DY50" s="99"/>
      <c r="DZ50" s="99"/>
      <c r="EA50" s="99"/>
      <c r="EB50" s="99"/>
      <c r="EC50" s="99"/>
      <c r="ED50" s="99"/>
      <c r="EE50" s="99"/>
      <c r="EF50" s="99"/>
      <c r="EG50" s="99"/>
      <c r="EH50" s="99"/>
      <c r="EI50" s="99"/>
      <c r="EJ50" s="99"/>
      <c r="EK50" s="99"/>
      <c r="EL50" s="99"/>
      <c r="EM50" s="99"/>
      <c r="EN50" s="99"/>
      <c r="EO50" s="99"/>
      <c r="EP50" s="99"/>
      <c r="EQ50" s="99"/>
      <c r="ER50" s="99"/>
      <c r="ES50" s="99"/>
      <c r="ET50" s="99"/>
      <c r="EU50" s="99"/>
      <c r="EV50" s="99"/>
      <c r="EW50" s="99"/>
      <c r="EX50" s="99"/>
      <c r="EY50" s="99"/>
      <c r="EZ50" s="99"/>
      <c r="FA50" s="99"/>
      <c r="FB50" s="99"/>
      <c r="FC50" s="99"/>
      <c r="FD50" s="99"/>
      <c r="FE50" s="99"/>
      <c r="FF50" s="99"/>
      <c r="FG50" s="99"/>
      <c r="FH50" s="99"/>
      <c r="FI50" s="99"/>
      <c r="FJ50" s="99"/>
      <c r="FK50" s="99"/>
      <c r="FL50" s="99"/>
      <c r="FM50" s="99"/>
      <c r="FN50" s="99"/>
      <c r="FO50" s="99"/>
      <c r="FP50" s="99"/>
      <c r="FQ50" s="99"/>
      <c r="FR50" s="99"/>
      <c r="FS50" s="99"/>
      <c r="FT50" s="99"/>
      <c r="FU50" s="99"/>
      <c r="FV50" s="99"/>
      <c r="FW50" s="99"/>
      <c r="FX50" s="99"/>
      <c r="FY50" s="99"/>
      <c r="FZ50" s="99"/>
      <c r="GA50" s="99"/>
      <c r="GB50" s="99"/>
      <c r="GC50" s="99"/>
      <c r="GD50" s="99"/>
      <c r="GE50" s="99"/>
      <c r="GF50" s="99"/>
    </row>
    <row r="51" spans="2:188" s="107" customFormat="1" ht="14.9" customHeight="1" x14ac:dyDescent="0.35">
      <c r="B51" s="325"/>
      <c r="C51" s="327"/>
      <c r="D51" s="327"/>
      <c r="E51" s="139" t="s">
        <v>66</v>
      </c>
      <c r="F51" s="329"/>
      <c r="G51" s="140" t="s">
        <v>17</v>
      </c>
      <c r="H51" s="99"/>
      <c r="I51" s="24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c r="AJ51" s="99"/>
      <c r="AK51" s="99"/>
      <c r="AL51" s="99"/>
      <c r="AM51" s="99"/>
      <c r="AN51" s="99"/>
      <c r="AO51" s="99"/>
      <c r="AP51" s="99"/>
      <c r="AQ51" s="99"/>
      <c r="AR51" s="99"/>
      <c r="AS51" s="99"/>
      <c r="AT51" s="99"/>
      <c r="AU51" s="99"/>
      <c r="AV51" s="99"/>
      <c r="AW51" s="99"/>
      <c r="AX51" s="99"/>
      <c r="AY51" s="99"/>
      <c r="AZ51" s="99"/>
      <c r="BA51" s="99"/>
      <c r="BB51" s="99"/>
      <c r="BC51" s="99"/>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c r="CD51" s="99"/>
      <c r="CE51" s="99"/>
      <c r="CF51" s="99"/>
      <c r="CG51" s="99"/>
      <c r="CH51" s="99"/>
      <c r="CI51" s="99"/>
      <c r="CJ51" s="99"/>
      <c r="CK51" s="99"/>
      <c r="CL51" s="99"/>
      <c r="CM51" s="99"/>
      <c r="CN51" s="99"/>
      <c r="CO51" s="99"/>
      <c r="CP51" s="99"/>
      <c r="CQ51" s="99"/>
      <c r="CR51" s="99"/>
      <c r="CS51" s="99"/>
      <c r="CT51" s="99"/>
      <c r="CU51" s="99"/>
      <c r="CV51" s="99"/>
      <c r="CW51" s="99"/>
      <c r="CX51" s="99"/>
      <c r="CY51" s="99"/>
      <c r="CZ51" s="99"/>
      <c r="DA51" s="99"/>
      <c r="DB51" s="99"/>
      <c r="DC51" s="99"/>
      <c r="DD51" s="99"/>
      <c r="DE51" s="99"/>
      <c r="DF51" s="99"/>
      <c r="DG51" s="99"/>
      <c r="DH51" s="99"/>
      <c r="DI51" s="99"/>
      <c r="DJ51" s="99"/>
      <c r="DK51" s="99"/>
      <c r="DL51" s="99"/>
      <c r="DM51" s="99"/>
      <c r="DN51" s="99"/>
      <c r="DO51" s="99"/>
      <c r="DP51" s="99"/>
      <c r="DQ51" s="99"/>
      <c r="DR51" s="99"/>
      <c r="DS51" s="99"/>
      <c r="DT51" s="99"/>
      <c r="DU51" s="99"/>
      <c r="DV51" s="99"/>
      <c r="DW51" s="99"/>
      <c r="DX51" s="99"/>
      <c r="DY51" s="99"/>
      <c r="DZ51" s="99"/>
      <c r="EA51" s="99"/>
      <c r="EB51" s="99"/>
      <c r="EC51" s="99"/>
      <c r="ED51" s="99"/>
      <c r="EE51" s="99"/>
      <c r="EF51" s="99"/>
      <c r="EG51" s="99"/>
      <c r="EH51" s="99"/>
      <c r="EI51" s="99"/>
      <c r="EJ51" s="99"/>
      <c r="EK51" s="99"/>
      <c r="EL51" s="99"/>
      <c r="EM51" s="99"/>
      <c r="EN51" s="99"/>
      <c r="EO51" s="99"/>
      <c r="EP51" s="99"/>
      <c r="EQ51" s="99"/>
      <c r="ER51" s="99"/>
      <c r="ES51" s="99"/>
      <c r="ET51" s="99"/>
      <c r="EU51" s="99"/>
      <c r="EV51" s="99"/>
      <c r="EW51" s="99"/>
      <c r="EX51" s="99"/>
      <c r="EY51" s="99"/>
      <c r="EZ51" s="99"/>
      <c r="FA51" s="99"/>
      <c r="FB51" s="99"/>
      <c r="FC51" s="99"/>
      <c r="FD51" s="99"/>
      <c r="FE51" s="99"/>
      <c r="FF51" s="99"/>
      <c r="FG51" s="99"/>
      <c r="FH51" s="99"/>
      <c r="FI51" s="99"/>
      <c r="FJ51" s="99"/>
      <c r="FK51" s="99"/>
      <c r="FL51" s="99"/>
      <c r="FM51" s="99"/>
      <c r="FN51" s="99"/>
      <c r="FO51" s="99"/>
      <c r="FP51" s="99"/>
      <c r="FQ51" s="99"/>
      <c r="FR51" s="99"/>
      <c r="FS51" s="99"/>
      <c r="FT51" s="99"/>
      <c r="FU51" s="99"/>
      <c r="FV51" s="99"/>
      <c r="FW51" s="99"/>
      <c r="FX51" s="99"/>
      <c r="FY51" s="99"/>
      <c r="FZ51" s="99"/>
      <c r="GA51" s="99"/>
      <c r="GB51" s="99"/>
      <c r="GC51" s="99"/>
      <c r="GD51" s="99"/>
      <c r="GE51" s="99"/>
      <c r="GF51" s="99"/>
    </row>
    <row r="52" spans="2:188" s="107" customFormat="1" ht="15" customHeight="1" thickBot="1" x14ac:dyDescent="0.4">
      <c r="B52" s="325"/>
      <c r="C52" s="327"/>
      <c r="D52" s="327"/>
      <c r="E52" s="114" t="s">
        <v>67</v>
      </c>
      <c r="F52" s="114" t="s">
        <v>68</v>
      </c>
      <c r="G52" s="116" t="s">
        <v>69</v>
      </c>
      <c r="H52" s="99"/>
      <c r="I52" s="24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row>
    <row r="53" spans="2:188" s="107" customFormat="1" ht="14.5" thickBot="1" x14ac:dyDescent="0.4">
      <c r="B53" s="141"/>
      <c r="C53" s="142" t="s">
        <v>70</v>
      </c>
      <c r="D53" s="143"/>
      <c r="E53" s="144"/>
      <c r="F53" s="145"/>
      <c r="G53" s="146"/>
      <c r="H53" s="99"/>
      <c r="I53" s="24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c r="FB53" s="99"/>
      <c r="FC53" s="99"/>
      <c r="FD53" s="99"/>
      <c r="FE53" s="99"/>
      <c r="FF53" s="99"/>
      <c r="FG53" s="99"/>
      <c r="FH53" s="99"/>
      <c r="FI53" s="99"/>
      <c r="FJ53" s="99"/>
      <c r="FK53" s="99"/>
      <c r="FL53" s="99"/>
      <c r="FM53" s="99"/>
      <c r="FN53" s="99"/>
      <c r="FO53" s="99"/>
      <c r="FP53" s="99"/>
      <c r="FQ53" s="99"/>
      <c r="FR53" s="99"/>
      <c r="FS53" s="99"/>
      <c r="FT53" s="99"/>
      <c r="FU53" s="99"/>
      <c r="FV53" s="99"/>
      <c r="FW53" s="99"/>
      <c r="FX53" s="99"/>
      <c r="FY53" s="99"/>
      <c r="FZ53" s="99"/>
      <c r="GA53" s="99"/>
      <c r="GB53" s="99"/>
      <c r="GC53" s="99"/>
      <c r="GD53" s="99"/>
      <c r="GE53" s="99"/>
      <c r="GF53" s="99"/>
    </row>
    <row r="54" spans="2:188" s="107" customFormat="1" ht="14.5" thickBot="1" x14ac:dyDescent="0.4">
      <c r="B54" s="147">
        <v>27</v>
      </c>
      <c r="C54" s="148" t="s">
        <v>71</v>
      </c>
      <c r="D54" s="149" t="s">
        <v>72</v>
      </c>
      <c r="E54" s="150">
        <v>248000</v>
      </c>
      <c r="F54" s="151">
        <v>60</v>
      </c>
      <c r="G54" s="127">
        <v>14880000</v>
      </c>
      <c r="H54" s="99"/>
      <c r="I54" s="24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c r="BO54" s="99"/>
      <c r="BP54" s="99"/>
      <c r="BQ54" s="99"/>
      <c r="BR54" s="99"/>
      <c r="BS54" s="99"/>
      <c r="BT54" s="99"/>
      <c r="BU54" s="99"/>
      <c r="BV54" s="99"/>
      <c r="BW54" s="99"/>
      <c r="BX54" s="99"/>
      <c r="BY54" s="99"/>
      <c r="BZ54" s="99"/>
      <c r="CA54" s="99"/>
      <c r="CB54" s="99"/>
      <c r="CC54" s="99"/>
      <c r="CD54" s="99"/>
      <c r="CE54" s="99"/>
      <c r="CF54" s="99"/>
      <c r="CG54" s="99"/>
      <c r="CH54" s="99"/>
      <c r="CI54" s="99"/>
      <c r="CJ54" s="99"/>
      <c r="CK54" s="99"/>
      <c r="CL54" s="99"/>
      <c r="CM54" s="99"/>
      <c r="CN54" s="99"/>
      <c r="CO54" s="99"/>
      <c r="CP54" s="99"/>
      <c r="CQ54" s="99"/>
      <c r="CR54" s="99"/>
      <c r="CS54" s="99"/>
      <c r="CT54" s="99"/>
      <c r="CU54" s="99"/>
      <c r="CV54" s="99"/>
      <c r="CW54" s="99"/>
      <c r="CX54" s="99"/>
      <c r="CY54" s="99"/>
      <c r="CZ54" s="99"/>
      <c r="DA54" s="99"/>
      <c r="DB54" s="99"/>
      <c r="DC54" s="99"/>
      <c r="DD54" s="99"/>
      <c r="DE54" s="99"/>
      <c r="DF54" s="99"/>
      <c r="DG54" s="99"/>
      <c r="DH54" s="99"/>
      <c r="DI54" s="99"/>
      <c r="DJ54" s="99"/>
      <c r="DK54" s="99"/>
      <c r="DL54" s="99"/>
      <c r="DM54" s="99"/>
      <c r="DN54" s="99"/>
      <c r="DO54" s="99"/>
      <c r="DP54" s="99"/>
      <c r="DQ54" s="99"/>
      <c r="DR54" s="99"/>
      <c r="DS54" s="99"/>
      <c r="DT54" s="99"/>
      <c r="DU54" s="99"/>
      <c r="DV54" s="99"/>
      <c r="DW54" s="99"/>
      <c r="DX54" s="99"/>
      <c r="DY54" s="99"/>
      <c r="DZ54" s="99"/>
      <c r="EA54" s="99"/>
      <c r="EB54" s="99"/>
      <c r="EC54" s="99"/>
      <c r="ED54" s="99"/>
      <c r="EE54" s="99"/>
      <c r="EF54" s="99"/>
      <c r="EG54" s="99"/>
      <c r="EH54" s="99"/>
      <c r="EI54" s="99"/>
      <c r="EJ54" s="99"/>
      <c r="EK54" s="99"/>
      <c r="EL54" s="99"/>
      <c r="EM54" s="99"/>
      <c r="EN54" s="99"/>
      <c r="EO54" s="99"/>
      <c r="EP54" s="99"/>
      <c r="EQ54" s="99"/>
      <c r="ER54" s="99"/>
      <c r="ES54" s="99"/>
      <c r="ET54" s="99"/>
      <c r="EU54" s="99"/>
      <c r="EV54" s="99"/>
      <c r="EW54" s="99"/>
      <c r="EX54" s="99"/>
      <c r="EY54" s="99"/>
      <c r="EZ54" s="99"/>
      <c r="FA54" s="99"/>
      <c r="FB54" s="99"/>
      <c r="FC54" s="99"/>
      <c r="FD54" s="99"/>
      <c r="FE54" s="99"/>
      <c r="FF54" s="99"/>
      <c r="FG54" s="99"/>
      <c r="FH54" s="99"/>
      <c r="FI54" s="99"/>
      <c r="FJ54" s="99"/>
      <c r="FK54" s="99"/>
      <c r="FL54" s="99"/>
      <c r="FM54" s="99"/>
      <c r="FN54" s="99"/>
      <c r="FO54" s="99"/>
      <c r="FP54" s="99"/>
      <c r="FQ54" s="99"/>
      <c r="FR54" s="99"/>
      <c r="FS54" s="99"/>
      <c r="FT54" s="99"/>
      <c r="FU54" s="99"/>
      <c r="FV54" s="99"/>
      <c r="FW54" s="99"/>
      <c r="FX54" s="99"/>
      <c r="FY54" s="99"/>
      <c r="FZ54" s="99"/>
      <c r="GA54" s="99"/>
      <c r="GB54" s="99"/>
      <c r="GC54" s="99"/>
      <c r="GD54" s="99"/>
      <c r="GE54" s="99"/>
      <c r="GF54" s="99"/>
    </row>
    <row r="55" spans="2:188" s="107" customFormat="1" ht="14.5" thickBot="1" x14ac:dyDescent="0.4">
      <c r="B55" s="141"/>
      <c r="C55" s="142" t="s">
        <v>73</v>
      </c>
      <c r="D55" s="143"/>
      <c r="E55" s="144"/>
      <c r="F55" s="145"/>
      <c r="G55" s="146"/>
      <c r="H55" s="99"/>
      <c r="I55" s="24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c r="CD55" s="99"/>
      <c r="CE55" s="99"/>
      <c r="CF55" s="99"/>
      <c r="CG55" s="99"/>
      <c r="CH55" s="99"/>
      <c r="CI55" s="99"/>
      <c r="CJ55" s="99"/>
      <c r="CK55" s="99"/>
      <c r="CL55" s="99"/>
      <c r="CM55" s="99"/>
      <c r="CN55" s="99"/>
      <c r="CO55" s="99"/>
      <c r="CP55" s="99"/>
      <c r="CQ55" s="99"/>
      <c r="CR55" s="99"/>
      <c r="CS55" s="99"/>
      <c r="CT55" s="99"/>
      <c r="CU55" s="99"/>
      <c r="CV55" s="99"/>
      <c r="CW55" s="99"/>
      <c r="CX55" s="99"/>
      <c r="CY55" s="99"/>
      <c r="CZ55" s="99"/>
      <c r="DA55" s="99"/>
      <c r="DB55" s="99"/>
      <c r="DC55" s="99"/>
      <c r="DD55" s="99"/>
      <c r="DE55" s="99"/>
      <c r="DF55" s="99"/>
      <c r="DG55" s="99"/>
      <c r="DH55" s="99"/>
      <c r="DI55" s="99"/>
      <c r="DJ55" s="99"/>
      <c r="DK55" s="99"/>
      <c r="DL55" s="99"/>
      <c r="DM55" s="99"/>
      <c r="DN55" s="99"/>
      <c r="DO55" s="99"/>
      <c r="DP55" s="99"/>
      <c r="DQ55" s="99"/>
      <c r="DR55" s="99"/>
      <c r="DS55" s="99"/>
      <c r="DT55" s="99"/>
      <c r="DU55" s="99"/>
      <c r="DV55" s="99"/>
      <c r="DW55" s="99"/>
      <c r="DX55" s="99"/>
      <c r="DY55" s="99"/>
      <c r="DZ55" s="99"/>
      <c r="EA55" s="99"/>
      <c r="EB55" s="99"/>
      <c r="EC55" s="99"/>
      <c r="ED55" s="99"/>
      <c r="EE55" s="99"/>
      <c r="EF55" s="99"/>
      <c r="EG55" s="99"/>
      <c r="EH55" s="99"/>
      <c r="EI55" s="99"/>
      <c r="EJ55" s="99"/>
      <c r="EK55" s="99"/>
      <c r="EL55" s="99"/>
      <c r="EM55" s="99"/>
      <c r="EN55" s="99"/>
      <c r="EO55" s="99"/>
      <c r="EP55" s="99"/>
      <c r="EQ55" s="99"/>
      <c r="ER55" s="99"/>
      <c r="ES55" s="99"/>
      <c r="ET55" s="99"/>
      <c r="EU55" s="99"/>
      <c r="EV55" s="99"/>
      <c r="EW55" s="99"/>
      <c r="EX55" s="99"/>
      <c r="EY55" s="99"/>
      <c r="EZ55" s="99"/>
      <c r="FA55" s="99"/>
      <c r="FB55" s="99"/>
      <c r="FC55" s="99"/>
      <c r="FD55" s="99"/>
      <c r="FE55" s="99"/>
      <c r="FF55" s="99"/>
      <c r="FG55" s="99"/>
      <c r="FH55" s="99"/>
      <c r="FI55" s="99"/>
      <c r="FJ55" s="99"/>
      <c r="FK55" s="99"/>
      <c r="FL55" s="99"/>
      <c r="FM55" s="99"/>
      <c r="FN55" s="99"/>
      <c r="FO55" s="99"/>
      <c r="FP55" s="99"/>
      <c r="FQ55" s="99"/>
      <c r="FR55" s="99"/>
      <c r="FS55" s="99"/>
      <c r="FT55" s="99"/>
      <c r="FU55" s="99"/>
      <c r="FV55" s="99"/>
      <c r="FW55" s="99"/>
      <c r="FX55" s="99"/>
      <c r="FY55" s="99"/>
      <c r="FZ55" s="99"/>
      <c r="GA55" s="99"/>
      <c r="GB55" s="99"/>
      <c r="GC55" s="99"/>
      <c r="GD55" s="99"/>
      <c r="GE55" s="99"/>
      <c r="GF55" s="99"/>
    </row>
    <row r="56" spans="2:188" s="107" customFormat="1" ht="60" customHeight="1" x14ac:dyDescent="0.35">
      <c r="B56" s="152">
        <v>28</v>
      </c>
      <c r="C56" s="255" t="s">
        <v>74</v>
      </c>
      <c r="D56" s="158" t="s">
        <v>75</v>
      </c>
      <c r="E56" s="154">
        <v>5885000</v>
      </c>
      <c r="F56" s="155">
        <v>7</v>
      </c>
      <c r="G56" s="127">
        <v>41195000</v>
      </c>
      <c r="H56" s="99"/>
      <c r="I56" s="24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c r="CD56" s="99"/>
      <c r="CE56" s="99"/>
      <c r="CF56" s="99"/>
      <c r="CG56" s="99"/>
      <c r="CH56" s="99"/>
      <c r="CI56" s="99"/>
      <c r="CJ56" s="99"/>
      <c r="CK56" s="99"/>
      <c r="CL56" s="99"/>
      <c r="CM56" s="99"/>
      <c r="CN56" s="99"/>
      <c r="CO56" s="99"/>
      <c r="CP56" s="99"/>
      <c r="CQ56" s="99"/>
      <c r="CR56" s="99"/>
      <c r="CS56" s="99"/>
      <c r="CT56" s="99"/>
      <c r="CU56" s="99"/>
      <c r="CV56" s="99"/>
      <c r="CW56" s="99"/>
      <c r="CX56" s="99"/>
      <c r="CY56" s="99"/>
      <c r="CZ56" s="99"/>
      <c r="DA56" s="99"/>
      <c r="DB56" s="99"/>
      <c r="DC56" s="99"/>
      <c r="DD56" s="99"/>
      <c r="DE56" s="99"/>
      <c r="DF56" s="99"/>
      <c r="DG56" s="99"/>
      <c r="DH56" s="99"/>
      <c r="DI56" s="99"/>
      <c r="DJ56" s="99"/>
      <c r="DK56" s="99"/>
      <c r="DL56" s="99"/>
      <c r="DM56" s="99"/>
      <c r="DN56" s="99"/>
      <c r="DO56" s="99"/>
      <c r="DP56" s="99"/>
      <c r="DQ56" s="99"/>
      <c r="DR56" s="99"/>
      <c r="DS56" s="99"/>
      <c r="DT56" s="99"/>
      <c r="DU56" s="99"/>
      <c r="DV56" s="99"/>
      <c r="DW56" s="99"/>
      <c r="DX56" s="99"/>
      <c r="DY56" s="99"/>
      <c r="DZ56" s="99"/>
      <c r="EA56" s="99"/>
      <c r="EB56" s="99"/>
      <c r="EC56" s="99"/>
      <c r="ED56" s="99"/>
      <c r="EE56" s="99"/>
      <c r="EF56" s="99"/>
      <c r="EG56" s="99"/>
      <c r="EH56" s="99"/>
      <c r="EI56" s="99"/>
      <c r="EJ56" s="99"/>
      <c r="EK56" s="99"/>
      <c r="EL56" s="99"/>
      <c r="EM56" s="99"/>
      <c r="EN56" s="99"/>
      <c r="EO56" s="99"/>
      <c r="EP56" s="99"/>
      <c r="EQ56" s="99"/>
      <c r="ER56" s="99"/>
      <c r="ES56" s="99"/>
      <c r="ET56" s="99"/>
      <c r="EU56" s="99"/>
      <c r="EV56" s="99"/>
      <c r="EW56" s="99"/>
      <c r="EX56" s="99"/>
      <c r="EY56" s="99"/>
      <c r="EZ56" s="99"/>
      <c r="FA56" s="99"/>
      <c r="FB56" s="99"/>
      <c r="FC56" s="99"/>
      <c r="FD56" s="99"/>
      <c r="FE56" s="99"/>
      <c r="FF56" s="99"/>
      <c r="FG56" s="99"/>
      <c r="FH56" s="99"/>
      <c r="FI56" s="99"/>
      <c r="FJ56" s="99"/>
      <c r="FK56" s="99"/>
      <c r="FL56" s="99"/>
      <c r="FM56" s="99"/>
      <c r="FN56" s="99"/>
      <c r="FO56" s="99"/>
      <c r="FP56" s="99"/>
      <c r="FQ56" s="99"/>
      <c r="FR56" s="99"/>
      <c r="FS56" s="99"/>
      <c r="FT56" s="99"/>
      <c r="FU56" s="99"/>
      <c r="FV56" s="99"/>
      <c r="FW56" s="99"/>
      <c r="FX56" s="99"/>
      <c r="FY56" s="99"/>
      <c r="FZ56" s="99"/>
      <c r="GA56" s="99"/>
      <c r="GB56" s="99"/>
      <c r="GC56" s="99"/>
      <c r="GD56" s="99"/>
      <c r="GE56" s="99"/>
      <c r="GF56" s="99"/>
    </row>
    <row r="57" spans="2:188" s="107" customFormat="1" ht="27" customHeight="1" x14ac:dyDescent="0.35">
      <c r="B57" s="152">
        <v>29</v>
      </c>
      <c r="C57" s="157" t="s">
        <v>76</v>
      </c>
      <c r="D57" s="158" t="s">
        <v>75</v>
      </c>
      <c r="E57" s="154">
        <v>7335000</v>
      </c>
      <c r="F57" s="155">
        <v>3.5</v>
      </c>
      <c r="G57" s="127">
        <v>25672500</v>
      </c>
      <c r="H57" s="99"/>
      <c r="I57" s="24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c r="CD57" s="99"/>
      <c r="CE57" s="99"/>
      <c r="CF57" s="99"/>
      <c r="CG57" s="99"/>
      <c r="CH57" s="99"/>
      <c r="CI57" s="99"/>
      <c r="CJ57" s="99"/>
      <c r="CK57" s="99"/>
      <c r="CL57" s="99"/>
      <c r="CM57" s="99"/>
      <c r="CN57" s="99"/>
      <c r="CO57" s="99"/>
      <c r="CP57" s="99"/>
      <c r="CQ57" s="99"/>
      <c r="CR57" s="99"/>
      <c r="CS57" s="99"/>
      <c r="CT57" s="99"/>
      <c r="CU57" s="99"/>
      <c r="CV57" s="99"/>
      <c r="CW57" s="99"/>
      <c r="CX57" s="99"/>
      <c r="CY57" s="99"/>
      <c r="CZ57" s="99"/>
      <c r="DA57" s="99"/>
      <c r="DB57" s="99"/>
      <c r="DC57" s="99"/>
      <c r="DD57" s="99"/>
      <c r="DE57" s="99"/>
      <c r="DF57" s="99"/>
      <c r="DG57" s="99"/>
      <c r="DH57" s="99"/>
      <c r="DI57" s="99"/>
      <c r="DJ57" s="99"/>
      <c r="DK57" s="99"/>
      <c r="DL57" s="99"/>
      <c r="DM57" s="99"/>
      <c r="DN57" s="99"/>
      <c r="DO57" s="99"/>
      <c r="DP57" s="99"/>
      <c r="DQ57" s="99"/>
      <c r="DR57" s="99"/>
      <c r="DS57" s="99"/>
      <c r="DT57" s="99"/>
      <c r="DU57" s="99"/>
      <c r="DV57" s="99"/>
      <c r="DW57" s="99"/>
      <c r="DX57" s="99"/>
      <c r="DY57" s="99"/>
      <c r="DZ57" s="99"/>
      <c r="EA57" s="99"/>
      <c r="EB57" s="99"/>
      <c r="EC57" s="99"/>
      <c r="ED57" s="99"/>
      <c r="EE57" s="99"/>
      <c r="EF57" s="99"/>
      <c r="EG57" s="99"/>
      <c r="EH57" s="99"/>
      <c r="EI57" s="99"/>
      <c r="EJ57" s="99"/>
      <c r="EK57" s="99"/>
      <c r="EL57" s="99"/>
      <c r="EM57" s="99"/>
      <c r="EN57" s="99"/>
      <c r="EO57" s="99"/>
      <c r="EP57" s="99"/>
      <c r="EQ57" s="99"/>
      <c r="ER57" s="99"/>
      <c r="ES57" s="99"/>
      <c r="ET57" s="99"/>
      <c r="EU57" s="99"/>
      <c r="EV57" s="99"/>
      <c r="EW57" s="99"/>
      <c r="EX57" s="99"/>
      <c r="EY57" s="99"/>
      <c r="EZ57" s="99"/>
      <c r="FA57" s="99"/>
      <c r="FB57" s="99"/>
      <c r="FC57" s="99"/>
      <c r="FD57" s="99"/>
      <c r="FE57" s="99"/>
      <c r="FF57" s="99"/>
      <c r="FG57" s="99"/>
      <c r="FH57" s="99"/>
      <c r="FI57" s="99"/>
      <c r="FJ57" s="99"/>
      <c r="FK57" s="99"/>
      <c r="FL57" s="99"/>
      <c r="FM57" s="99"/>
      <c r="FN57" s="99"/>
      <c r="FO57" s="99"/>
      <c r="FP57" s="99"/>
      <c r="FQ57" s="99"/>
      <c r="FR57" s="99"/>
      <c r="FS57" s="99"/>
      <c r="FT57" s="99"/>
      <c r="FU57" s="99"/>
      <c r="FV57" s="99"/>
      <c r="FW57" s="99"/>
      <c r="FX57" s="99"/>
      <c r="FY57" s="99"/>
      <c r="FZ57" s="99"/>
      <c r="GA57" s="99"/>
      <c r="GB57" s="99"/>
      <c r="GC57" s="99"/>
      <c r="GD57" s="99"/>
      <c r="GE57" s="99"/>
      <c r="GF57" s="99"/>
    </row>
    <row r="58" spans="2:188" s="107" customFormat="1" ht="29.5" customHeight="1" x14ac:dyDescent="0.35">
      <c r="B58" s="152">
        <v>30</v>
      </c>
      <c r="C58" s="157" t="s">
        <v>77</v>
      </c>
      <c r="D58" s="158" t="s">
        <v>75</v>
      </c>
      <c r="E58" s="154">
        <v>682000</v>
      </c>
      <c r="F58" s="155">
        <v>3.5</v>
      </c>
      <c r="G58" s="127">
        <v>2387000</v>
      </c>
      <c r="H58" s="99"/>
      <c r="I58" s="24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c r="FB58" s="99"/>
      <c r="FC58" s="99"/>
      <c r="FD58" s="99"/>
      <c r="FE58" s="99"/>
      <c r="FF58" s="99"/>
      <c r="FG58" s="99"/>
      <c r="FH58" s="99"/>
      <c r="FI58" s="99"/>
      <c r="FJ58" s="99"/>
      <c r="FK58" s="99"/>
      <c r="FL58" s="99"/>
      <c r="FM58" s="99"/>
      <c r="FN58" s="99"/>
      <c r="FO58" s="99"/>
      <c r="FP58" s="99"/>
      <c r="FQ58" s="99"/>
      <c r="FR58" s="99"/>
      <c r="FS58" s="99"/>
      <c r="FT58" s="99"/>
      <c r="FU58" s="99"/>
      <c r="FV58" s="99"/>
      <c r="FW58" s="99"/>
      <c r="FX58" s="99"/>
      <c r="FY58" s="99"/>
      <c r="FZ58" s="99"/>
      <c r="GA58" s="99"/>
      <c r="GB58" s="99"/>
      <c r="GC58" s="99"/>
      <c r="GD58" s="99"/>
      <c r="GE58" s="99"/>
      <c r="GF58" s="99"/>
    </row>
    <row r="59" spans="2:188" s="107" customFormat="1" ht="30" customHeight="1" thickBot="1" x14ac:dyDescent="0.4">
      <c r="B59" s="152">
        <v>31</v>
      </c>
      <c r="C59" s="157" t="s">
        <v>78</v>
      </c>
      <c r="D59" s="158" t="s">
        <v>75</v>
      </c>
      <c r="E59" s="150">
        <v>1812000</v>
      </c>
      <c r="F59" s="151">
        <v>3.5</v>
      </c>
      <c r="G59" s="127">
        <v>6342000</v>
      </c>
      <c r="H59" s="99"/>
      <c r="I59" s="24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c r="CD59" s="99"/>
      <c r="CE59" s="99"/>
      <c r="CF59" s="99"/>
      <c r="CG59" s="99"/>
      <c r="CH59" s="99"/>
      <c r="CI59" s="99"/>
      <c r="CJ59" s="99"/>
      <c r="CK59" s="99"/>
      <c r="CL59" s="99"/>
      <c r="CM59" s="99"/>
      <c r="CN59" s="99"/>
      <c r="CO59" s="99"/>
      <c r="CP59" s="99"/>
      <c r="CQ59" s="99"/>
      <c r="CR59" s="99"/>
      <c r="CS59" s="99"/>
      <c r="CT59" s="99"/>
      <c r="CU59" s="99"/>
      <c r="CV59" s="99"/>
      <c r="CW59" s="99"/>
      <c r="CX59" s="99"/>
      <c r="CY59" s="99"/>
      <c r="CZ59" s="99"/>
      <c r="DA59" s="99"/>
      <c r="DB59" s="99"/>
      <c r="DC59" s="99"/>
      <c r="DD59" s="99"/>
      <c r="DE59" s="99"/>
      <c r="DF59" s="99"/>
      <c r="DG59" s="99"/>
      <c r="DH59" s="99"/>
      <c r="DI59" s="99"/>
      <c r="DJ59" s="99"/>
      <c r="DK59" s="99"/>
      <c r="DL59" s="99"/>
      <c r="DM59" s="99"/>
      <c r="DN59" s="99"/>
      <c r="DO59" s="99"/>
      <c r="DP59" s="99"/>
      <c r="DQ59" s="99"/>
      <c r="DR59" s="99"/>
      <c r="DS59" s="99"/>
      <c r="DT59" s="99"/>
      <c r="DU59" s="99"/>
      <c r="DV59" s="99"/>
      <c r="DW59" s="99"/>
      <c r="DX59" s="99"/>
      <c r="DY59" s="99"/>
      <c r="DZ59" s="99"/>
      <c r="EA59" s="99"/>
      <c r="EB59" s="99"/>
      <c r="EC59" s="99"/>
      <c r="ED59" s="99"/>
      <c r="EE59" s="99"/>
      <c r="EF59" s="99"/>
      <c r="EG59" s="99"/>
      <c r="EH59" s="99"/>
      <c r="EI59" s="99"/>
      <c r="EJ59" s="99"/>
      <c r="EK59" s="99"/>
      <c r="EL59" s="99"/>
      <c r="EM59" s="99"/>
      <c r="EN59" s="99"/>
      <c r="EO59" s="99"/>
      <c r="EP59" s="99"/>
      <c r="EQ59" s="99"/>
      <c r="ER59" s="99"/>
      <c r="ES59" s="99"/>
      <c r="ET59" s="99"/>
      <c r="EU59" s="99"/>
      <c r="EV59" s="99"/>
      <c r="EW59" s="99"/>
      <c r="EX59" s="99"/>
      <c r="EY59" s="99"/>
      <c r="EZ59" s="99"/>
      <c r="FA59" s="99"/>
      <c r="FB59" s="99"/>
      <c r="FC59" s="99"/>
      <c r="FD59" s="99"/>
      <c r="FE59" s="99"/>
      <c r="FF59" s="99"/>
      <c r="FG59" s="99"/>
      <c r="FH59" s="99"/>
      <c r="FI59" s="99"/>
      <c r="FJ59" s="99"/>
      <c r="FK59" s="99"/>
      <c r="FL59" s="99"/>
      <c r="FM59" s="99"/>
      <c r="FN59" s="99"/>
      <c r="FO59" s="99"/>
      <c r="FP59" s="99"/>
      <c r="FQ59" s="99"/>
      <c r="FR59" s="99"/>
      <c r="FS59" s="99"/>
      <c r="FT59" s="99"/>
      <c r="FU59" s="99"/>
      <c r="FV59" s="99"/>
      <c r="FW59" s="99"/>
      <c r="FX59" s="99"/>
      <c r="FY59" s="99"/>
      <c r="FZ59" s="99"/>
      <c r="GA59" s="99"/>
      <c r="GB59" s="99"/>
      <c r="GC59" s="99"/>
      <c r="GD59" s="99"/>
      <c r="GE59" s="99"/>
      <c r="GF59" s="99"/>
    </row>
    <row r="60" spans="2:188" s="107" customFormat="1" ht="14.5" thickBot="1" x14ac:dyDescent="0.4">
      <c r="B60" s="141"/>
      <c r="C60" s="142" t="s">
        <v>79</v>
      </c>
      <c r="D60" s="143"/>
      <c r="E60" s="144"/>
      <c r="F60" s="145"/>
      <c r="G60" s="146"/>
      <c r="H60" s="99"/>
      <c r="I60" s="24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99"/>
      <c r="BU60" s="99"/>
      <c r="BV60" s="99"/>
      <c r="BW60" s="99"/>
      <c r="BX60" s="99"/>
      <c r="BY60" s="99"/>
      <c r="BZ60" s="99"/>
      <c r="CA60" s="99"/>
      <c r="CB60" s="99"/>
      <c r="CC60" s="99"/>
      <c r="CD60" s="99"/>
      <c r="CE60" s="99"/>
      <c r="CF60" s="99"/>
      <c r="CG60" s="99"/>
      <c r="CH60" s="99"/>
      <c r="CI60" s="99"/>
      <c r="CJ60" s="99"/>
      <c r="CK60" s="99"/>
      <c r="CL60" s="99"/>
      <c r="CM60" s="99"/>
      <c r="CN60" s="99"/>
      <c r="CO60" s="99"/>
      <c r="CP60" s="99"/>
      <c r="CQ60" s="99"/>
      <c r="CR60" s="99"/>
      <c r="CS60" s="99"/>
      <c r="CT60" s="99"/>
      <c r="CU60" s="99"/>
      <c r="CV60" s="99"/>
      <c r="CW60" s="99"/>
      <c r="CX60" s="99"/>
      <c r="CY60" s="99"/>
      <c r="CZ60" s="99"/>
      <c r="DA60" s="99"/>
      <c r="DB60" s="99"/>
      <c r="DC60" s="99"/>
      <c r="DD60" s="99"/>
      <c r="DE60" s="99"/>
      <c r="DF60" s="99"/>
      <c r="DG60" s="99"/>
      <c r="DH60" s="99"/>
      <c r="DI60" s="99"/>
      <c r="DJ60" s="99"/>
      <c r="DK60" s="99"/>
      <c r="DL60" s="99"/>
      <c r="DM60" s="99"/>
      <c r="DN60" s="99"/>
      <c r="DO60" s="99"/>
      <c r="DP60" s="99"/>
      <c r="DQ60" s="99"/>
      <c r="DR60" s="99"/>
      <c r="DS60" s="99"/>
      <c r="DT60" s="99"/>
      <c r="DU60" s="99"/>
      <c r="DV60" s="99"/>
      <c r="DW60" s="99"/>
      <c r="DX60" s="99"/>
      <c r="DY60" s="99"/>
      <c r="DZ60" s="99"/>
      <c r="EA60" s="99"/>
      <c r="EB60" s="99"/>
      <c r="EC60" s="99"/>
      <c r="ED60" s="99"/>
      <c r="EE60" s="99"/>
      <c r="EF60" s="99"/>
      <c r="EG60" s="99"/>
      <c r="EH60" s="99"/>
      <c r="EI60" s="99"/>
      <c r="EJ60" s="99"/>
      <c r="EK60" s="99"/>
      <c r="EL60" s="99"/>
      <c r="EM60" s="99"/>
      <c r="EN60" s="99"/>
      <c r="EO60" s="99"/>
      <c r="EP60" s="99"/>
      <c r="EQ60" s="99"/>
      <c r="ER60" s="99"/>
      <c r="ES60" s="99"/>
      <c r="ET60" s="99"/>
      <c r="EU60" s="99"/>
      <c r="EV60" s="99"/>
      <c r="EW60" s="99"/>
      <c r="EX60" s="99"/>
      <c r="EY60" s="99"/>
      <c r="EZ60" s="99"/>
      <c r="FA60" s="99"/>
      <c r="FB60" s="99"/>
      <c r="FC60" s="99"/>
      <c r="FD60" s="99"/>
      <c r="FE60" s="99"/>
      <c r="FF60" s="99"/>
      <c r="FG60" s="99"/>
      <c r="FH60" s="99"/>
      <c r="FI60" s="99"/>
      <c r="FJ60" s="99"/>
      <c r="FK60" s="99"/>
      <c r="FL60" s="99"/>
      <c r="FM60" s="99"/>
      <c r="FN60" s="99"/>
      <c r="FO60" s="99"/>
      <c r="FP60" s="99"/>
      <c r="FQ60" s="99"/>
      <c r="FR60" s="99"/>
      <c r="FS60" s="99"/>
      <c r="FT60" s="99"/>
      <c r="FU60" s="99"/>
      <c r="FV60" s="99"/>
      <c r="FW60" s="99"/>
      <c r="FX60" s="99"/>
      <c r="FY60" s="99"/>
      <c r="FZ60" s="99"/>
      <c r="GA60" s="99"/>
      <c r="GB60" s="99"/>
      <c r="GC60" s="99"/>
      <c r="GD60" s="99"/>
      <c r="GE60" s="99"/>
      <c r="GF60" s="99"/>
    </row>
    <row r="61" spans="2:188" s="107" customFormat="1" ht="27.65" customHeight="1" x14ac:dyDescent="0.35">
      <c r="B61" s="202">
        <v>32</v>
      </c>
      <c r="C61" s="203" t="s">
        <v>80</v>
      </c>
      <c r="D61" s="204" t="s">
        <v>75</v>
      </c>
      <c r="E61" s="154">
        <v>2459000</v>
      </c>
      <c r="F61" s="206">
        <v>3.5</v>
      </c>
      <c r="G61" s="127">
        <v>8606500</v>
      </c>
      <c r="H61" s="99"/>
      <c r="I61" s="24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c r="FB61" s="99"/>
      <c r="FC61" s="99"/>
      <c r="FD61" s="99"/>
      <c r="FE61" s="99"/>
      <c r="FF61" s="99"/>
      <c r="FG61" s="99"/>
      <c r="FH61" s="99"/>
      <c r="FI61" s="99"/>
      <c r="FJ61" s="99"/>
      <c r="FK61" s="99"/>
      <c r="FL61" s="99"/>
      <c r="FM61" s="99"/>
      <c r="FN61" s="99"/>
      <c r="FO61" s="99"/>
      <c r="FP61" s="99"/>
      <c r="FQ61" s="99"/>
      <c r="FR61" s="99"/>
      <c r="FS61" s="99"/>
      <c r="FT61" s="99"/>
      <c r="FU61" s="99"/>
      <c r="FV61" s="99"/>
      <c r="FW61" s="99"/>
      <c r="FX61" s="99"/>
      <c r="FY61" s="99"/>
      <c r="FZ61" s="99"/>
      <c r="GA61" s="99"/>
      <c r="GB61" s="99"/>
      <c r="GC61" s="99"/>
      <c r="GD61" s="99"/>
      <c r="GE61" s="99"/>
      <c r="GF61" s="99"/>
    </row>
    <row r="62" spans="2:188" s="107" customFormat="1" ht="30.65" customHeight="1" x14ac:dyDescent="0.35">
      <c r="B62" s="156">
        <v>33</v>
      </c>
      <c r="C62" s="157" t="s">
        <v>81</v>
      </c>
      <c r="D62" s="158" t="s">
        <v>75</v>
      </c>
      <c r="E62" s="154">
        <v>912000</v>
      </c>
      <c r="F62" s="160">
        <v>3.5</v>
      </c>
      <c r="G62" s="127">
        <v>3192000</v>
      </c>
      <c r="H62" s="99"/>
      <c r="I62" s="24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c r="AJ62" s="99"/>
      <c r="AK62" s="99"/>
      <c r="AL62" s="99"/>
      <c r="AM62" s="99"/>
      <c r="AN62" s="99"/>
      <c r="AO62" s="99"/>
      <c r="AP62" s="99"/>
      <c r="AQ62" s="99"/>
      <c r="AR62" s="99"/>
      <c r="AS62" s="99"/>
      <c r="AT62" s="99"/>
      <c r="AU62" s="99"/>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c r="CD62" s="99"/>
      <c r="CE62" s="99"/>
      <c r="CF62" s="99"/>
      <c r="CG62" s="99"/>
      <c r="CH62" s="99"/>
      <c r="CI62" s="99"/>
      <c r="CJ62" s="99"/>
      <c r="CK62" s="99"/>
      <c r="CL62" s="99"/>
      <c r="CM62" s="99"/>
      <c r="CN62" s="99"/>
      <c r="CO62" s="99"/>
      <c r="CP62" s="99"/>
      <c r="CQ62" s="99"/>
      <c r="CR62" s="99"/>
      <c r="CS62" s="99"/>
      <c r="CT62" s="99"/>
      <c r="CU62" s="99"/>
      <c r="CV62" s="99"/>
      <c r="CW62" s="99"/>
      <c r="CX62" s="99"/>
      <c r="CY62" s="99"/>
      <c r="CZ62" s="99"/>
      <c r="DA62" s="99"/>
      <c r="DB62" s="99"/>
      <c r="DC62" s="99"/>
      <c r="DD62" s="99"/>
      <c r="DE62" s="99"/>
      <c r="DF62" s="99"/>
      <c r="DG62" s="99"/>
      <c r="DH62" s="99"/>
      <c r="DI62" s="99"/>
      <c r="DJ62" s="99"/>
      <c r="DK62" s="99"/>
      <c r="DL62" s="99"/>
      <c r="DM62" s="99"/>
      <c r="DN62" s="99"/>
      <c r="DO62" s="99"/>
      <c r="DP62" s="99"/>
      <c r="DQ62" s="99"/>
      <c r="DR62" s="99"/>
      <c r="DS62" s="99"/>
      <c r="DT62" s="99"/>
      <c r="DU62" s="99"/>
      <c r="DV62" s="99"/>
      <c r="DW62" s="99"/>
      <c r="DX62" s="99"/>
      <c r="DY62" s="99"/>
      <c r="DZ62" s="99"/>
      <c r="EA62" s="99"/>
      <c r="EB62" s="99"/>
      <c r="EC62" s="99"/>
      <c r="ED62" s="99"/>
      <c r="EE62" s="99"/>
      <c r="EF62" s="99"/>
      <c r="EG62" s="99"/>
      <c r="EH62" s="99"/>
      <c r="EI62" s="99"/>
      <c r="EJ62" s="99"/>
      <c r="EK62" s="99"/>
      <c r="EL62" s="99"/>
      <c r="EM62" s="99"/>
      <c r="EN62" s="99"/>
      <c r="EO62" s="99"/>
      <c r="EP62" s="99"/>
      <c r="EQ62" s="99"/>
      <c r="ER62" s="99"/>
      <c r="ES62" s="99"/>
      <c r="ET62" s="99"/>
      <c r="EU62" s="99"/>
      <c r="EV62" s="99"/>
      <c r="EW62" s="99"/>
      <c r="EX62" s="99"/>
      <c r="EY62" s="99"/>
      <c r="EZ62" s="99"/>
      <c r="FA62" s="99"/>
      <c r="FB62" s="99"/>
      <c r="FC62" s="99"/>
      <c r="FD62" s="99"/>
      <c r="FE62" s="99"/>
      <c r="FF62" s="99"/>
      <c r="FG62" s="99"/>
      <c r="FH62" s="99"/>
      <c r="FI62" s="99"/>
      <c r="FJ62" s="99"/>
      <c r="FK62" s="99"/>
      <c r="FL62" s="99"/>
      <c r="FM62" s="99"/>
      <c r="FN62" s="99"/>
      <c r="FO62" s="99"/>
      <c r="FP62" s="99"/>
      <c r="FQ62" s="99"/>
      <c r="FR62" s="99"/>
      <c r="FS62" s="99"/>
      <c r="FT62" s="99"/>
      <c r="FU62" s="99"/>
      <c r="FV62" s="99"/>
      <c r="FW62" s="99"/>
      <c r="FX62" s="99"/>
      <c r="FY62" s="99"/>
      <c r="FZ62" s="99"/>
      <c r="GA62" s="99"/>
      <c r="GB62" s="99"/>
      <c r="GC62" s="99"/>
      <c r="GD62" s="99"/>
      <c r="GE62" s="99"/>
      <c r="GF62" s="99"/>
    </row>
    <row r="63" spans="2:188" s="107" customFormat="1" ht="27" customHeight="1" thickBot="1" x14ac:dyDescent="0.4">
      <c r="B63" s="156">
        <v>34</v>
      </c>
      <c r="C63" s="157" t="s">
        <v>82</v>
      </c>
      <c r="D63" s="161" t="s">
        <v>75</v>
      </c>
      <c r="E63" s="154">
        <v>912000</v>
      </c>
      <c r="F63" s="160">
        <v>3.5</v>
      </c>
      <c r="G63" s="127">
        <v>3192000</v>
      </c>
      <c r="H63" s="99"/>
      <c r="I63" s="249"/>
      <c r="J63" s="99"/>
      <c r="K63" s="225"/>
      <c r="L63" s="225"/>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c r="CD63" s="99"/>
      <c r="CE63" s="99"/>
      <c r="CF63" s="99"/>
      <c r="CG63" s="99"/>
      <c r="CH63" s="99"/>
      <c r="CI63" s="99"/>
      <c r="CJ63" s="99"/>
      <c r="CK63" s="99"/>
      <c r="CL63" s="99"/>
      <c r="CM63" s="99"/>
      <c r="CN63" s="99"/>
      <c r="CO63" s="99"/>
      <c r="CP63" s="99"/>
      <c r="CQ63" s="99"/>
      <c r="CR63" s="99"/>
      <c r="CS63" s="99"/>
      <c r="CT63" s="99"/>
      <c r="CU63" s="99"/>
      <c r="CV63" s="99"/>
      <c r="CW63" s="99"/>
      <c r="CX63" s="99"/>
      <c r="CY63" s="99"/>
      <c r="CZ63" s="99"/>
      <c r="DA63" s="99"/>
      <c r="DB63" s="99"/>
      <c r="DC63" s="99"/>
      <c r="DD63" s="99"/>
      <c r="DE63" s="99"/>
      <c r="DF63" s="99"/>
      <c r="DG63" s="99"/>
      <c r="DH63" s="99"/>
      <c r="DI63" s="99"/>
      <c r="DJ63" s="99"/>
      <c r="DK63" s="99"/>
      <c r="DL63" s="99"/>
      <c r="DM63" s="99"/>
      <c r="DN63" s="99"/>
      <c r="DO63" s="99"/>
      <c r="DP63" s="99"/>
      <c r="DQ63" s="99"/>
      <c r="DR63" s="99"/>
      <c r="DS63" s="99"/>
      <c r="DT63" s="99"/>
      <c r="DU63" s="99"/>
      <c r="DV63" s="99"/>
      <c r="DW63" s="99"/>
      <c r="DX63" s="99"/>
      <c r="DY63" s="99"/>
      <c r="DZ63" s="99"/>
      <c r="EA63" s="99"/>
      <c r="EB63" s="99"/>
      <c r="EC63" s="99"/>
      <c r="ED63" s="99"/>
      <c r="EE63" s="99"/>
      <c r="EF63" s="99"/>
      <c r="EG63" s="99"/>
      <c r="EH63" s="99"/>
      <c r="EI63" s="99"/>
      <c r="EJ63" s="99"/>
      <c r="EK63" s="99"/>
      <c r="EL63" s="99"/>
      <c r="EM63" s="99"/>
      <c r="EN63" s="99"/>
      <c r="EO63" s="99"/>
      <c r="EP63" s="99"/>
      <c r="EQ63" s="99"/>
      <c r="ER63" s="99"/>
      <c r="ES63" s="99"/>
      <c r="ET63" s="99"/>
      <c r="EU63" s="99"/>
      <c r="EV63" s="99"/>
      <c r="EW63" s="99"/>
      <c r="EX63" s="99"/>
      <c r="EY63" s="99"/>
      <c r="EZ63" s="99"/>
      <c r="FA63" s="99"/>
      <c r="FB63" s="99"/>
      <c r="FC63" s="99"/>
      <c r="FD63" s="99"/>
      <c r="FE63" s="99"/>
      <c r="FF63" s="99"/>
      <c r="FG63" s="99"/>
      <c r="FH63" s="99"/>
      <c r="FI63" s="99"/>
      <c r="FJ63" s="99"/>
      <c r="FK63" s="99"/>
      <c r="FL63" s="99"/>
      <c r="FM63" s="99"/>
      <c r="FN63" s="99"/>
      <c r="FO63" s="99"/>
      <c r="FP63" s="99"/>
      <c r="FQ63" s="99"/>
      <c r="FR63" s="99"/>
      <c r="FS63" s="99"/>
      <c r="FT63" s="99"/>
      <c r="FU63" s="99"/>
      <c r="FV63" s="99"/>
      <c r="FW63" s="99"/>
      <c r="FX63" s="99"/>
      <c r="FY63" s="99"/>
      <c r="FZ63" s="99"/>
      <c r="GA63" s="99"/>
      <c r="GB63" s="99"/>
      <c r="GC63" s="99"/>
      <c r="GD63" s="99"/>
      <c r="GE63" s="99"/>
      <c r="GF63" s="99"/>
    </row>
    <row r="64" spans="2:188" s="107" customFormat="1" ht="29.5" customHeight="1" thickBot="1" x14ac:dyDescent="0.4">
      <c r="B64" s="211">
        <v>35</v>
      </c>
      <c r="C64" s="208" t="s">
        <v>83</v>
      </c>
      <c r="D64" s="209" t="s">
        <v>75</v>
      </c>
      <c r="E64" s="210">
        <v>400000</v>
      </c>
      <c r="F64" s="162">
        <v>3.5</v>
      </c>
      <c r="G64" s="242">
        <v>1400000</v>
      </c>
      <c r="H64" s="234" t="s">
        <v>29</v>
      </c>
      <c r="I64" s="249"/>
      <c r="J64" s="99"/>
      <c r="K64" s="132"/>
      <c r="L64" s="233"/>
      <c r="M64" s="99"/>
      <c r="N64" s="99"/>
      <c r="O64" s="99"/>
      <c r="P64" s="99"/>
      <c r="Q64" s="99"/>
      <c r="R64" s="99"/>
      <c r="S64" s="99"/>
      <c r="T64" s="99"/>
      <c r="U64" s="99"/>
      <c r="V64" s="99"/>
      <c r="W64" s="99"/>
      <c r="X64" s="99"/>
      <c r="Y64" s="99"/>
      <c r="Z64" s="99"/>
      <c r="AA64" s="99"/>
      <c r="AB64" s="99"/>
      <c r="AC64" s="99"/>
      <c r="AD64" s="99"/>
      <c r="AE64" s="99"/>
      <c r="AF64" s="99"/>
      <c r="AG64" s="99"/>
      <c r="AH64" s="99"/>
      <c r="AI64" s="99"/>
      <c r="AJ64" s="99"/>
      <c r="AK64" s="99"/>
      <c r="AL64" s="99"/>
      <c r="AM64" s="99"/>
      <c r="AN64" s="99"/>
      <c r="AO64" s="99"/>
      <c r="AP64" s="99"/>
      <c r="AQ64" s="99"/>
      <c r="AR64" s="99"/>
      <c r="AS64" s="99"/>
      <c r="AT64" s="99"/>
      <c r="AU64" s="99"/>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99"/>
      <c r="BU64" s="99"/>
      <c r="BV64" s="99"/>
      <c r="BW64" s="99"/>
      <c r="BX64" s="99"/>
      <c r="BY64" s="99"/>
      <c r="BZ64" s="99"/>
      <c r="CA64" s="99"/>
      <c r="CB64" s="99"/>
      <c r="CC64" s="99"/>
      <c r="CD64" s="99"/>
      <c r="CE64" s="99"/>
      <c r="CF64" s="99"/>
      <c r="CG64" s="99"/>
      <c r="CH64" s="99"/>
      <c r="CI64" s="99"/>
      <c r="CJ64" s="99"/>
      <c r="CK64" s="99"/>
      <c r="CL64" s="99"/>
      <c r="CM64" s="99"/>
      <c r="CN64" s="99"/>
      <c r="CO64" s="99"/>
      <c r="CP64" s="99"/>
      <c r="CQ64" s="99"/>
      <c r="CR64" s="99"/>
      <c r="CS64" s="99"/>
      <c r="CT64" s="99"/>
      <c r="CU64" s="99"/>
      <c r="CV64" s="99"/>
      <c r="CW64" s="99"/>
      <c r="CX64" s="99"/>
      <c r="CY64" s="99"/>
      <c r="CZ64" s="99"/>
      <c r="DA64" s="99"/>
      <c r="DB64" s="99"/>
      <c r="DC64" s="99"/>
      <c r="DD64" s="99"/>
      <c r="DE64" s="99"/>
      <c r="DF64" s="99"/>
      <c r="DG64" s="99"/>
      <c r="DH64" s="99"/>
      <c r="DI64" s="99"/>
      <c r="DJ64" s="99"/>
      <c r="DK64" s="99"/>
      <c r="DL64" s="99"/>
      <c r="DM64" s="99"/>
      <c r="DN64" s="99"/>
      <c r="DO64" s="99"/>
      <c r="DP64" s="99"/>
      <c r="DQ64" s="99"/>
      <c r="DR64" s="99"/>
      <c r="DS64" s="99"/>
      <c r="DT64" s="99"/>
      <c r="DU64" s="99"/>
      <c r="DV64" s="99"/>
      <c r="DW64" s="99"/>
      <c r="DX64" s="99"/>
      <c r="DY64" s="99"/>
      <c r="DZ64" s="99"/>
      <c r="EA64" s="99"/>
      <c r="EB64" s="99"/>
      <c r="EC64" s="99"/>
      <c r="ED64" s="99"/>
      <c r="EE64" s="99"/>
      <c r="EF64" s="99"/>
      <c r="EG64" s="99"/>
      <c r="EH64" s="99"/>
      <c r="EI64" s="99"/>
      <c r="EJ64" s="99"/>
      <c r="EK64" s="99"/>
      <c r="EL64" s="99"/>
      <c r="EM64" s="99"/>
      <c r="EN64" s="99"/>
      <c r="EO64" s="99"/>
      <c r="EP64" s="99"/>
      <c r="EQ64" s="99"/>
      <c r="ER64" s="99"/>
      <c r="ES64" s="99"/>
      <c r="ET64" s="99"/>
      <c r="EU64" s="99"/>
      <c r="EV64" s="99"/>
      <c r="EW64" s="99"/>
      <c r="EX64" s="99"/>
      <c r="EY64" s="99"/>
      <c r="EZ64" s="99"/>
      <c r="FA64" s="99"/>
      <c r="FB64" s="99"/>
      <c r="FC64" s="99"/>
      <c r="FD64" s="99"/>
      <c r="FE64" s="99"/>
      <c r="FF64" s="99"/>
      <c r="FG64" s="99"/>
      <c r="FH64" s="99"/>
      <c r="FI64" s="99"/>
      <c r="FJ64" s="99"/>
      <c r="FK64" s="99"/>
      <c r="FL64" s="99"/>
      <c r="FM64" s="99"/>
      <c r="FN64" s="99"/>
      <c r="FO64" s="99"/>
      <c r="FP64" s="99"/>
      <c r="FQ64" s="99"/>
      <c r="FR64" s="99"/>
      <c r="FS64" s="99"/>
      <c r="FT64" s="99"/>
      <c r="FU64" s="99"/>
      <c r="FV64" s="99"/>
      <c r="FW64" s="99"/>
      <c r="FX64" s="99"/>
      <c r="FY64" s="99"/>
      <c r="FZ64" s="99"/>
      <c r="GA64" s="99"/>
      <c r="GB64" s="99"/>
      <c r="GC64" s="99"/>
      <c r="GD64" s="99"/>
      <c r="GE64" s="99"/>
      <c r="GF64" s="99"/>
    </row>
    <row r="65" spans="1:188" s="107" customFormat="1" ht="16.5" customHeight="1" x14ac:dyDescent="0.35">
      <c r="B65" s="165"/>
      <c r="C65" s="330" t="s">
        <v>84</v>
      </c>
      <c r="D65" s="331"/>
      <c r="E65" s="331"/>
      <c r="F65" s="332"/>
      <c r="G65" s="166">
        <v>106867000</v>
      </c>
      <c r="H65" s="167"/>
      <c r="I65" s="251"/>
      <c r="J65" s="99"/>
      <c r="K65" s="132"/>
      <c r="L65" s="233"/>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c r="FB65" s="99"/>
      <c r="FC65" s="99"/>
      <c r="FD65" s="99"/>
      <c r="FE65" s="99"/>
      <c r="FF65" s="99"/>
      <c r="FG65" s="99"/>
      <c r="FH65" s="99"/>
      <c r="FI65" s="99"/>
      <c r="FJ65" s="99"/>
      <c r="FK65" s="99"/>
      <c r="FL65" s="99"/>
      <c r="FM65" s="99"/>
      <c r="FN65" s="99"/>
      <c r="FO65" s="99"/>
      <c r="FP65" s="99"/>
      <c r="FQ65" s="99"/>
      <c r="FR65" s="99"/>
      <c r="FS65" s="99"/>
      <c r="FT65" s="99"/>
      <c r="FU65" s="99"/>
      <c r="FV65" s="99"/>
      <c r="FW65" s="99"/>
      <c r="FX65" s="99"/>
      <c r="FY65" s="99"/>
      <c r="FZ65" s="99"/>
      <c r="GA65" s="99"/>
      <c r="GB65" s="99"/>
      <c r="GC65" s="99"/>
      <c r="GD65" s="99"/>
      <c r="GE65" s="99"/>
      <c r="GF65" s="99"/>
    </row>
    <row r="66" spans="1:188" s="107" customFormat="1" ht="18" customHeight="1" thickBot="1" x14ac:dyDescent="0.4">
      <c r="B66" s="170"/>
      <c r="C66" s="333" t="s">
        <v>85</v>
      </c>
      <c r="D66" s="334"/>
      <c r="E66" s="334"/>
      <c r="F66" s="335"/>
      <c r="G66" s="171">
        <v>1433762840</v>
      </c>
      <c r="H66" s="172"/>
      <c r="I66" s="252"/>
      <c r="J66" s="99"/>
      <c r="K66" s="132"/>
      <c r="L66" s="233"/>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c r="CD66" s="99"/>
      <c r="CE66" s="99"/>
      <c r="CF66" s="99"/>
      <c r="CG66" s="99"/>
      <c r="CH66" s="99"/>
      <c r="CI66" s="99"/>
      <c r="CJ66" s="99"/>
      <c r="CK66" s="99"/>
      <c r="CL66" s="99"/>
      <c r="CM66" s="99"/>
      <c r="CN66" s="99"/>
      <c r="CO66" s="99"/>
      <c r="CP66" s="99"/>
      <c r="CQ66" s="99"/>
      <c r="CR66" s="99"/>
      <c r="CS66" s="99"/>
      <c r="CT66" s="99"/>
      <c r="CU66" s="99"/>
      <c r="CV66" s="99"/>
      <c r="CW66" s="99"/>
      <c r="CX66" s="99"/>
      <c r="CY66" s="99"/>
      <c r="CZ66" s="99"/>
      <c r="DA66" s="99"/>
      <c r="DB66" s="99"/>
      <c r="DC66" s="99"/>
      <c r="DD66" s="99"/>
      <c r="DE66" s="99"/>
      <c r="DF66" s="99"/>
      <c r="DG66" s="99"/>
      <c r="DH66" s="99"/>
      <c r="DI66" s="99"/>
      <c r="DJ66" s="99"/>
      <c r="DK66" s="99"/>
      <c r="DL66" s="99"/>
      <c r="DM66" s="99"/>
      <c r="DN66" s="99"/>
      <c r="DO66" s="99"/>
      <c r="DP66" s="99"/>
      <c r="DQ66" s="99"/>
      <c r="DR66" s="99"/>
      <c r="DS66" s="99"/>
      <c r="DT66" s="99"/>
      <c r="DU66" s="99"/>
      <c r="DV66" s="99"/>
      <c r="DW66" s="99"/>
      <c r="DX66" s="99"/>
      <c r="DY66" s="99"/>
      <c r="DZ66" s="99"/>
      <c r="EA66" s="99"/>
      <c r="EB66" s="99"/>
      <c r="EC66" s="99"/>
      <c r="ED66" s="99"/>
      <c r="EE66" s="99"/>
      <c r="EF66" s="99"/>
      <c r="EG66" s="99"/>
      <c r="EH66" s="99"/>
      <c r="EI66" s="99"/>
      <c r="EJ66" s="99"/>
      <c r="EK66" s="99"/>
      <c r="EL66" s="99"/>
      <c r="EM66" s="99"/>
      <c r="EN66" s="99"/>
      <c r="EO66" s="99"/>
      <c r="EP66" s="99"/>
      <c r="EQ66" s="99"/>
      <c r="ER66" s="99"/>
      <c r="ES66" s="99"/>
      <c r="ET66" s="99"/>
      <c r="EU66" s="99"/>
      <c r="EV66" s="99"/>
      <c r="EW66" s="99"/>
      <c r="EX66" s="99"/>
      <c r="EY66" s="99"/>
      <c r="EZ66" s="99"/>
      <c r="FA66" s="99"/>
      <c r="FB66" s="99"/>
      <c r="FC66" s="99"/>
      <c r="FD66" s="99"/>
      <c r="FE66" s="99"/>
      <c r="FF66" s="99"/>
      <c r="FG66" s="99"/>
      <c r="FH66" s="99"/>
      <c r="FI66" s="99"/>
      <c r="FJ66" s="99"/>
      <c r="FK66" s="99"/>
      <c r="FL66" s="99"/>
      <c r="FM66" s="99"/>
      <c r="FN66" s="99"/>
      <c r="FO66" s="99"/>
      <c r="FP66" s="99"/>
      <c r="FQ66" s="99"/>
      <c r="FR66" s="99"/>
      <c r="FS66" s="99"/>
      <c r="FT66" s="99"/>
      <c r="FU66" s="99"/>
      <c r="FV66" s="99"/>
      <c r="FW66" s="99"/>
      <c r="FX66" s="99"/>
      <c r="FY66" s="99"/>
      <c r="FZ66" s="99"/>
      <c r="GA66" s="99"/>
      <c r="GB66" s="99"/>
      <c r="GC66" s="99"/>
      <c r="GD66" s="99"/>
      <c r="GE66" s="99"/>
      <c r="GF66" s="99"/>
    </row>
    <row r="67" spans="1:188" s="107" customFormat="1" ht="18" customHeight="1" thickBot="1" x14ac:dyDescent="0.4">
      <c r="B67" s="170"/>
      <c r="C67" s="336" t="s">
        <v>86</v>
      </c>
      <c r="D67" s="336"/>
      <c r="E67" s="336"/>
      <c r="F67" s="336"/>
      <c r="G67" s="175">
        <v>78842202</v>
      </c>
      <c r="H67" s="234" t="s">
        <v>29</v>
      </c>
      <c r="I67" s="249"/>
      <c r="J67" s="99"/>
      <c r="K67" s="132"/>
      <c r="L67" s="233"/>
      <c r="M67" s="99"/>
      <c r="N67" s="99"/>
      <c r="O67" s="99"/>
      <c r="P67" s="99"/>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c r="FB67" s="99"/>
      <c r="FC67" s="99"/>
      <c r="FD67" s="99"/>
      <c r="FE67" s="99"/>
      <c r="FF67" s="99"/>
      <c r="FG67" s="99"/>
      <c r="FH67" s="99"/>
      <c r="FI67" s="99"/>
      <c r="FJ67" s="99"/>
      <c r="FK67" s="99"/>
      <c r="FL67" s="99"/>
      <c r="FM67" s="99"/>
      <c r="FN67" s="99"/>
      <c r="FO67" s="99"/>
      <c r="FP67" s="99"/>
      <c r="FQ67" s="99"/>
      <c r="FR67" s="99"/>
      <c r="FS67" s="99"/>
      <c r="FT67" s="99"/>
      <c r="FU67" s="99"/>
      <c r="FV67" s="99"/>
      <c r="FW67" s="99"/>
      <c r="FX67" s="99"/>
      <c r="FY67" s="99"/>
      <c r="FZ67" s="99"/>
      <c r="GA67" s="99"/>
      <c r="GB67" s="99"/>
      <c r="GC67" s="99"/>
      <c r="GD67" s="99"/>
      <c r="GE67" s="99"/>
      <c r="GF67" s="99"/>
    </row>
    <row r="68" spans="1:188" s="107" customFormat="1" ht="18" customHeight="1" x14ac:dyDescent="0.35">
      <c r="B68" s="170"/>
      <c r="C68" s="318" t="s">
        <v>87</v>
      </c>
      <c r="D68" s="318"/>
      <c r="E68" s="318"/>
      <c r="F68" s="318"/>
      <c r="G68" s="171">
        <v>1512605042</v>
      </c>
      <c r="H68" s="167"/>
      <c r="I68" s="249"/>
      <c r="J68" s="99"/>
      <c r="K68" s="132"/>
      <c r="L68" s="233"/>
      <c r="M68" s="99"/>
      <c r="N68" s="99"/>
      <c r="O68" s="99"/>
      <c r="P68" s="99"/>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row>
    <row r="69" spans="1:188" s="107" customFormat="1" ht="18" customHeight="1" x14ac:dyDescent="0.35">
      <c r="B69" s="170"/>
      <c r="C69" s="318" t="s">
        <v>88</v>
      </c>
      <c r="D69" s="318"/>
      <c r="E69" s="318"/>
      <c r="F69" s="318"/>
      <c r="G69" s="177">
        <v>287394958</v>
      </c>
      <c r="H69" s="124"/>
      <c r="I69" s="249"/>
      <c r="J69" s="99"/>
      <c r="K69" s="132"/>
      <c r="L69" s="233"/>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c r="FB69" s="99"/>
      <c r="FC69" s="99"/>
      <c r="FD69" s="99"/>
      <c r="FE69" s="99"/>
      <c r="FF69" s="99"/>
      <c r="FG69" s="99"/>
      <c r="FH69" s="99"/>
      <c r="FI69" s="99"/>
      <c r="FJ69" s="99"/>
      <c r="FK69" s="99"/>
      <c r="FL69" s="99"/>
      <c r="FM69" s="99"/>
      <c r="FN69" s="99"/>
      <c r="FO69" s="99"/>
      <c r="FP69" s="99"/>
      <c r="FQ69" s="99"/>
      <c r="FR69" s="99"/>
      <c r="FS69" s="99"/>
      <c r="FT69" s="99"/>
      <c r="FU69" s="99"/>
      <c r="FV69" s="99"/>
      <c r="FW69" s="99"/>
      <c r="FX69" s="99"/>
      <c r="FY69" s="99"/>
      <c r="FZ69" s="99"/>
      <c r="GA69" s="99"/>
      <c r="GB69" s="99"/>
      <c r="GC69" s="99"/>
      <c r="GD69" s="99"/>
      <c r="GE69" s="99"/>
      <c r="GF69" s="99"/>
    </row>
    <row r="70" spans="1:188" s="107" customFormat="1" ht="18" customHeight="1" thickBot="1" x14ac:dyDescent="0.4">
      <c r="A70" s="178"/>
      <c r="B70" s="179"/>
      <c r="C70" s="317" t="s">
        <v>89</v>
      </c>
      <c r="D70" s="317"/>
      <c r="E70" s="317"/>
      <c r="F70" s="317"/>
      <c r="G70" s="243">
        <v>1800000000</v>
      </c>
      <c r="H70" s="124"/>
      <c r="I70" s="250"/>
      <c r="J70" s="99"/>
      <c r="K70" s="132"/>
      <c r="L70" s="233"/>
      <c r="M70" s="99"/>
      <c r="N70" s="99"/>
      <c r="O70" s="99"/>
      <c r="P70" s="99"/>
      <c r="Q70" s="99"/>
      <c r="R70" s="99"/>
      <c r="S70" s="99"/>
      <c r="T70" s="99"/>
      <c r="U70" s="99"/>
      <c r="V70" s="99"/>
      <c r="W70" s="99"/>
      <c r="X70" s="99"/>
      <c r="Y70" s="99"/>
      <c r="Z70" s="99"/>
      <c r="AA70" s="99"/>
      <c r="AB70" s="99"/>
      <c r="AC70" s="99"/>
      <c r="AD70" s="99"/>
      <c r="AE70" s="99"/>
      <c r="AF70" s="99"/>
      <c r="AG70" s="99"/>
      <c r="AH70" s="99"/>
      <c r="AI70" s="99"/>
      <c r="AJ70" s="99"/>
      <c r="AK70" s="99"/>
      <c r="AL70" s="99"/>
      <c r="AM70" s="99"/>
      <c r="AN70" s="99"/>
      <c r="AO70" s="99"/>
      <c r="AP70" s="99"/>
      <c r="AQ70" s="99"/>
      <c r="AR70" s="99"/>
      <c r="AS70" s="99"/>
      <c r="AT70" s="99"/>
      <c r="AU70" s="99"/>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99"/>
      <c r="BU70" s="99"/>
      <c r="BV70" s="99"/>
      <c r="BW70" s="99"/>
      <c r="BX70" s="99"/>
      <c r="BY70" s="99"/>
      <c r="BZ70" s="99"/>
      <c r="CA70" s="99"/>
      <c r="CB70" s="99"/>
      <c r="CC70" s="99"/>
      <c r="CD70" s="99"/>
      <c r="CE70" s="99"/>
      <c r="CF70" s="99"/>
      <c r="CG70" s="99"/>
      <c r="CH70" s="99"/>
      <c r="CI70" s="99"/>
      <c r="CJ70" s="99"/>
      <c r="CK70" s="99"/>
      <c r="CL70" s="99"/>
      <c r="CM70" s="99"/>
      <c r="CN70" s="99"/>
      <c r="CO70" s="99"/>
      <c r="CP70" s="99"/>
      <c r="CQ70" s="99"/>
      <c r="CR70" s="99"/>
      <c r="CS70" s="99"/>
      <c r="CT70" s="99"/>
      <c r="CU70" s="99"/>
      <c r="CV70" s="99"/>
      <c r="CW70" s="99"/>
      <c r="CX70" s="99"/>
      <c r="CY70" s="99"/>
      <c r="CZ70" s="99"/>
      <c r="DA70" s="99"/>
      <c r="DB70" s="99"/>
      <c r="DC70" s="99"/>
      <c r="DD70" s="99"/>
      <c r="DE70" s="99"/>
      <c r="DF70" s="99"/>
      <c r="DG70" s="99"/>
      <c r="DH70" s="99"/>
      <c r="DI70" s="99"/>
      <c r="DJ70" s="99"/>
      <c r="DK70" s="99"/>
      <c r="DL70" s="99"/>
      <c r="DM70" s="99"/>
      <c r="DN70" s="99"/>
      <c r="DO70" s="99"/>
      <c r="DP70" s="99"/>
      <c r="DQ70" s="99"/>
      <c r="DR70" s="99"/>
      <c r="DS70" s="99"/>
      <c r="DT70" s="99"/>
      <c r="DU70" s="99"/>
      <c r="DV70" s="99"/>
      <c r="DW70" s="99"/>
      <c r="DX70" s="99"/>
      <c r="DY70" s="99"/>
      <c r="DZ70" s="99"/>
      <c r="EA70" s="99"/>
      <c r="EB70" s="99"/>
      <c r="EC70" s="99"/>
      <c r="ED70" s="99"/>
      <c r="EE70" s="99"/>
      <c r="EF70" s="99"/>
      <c r="EG70" s="99"/>
      <c r="EH70" s="99"/>
      <c r="EI70" s="99"/>
      <c r="EJ70" s="99"/>
      <c r="EK70" s="99"/>
      <c r="EL70" s="99"/>
      <c r="EM70" s="99"/>
      <c r="EN70" s="99"/>
      <c r="EO70" s="99"/>
      <c r="EP70" s="99"/>
      <c r="EQ70" s="99"/>
      <c r="ER70" s="99"/>
      <c r="ES70" s="99"/>
      <c r="ET70" s="99"/>
      <c r="EU70" s="99"/>
      <c r="EV70" s="99"/>
      <c r="EW70" s="99"/>
      <c r="EX70" s="99"/>
      <c r="EY70" s="99"/>
      <c r="EZ70" s="99"/>
      <c r="FA70" s="99"/>
      <c r="FB70" s="99"/>
      <c r="FC70" s="99"/>
      <c r="FD70" s="99"/>
      <c r="FE70" s="99"/>
      <c r="FF70" s="99"/>
      <c r="FG70" s="99"/>
      <c r="FH70" s="99"/>
      <c r="FI70" s="99"/>
      <c r="FJ70" s="99"/>
      <c r="FK70" s="99"/>
      <c r="FL70" s="99"/>
      <c r="FM70" s="99"/>
      <c r="FN70" s="99"/>
      <c r="FO70" s="99"/>
      <c r="FP70" s="99"/>
      <c r="FQ70" s="99"/>
      <c r="FR70" s="99"/>
      <c r="FS70" s="99"/>
      <c r="FT70" s="99"/>
      <c r="FU70" s="99"/>
      <c r="FV70" s="99"/>
      <c r="FW70" s="99"/>
      <c r="FX70" s="99"/>
      <c r="FY70" s="99"/>
      <c r="FZ70" s="99"/>
      <c r="GA70" s="99"/>
      <c r="GB70" s="99"/>
      <c r="GC70" s="99"/>
      <c r="GD70" s="99"/>
      <c r="GE70" s="99"/>
      <c r="GF70" s="99"/>
    </row>
    <row r="71" spans="1:188" ht="20.149999999999999" customHeight="1" x14ac:dyDescent="0.35">
      <c r="B71" s="340" t="s">
        <v>90</v>
      </c>
      <c r="C71" s="341"/>
      <c r="D71" s="341"/>
      <c r="E71" s="341"/>
      <c r="F71" s="341"/>
      <c r="G71" s="342"/>
      <c r="H71" s="248"/>
      <c r="I71" s="251"/>
      <c r="K71" s="132"/>
      <c r="L71" s="233"/>
    </row>
    <row r="72" spans="1:188" ht="49.9" customHeight="1" x14ac:dyDescent="0.35">
      <c r="B72" s="343" t="s">
        <v>91</v>
      </c>
      <c r="C72" s="344"/>
      <c r="D72" s="344"/>
      <c r="E72" s="344"/>
      <c r="F72" s="344"/>
      <c r="G72" s="345"/>
      <c r="H72" s="186"/>
      <c r="I72" s="251"/>
      <c r="J72" s="215"/>
      <c r="K72" s="132"/>
      <c r="L72" s="233"/>
    </row>
    <row r="73" spans="1:188" ht="49.9" customHeight="1" x14ac:dyDescent="0.35">
      <c r="B73" s="343" t="s">
        <v>92</v>
      </c>
      <c r="C73" s="344"/>
      <c r="D73" s="344"/>
      <c r="E73" s="344"/>
      <c r="F73" s="344"/>
      <c r="G73" s="345"/>
      <c r="H73" s="132"/>
      <c r="I73" s="251"/>
      <c r="J73" s="215"/>
      <c r="K73" s="132"/>
      <c r="L73" s="233"/>
    </row>
    <row r="74" spans="1:188" ht="49.9" customHeight="1" x14ac:dyDescent="0.35">
      <c r="B74" s="343" t="s">
        <v>93</v>
      </c>
      <c r="C74" s="344"/>
      <c r="D74" s="344"/>
      <c r="E74" s="344"/>
      <c r="F74" s="344"/>
      <c r="G74" s="345"/>
      <c r="H74" s="132"/>
    </row>
    <row r="75" spans="1:188" ht="49.9" customHeight="1" x14ac:dyDescent="0.35">
      <c r="B75" s="343" t="s">
        <v>94</v>
      </c>
      <c r="C75" s="344"/>
      <c r="D75" s="344"/>
      <c r="E75" s="344"/>
      <c r="F75" s="344"/>
      <c r="G75" s="345"/>
      <c r="H75" s="173"/>
    </row>
    <row r="76" spans="1:188" ht="49.9" customHeight="1" x14ac:dyDescent="0.35">
      <c r="B76" s="343" t="s">
        <v>95</v>
      </c>
      <c r="C76" s="344"/>
      <c r="D76" s="344"/>
      <c r="E76" s="344"/>
      <c r="F76" s="344"/>
      <c r="G76" s="345"/>
    </row>
    <row r="77" spans="1:188" ht="49.9" customHeight="1" x14ac:dyDescent="0.35">
      <c r="B77" s="343" t="s">
        <v>96</v>
      </c>
      <c r="C77" s="344"/>
      <c r="D77" s="344"/>
      <c r="E77" s="344"/>
      <c r="F77" s="344"/>
      <c r="G77" s="345"/>
    </row>
    <row r="78" spans="1:188" ht="49.9" customHeight="1" x14ac:dyDescent="0.35">
      <c r="B78" s="343" t="s">
        <v>97</v>
      </c>
      <c r="C78" s="344"/>
      <c r="D78" s="344"/>
      <c r="E78" s="344"/>
      <c r="F78" s="344"/>
      <c r="G78" s="345"/>
    </row>
    <row r="79" spans="1:188" ht="49.9" customHeight="1" x14ac:dyDescent="0.35">
      <c r="B79" s="343" t="s">
        <v>98</v>
      </c>
      <c r="C79" s="344"/>
      <c r="D79" s="344"/>
      <c r="E79" s="344"/>
      <c r="F79" s="344"/>
      <c r="G79" s="345"/>
    </row>
    <row r="80" spans="1:188" ht="49.9" customHeight="1" x14ac:dyDescent="0.35">
      <c r="B80" s="343" t="s">
        <v>99</v>
      </c>
      <c r="C80" s="344"/>
      <c r="D80" s="344"/>
      <c r="E80" s="344"/>
      <c r="F80" s="344"/>
      <c r="G80" s="345"/>
    </row>
    <row r="81" spans="2:7" ht="30.75" customHeight="1" x14ac:dyDescent="0.35">
      <c r="B81" s="337" t="s">
        <v>100</v>
      </c>
      <c r="C81" s="338"/>
      <c r="D81" s="338"/>
      <c r="E81" s="338"/>
      <c r="F81" s="338"/>
      <c r="G81" s="339"/>
    </row>
    <row r="82" spans="2:7" ht="39" customHeight="1" x14ac:dyDescent="0.35">
      <c r="B82" s="337" t="s">
        <v>101</v>
      </c>
      <c r="C82" s="338"/>
      <c r="D82" s="338"/>
      <c r="E82" s="338"/>
      <c r="F82" s="338"/>
      <c r="G82" s="339"/>
    </row>
    <row r="83" spans="2:7" ht="75" customHeight="1" x14ac:dyDescent="0.35">
      <c r="B83" s="343" t="s">
        <v>102</v>
      </c>
      <c r="C83" s="344"/>
      <c r="D83" s="344"/>
      <c r="E83" s="344"/>
      <c r="F83" s="344"/>
      <c r="G83" s="345"/>
    </row>
    <row r="84" spans="2:7" ht="49.9" customHeight="1" x14ac:dyDescent="0.35">
      <c r="B84" s="343" t="s">
        <v>103</v>
      </c>
      <c r="C84" s="344"/>
      <c r="D84" s="344"/>
      <c r="E84" s="344"/>
      <c r="F84" s="344"/>
      <c r="G84" s="345"/>
    </row>
    <row r="85" spans="2:7" ht="49.9" customHeight="1" x14ac:dyDescent="0.35">
      <c r="B85" s="352" t="s">
        <v>104</v>
      </c>
      <c r="C85" s="353"/>
      <c r="D85" s="353"/>
      <c r="E85" s="353"/>
      <c r="F85" s="353"/>
      <c r="G85" s="354"/>
    </row>
    <row r="86" spans="2:7" ht="36.75" customHeight="1" x14ac:dyDescent="0.35">
      <c r="B86" s="346" t="s">
        <v>105</v>
      </c>
      <c r="C86" s="347"/>
      <c r="D86" s="347"/>
      <c r="E86" s="347"/>
      <c r="F86" s="347"/>
      <c r="G86" s="348"/>
    </row>
    <row r="87" spans="2:7" ht="38.25" customHeight="1" x14ac:dyDescent="0.35">
      <c r="B87" s="346" t="s">
        <v>106</v>
      </c>
      <c r="C87" s="347"/>
      <c r="D87" s="347"/>
      <c r="E87" s="347"/>
      <c r="F87" s="347"/>
      <c r="G87" s="348"/>
    </row>
    <row r="88" spans="2:7" ht="40.5" customHeight="1" x14ac:dyDescent="0.35">
      <c r="B88" s="355" t="s">
        <v>107</v>
      </c>
      <c r="C88" s="356"/>
      <c r="D88" s="356"/>
      <c r="E88" s="356"/>
      <c r="F88" s="356"/>
      <c r="G88" s="357"/>
    </row>
    <row r="89" spans="2:7" ht="88.15" customHeight="1" x14ac:dyDescent="0.35">
      <c r="B89" s="346" t="s">
        <v>108</v>
      </c>
      <c r="C89" s="347"/>
      <c r="D89" s="347"/>
      <c r="E89" s="347"/>
      <c r="F89" s="347"/>
      <c r="G89" s="348"/>
    </row>
    <row r="90" spans="2:7" ht="45.75" customHeight="1" x14ac:dyDescent="0.35">
      <c r="B90" s="343" t="s">
        <v>109</v>
      </c>
      <c r="C90" s="344"/>
      <c r="D90" s="344"/>
      <c r="E90" s="344"/>
      <c r="F90" s="344"/>
      <c r="G90" s="345"/>
    </row>
    <row r="91" spans="2:7" ht="48.75" customHeight="1" thickBot="1" x14ac:dyDescent="0.4">
      <c r="B91" s="349" t="s">
        <v>110</v>
      </c>
      <c r="C91" s="350"/>
      <c r="D91" s="350"/>
      <c r="E91" s="350"/>
      <c r="F91" s="350"/>
      <c r="G91" s="351"/>
    </row>
  </sheetData>
  <mergeCells count="47">
    <mergeCell ref="C48:F48"/>
    <mergeCell ref="H15:H16"/>
    <mergeCell ref="C42:G42"/>
    <mergeCell ref="B2:G2"/>
    <mergeCell ref="B3:G3"/>
    <mergeCell ref="B4:G4"/>
    <mergeCell ref="B5:G5"/>
    <mergeCell ref="B6:G6"/>
    <mergeCell ref="B7:G7"/>
    <mergeCell ref="B8:D8"/>
    <mergeCell ref="F8:G8"/>
    <mergeCell ref="B10:C12"/>
    <mergeCell ref="B13:G13"/>
    <mergeCell ref="C34:G34"/>
    <mergeCell ref="C39:G39"/>
    <mergeCell ref="B49:G49"/>
    <mergeCell ref="B50:B52"/>
    <mergeCell ref="C50:C52"/>
    <mergeCell ref="D50:D52"/>
    <mergeCell ref="F50:F51"/>
    <mergeCell ref="B76:G76"/>
    <mergeCell ref="C65:F65"/>
    <mergeCell ref="C66:F66"/>
    <mergeCell ref="C67:F67"/>
    <mergeCell ref="C68:F68"/>
    <mergeCell ref="C69:F69"/>
    <mergeCell ref="C70:F70"/>
    <mergeCell ref="B71:G71"/>
    <mergeCell ref="B72:G72"/>
    <mergeCell ref="B73:G73"/>
    <mergeCell ref="B74:G74"/>
    <mergeCell ref="B75:G75"/>
    <mergeCell ref="B89:G89"/>
    <mergeCell ref="B90:G90"/>
    <mergeCell ref="B91:G91"/>
    <mergeCell ref="B88:G88"/>
    <mergeCell ref="B77:G77"/>
    <mergeCell ref="B78:G78"/>
    <mergeCell ref="B79:G79"/>
    <mergeCell ref="B80:G80"/>
    <mergeCell ref="B81:G81"/>
    <mergeCell ref="B82:G82"/>
    <mergeCell ref="B83:G83"/>
    <mergeCell ref="B84:G84"/>
    <mergeCell ref="B85:G85"/>
    <mergeCell ref="B86:G86"/>
    <mergeCell ref="B87:G87"/>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N56"/>
  <sheetViews>
    <sheetView topLeftCell="M11" zoomScale="55" zoomScaleNormal="55" workbookViewId="0">
      <pane ySplit="2" topLeftCell="A13" activePane="bottomLeft" state="frozen"/>
      <selection activeCell="O11" sqref="O11"/>
      <selection pane="bottomLeft" activeCell="M11" sqref="A11:XFD11"/>
    </sheetView>
  </sheetViews>
  <sheetFormatPr baseColWidth="10" defaultColWidth="10.1796875" defaultRowHeight="18" x14ac:dyDescent="0.35"/>
  <cols>
    <col min="1" max="1" width="47" style="55" customWidth="1"/>
    <col min="2" max="14" width="3.26953125" style="55" customWidth="1"/>
    <col min="15" max="15" width="6.1796875" style="55" customWidth="1"/>
    <col min="16" max="16" width="113.453125" style="55" customWidth="1"/>
    <col min="17" max="19" width="17.81640625" style="67" bestFit="1" customWidth="1"/>
    <col min="20" max="20" width="17.453125" style="67" customWidth="1"/>
    <col min="21" max="21" width="18.453125" style="67" customWidth="1"/>
    <col min="22" max="22" width="15.81640625" style="67" customWidth="1"/>
    <col min="23" max="27" width="18.7265625" style="67" customWidth="1"/>
    <col min="28" max="28" width="17.453125" style="67" customWidth="1"/>
    <col min="29" max="34" width="20.1796875" style="67" customWidth="1"/>
    <col min="35" max="35" width="13.26953125" style="55" customWidth="1"/>
    <col min="36" max="36" width="12.26953125" style="55" customWidth="1"/>
    <col min="37" max="37" width="14" style="55" customWidth="1"/>
    <col min="38" max="38" width="14.1796875" style="55" customWidth="1"/>
    <col min="39" max="40" width="14.54296875" style="55" customWidth="1"/>
    <col min="41" max="225" width="10.1796875" style="55"/>
    <col min="226" max="226" width="36.26953125" style="55" customWidth="1"/>
    <col min="227" max="250" width="3.26953125" style="55" customWidth="1"/>
    <col min="251" max="251" width="44.1796875" style="55" customWidth="1"/>
    <col min="252" max="269" width="9.81640625" style="55" customWidth="1"/>
    <col min="270" max="481" width="10.1796875" style="55"/>
    <col min="482" max="482" width="36.26953125" style="55" customWidth="1"/>
    <col min="483" max="506" width="3.26953125" style="55" customWidth="1"/>
    <col min="507" max="507" width="44.1796875" style="55" customWidth="1"/>
    <col min="508" max="525" width="9.81640625" style="55" customWidth="1"/>
    <col min="526" max="737" width="10.1796875" style="55"/>
    <col min="738" max="738" width="36.26953125" style="55" customWidth="1"/>
    <col min="739" max="762" width="3.26953125" style="55" customWidth="1"/>
    <col min="763" max="763" width="44.1796875" style="55" customWidth="1"/>
    <col min="764" max="781" width="9.81640625" style="55" customWidth="1"/>
    <col min="782" max="993" width="10.1796875" style="55"/>
    <col min="994" max="994" width="36.26953125" style="55" customWidth="1"/>
    <col min="995" max="1018" width="3.26953125" style="55" customWidth="1"/>
    <col min="1019" max="1019" width="44.1796875" style="55" customWidth="1"/>
    <col min="1020" max="1037" width="9.81640625" style="55" customWidth="1"/>
    <col min="1038" max="1249" width="10.1796875" style="55"/>
    <col min="1250" max="1250" width="36.26953125" style="55" customWidth="1"/>
    <col min="1251" max="1274" width="3.26953125" style="55" customWidth="1"/>
    <col min="1275" max="1275" width="44.1796875" style="55" customWidth="1"/>
    <col min="1276" max="1293" width="9.81640625" style="55" customWidth="1"/>
    <col min="1294" max="1505" width="10.1796875" style="55"/>
    <col min="1506" max="1506" width="36.26953125" style="55" customWidth="1"/>
    <col min="1507" max="1530" width="3.26953125" style="55" customWidth="1"/>
    <col min="1531" max="1531" width="44.1796875" style="55" customWidth="1"/>
    <col min="1532" max="1549" width="9.81640625" style="55" customWidth="1"/>
    <col min="1550" max="1761" width="10.1796875" style="55"/>
    <col min="1762" max="1762" width="36.26953125" style="55" customWidth="1"/>
    <col min="1763" max="1786" width="3.26953125" style="55" customWidth="1"/>
    <col min="1787" max="1787" width="44.1796875" style="55" customWidth="1"/>
    <col min="1788" max="1805" width="9.81640625" style="55" customWidth="1"/>
    <col min="1806" max="2017" width="10.1796875" style="55"/>
    <col min="2018" max="2018" width="36.26953125" style="55" customWidth="1"/>
    <col min="2019" max="2042" width="3.26953125" style="55" customWidth="1"/>
    <col min="2043" max="2043" width="44.1796875" style="55" customWidth="1"/>
    <col min="2044" max="2061" width="9.81640625" style="55" customWidth="1"/>
    <col min="2062" max="2273" width="10.1796875" style="55"/>
    <col min="2274" max="2274" width="36.26953125" style="55" customWidth="1"/>
    <col min="2275" max="2298" width="3.26953125" style="55" customWidth="1"/>
    <col min="2299" max="2299" width="44.1796875" style="55" customWidth="1"/>
    <col min="2300" max="2317" width="9.81640625" style="55" customWidth="1"/>
    <col min="2318" max="2529" width="10.1796875" style="55"/>
    <col min="2530" max="2530" width="36.26953125" style="55" customWidth="1"/>
    <col min="2531" max="2554" width="3.26953125" style="55" customWidth="1"/>
    <col min="2555" max="2555" width="44.1796875" style="55" customWidth="1"/>
    <col min="2556" max="2573" width="9.81640625" style="55" customWidth="1"/>
    <col min="2574" max="2785" width="10.1796875" style="55"/>
    <col min="2786" max="2786" width="36.26953125" style="55" customWidth="1"/>
    <col min="2787" max="2810" width="3.26953125" style="55" customWidth="1"/>
    <col min="2811" max="2811" width="44.1796875" style="55" customWidth="1"/>
    <col min="2812" max="2829" width="9.81640625" style="55" customWidth="1"/>
    <col min="2830" max="3041" width="10.1796875" style="55"/>
    <col min="3042" max="3042" width="36.26953125" style="55" customWidth="1"/>
    <col min="3043" max="3066" width="3.26953125" style="55" customWidth="1"/>
    <col min="3067" max="3067" width="44.1796875" style="55" customWidth="1"/>
    <col min="3068" max="3085" width="9.81640625" style="55" customWidth="1"/>
    <col min="3086" max="3297" width="10.1796875" style="55"/>
    <col min="3298" max="3298" width="36.26953125" style="55" customWidth="1"/>
    <col min="3299" max="3322" width="3.26953125" style="55" customWidth="1"/>
    <col min="3323" max="3323" width="44.1796875" style="55" customWidth="1"/>
    <col min="3324" max="3341" width="9.81640625" style="55" customWidth="1"/>
    <col min="3342" max="3553" width="10.1796875" style="55"/>
    <col min="3554" max="3554" width="36.26953125" style="55" customWidth="1"/>
    <col min="3555" max="3578" width="3.26953125" style="55" customWidth="1"/>
    <col min="3579" max="3579" width="44.1796875" style="55" customWidth="1"/>
    <col min="3580" max="3597" width="9.81640625" style="55" customWidth="1"/>
    <col min="3598" max="3809" width="10.1796875" style="55"/>
    <col min="3810" max="3810" width="36.26953125" style="55" customWidth="1"/>
    <col min="3811" max="3834" width="3.26953125" style="55" customWidth="1"/>
    <col min="3835" max="3835" width="44.1796875" style="55" customWidth="1"/>
    <col min="3836" max="3853" width="9.81640625" style="55" customWidth="1"/>
    <col min="3854" max="4065" width="10.1796875" style="55"/>
    <col min="4066" max="4066" width="36.26953125" style="55" customWidth="1"/>
    <col min="4067" max="4090" width="3.26953125" style="55" customWidth="1"/>
    <col min="4091" max="4091" width="44.1796875" style="55" customWidth="1"/>
    <col min="4092" max="4109" width="9.81640625" style="55" customWidth="1"/>
    <col min="4110" max="4321" width="10.1796875" style="55"/>
    <col min="4322" max="4322" width="36.26953125" style="55" customWidth="1"/>
    <col min="4323" max="4346" width="3.26953125" style="55" customWidth="1"/>
    <col min="4347" max="4347" width="44.1796875" style="55" customWidth="1"/>
    <col min="4348" max="4365" width="9.81640625" style="55" customWidth="1"/>
    <col min="4366" max="4577" width="10.1796875" style="55"/>
    <col min="4578" max="4578" width="36.26953125" style="55" customWidth="1"/>
    <col min="4579" max="4602" width="3.26953125" style="55" customWidth="1"/>
    <col min="4603" max="4603" width="44.1796875" style="55" customWidth="1"/>
    <col min="4604" max="4621" width="9.81640625" style="55" customWidth="1"/>
    <col min="4622" max="4833" width="10.1796875" style="55"/>
    <col min="4834" max="4834" width="36.26953125" style="55" customWidth="1"/>
    <col min="4835" max="4858" width="3.26953125" style="55" customWidth="1"/>
    <col min="4859" max="4859" width="44.1796875" style="55" customWidth="1"/>
    <col min="4860" max="4877" width="9.81640625" style="55" customWidth="1"/>
    <col min="4878" max="5089" width="10.1796875" style="55"/>
    <col min="5090" max="5090" width="36.26953125" style="55" customWidth="1"/>
    <col min="5091" max="5114" width="3.26953125" style="55" customWidth="1"/>
    <col min="5115" max="5115" width="44.1796875" style="55" customWidth="1"/>
    <col min="5116" max="5133" width="9.81640625" style="55" customWidth="1"/>
    <col min="5134" max="5345" width="10.1796875" style="55"/>
    <col min="5346" max="5346" width="36.26953125" style="55" customWidth="1"/>
    <col min="5347" max="5370" width="3.26953125" style="55" customWidth="1"/>
    <col min="5371" max="5371" width="44.1796875" style="55" customWidth="1"/>
    <col min="5372" max="5389" width="9.81640625" style="55" customWidth="1"/>
    <col min="5390" max="5601" width="10.1796875" style="55"/>
    <col min="5602" max="5602" width="36.26953125" style="55" customWidth="1"/>
    <col min="5603" max="5626" width="3.26953125" style="55" customWidth="1"/>
    <col min="5627" max="5627" width="44.1796875" style="55" customWidth="1"/>
    <col min="5628" max="5645" width="9.81640625" style="55" customWidth="1"/>
    <col min="5646" max="5857" width="10.1796875" style="55"/>
    <col min="5858" max="5858" width="36.26953125" style="55" customWidth="1"/>
    <col min="5859" max="5882" width="3.26953125" style="55" customWidth="1"/>
    <col min="5883" max="5883" width="44.1796875" style="55" customWidth="1"/>
    <col min="5884" max="5901" width="9.81640625" style="55" customWidth="1"/>
    <col min="5902" max="6113" width="10.1796875" style="55"/>
    <col min="6114" max="6114" width="36.26953125" style="55" customWidth="1"/>
    <col min="6115" max="6138" width="3.26953125" style="55" customWidth="1"/>
    <col min="6139" max="6139" width="44.1796875" style="55" customWidth="1"/>
    <col min="6140" max="6157" width="9.81640625" style="55" customWidth="1"/>
    <col min="6158" max="6369" width="10.1796875" style="55"/>
    <col min="6370" max="6370" width="36.26953125" style="55" customWidth="1"/>
    <col min="6371" max="6394" width="3.26953125" style="55" customWidth="1"/>
    <col min="6395" max="6395" width="44.1796875" style="55" customWidth="1"/>
    <col min="6396" max="6413" width="9.81640625" style="55" customWidth="1"/>
    <col min="6414" max="6625" width="10.1796875" style="55"/>
    <col min="6626" max="6626" width="36.26953125" style="55" customWidth="1"/>
    <col min="6627" max="6650" width="3.26953125" style="55" customWidth="1"/>
    <col min="6651" max="6651" width="44.1796875" style="55" customWidth="1"/>
    <col min="6652" max="6669" width="9.81640625" style="55" customWidth="1"/>
    <col min="6670" max="6881" width="10.1796875" style="55"/>
    <col min="6882" max="6882" width="36.26953125" style="55" customWidth="1"/>
    <col min="6883" max="6906" width="3.26953125" style="55" customWidth="1"/>
    <col min="6907" max="6907" width="44.1796875" style="55" customWidth="1"/>
    <col min="6908" max="6925" width="9.81640625" style="55" customWidth="1"/>
    <col min="6926" max="7137" width="10.1796875" style="55"/>
    <col min="7138" max="7138" width="36.26953125" style="55" customWidth="1"/>
    <col min="7139" max="7162" width="3.26953125" style="55" customWidth="1"/>
    <col min="7163" max="7163" width="44.1796875" style="55" customWidth="1"/>
    <col min="7164" max="7181" width="9.81640625" style="55" customWidth="1"/>
    <col min="7182" max="7393" width="10.1796875" style="55"/>
    <col min="7394" max="7394" width="36.26953125" style="55" customWidth="1"/>
    <col min="7395" max="7418" width="3.26953125" style="55" customWidth="1"/>
    <col min="7419" max="7419" width="44.1796875" style="55" customWidth="1"/>
    <col min="7420" max="7437" width="9.81640625" style="55" customWidth="1"/>
    <col min="7438" max="7649" width="10.1796875" style="55"/>
    <col min="7650" max="7650" width="36.26953125" style="55" customWidth="1"/>
    <col min="7651" max="7674" width="3.26953125" style="55" customWidth="1"/>
    <col min="7675" max="7675" width="44.1796875" style="55" customWidth="1"/>
    <col min="7676" max="7693" width="9.81640625" style="55" customWidth="1"/>
    <col min="7694" max="7905" width="10.1796875" style="55"/>
    <col min="7906" max="7906" width="36.26953125" style="55" customWidth="1"/>
    <col min="7907" max="7930" width="3.26953125" style="55" customWidth="1"/>
    <col min="7931" max="7931" width="44.1796875" style="55" customWidth="1"/>
    <col min="7932" max="7949" width="9.81640625" style="55" customWidth="1"/>
    <col min="7950" max="8161" width="10.1796875" style="55"/>
    <col min="8162" max="8162" width="36.26953125" style="55" customWidth="1"/>
    <col min="8163" max="8186" width="3.26953125" style="55" customWidth="1"/>
    <col min="8187" max="8187" width="44.1796875" style="55" customWidth="1"/>
    <col min="8188" max="8205" width="9.81640625" style="55" customWidth="1"/>
    <col min="8206" max="8417" width="10.1796875" style="55"/>
    <col min="8418" max="8418" width="36.26953125" style="55" customWidth="1"/>
    <col min="8419" max="8442" width="3.26953125" style="55" customWidth="1"/>
    <col min="8443" max="8443" width="44.1796875" style="55" customWidth="1"/>
    <col min="8444" max="8461" width="9.81640625" style="55" customWidth="1"/>
    <col min="8462" max="8673" width="10.1796875" style="55"/>
    <col min="8674" max="8674" width="36.26953125" style="55" customWidth="1"/>
    <col min="8675" max="8698" width="3.26953125" style="55" customWidth="1"/>
    <col min="8699" max="8699" width="44.1796875" style="55" customWidth="1"/>
    <col min="8700" max="8717" width="9.81640625" style="55" customWidth="1"/>
    <col min="8718" max="8929" width="10.1796875" style="55"/>
    <col min="8930" max="8930" width="36.26953125" style="55" customWidth="1"/>
    <col min="8931" max="8954" width="3.26953125" style="55" customWidth="1"/>
    <col min="8955" max="8955" width="44.1796875" style="55" customWidth="1"/>
    <col min="8956" max="8973" width="9.81640625" style="55" customWidth="1"/>
    <col min="8974" max="9185" width="10.1796875" style="55"/>
    <col min="9186" max="9186" width="36.26953125" style="55" customWidth="1"/>
    <col min="9187" max="9210" width="3.26953125" style="55" customWidth="1"/>
    <col min="9211" max="9211" width="44.1796875" style="55" customWidth="1"/>
    <col min="9212" max="9229" width="9.81640625" style="55" customWidth="1"/>
    <col min="9230" max="9441" width="10.1796875" style="55"/>
    <col min="9442" max="9442" width="36.26953125" style="55" customWidth="1"/>
    <col min="9443" max="9466" width="3.26953125" style="55" customWidth="1"/>
    <col min="9467" max="9467" width="44.1796875" style="55" customWidth="1"/>
    <col min="9468" max="9485" width="9.81640625" style="55" customWidth="1"/>
    <col min="9486" max="9697" width="10.1796875" style="55"/>
    <col min="9698" max="9698" width="36.26953125" style="55" customWidth="1"/>
    <col min="9699" max="9722" width="3.26953125" style="55" customWidth="1"/>
    <col min="9723" max="9723" width="44.1796875" style="55" customWidth="1"/>
    <col min="9724" max="9741" width="9.81640625" style="55" customWidth="1"/>
    <col min="9742" max="9953" width="10.1796875" style="55"/>
    <col min="9954" max="9954" width="36.26953125" style="55" customWidth="1"/>
    <col min="9955" max="9978" width="3.26953125" style="55" customWidth="1"/>
    <col min="9979" max="9979" width="44.1796875" style="55" customWidth="1"/>
    <col min="9980" max="9997" width="9.81640625" style="55" customWidth="1"/>
    <col min="9998" max="10209" width="10.1796875" style="55"/>
    <col min="10210" max="10210" width="36.26953125" style="55" customWidth="1"/>
    <col min="10211" max="10234" width="3.26953125" style="55" customWidth="1"/>
    <col min="10235" max="10235" width="44.1796875" style="55" customWidth="1"/>
    <col min="10236" max="10253" width="9.81640625" style="55" customWidth="1"/>
    <col min="10254" max="10465" width="10.1796875" style="55"/>
    <col min="10466" max="10466" width="36.26953125" style="55" customWidth="1"/>
    <col min="10467" max="10490" width="3.26953125" style="55" customWidth="1"/>
    <col min="10491" max="10491" width="44.1796875" style="55" customWidth="1"/>
    <col min="10492" max="10509" width="9.81640625" style="55" customWidth="1"/>
    <col min="10510" max="10721" width="10.1796875" style="55"/>
    <col min="10722" max="10722" width="36.26953125" style="55" customWidth="1"/>
    <col min="10723" max="10746" width="3.26953125" style="55" customWidth="1"/>
    <col min="10747" max="10747" width="44.1796875" style="55" customWidth="1"/>
    <col min="10748" max="10765" width="9.81640625" style="55" customWidth="1"/>
    <col min="10766" max="10977" width="10.1796875" style="55"/>
    <col min="10978" max="10978" width="36.26953125" style="55" customWidth="1"/>
    <col min="10979" max="11002" width="3.26953125" style="55" customWidth="1"/>
    <col min="11003" max="11003" width="44.1796875" style="55" customWidth="1"/>
    <col min="11004" max="11021" width="9.81640625" style="55" customWidth="1"/>
    <col min="11022" max="11233" width="10.1796875" style="55"/>
    <col min="11234" max="11234" width="36.26953125" style="55" customWidth="1"/>
    <col min="11235" max="11258" width="3.26953125" style="55" customWidth="1"/>
    <col min="11259" max="11259" width="44.1796875" style="55" customWidth="1"/>
    <col min="11260" max="11277" width="9.81640625" style="55" customWidth="1"/>
    <col min="11278" max="11489" width="10.1796875" style="55"/>
    <col min="11490" max="11490" width="36.26953125" style="55" customWidth="1"/>
    <col min="11491" max="11514" width="3.26953125" style="55" customWidth="1"/>
    <col min="11515" max="11515" width="44.1796875" style="55" customWidth="1"/>
    <col min="11516" max="11533" width="9.81640625" style="55" customWidth="1"/>
    <col min="11534" max="11745" width="10.1796875" style="55"/>
    <col min="11746" max="11746" width="36.26953125" style="55" customWidth="1"/>
    <col min="11747" max="11770" width="3.26953125" style="55" customWidth="1"/>
    <col min="11771" max="11771" width="44.1796875" style="55" customWidth="1"/>
    <col min="11772" max="11789" width="9.81640625" style="55" customWidth="1"/>
    <col min="11790" max="12001" width="10.1796875" style="55"/>
    <col min="12002" max="12002" width="36.26953125" style="55" customWidth="1"/>
    <col min="12003" max="12026" width="3.26953125" style="55" customWidth="1"/>
    <col min="12027" max="12027" width="44.1796875" style="55" customWidth="1"/>
    <col min="12028" max="12045" width="9.81640625" style="55" customWidth="1"/>
    <col min="12046" max="12257" width="10.1796875" style="55"/>
    <col min="12258" max="12258" width="36.26953125" style="55" customWidth="1"/>
    <col min="12259" max="12282" width="3.26953125" style="55" customWidth="1"/>
    <col min="12283" max="12283" width="44.1796875" style="55" customWidth="1"/>
    <col min="12284" max="12301" width="9.81640625" style="55" customWidth="1"/>
    <col min="12302" max="12513" width="10.1796875" style="55"/>
    <col min="12514" max="12514" width="36.26953125" style="55" customWidth="1"/>
    <col min="12515" max="12538" width="3.26953125" style="55" customWidth="1"/>
    <col min="12539" max="12539" width="44.1796875" style="55" customWidth="1"/>
    <col min="12540" max="12557" width="9.81640625" style="55" customWidth="1"/>
    <col min="12558" max="12769" width="10.1796875" style="55"/>
    <col min="12770" max="12770" width="36.26953125" style="55" customWidth="1"/>
    <col min="12771" max="12794" width="3.26953125" style="55" customWidth="1"/>
    <col min="12795" max="12795" width="44.1796875" style="55" customWidth="1"/>
    <col min="12796" max="12813" width="9.81640625" style="55" customWidth="1"/>
    <col min="12814" max="13025" width="10.1796875" style="55"/>
    <col min="13026" max="13026" width="36.26953125" style="55" customWidth="1"/>
    <col min="13027" max="13050" width="3.26953125" style="55" customWidth="1"/>
    <col min="13051" max="13051" width="44.1796875" style="55" customWidth="1"/>
    <col min="13052" max="13069" width="9.81640625" style="55" customWidth="1"/>
    <col min="13070" max="13281" width="10.1796875" style="55"/>
    <col min="13282" max="13282" width="36.26953125" style="55" customWidth="1"/>
    <col min="13283" max="13306" width="3.26953125" style="55" customWidth="1"/>
    <col min="13307" max="13307" width="44.1796875" style="55" customWidth="1"/>
    <col min="13308" max="13325" width="9.81640625" style="55" customWidth="1"/>
    <col min="13326" max="13537" width="10.1796875" style="55"/>
    <col min="13538" max="13538" width="36.26953125" style="55" customWidth="1"/>
    <col min="13539" max="13562" width="3.26953125" style="55" customWidth="1"/>
    <col min="13563" max="13563" width="44.1796875" style="55" customWidth="1"/>
    <col min="13564" max="13581" width="9.81640625" style="55" customWidth="1"/>
    <col min="13582" max="13793" width="10.1796875" style="55"/>
    <col min="13794" max="13794" width="36.26953125" style="55" customWidth="1"/>
    <col min="13795" max="13818" width="3.26953125" style="55" customWidth="1"/>
    <col min="13819" max="13819" width="44.1796875" style="55" customWidth="1"/>
    <col min="13820" max="13837" width="9.81640625" style="55" customWidth="1"/>
    <col min="13838" max="14049" width="10.1796875" style="55"/>
    <col min="14050" max="14050" width="36.26953125" style="55" customWidth="1"/>
    <col min="14051" max="14074" width="3.26953125" style="55" customWidth="1"/>
    <col min="14075" max="14075" width="44.1796875" style="55" customWidth="1"/>
    <col min="14076" max="14093" width="9.81640625" style="55" customWidth="1"/>
    <col min="14094" max="14305" width="10.1796875" style="55"/>
    <col min="14306" max="14306" width="36.26953125" style="55" customWidth="1"/>
    <col min="14307" max="14330" width="3.26953125" style="55" customWidth="1"/>
    <col min="14331" max="14331" width="44.1796875" style="55" customWidth="1"/>
    <col min="14332" max="14349" width="9.81640625" style="55" customWidth="1"/>
    <col min="14350" max="14561" width="10.1796875" style="55"/>
    <col min="14562" max="14562" width="36.26953125" style="55" customWidth="1"/>
    <col min="14563" max="14586" width="3.26953125" style="55" customWidth="1"/>
    <col min="14587" max="14587" width="44.1796875" style="55" customWidth="1"/>
    <col min="14588" max="14605" width="9.81640625" style="55" customWidth="1"/>
    <col min="14606" max="14817" width="10.1796875" style="55"/>
    <col min="14818" max="14818" width="36.26953125" style="55" customWidth="1"/>
    <col min="14819" max="14842" width="3.26953125" style="55" customWidth="1"/>
    <col min="14843" max="14843" width="44.1796875" style="55" customWidth="1"/>
    <col min="14844" max="14861" width="9.81640625" style="55" customWidth="1"/>
    <col min="14862" max="15073" width="10.1796875" style="55"/>
    <col min="15074" max="15074" width="36.26953125" style="55" customWidth="1"/>
    <col min="15075" max="15098" width="3.26953125" style="55" customWidth="1"/>
    <col min="15099" max="15099" width="44.1796875" style="55" customWidth="1"/>
    <col min="15100" max="15117" width="9.81640625" style="55" customWidth="1"/>
    <col min="15118" max="15329" width="10.1796875" style="55"/>
    <col min="15330" max="15330" width="36.26953125" style="55" customWidth="1"/>
    <col min="15331" max="15354" width="3.26953125" style="55" customWidth="1"/>
    <col min="15355" max="15355" width="44.1796875" style="55" customWidth="1"/>
    <col min="15356" max="15373" width="9.81640625" style="55" customWidth="1"/>
    <col min="15374" max="15585" width="10.1796875" style="55"/>
    <col min="15586" max="15586" width="36.26953125" style="55" customWidth="1"/>
    <col min="15587" max="15610" width="3.26953125" style="55" customWidth="1"/>
    <col min="15611" max="15611" width="44.1796875" style="55" customWidth="1"/>
    <col min="15612" max="15629" width="9.81640625" style="55" customWidth="1"/>
    <col min="15630" max="15841" width="10.1796875" style="55"/>
    <col min="15842" max="15842" width="36.26953125" style="55" customWidth="1"/>
    <col min="15843" max="15866" width="3.26953125" style="55" customWidth="1"/>
    <col min="15867" max="15867" width="44.1796875" style="55" customWidth="1"/>
    <col min="15868" max="15885" width="9.81640625" style="55" customWidth="1"/>
    <col min="15886" max="16097" width="10.1796875" style="55"/>
    <col min="16098" max="16098" width="36.26953125" style="55" customWidth="1"/>
    <col min="16099" max="16122" width="3.26953125" style="55" customWidth="1"/>
    <col min="16123" max="16123" width="44.1796875" style="55" customWidth="1"/>
    <col min="16124" max="16384" width="9.81640625" style="55" customWidth="1"/>
  </cols>
  <sheetData>
    <row r="1" spans="1:40" ht="11.25" customHeight="1" thickTop="1" x14ac:dyDescent="0.35">
      <c r="A1" s="287" t="s">
        <v>0</v>
      </c>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36"/>
      <c r="AC1" s="236"/>
      <c r="AD1" s="236"/>
      <c r="AE1" s="236"/>
      <c r="AF1" s="236"/>
      <c r="AG1" s="55"/>
      <c r="AH1" s="55"/>
    </row>
    <row r="2" spans="1:40" ht="20.149999999999999" customHeight="1" x14ac:dyDescent="0.35">
      <c r="A2" s="289" t="s">
        <v>1</v>
      </c>
      <c r="B2" s="290"/>
      <c r="C2" s="290"/>
      <c r="D2" s="290"/>
      <c r="E2" s="290"/>
      <c r="F2" s="290"/>
      <c r="G2" s="290"/>
      <c r="H2" s="290"/>
      <c r="I2" s="290"/>
      <c r="J2" s="290"/>
      <c r="K2" s="290"/>
      <c r="L2" s="290"/>
      <c r="M2" s="290"/>
      <c r="N2" s="290"/>
      <c r="O2" s="290"/>
      <c r="P2" s="290"/>
      <c r="Q2" s="290"/>
      <c r="R2" s="290"/>
      <c r="S2" s="290"/>
      <c r="T2" s="290"/>
      <c r="U2" s="290"/>
      <c r="V2" s="290"/>
      <c r="W2" s="290"/>
      <c r="X2" s="290"/>
      <c r="Y2" s="290"/>
      <c r="Z2" s="290"/>
      <c r="AA2" s="290"/>
      <c r="AB2" s="236"/>
      <c r="AC2" s="236"/>
      <c r="AD2" s="236"/>
      <c r="AE2" s="236"/>
      <c r="AF2" s="236"/>
      <c r="AG2" s="55"/>
      <c r="AH2" s="55"/>
    </row>
    <row r="3" spans="1:40" ht="20.149999999999999" customHeight="1" x14ac:dyDescent="0.35">
      <c r="A3" s="289" t="s">
        <v>144</v>
      </c>
      <c r="B3" s="290"/>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36"/>
      <c r="AC3" s="236"/>
      <c r="AD3" s="236"/>
      <c r="AE3" s="236"/>
      <c r="AF3" s="236"/>
      <c r="AG3" s="55"/>
      <c r="AH3" s="55"/>
    </row>
    <row r="4" spans="1:40" ht="16.5" customHeight="1" x14ac:dyDescent="0.35">
      <c r="A4" s="289" t="s">
        <v>145</v>
      </c>
      <c r="B4" s="290"/>
      <c r="C4" s="290"/>
      <c r="D4" s="290"/>
      <c r="E4" s="290"/>
      <c r="F4" s="290"/>
      <c r="G4" s="290"/>
      <c r="H4" s="290"/>
      <c r="I4" s="290"/>
      <c r="J4" s="290"/>
      <c r="K4" s="290"/>
      <c r="L4" s="290"/>
      <c r="M4" s="290"/>
      <c r="N4" s="290"/>
      <c r="O4" s="290"/>
      <c r="P4" s="290"/>
      <c r="Q4" s="290"/>
      <c r="R4" s="290"/>
      <c r="S4" s="290"/>
      <c r="T4" s="290"/>
      <c r="U4" s="290"/>
      <c r="V4" s="290"/>
      <c r="W4" s="290"/>
      <c r="X4" s="290"/>
      <c r="Y4" s="290"/>
      <c r="Z4" s="290"/>
      <c r="AA4" s="290"/>
      <c r="AB4" s="236"/>
      <c r="AC4" s="236"/>
      <c r="AD4" s="236"/>
      <c r="AE4" s="236"/>
      <c r="AF4" s="236"/>
      <c r="AG4" s="55"/>
      <c r="AH4" s="55"/>
    </row>
    <row r="5" spans="1:40" ht="30" customHeight="1" x14ac:dyDescent="0.35">
      <c r="A5" s="291" t="s">
        <v>5</v>
      </c>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37"/>
      <c r="AC5" s="237"/>
      <c r="AD5" s="237"/>
      <c r="AE5" s="237"/>
      <c r="AF5" s="237"/>
      <c r="AG5" s="55"/>
      <c r="AH5" s="55"/>
    </row>
    <row r="6" spans="1:40" ht="21" customHeight="1" x14ac:dyDescent="0.35">
      <c r="A6" s="291"/>
      <c r="B6" s="292"/>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37"/>
      <c r="AC6" s="237"/>
      <c r="AD6" s="237"/>
      <c r="AE6" s="237"/>
      <c r="AF6" s="237"/>
      <c r="AG6" s="55"/>
      <c r="AH6" s="55"/>
    </row>
    <row r="7" spans="1:40" ht="20.149999999999999" customHeight="1" x14ac:dyDescent="0.35">
      <c r="A7" s="285" t="s">
        <v>146</v>
      </c>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35"/>
      <c r="AC7" s="235"/>
      <c r="AD7" s="235"/>
      <c r="AE7" s="235"/>
      <c r="AF7" s="235"/>
      <c r="AG7" s="55"/>
      <c r="AH7" s="55"/>
    </row>
    <row r="8" spans="1:40" ht="37.5" customHeight="1" thickBot="1" x14ac:dyDescent="0.4">
      <c r="A8" s="285"/>
      <c r="B8" s="286"/>
      <c r="C8" s="286"/>
      <c r="D8" s="286"/>
      <c r="E8" s="286"/>
      <c r="F8" s="286"/>
      <c r="G8" s="286"/>
      <c r="H8" s="286"/>
      <c r="I8" s="286"/>
      <c r="J8" s="286"/>
      <c r="K8" s="286"/>
      <c r="L8" s="286"/>
      <c r="M8" s="286"/>
      <c r="N8" s="286"/>
      <c r="O8" s="286"/>
      <c r="P8" s="286"/>
      <c r="Q8" s="286"/>
      <c r="R8" s="286"/>
      <c r="S8" s="286"/>
      <c r="T8" s="286"/>
      <c r="U8" s="286"/>
      <c r="V8" s="286"/>
      <c r="W8" s="286"/>
      <c r="X8" s="286"/>
      <c r="Y8" s="286"/>
      <c r="Z8" s="286"/>
      <c r="AA8" s="286"/>
      <c r="AB8" s="235"/>
      <c r="AC8" s="235"/>
      <c r="AD8" s="235"/>
      <c r="AE8" s="235"/>
      <c r="AF8" s="235"/>
      <c r="AG8" s="55"/>
      <c r="AH8" s="55"/>
    </row>
    <row r="9" spans="1:40" ht="14.15" customHeight="1" thickBot="1" x14ac:dyDescent="0.4">
      <c r="A9" s="56"/>
      <c r="B9" s="283" t="s">
        <v>147</v>
      </c>
      <c r="C9" s="284"/>
      <c r="D9" s="284"/>
      <c r="E9" s="284"/>
      <c r="F9" s="284"/>
      <c r="G9" s="284"/>
      <c r="H9" s="284"/>
      <c r="I9" s="284"/>
      <c r="J9" s="284"/>
      <c r="K9" s="284"/>
      <c r="L9" s="284"/>
      <c r="M9" s="284"/>
      <c r="N9" s="284"/>
      <c r="O9" s="284"/>
      <c r="P9" s="57"/>
      <c r="Q9" s="58"/>
      <c r="R9" s="59"/>
      <c r="S9" s="59"/>
      <c r="T9" s="59"/>
      <c r="U9" s="59"/>
      <c r="V9" s="59"/>
      <c r="W9" s="59"/>
      <c r="X9" s="59"/>
      <c r="Y9" s="59"/>
      <c r="Z9" s="59"/>
      <c r="AA9" s="59"/>
      <c r="AB9" s="59"/>
      <c r="AC9" s="59"/>
      <c r="AD9" s="59"/>
      <c r="AE9" s="59"/>
      <c r="AF9" s="59"/>
      <c r="AG9" s="59"/>
      <c r="AH9" s="59"/>
    </row>
    <row r="10" spans="1:40" ht="50.15" customHeight="1" thickTop="1" thickBot="1" x14ac:dyDescent="0.4">
      <c r="A10" s="270" t="s">
        <v>148</v>
      </c>
      <c r="B10" s="273" t="s">
        <v>149</v>
      </c>
      <c r="C10" s="274"/>
      <c r="D10" s="274"/>
      <c r="E10" s="226">
        <v>1</v>
      </c>
      <c r="F10" s="273" t="s">
        <v>149</v>
      </c>
      <c r="G10" s="274"/>
      <c r="H10" s="274"/>
      <c r="I10" s="226">
        <v>2</v>
      </c>
      <c r="J10" s="273" t="s">
        <v>149</v>
      </c>
      <c r="K10" s="274"/>
      <c r="L10" s="274"/>
      <c r="M10" s="226">
        <v>3</v>
      </c>
      <c r="N10" s="275" t="s">
        <v>150</v>
      </c>
      <c r="O10" s="276"/>
      <c r="P10" s="277" t="s">
        <v>151</v>
      </c>
      <c r="Q10" s="281" t="s">
        <v>152</v>
      </c>
      <c r="R10" s="282"/>
      <c r="S10" s="282"/>
      <c r="T10" s="282"/>
      <c r="U10" s="282"/>
      <c r="V10" s="282"/>
      <c r="W10" s="282"/>
      <c r="X10" s="282"/>
      <c r="Y10" s="282"/>
      <c r="Z10" s="282"/>
      <c r="AA10" s="282"/>
      <c r="AB10" s="282"/>
      <c r="AC10" s="282"/>
      <c r="AD10" s="282"/>
      <c r="AE10" s="282"/>
      <c r="AF10" s="282"/>
      <c r="AG10" s="282"/>
      <c r="AH10" s="282"/>
      <c r="AI10" s="282"/>
      <c r="AJ10" s="282"/>
      <c r="AK10" s="282"/>
      <c r="AL10" s="282"/>
    </row>
    <row r="11" spans="1:40" ht="50.15" customHeight="1" thickBot="1" x14ac:dyDescent="0.4">
      <c r="A11" s="271"/>
      <c r="B11" s="60">
        <v>1</v>
      </c>
      <c r="C11" s="61">
        <v>2</v>
      </c>
      <c r="D11" s="61">
        <v>3</v>
      </c>
      <c r="E11" s="62">
        <v>4</v>
      </c>
      <c r="F11" s="60">
        <v>1</v>
      </c>
      <c r="G11" s="61">
        <v>2</v>
      </c>
      <c r="H11" s="61">
        <v>3</v>
      </c>
      <c r="I11" s="62">
        <v>4</v>
      </c>
      <c r="J11" s="60">
        <v>1</v>
      </c>
      <c r="K11" s="61">
        <v>2</v>
      </c>
      <c r="L11" s="61">
        <v>3</v>
      </c>
      <c r="M11" s="62">
        <v>4</v>
      </c>
      <c r="N11" s="244">
        <v>1</v>
      </c>
      <c r="O11" s="245">
        <v>2</v>
      </c>
      <c r="P11" s="278"/>
      <c r="Q11" s="253">
        <v>1</v>
      </c>
      <c r="R11" s="253">
        <v>1</v>
      </c>
      <c r="S11" s="253">
        <v>1</v>
      </c>
      <c r="T11" s="253">
        <v>1</v>
      </c>
      <c r="U11" s="253">
        <v>1</v>
      </c>
      <c r="V11" s="253">
        <v>1</v>
      </c>
      <c r="W11" s="253">
        <v>1</v>
      </c>
      <c r="X11" s="253">
        <v>1</v>
      </c>
      <c r="Y11" s="253">
        <v>1</v>
      </c>
      <c r="Z11" s="253">
        <v>1</v>
      </c>
      <c r="AA11" s="253">
        <v>1</v>
      </c>
      <c r="AB11" s="253">
        <v>1</v>
      </c>
      <c r="AC11" s="253">
        <v>1</v>
      </c>
      <c r="AD11" s="253">
        <v>1</v>
      </c>
      <c r="AE11" s="253">
        <v>1</v>
      </c>
      <c r="AF11" s="253">
        <v>1</v>
      </c>
      <c r="AG11" s="253">
        <v>1</v>
      </c>
      <c r="AH11" s="52">
        <v>1</v>
      </c>
      <c r="AI11" s="52">
        <v>1</v>
      </c>
      <c r="AJ11" s="52">
        <v>1</v>
      </c>
      <c r="AK11" s="52">
        <v>2</v>
      </c>
      <c r="AL11" s="52">
        <v>2</v>
      </c>
      <c r="AM11" s="52">
        <v>1</v>
      </c>
      <c r="AN11" s="52">
        <v>1</v>
      </c>
    </row>
    <row r="12" spans="1:40" ht="93" customHeight="1" thickTop="1" thickBot="1" x14ac:dyDescent="0.4">
      <c r="A12" s="272"/>
      <c r="B12" s="275"/>
      <c r="C12" s="276"/>
      <c r="D12" s="276"/>
      <c r="E12" s="280"/>
      <c r="F12" s="275"/>
      <c r="G12" s="276"/>
      <c r="H12" s="276"/>
      <c r="I12" s="280"/>
      <c r="J12" s="275"/>
      <c r="K12" s="276"/>
      <c r="L12" s="276"/>
      <c r="M12" s="280"/>
      <c r="N12" s="246"/>
      <c r="O12" s="247"/>
      <c r="P12" s="279"/>
      <c r="Q12" s="50" t="s">
        <v>25</v>
      </c>
      <c r="R12" s="51" t="s">
        <v>153</v>
      </c>
      <c r="S12" s="51" t="s">
        <v>27</v>
      </c>
      <c r="T12" s="240" t="s">
        <v>154</v>
      </c>
      <c r="U12" s="51" t="s">
        <v>155</v>
      </c>
      <c r="V12" s="51" t="s">
        <v>32</v>
      </c>
      <c r="W12" s="51" t="s">
        <v>33</v>
      </c>
      <c r="X12" s="224" t="s">
        <v>156</v>
      </c>
      <c r="Y12" s="224" t="s">
        <v>31</v>
      </c>
      <c r="Z12" s="224" t="s">
        <v>35</v>
      </c>
      <c r="AA12" s="224" t="s">
        <v>157</v>
      </c>
      <c r="AB12" s="51" t="s">
        <v>39</v>
      </c>
      <c r="AC12" s="51" t="s">
        <v>38</v>
      </c>
      <c r="AD12" s="52" t="s">
        <v>40</v>
      </c>
      <c r="AE12" s="52" t="s">
        <v>42</v>
      </c>
      <c r="AF12" s="51" t="s">
        <v>41</v>
      </c>
      <c r="AG12" s="51" t="s">
        <v>43</v>
      </c>
      <c r="AH12" s="224" t="s">
        <v>44</v>
      </c>
      <c r="AI12" s="224" t="s">
        <v>46</v>
      </c>
      <c r="AJ12" s="224" t="s">
        <v>47</v>
      </c>
      <c r="AK12" s="224" t="s">
        <v>52</v>
      </c>
      <c r="AL12" s="224" t="s">
        <v>51</v>
      </c>
      <c r="AM12" s="224" t="s">
        <v>48</v>
      </c>
      <c r="AN12" s="224" t="s">
        <v>158</v>
      </c>
    </row>
    <row r="13" spans="1:40" ht="182.5" customHeight="1" thickBot="1" x14ac:dyDescent="0.4">
      <c r="A13" s="63" t="s">
        <v>159</v>
      </c>
      <c r="B13" s="64">
        <v>1</v>
      </c>
      <c r="C13" s="65">
        <v>1</v>
      </c>
      <c r="D13" s="65">
        <v>1</v>
      </c>
      <c r="E13" s="66">
        <v>1</v>
      </c>
      <c r="F13" s="64"/>
      <c r="G13" s="65"/>
      <c r="H13" s="65"/>
      <c r="I13" s="66"/>
      <c r="J13" s="64"/>
      <c r="K13" s="65"/>
      <c r="L13" s="65"/>
      <c r="M13" s="66"/>
      <c r="N13" s="64"/>
      <c r="O13" s="65"/>
      <c r="P13" s="53" t="s">
        <v>160</v>
      </c>
      <c r="Q13" s="47">
        <v>1</v>
      </c>
      <c r="R13" s="47">
        <v>1</v>
      </c>
      <c r="S13" s="47">
        <v>1</v>
      </c>
      <c r="T13" s="48" t="s">
        <v>161</v>
      </c>
      <c r="U13" s="48" t="s">
        <v>161</v>
      </c>
      <c r="V13" s="48" t="s">
        <v>161</v>
      </c>
      <c r="W13" s="48" t="s">
        <v>161</v>
      </c>
      <c r="X13" s="48" t="s">
        <v>161</v>
      </c>
      <c r="Y13" s="48" t="s">
        <v>161</v>
      </c>
      <c r="Z13" s="48" t="s">
        <v>161</v>
      </c>
      <c r="AA13" s="48" t="s">
        <v>161</v>
      </c>
      <c r="AB13" s="47">
        <v>1</v>
      </c>
      <c r="AC13" s="47">
        <v>1</v>
      </c>
      <c r="AD13" s="47">
        <v>1</v>
      </c>
      <c r="AE13" s="47">
        <v>1</v>
      </c>
      <c r="AF13" s="47">
        <v>1</v>
      </c>
      <c r="AG13" s="47">
        <v>1</v>
      </c>
      <c r="AH13" s="47">
        <v>1</v>
      </c>
      <c r="AI13" s="47">
        <v>1</v>
      </c>
      <c r="AJ13" s="47">
        <v>1</v>
      </c>
      <c r="AK13" s="47">
        <v>1</v>
      </c>
      <c r="AL13" s="47">
        <v>1</v>
      </c>
      <c r="AM13" s="47">
        <v>1</v>
      </c>
      <c r="AN13" s="47">
        <v>1</v>
      </c>
    </row>
    <row r="14" spans="1:40" ht="18.5" thickBot="1" x14ac:dyDescent="0.4">
      <c r="A14" s="68" t="s">
        <v>162</v>
      </c>
      <c r="B14" s="69"/>
      <c r="C14" s="70"/>
      <c r="D14" s="70"/>
      <c r="E14" s="71"/>
      <c r="F14" s="69"/>
      <c r="G14" s="70"/>
      <c r="H14" s="70"/>
      <c r="I14" s="72"/>
      <c r="J14" s="69"/>
      <c r="K14" s="70"/>
      <c r="L14" s="70"/>
      <c r="M14" s="72"/>
      <c r="N14" s="69"/>
      <c r="O14" s="70"/>
      <c r="P14" s="54"/>
      <c r="Q14" s="47"/>
      <c r="R14" s="47"/>
      <c r="S14" s="47"/>
      <c r="T14" s="48"/>
      <c r="U14" s="48"/>
      <c r="V14" s="48"/>
      <c r="W14" s="48"/>
      <c r="X14" s="48"/>
      <c r="Y14" s="48"/>
      <c r="Z14" s="48"/>
      <c r="AA14" s="48"/>
      <c r="AB14" s="47"/>
      <c r="AC14" s="47"/>
      <c r="AD14" s="47"/>
      <c r="AE14" s="47"/>
      <c r="AF14" s="47"/>
      <c r="AG14" s="47"/>
      <c r="AH14" s="47"/>
      <c r="AI14" s="47"/>
      <c r="AJ14" s="47"/>
      <c r="AK14" s="47"/>
      <c r="AL14" s="47"/>
      <c r="AM14" s="47"/>
      <c r="AN14" s="47"/>
    </row>
    <row r="15" spans="1:40" ht="177.75" customHeight="1" thickBot="1" x14ac:dyDescent="0.4">
      <c r="A15" s="73" t="s">
        <v>163</v>
      </c>
      <c r="B15" s="74">
        <v>1</v>
      </c>
      <c r="C15" s="75">
        <v>1</v>
      </c>
      <c r="D15" s="75">
        <v>1</v>
      </c>
      <c r="E15" s="76">
        <v>1</v>
      </c>
      <c r="F15" s="74">
        <v>1</v>
      </c>
      <c r="G15" s="75">
        <v>1</v>
      </c>
      <c r="H15" s="75">
        <v>1</v>
      </c>
      <c r="I15" s="77">
        <v>1</v>
      </c>
      <c r="J15" s="74">
        <v>1</v>
      </c>
      <c r="K15" s="75">
        <v>1</v>
      </c>
      <c r="L15" s="75">
        <v>1</v>
      </c>
      <c r="M15" s="77">
        <v>1</v>
      </c>
      <c r="N15" s="74">
        <v>1</v>
      </c>
      <c r="O15" s="75">
        <v>1</v>
      </c>
      <c r="P15" s="53" t="s">
        <v>164</v>
      </c>
      <c r="Q15" s="47">
        <v>1.5</v>
      </c>
      <c r="R15" s="47">
        <v>1.5</v>
      </c>
      <c r="S15" s="47">
        <v>1.5</v>
      </c>
      <c r="T15" s="48" t="s">
        <v>161</v>
      </c>
      <c r="U15" s="48" t="s">
        <v>161</v>
      </c>
      <c r="V15" s="48" t="s">
        <v>161</v>
      </c>
      <c r="W15" s="48" t="s">
        <v>161</v>
      </c>
      <c r="X15" s="48" t="s">
        <v>161</v>
      </c>
      <c r="Y15" s="48" t="s">
        <v>161</v>
      </c>
      <c r="Z15" s="48" t="s">
        <v>161</v>
      </c>
      <c r="AA15" s="48" t="s">
        <v>161</v>
      </c>
      <c r="AB15" s="47">
        <v>1.5</v>
      </c>
      <c r="AC15" s="47">
        <v>1.5</v>
      </c>
      <c r="AD15" s="47">
        <v>1.5</v>
      </c>
      <c r="AE15" s="47">
        <v>1.5</v>
      </c>
      <c r="AF15" s="47">
        <v>1.5</v>
      </c>
      <c r="AG15" s="47">
        <v>1.5</v>
      </c>
      <c r="AH15" s="47">
        <v>1.5</v>
      </c>
      <c r="AI15" s="47">
        <v>1.5</v>
      </c>
      <c r="AJ15" s="47">
        <v>1.5</v>
      </c>
      <c r="AK15" s="47">
        <v>2.5</v>
      </c>
      <c r="AL15" s="47">
        <v>2.5</v>
      </c>
      <c r="AM15" s="47">
        <v>1.5</v>
      </c>
      <c r="AN15" s="47">
        <v>1.5</v>
      </c>
    </row>
    <row r="16" spans="1:40" ht="135" customHeight="1" thickBot="1" x14ac:dyDescent="0.4">
      <c r="A16" s="78" t="s">
        <v>165</v>
      </c>
      <c r="B16" s="69">
        <v>1</v>
      </c>
      <c r="C16" s="70">
        <v>1</v>
      </c>
      <c r="D16" s="70">
        <v>1</v>
      </c>
      <c r="E16" s="71">
        <v>1</v>
      </c>
      <c r="F16" s="69">
        <v>1</v>
      </c>
      <c r="G16" s="70">
        <v>1</v>
      </c>
      <c r="H16" s="70">
        <v>1</v>
      </c>
      <c r="I16" s="72">
        <v>1</v>
      </c>
      <c r="J16" s="69">
        <v>1</v>
      </c>
      <c r="K16" s="70">
        <v>1</v>
      </c>
      <c r="L16" s="70">
        <v>1</v>
      </c>
      <c r="M16" s="72">
        <v>1</v>
      </c>
      <c r="N16" s="69">
        <v>1</v>
      </c>
      <c r="O16" s="70">
        <v>1</v>
      </c>
      <c r="P16" s="53" t="s">
        <v>166</v>
      </c>
      <c r="Q16" s="47">
        <v>0.1</v>
      </c>
      <c r="R16" s="47">
        <v>0.1</v>
      </c>
      <c r="S16" s="47">
        <v>0.1</v>
      </c>
      <c r="T16" s="48" t="s">
        <v>161</v>
      </c>
      <c r="U16" s="48" t="s">
        <v>161</v>
      </c>
      <c r="V16" s="48" t="s">
        <v>161</v>
      </c>
      <c r="W16" s="48" t="s">
        <v>161</v>
      </c>
      <c r="X16" s="48" t="s">
        <v>161</v>
      </c>
      <c r="Y16" s="48" t="s">
        <v>161</v>
      </c>
      <c r="Z16" s="48" t="s">
        <v>161</v>
      </c>
      <c r="AA16" s="48" t="s">
        <v>161</v>
      </c>
      <c r="AB16" s="47">
        <v>0.1</v>
      </c>
      <c r="AC16" s="47">
        <v>0.1</v>
      </c>
      <c r="AD16" s="47">
        <v>0.1</v>
      </c>
      <c r="AE16" s="47">
        <v>0.1</v>
      </c>
      <c r="AF16" s="47">
        <v>0.1</v>
      </c>
      <c r="AG16" s="47">
        <v>0.1</v>
      </c>
      <c r="AH16" s="47">
        <v>0.1</v>
      </c>
      <c r="AI16" s="47">
        <v>0.1</v>
      </c>
      <c r="AJ16" s="47">
        <v>0.1</v>
      </c>
      <c r="AK16" s="47">
        <v>1</v>
      </c>
      <c r="AL16" s="47">
        <v>1</v>
      </c>
      <c r="AM16" s="47">
        <v>0.1</v>
      </c>
      <c r="AN16" s="47">
        <v>0.1</v>
      </c>
    </row>
    <row r="17" spans="1:40" ht="135" customHeight="1" thickBot="1" x14ac:dyDescent="0.4">
      <c r="A17" s="78" t="s">
        <v>167</v>
      </c>
      <c r="B17" s="69"/>
      <c r="C17" s="70"/>
      <c r="D17" s="70"/>
      <c r="E17" s="72">
        <v>1</v>
      </c>
      <c r="F17" s="69"/>
      <c r="G17" s="70"/>
      <c r="H17" s="70" t="s">
        <v>168</v>
      </c>
      <c r="I17" s="72">
        <v>1</v>
      </c>
      <c r="J17" s="69"/>
      <c r="K17" s="70"/>
      <c r="L17" s="70" t="s">
        <v>168</v>
      </c>
      <c r="M17" s="72">
        <v>1</v>
      </c>
      <c r="N17" s="69"/>
      <c r="O17" s="70"/>
      <c r="P17" s="53" t="s">
        <v>169</v>
      </c>
      <c r="Q17" s="47">
        <v>0.2</v>
      </c>
      <c r="R17" s="47">
        <v>0.2</v>
      </c>
      <c r="S17" s="47">
        <v>0.2</v>
      </c>
      <c r="T17" s="48" t="s">
        <v>161</v>
      </c>
      <c r="U17" s="48" t="s">
        <v>161</v>
      </c>
      <c r="V17" s="48" t="s">
        <v>161</v>
      </c>
      <c r="W17" s="48" t="s">
        <v>161</v>
      </c>
      <c r="X17" s="48" t="s">
        <v>161</v>
      </c>
      <c r="Y17" s="48" t="s">
        <v>161</v>
      </c>
      <c r="Z17" s="48" t="s">
        <v>161</v>
      </c>
      <c r="AA17" s="48" t="s">
        <v>161</v>
      </c>
      <c r="AB17" s="47">
        <v>0.2</v>
      </c>
      <c r="AC17" s="47">
        <v>0.2</v>
      </c>
      <c r="AD17" s="47">
        <v>0.2</v>
      </c>
      <c r="AE17" s="47">
        <v>0.2</v>
      </c>
      <c r="AF17" s="47">
        <v>0.2</v>
      </c>
      <c r="AG17" s="47">
        <v>0.2</v>
      </c>
      <c r="AH17" s="47">
        <v>0.2</v>
      </c>
      <c r="AI17" s="47">
        <v>0.2</v>
      </c>
      <c r="AJ17" s="47">
        <v>0.2</v>
      </c>
      <c r="AK17" s="47">
        <v>1</v>
      </c>
      <c r="AL17" s="47">
        <v>1</v>
      </c>
      <c r="AM17" s="47">
        <v>0.2</v>
      </c>
      <c r="AN17" s="47">
        <v>0.2</v>
      </c>
    </row>
    <row r="18" spans="1:40" ht="96.75" customHeight="1" thickBot="1" x14ac:dyDescent="0.4">
      <c r="A18" s="78" t="s">
        <v>170</v>
      </c>
      <c r="B18" s="69">
        <v>1</v>
      </c>
      <c r="C18" s="70">
        <v>1</v>
      </c>
      <c r="D18" s="70">
        <v>1</v>
      </c>
      <c r="E18" s="71">
        <v>1</v>
      </c>
      <c r="F18" s="69">
        <v>1</v>
      </c>
      <c r="G18" s="70">
        <v>1</v>
      </c>
      <c r="H18" s="70">
        <v>1</v>
      </c>
      <c r="I18" s="72">
        <v>1</v>
      </c>
      <c r="J18" s="69">
        <v>1</v>
      </c>
      <c r="K18" s="70">
        <v>1</v>
      </c>
      <c r="L18" s="70">
        <v>1</v>
      </c>
      <c r="M18" s="72">
        <v>1</v>
      </c>
      <c r="N18" s="69">
        <v>1</v>
      </c>
      <c r="O18" s="70">
        <v>1</v>
      </c>
      <c r="P18" s="53" t="s">
        <v>171</v>
      </c>
      <c r="Q18" s="47">
        <v>0.2</v>
      </c>
      <c r="R18" s="47">
        <v>0.2</v>
      </c>
      <c r="S18" s="47">
        <v>0.2</v>
      </c>
      <c r="T18" s="48" t="s">
        <v>161</v>
      </c>
      <c r="U18" s="48" t="s">
        <v>161</v>
      </c>
      <c r="V18" s="48" t="s">
        <v>161</v>
      </c>
      <c r="W18" s="48" t="s">
        <v>161</v>
      </c>
      <c r="X18" s="48" t="s">
        <v>161</v>
      </c>
      <c r="Y18" s="48" t="s">
        <v>161</v>
      </c>
      <c r="Z18" s="48" t="s">
        <v>161</v>
      </c>
      <c r="AA18" s="48" t="s">
        <v>161</v>
      </c>
      <c r="AB18" s="47">
        <v>0.2</v>
      </c>
      <c r="AC18" s="47">
        <v>0.2</v>
      </c>
      <c r="AD18" s="47">
        <v>0.2</v>
      </c>
      <c r="AE18" s="47">
        <v>0.2</v>
      </c>
      <c r="AF18" s="47">
        <v>0.2</v>
      </c>
      <c r="AG18" s="47">
        <v>0.2</v>
      </c>
      <c r="AH18" s="47">
        <v>0.2</v>
      </c>
      <c r="AI18" s="47">
        <v>0.2</v>
      </c>
      <c r="AJ18" s="47">
        <v>0.2</v>
      </c>
      <c r="AK18" s="47">
        <v>0.4</v>
      </c>
      <c r="AL18" s="47">
        <v>0.4</v>
      </c>
      <c r="AM18" s="47">
        <v>0.2</v>
      </c>
      <c r="AN18" s="47">
        <v>0.2</v>
      </c>
    </row>
    <row r="19" spans="1:40" ht="80.25" customHeight="1" thickBot="1" x14ac:dyDescent="0.4">
      <c r="A19" s="78" t="s">
        <v>172</v>
      </c>
      <c r="B19" s="69"/>
      <c r="C19" s="70"/>
      <c r="D19" s="70"/>
      <c r="E19" s="71"/>
      <c r="F19" s="69"/>
      <c r="G19" s="70"/>
      <c r="H19" s="70"/>
      <c r="I19" s="72"/>
      <c r="J19" s="69"/>
      <c r="K19" s="70"/>
      <c r="L19" s="70"/>
      <c r="M19" s="72">
        <v>1</v>
      </c>
      <c r="N19" s="69"/>
      <c r="O19" s="70"/>
      <c r="P19" s="53" t="s">
        <v>173</v>
      </c>
      <c r="Q19" s="47">
        <v>0.2</v>
      </c>
      <c r="R19" s="47">
        <v>0.2</v>
      </c>
      <c r="S19" s="47">
        <v>0.2</v>
      </c>
      <c r="T19" s="48" t="s">
        <v>161</v>
      </c>
      <c r="U19" s="48" t="s">
        <v>161</v>
      </c>
      <c r="V19" s="48" t="s">
        <v>161</v>
      </c>
      <c r="W19" s="48" t="s">
        <v>161</v>
      </c>
      <c r="X19" s="48" t="s">
        <v>161</v>
      </c>
      <c r="Y19" s="48" t="s">
        <v>161</v>
      </c>
      <c r="Z19" s="48" t="s">
        <v>161</v>
      </c>
      <c r="AA19" s="48" t="s">
        <v>161</v>
      </c>
      <c r="AB19" s="47">
        <v>0.2</v>
      </c>
      <c r="AC19" s="47">
        <v>0.2</v>
      </c>
      <c r="AD19" s="47">
        <v>0.2</v>
      </c>
      <c r="AE19" s="47">
        <v>0.2</v>
      </c>
      <c r="AF19" s="47">
        <v>0.2</v>
      </c>
      <c r="AG19" s="47">
        <v>0.2</v>
      </c>
      <c r="AH19" s="47">
        <v>0.2</v>
      </c>
      <c r="AI19" s="47">
        <v>0.2</v>
      </c>
      <c r="AJ19" s="47">
        <v>0.2</v>
      </c>
      <c r="AK19" s="47">
        <v>0.4</v>
      </c>
      <c r="AL19" s="47">
        <v>0.4</v>
      </c>
      <c r="AM19" s="47">
        <v>0.2</v>
      </c>
      <c r="AN19" s="47">
        <v>0.2</v>
      </c>
    </row>
    <row r="20" spans="1:40" ht="141.75" customHeight="1" thickBot="1" x14ac:dyDescent="0.4">
      <c r="A20" s="78" t="s">
        <v>174</v>
      </c>
      <c r="B20" s="74"/>
      <c r="C20" s="75"/>
      <c r="D20" s="75"/>
      <c r="E20" s="227"/>
      <c r="F20" s="228"/>
      <c r="G20" s="229"/>
      <c r="H20" s="229"/>
      <c r="I20" s="230" t="s">
        <v>168</v>
      </c>
      <c r="J20" s="228"/>
      <c r="K20" s="229"/>
      <c r="L20" s="229"/>
      <c r="M20" s="230"/>
      <c r="N20" s="228"/>
      <c r="O20" s="72">
        <v>1</v>
      </c>
      <c r="P20" s="53" t="s">
        <v>169</v>
      </c>
      <c r="Q20" s="47">
        <v>0.1</v>
      </c>
      <c r="R20" s="47">
        <v>0.1</v>
      </c>
      <c r="S20" s="47">
        <v>0.1</v>
      </c>
      <c r="T20" s="48" t="s">
        <v>161</v>
      </c>
      <c r="U20" s="48" t="s">
        <v>161</v>
      </c>
      <c r="V20" s="48" t="s">
        <v>161</v>
      </c>
      <c r="W20" s="48" t="s">
        <v>161</v>
      </c>
      <c r="X20" s="48" t="s">
        <v>161</v>
      </c>
      <c r="Y20" s="48" t="s">
        <v>161</v>
      </c>
      <c r="Z20" s="48" t="s">
        <v>161</v>
      </c>
      <c r="AA20" s="48" t="s">
        <v>161</v>
      </c>
      <c r="AB20" s="47">
        <v>0.1</v>
      </c>
      <c r="AC20" s="47">
        <v>0.1</v>
      </c>
      <c r="AD20" s="47">
        <v>0.1</v>
      </c>
      <c r="AE20" s="47">
        <v>0.1</v>
      </c>
      <c r="AF20" s="47">
        <v>0.1</v>
      </c>
      <c r="AG20" s="47">
        <v>0.1</v>
      </c>
      <c r="AH20" s="47">
        <v>0.1</v>
      </c>
      <c r="AI20" s="47">
        <v>0.1</v>
      </c>
      <c r="AJ20" s="47">
        <v>0.1</v>
      </c>
      <c r="AK20" s="47">
        <v>0.5</v>
      </c>
      <c r="AL20" s="47">
        <v>0.5</v>
      </c>
      <c r="AM20" s="47">
        <v>0.1</v>
      </c>
      <c r="AN20" s="47">
        <v>0.1</v>
      </c>
    </row>
    <row r="21" spans="1:40" ht="150.75" customHeight="1" thickBot="1" x14ac:dyDescent="0.4">
      <c r="A21" s="79" t="s">
        <v>175</v>
      </c>
      <c r="B21" s="74"/>
      <c r="C21" s="75"/>
      <c r="D21" s="75"/>
      <c r="E21" s="76"/>
      <c r="F21" s="74"/>
      <c r="G21" s="75"/>
      <c r="H21" s="75"/>
      <c r="I21" s="77" t="s">
        <v>168</v>
      </c>
      <c r="J21" s="74"/>
      <c r="K21" s="75"/>
      <c r="L21" s="75"/>
      <c r="M21" s="77"/>
      <c r="N21" s="74"/>
      <c r="O21" s="72">
        <v>1</v>
      </c>
      <c r="P21" s="53" t="s">
        <v>169</v>
      </c>
      <c r="Q21" s="47">
        <v>0.2</v>
      </c>
      <c r="R21" s="47">
        <v>0.2</v>
      </c>
      <c r="S21" s="47">
        <v>0.2</v>
      </c>
      <c r="T21" s="48" t="s">
        <v>161</v>
      </c>
      <c r="U21" s="48" t="s">
        <v>161</v>
      </c>
      <c r="V21" s="48" t="s">
        <v>161</v>
      </c>
      <c r="W21" s="48" t="s">
        <v>161</v>
      </c>
      <c r="X21" s="48" t="s">
        <v>161</v>
      </c>
      <c r="Y21" s="48" t="s">
        <v>161</v>
      </c>
      <c r="Z21" s="48" t="s">
        <v>161</v>
      </c>
      <c r="AA21" s="48" t="s">
        <v>161</v>
      </c>
      <c r="AB21" s="47">
        <v>0.2</v>
      </c>
      <c r="AC21" s="47">
        <v>0.2</v>
      </c>
      <c r="AD21" s="47">
        <v>0.2</v>
      </c>
      <c r="AE21" s="47">
        <v>0.2</v>
      </c>
      <c r="AF21" s="47">
        <v>0.2</v>
      </c>
      <c r="AG21" s="47">
        <v>0.2</v>
      </c>
      <c r="AH21" s="47">
        <v>0.2</v>
      </c>
      <c r="AI21" s="47">
        <v>0.2</v>
      </c>
      <c r="AJ21" s="47">
        <v>0.2</v>
      </c>
      <c r="AK21" s="47">
        <v>0.2</v>
      </c>
      <c r="AL21" s="47">
        <v>0.2</v>
      </c>
      <c r="AM21" s="47">
        <v>0.2</v>
      </c>
      <c r="AN21" s="47">
        <v>0.2</v>
      </c>
    </row>
    <row r="22" spans="1:40" ht="20.149999999999999" customHeight="1" thickTop="1" thickBot="1" x14ac:dyDescent="0.4">
      <c r="A22" s="80"/>
      <c r="B22" s="264"/>
      <c r="C22" s="265"/>
      <c r="D22" s="265"/>
      <c r="E22" s="265"/>
      <c r="F22" s="265"/>
      <c r="G22" s="265"/>
      <c r="H22" s="265"/>
      <c r="I22" s="265"/>
      <c r="J22" s="265"/>
      <c r="K22" s="265"/>
      <c r="L22" s="265"/>
      <c r="M22" s="265"/>
      <c r="N22" s="265"/>
      <c r="O22" s="265"/>
      <c r="P22" s="81" t="s">
        <v>176</v>
      </c>
      <c r="Q22" s="49">
        <v>3.5000000000000009</v>
      </c>
      <c r="R22" s="49">
        <v>3.5000000000000009</v>
      </c>
      <c r="S22" s="49">
        <v>3.5000000000000009</v>
      </c>
      <c r="T22" s="266" t="s">
        <v>177</v>
      </c>
      <c r="U22" s="267"/>
      <c r="V22" s="267"/>
      <c r="W22" s="267"/>
      <c r="X22" s="223"/>
      <c r="Y22" s="223"/>
      <c r="Z22" s="223"/>
      <c r="AA22" s="223"/>
      <c r="AB22" s="49">
        <v>3.5000000000000009</v>
      </c>
      <c r="AC22" s="49">
        <v>3.5000000000000009</v>
      </c>
      <c r="AD22" s="49">
        <v>3.5000000000000009</v>
      </c>
      <c r="AE22" s="49">
        <v>3.5000000000000009</v>
      </c>
      <c r="AF22" s="49">
        <v>3.5000000000000009</v>
      </c>
      <c r="AG22" s="49">
        <v>3.5000000000000009</v>
      </c>
      <c r="AH22" s="49">
        <v>3.5000000000000009</v>
      </c>
      <c r="AI22" s="49">
        <v>3.5000000000000009</v>
      </c>
      <c r="AJ22" s="49">
        <v>3.5000000000000009</v>
      </c>
      <c r="AK22" s="49">
        <v>7.0000000000000009</v>
      </c>
      <c r="AL22" s="49">
        <v>7.0000000000000009</v>
      </c>
      <c r="AM22" s="49">
        <v>3.5000000000000009</v>
      </c>
      <c r="AN22" s="49">
        <v>3.5000000000000009</v>
      </c>
    </row>
    <row r="23" spans="1:40" ht="18.5" thickTop="1" x14ac:dyDescent="0.4">
      <c r="A23" s="82"/>
      <c r="P23" s="83" t="s">
        <v>178</v>
      </c>
      <c r="Q23" s="238"/>
      <c r="R23" s="238"/>
      <c r="S23" s="238"/>
      <c r="T23" s="238"/>
      <c r="U23" s="238"/>
      <c r="V23" s="238"/>
      <c r="W23" s="238"/>
      <c r="X23" s="238"/>
      <c r="Y23" s="238"/>
      <c r="Z23" s="238"/>
      <c r="AA23" s="238"/>
      <c r="AB23" s="238"/>
      <c r="AC23" s="238"/>
      <c r="AD23" s="238"/>
      <c r="AE23" s="238"/>
      <c r="AF23" s="238"/>
      <c r="AG23" s="238"/>
      <c r="AH23" s="238"/>
      <c r="AI23" s="238"/>
      <c r="AJ23" s="238"/>
      <c r="AK23" s="238"/>
      <c r="AL23" s="238"/>
      <c r="AM23" s="238"/>
      <c r="AN23" s="238"/>
    </row>
    <row r="24" spans="1:40" x14ac:dyDescent="0.35">
      <c r="A24" s="84" t="s">
        <v>179</v>
      </c>
      <c r="C24" s="85"/>
      <c r="D24" s="85"/>
      <c r="F24" s="85"/>
      <c r="G24" s="85"/>
      <c r="H24" s="85"/>
      <c r="I24" s="85"/>
      <c r="J24" s="85"/>
      <c r="K24" s="85"/>
      <c r="L24" s="85"/>
      <c r="M24" s="85"/>
      <c r="O24" s="85"/>
      <c r="P24" s="83" t="s">
        <v>180</v>
      </c>
      <c r="Q24" s="239"/>
      <c r="R24" s="239"/>
      <c r="S24" s="239"/>
      <c r="T24" s="239"/>
      <c r="U24" s="239"/>
      <c r="V24" s="239"/>
      <c r="W24" s="239"/>
      <c r="X24" s="239"/>
      <c r="Y24" s="239"/>
      <c r="Z24" s="239"/>
      <c r="AA24" s="239"/>
      <c r="AB24" s="239"/>
      <c r="AC24" s="239"/>
      <c r="AD24" s="239"/>
      <c r="AE24" s="239"/>
      <c r="AF24" s="239"/>
      <c r="AG24" s="239"/>
      <c r="AH24" s="239"/>
      <c r="AI24" s="239"/>
      <c r="AJ24" s="239"/>
      <c r="AK24" s="239"/>
      <c r="AL24" s="239"/>
      <c r="AM24" s="239"/>
      <c r="AN24" s="239"/>
    </row>
    <row r="25" spans="1:40" x14ac:dyDescent="0.35">
      <c r="A25" s="87" t="s">
        <v>181</v>
      </c>
      <c r="C25" s="85"/>
      <c r="D25" s="85"/>
      <c r="E25" s="85"/>
      <c r="F25" s="85"/>
      <c r="G25" s="85"/>
      <c r="H25" s="85"/>
      <c r="I25" s="85"/>
      <c r="J25" s="85"/>
      <c r="K25" s="85"/>
      <c r="L25" s="85"/>
      <c r="M25" s="85"/>
      <c r="O25" s="85"/>
      <c r="P25" s="85"/>
      <c r="Q25" s="239"/>
      <c r="R25" s="239"/>
      <c r="S25" s="239"/>
      <c r="T25" s="239"/>
      <c r="U25" s="239"/>
      <c r="V25" s="239"/>
      <c r="W25" s="239"/>
      <c r="X25" s="239"/>
      <c r="Y25" s="239"/>
      <c r="Z25" s="239"/>
      <c r="AA25" s="239"/>
      <c r="AB25" s="239"/>
      <c r="AC25" s="239"/>
      <c r="AD25" s="239"/>
      <c r="AE25" s="239"/>
      <c r="AF25" s="239"/>
      <c r="AG25" s="239"/>
      <c r="AH25" s="239"/>
    </row>
    <row r="26" spans="1:40" ht="15" customHeight="1" x14ac:dyDescent="0.35">
      <c r="Q26" s="239"/>
      <c r="R26" s="239"/>
      <c r="S26" s="239"/>
      <c r="T26" s="239"/>
      <c r="U26" s="239"/>
      <c r="V26" s="239"/>
      <c r="W26" s="239"/>
      <c r="X26" s="239"/>
      <c r="Y26" s="239"/>
      <c r="Z26" s="239"/>
      <c r="AA26" s="239"/>
      <c r="AB26" s="239"/>
      <c r="AC26" s="239"/>
      <c r="AD26" s="239"/>
      <c r="AE26" s="239"/>
      <c r="AF26" s="239"/>
      <c r="AG26" s="239"/>
      <c r="AH26" s="239"/>
    </row>
    <row r="27" spans="1:40" x14ac:dyDescent="0.35">
      <c r="P27" s="88"/>
      <c r="Q27" s="221"/>
      <c r="R27" s="221"/>
      <c r="S27" s="221"/>
      <c r="T27" s="221"/>
      <c r="U27" s="221"/>
      <c r="V27" s="221"/>
      <c r="W27" s="221"/>
      <c r="X27" s="221"/>
      <c r="Y27" s="221"/>
      <c r="Z27" s="221"/>
      <c r="AA27" s="221"/>
      <c r="AB27" s="221"/>
      <c r="AC27" s="221"/>
      <c r="AD27" s="221"/>
      <c r="AE27" s="221"/>
      <c r="AF27" s="221"/>
      <c r="AG27" s="221"/>
      <c r="AH27" s="221"/>
    </row>
    <row r="28" spans="1:40" x14ac:dyDescent="0.35">
      <c r="A28" s="89"/>
      <c r="B28" s="90"/>
      <c r="C28" s="90"/>
      <c r="D28" s="91"/>
      <c r="E28" s="92"/>
      <c r="F28" s="92"/>
      <c r="J28" s="92"/>
      <c r="N28" s="90"/>
      <c r="O28" s="90"/>
      <c r="Q28" s="221"/>
      <c r="R28" s="221"/>
      <c r="S28" s="221"/>
      <c r="T28" s="221"/>
      <c r="U28" s="221"/>
      <c r="V28" s="221"/>
      <c r="W28" s="221"/>
      <c r="X28" s="221"/>
      <c r="Y28" s="221"/>
      <c r="Z28" s="221"/>
      <c r="AA28" s="221"/>
      <c r="AB28" s="221"/>
      <c r="AC28" s="221"/>
      <c r="AD28" s="221"/>
      <c r="AE28" s="221"/>
      <c r="AF28" s="221"/>
      <c r="AG28" s="221"/>
      <c r="AH28" s="221"/>
    </row>
    <row r="29" spans="1:40" x14ac:dyDescent="0.35">
      <c r="A29" s="268"/>
      <c r="B29" s="268"/>
      <c r="C29" s="268"/>
      <c r="D29" s="268"/>
      <c r="E29" s="268"/>
      <c r="F29" s="268"/>
      <c r="G29" s="268"/>
      <c r="H29" s="268"/>
      <c r="Q29" s="221"/>
      <c r="R29" s="222"/>
      <c r="S29" s="221"/>
      <c r="T29" s="221"/>
      <c r="U29" s="221"/>
      <c r="V29" s="221"/>
      <c r="W29" s="221"/>
      <c r="X29" s="221"/>
      <c r="Y29" s="221"/>
      <c r="Z29" s="221"/>
      <c r="AA29" s="221"/>
      <c r="AB29" s="221"/>
      <c r="AC29" s="221"/>
      <c r="AD29" s="221"/>
      <c r="AE29" s="221"/>
      <c r="AF29" s="221"/>
      <c r="AG29" s="221"/>
      <c r="AH29" s="221"/>
    </row>
    <row r="30" spans="1:40" s="67" customFormat="1" ht="16.5" customHeight="1" x14ac:dyDescent="0.35">
      <c r="A30" s="269" t="s">
        <v>182</v>
      </c>
      <c r="B30" s="269"/>
      <c r="C30" s="269"/>
      <c r="D30" s="269"/>
      <c r="E30" s="269"/>
      <c r="F30" s="269"/>
      <c r="G30" s="269"/>
      <c r="H30" s="269"/>
      <c r="I30" s="55"/>
      <c r="J30" s="55"/>
      <c r="K30" s="55"/>
      <c r="L30" s="55"/>
      <c r="M30" s="55"/>
      <c r="N30" s="55"/>
      <c r="O30" s="55"/>
      <c r="P30" s="55"/>
      <c r="S30" s="86"/>
      <c r="T30" s="86"/>
      <c r="U30" s="86"/>
      <c r="V30" s="86"/>
      <c r="W30" s="86"/>
      <c r="X30" s="86"/>
      <c r="Y30" s="86"/>
      <c r="Z30" s="86"/>
      <c r="AA30" s="86"/>
      <c r="AB30" s="86"/>
      <c r="AC30" s="86"/>
      <c r="AD30" s="86"/>
      <c r="AE30" s="86"/>
      <c r="AF30" s="86"/>
      <c r="AG30" s="86"/>
      <c r="AH30" s="86"/>
    </row>
    <row r="31" spans="1:40" s="67" customFormat="1" x14ac:dyDescent="0.4">
      <c r="A31" s="55"/>
      <c r="B31" s="55"/>
      <c r="C31" s="55"/>
      <c r="D31" s="55"/>
      <c r="E31" s="55"/>
      <c r="F31" s="55"/>
      <c r="G31" s="55"/>
      <c r="H31" s="55"/>
      <c r="I31" s="55"/>
      <c r="J31" s="55"/>
      <c r="K31" s="55"/>
      <c r="L31" s="55"/>
      <c r="M31" s="55"/>
      <c r="N31" s="55"/>
      <c r="O31" s="55"/>
      <c r="P31" s="55"/>
      <c r="Q31" s="93"/>
    </row>
    <row r="32" spans="1:40" s="67" customFormat="1" x14ac:dyDescent="0.4">
      <c r="A32" s="55"/>
      <c r="B32" s="55"/>
      <c r="C32" s="55"/>
      <c r="D32" s="55"/>
      <c r="E32" s="55"/>
      <c r="F32" s="55"/>
      <c r="G32" s="55"/>
      <c r="H32" s="55"/>
      <c r="I32" s="55"/>
      <c r="J32" s="55"/>
      <c r="K32" s="55"/>
      <c r="L32" s="55"/>
      <c r="M32" s="55"/>
      <c r="N32" s="55"/>
      <c r="O32" s="55"/>
      <c r="P32" s="55"/>
      <c r="Q32" s="93"/>
    </row>
    <row r="33" spans="1:17" s="67" customFormat="1" x14ac:dyDescent="0.4">
      <c r="A33" s="55"/>
      <c r="B33" s="55"/>
      <c r="C33" s="55"/>
      <c r="D33" s="55"/>
      <c r="E33" s="55"/>
      <c r="F33" s="55"/>
      <c r="G33" s="55"/>
      <c r="H33" s="55"/>
      <c r="I33" s="55"/>
      <c r="J33" s="55"/>
      <c r="K33" s="55"/>
      <c r="L33" s="55"/>
      <c r="M33" s="55"/>
      <c r="N33" s="55"/>
      <c r="O33" s="55"/>
      <c r="P33" s="55"/>
      <c r="Q33" s="93"/>
    </row>
    <row r="34" spans="1:17" s="67" customFormat="1" x14ac:dyDescent="0.4">
      <c r="A34" s="55"/>
      <c r="B34" s="55"/>
      <c r="C34" s="55"/>
      <c r="D34" s="55"/>
      <c r="E34" s="55"/>
      <c r="F34" s="55"/>
      <c r="G34" s="55"/>
      <c r="H34" s="55"/>
      <c r="I34" s="55"/>
      <c r="J34" s="55"/>
      <c r="K34" s="55"/>
      <c r="L34" s="55"/>
      <c r="M34" s="55"/>
      <c r="N34" s="55"/>
      <c r="O34" s="55"/>
      <c r="P34" s="55"/>
      <c r="Q34" s="93"/>
    </row>
    <row r="35" spans="1:17" s="67" customFormat="1" x14ac:dyDescent="0.4">
      <c r="A35" s="55"/>
      <c r="B35" s="55"/>
      <c r="C35" s="55"/>
      <c r="D35" s="55"/>
      <c r="E35" s="55"/>
      <c r="F35" s="55"/>
      <c r="G35" s="55"/>
      <c r="H35" s="55"/>
      <c r="I35" s="55"/>
      <c r="J35" s="55"/>
      <c r="K35" s="55"/>
      <c r="L35" s="55"/>
      <c r="M35" s="55"/>
      <c r="N35" s="55"/>
      <c r="O35" s="55"/>
      <c r="P35" s="55"/>
      <c r="Q35" s="93"/>
    </row>
    <row r="36" spans="1:17" s="67" customFormat="1" x14ac:dyDescent="0.4">
      <c r="A36" s="55"/>
      <c r="B36" s="55"/>
      <c r="C36" s="55"/>
      <c r="D36" s="55"/>
      <c r="E36" s="55"/>
      <c r="F36" s="55"/>
      <c r="G36" s="55"/>
      <c r="H36" s="55"/>
      <c r="I36" s="55"/>
      <c r="J36" s="55"/>
      <c r="K36" s="55"/>
      <c r="L36" s="55"/>
      <c r="M36" s="55"/>
      <c r="N36" s="55"/>
      <c r="O36" s="55"/>
      <c r="P36" s="55"/>
      <c r="Q36" s="93"/>
    </row>
    <row r="37" spans="1:17" s="67" customFormat="1" x14ac:dyDescent="0.4">
      <c r="A37" s="55"/>
      <c r="B37" s="55"/>
      <c r="C37" s="55"/>
      <c r="D37" s="55"/>
      <c r="E37" s="55"/>
      <c r="F37" s="55"/>
      <c r="G37" s="55"/>
      <c r="H37" s="55"/>
      <c r="I37" s="55"/>
      <c r="J37" s="55"/>
      <c r="K37" s="55"/>
      <c r="L37" s="55"/>
      <c r="M37" s="55"/>
      <c r="N37" s="55"/>
      <c r="O37" s="55"/>
      <c r="P37" s="55"/>
      <c r="Q37" s="93"/>
    </row>
    <row r="38" spans="1:17" s="67" customFormat="1" x14ac:dyDescent="0.4">
      <c r="A38" s="55"/>
      <c r="B38" s="55"/>
      <c r="C38" s="55"/>
      <c r="D38" s="55"/>
      <c r="E38" s="55"/>
      <c r="F38" s="55"/>
      <c r="G38" s="55"/>
      <c r="H38" s="55"/>
      <c r="I38" s="55"/>
      <c r="J38" s="55"/>
      <c r="K38" s="55"/>
      <c r="L38" s="55"/>
      <c r="M38" s="55"/>
      <c r="N38" s="55"/>
      <c r="O38" s="55"/>
      <c r="P38" s="55"/>
      <c r="Q38" s="93"/>
    </row>
    <row r="39" spans="1:17" s="67" customFormat="1" x14ac:dyDescent="0.4">
      <c r="A39" s="55"/>
      <c r="B39" s="55"/>
      <c r="C39" s="55"/>
      <c r="D39" s="55"/>
      <c r="E39" s="55"/>
      <c r="F39" s="55"/>
      <c r="G39" s="55"/>
      <c r="H39" s="55"/>
      <c r="I39" s="55"/>
      <c r="J39" s="55"/>
      <c r="K39" s="55"/>
      <c r="L39" s="55"/>
      <c r="M39" s="55"/>
      <c r="N39" s="55"/>
      <c r="O39" s="55"/>
      <c r="P39" s="55"/>
      <c r="Q39" s="93"/>
    </row>
    <row r="40" spans="1:17" s="67" customFormat="1" x14ac:dyDescent="0.4">
      <c r="A40" s="55"/>
      <c r="B40" s="55"/>
      <c r="C40" s="55"/>
      <c r="D40" s="55"/>
      <c r="E40" s="55"/>
      <c r="F40" s="55"/>
      <c r="G40" s="55"/>
      <c r="H40" s="55"/>
      <c r="I40" s="55"/>
      <c r="J40" s="55"/>
      <c r="K40" s="55"/>
      <c r="L40" s="55"/>
      <c r="M40" s="55"/>
      <c r="N40" s="55"/>
      <c r="O40" s="55"/>
      <c r="P40" s="55"/>
      <c r="Q40" s="93"/>
    </row>
    <row r="41" spans="1:17" s="67" customFormat="1" x14ac:dyDescent="0.4">
      <c r="A41" s="55"/>
      <c r="B41" s="55"/>
      <c r="C41" s="55"/>
      <c r="D41" s="55"/>
      <c r="E41" s="55"/>
      <c r="F41" s="55"/>
      <c r="G41" s="55"/>
      <c r="H41" s="55"/>
      <c r="I41" s="55"/>
      <c r="J41" s="55"/>
      <c r="K41" s="55"/>
      <c r="L41" s="55"/>
      <c r="M41" s="55"/>
      <c r="N41" s="55"/>
      <c r="O41" s="55"/>
      <c r="P41" s="55"/>
      <c r="Q41" s="93"/>
    </row>
    <row r="42" spans="1:17" s="67" customFormat="1" x14ac:dyDescent="0.4">
      <c r="A42" s="55"/>
      <c r="B42" s="55"/>
      <c r="C42" s="55"/>
      <c r="D42" s="55"/>
      <c r="E42" s="55"/>
      <c r="F42" s="55"/>
      <c r="G42" s="55"/>
      <c r="H42" s="55"/>
      <c r="I42" s="55"/>
      <c r="J42" s="55"/>
      <c r="K42" s="55"/>
      <c r="L42" s="55"/>
      <c r="M42" s="55"/>
      <c r="N42" s="55"/>
      <c r="O42" s="55"/>
      <c r="P42" s="55"/>
      <c r="Q42" s="93"/>
    </row>
    <row r="43" spans="1:17" s="67" customFormat="1" x14ac:dyDescent="0.4">
      <c r="A43" s="55"/>
      <c r="B43" s="55"/>
      <c r="C43" s="55"/>
      <c r="D43" s="55"/>
      <c r="E43" s="55"/>
      <c r="F43" s="55"/>
      <c r="G43" s="55"/>
      <c r="H43" s="55"/>
      <c r="I43" s="55"/>
      <c r="J43" s="55"/>
      <c r="K43" s="55"/>
      <c r="L43" s="55"/>
      <c r="M43" s="55"/>
      <c r="N43" s="55"/>
      <c r="O43" s="55"/>
      <c r="P43" s="55"/>
      <c r="Q43" s="93"/>
    </row>
    <row r="44" spans="1:17" s="67" customFormat="1" x14ac:dyDescent="0.4">
      <c r="A44" s="55"/>
      <c r="B44" s="55"/>
      <c r="C44" s="55"/>
      <c r="D44" s="55"/>
      <c r="E44" s="55"/>
      <c r="F44" s="55"/>
      <c r="G44" s="55"/>
      <c r="H44" s="55"/>
      <c r="I44" s="55"/>
      <c r="J44" s="55"/>
      <c r="K44" s="55"/>
      <c r="L44" s="55"/>
      <c r="M44" s="55"/>
      <c r="N44" s="55"/>
      <c r="O44" s="55"/>
      <c r="P44" s="55"/>
      <c r="Q44" s="93"/>
    </row>
    <row r="45" spans="1:17" s="67" customFormat="1" x14ac:dyDescent="0.4">
      <c r="A45" s="55"/>
      <c r="B45" s="55"/>
      <c r="C45" s="55"/>
      <c r="D45" s="55"/>
      <c r="E45" s="55"/>
      <c r="F45" s="55"/>
      <c r="G45" s="55"/>
      <c r="H45" s="55"/>
      <c r="I45" s="55"/>
      <c r="J45" s="55"/>
      <c r="K45" s="55"/>
      <c r="L45" s="55"/>
      <c r="M45" s="55"/>
      <c r="N45" s="55"/>
      <c r="O45" s="55"/>
      <c r="P45" s="55"/>
      <c r="Q45" s="93"/>
    </row>
    <row r="46" spans="1:17" s="67" customFormat="1" x14ac:dyDescent="0.4">
      <c r="A46" s="55"/>
      <c r="B46" s="55"/>
      <c r="C46" s="55"/>
      <c r="D46" s="55"/>
      <c r="E46" s="55"/>
      <c r="F46" s="55"/>
      <c r="G46" s="55"/>
      <c r="H46" s="55"/>
      <c r="I46" s="55"/>
      <c r="J46" s="55"/>
      <c r="K46" s="55"/>
      <c r="L46" s="55"/>
      <c r="M46" s="55"/>
      <c r="N46" s="55"/>
      <c r="O46" s="55"/>
      <c r="P46" s="55"/>
      <c r="Q46" s="93"/>
    </row>
    <row r="47" spans="1:17" s="67" customFormat="1" x14ac:dyDescent="0.4">
      <c r="A47" s="55"/>
      <c r="B47" s="55"/>
      <c r="C47" s="55"/>
      <c r="D47" s="55"/>
      <c r="E47" s="55"/>
      <c r="F47" s="55"/>
      <c r="G47" s="55"/>
      <c r="H47" s="55"/>
      <c r="I47" s="55"/>
      <c r="J47" s="55"/>
      <c r="K47" s="55"/>
      <c r="L47" s="55"/>
      <c r="M47" s="55"/>
      <c r="N47" s="55"/>
      <c r="O47" s="55"/>
      <c r="P47" s="93"/>
      <c r="Q47" s="93"/>
    </row>
    <row r="48" spans="1:17" s="67" customFormat="1" x14ac:dyDescent="0.4">
      <c r="A48" s="55"/>
      <c r="B48" s="55"/>
      <c r="C48" s="55"/>
      <c r="D48" s="55"/>
      <c r="E48" s="55"/>
      <c r="F48" s="55"/>
      <c r="G48" s="55"/>
      <c r="H48" s="55"/>
      <c r="I48" s="55"/>
      <c r="J48" s="55"/>
      <c r="K48" s="55"/>
      <c r="L48" s="55"/>
      <c r="M48" s="55"/>
      <c r="N48" s="55"/>
      <c r="O48" s="55"/>
      <c r="P48" s="55"/>
      <c r="Q48" s="93"/>
    </row>
    <row r="49" spans="17:17" s="67" customFormat="1" x14ac:dyDescent="0.4">
      <c r="Q49" s="93"/>
    </row>
    <row r="50" spans="17:17" s="67" customFormat="1" x14ac:dyDescent="0.4">
      <c r="Q50" s="93"/>
    </row>
    <row r="51" spans="17:17" s="67" customFormat="1" x14ac:dyDescent="0.4">
      <c r="Q51" s="93"/>
    </row>
    <row r="52" spans="17:17" s="67" customFormat="1" x14ac:dyDescent="0.4">
      <c r="Q52" s="93"/>
    </row>
    <row r="53" spans="17:17" s="67" customFormat="1" x14ac:dyDescent="0.4">
      <c r="Q53" s="93"/>
    </row>
    <row r="54" spans="17:17" s="67" customFormat="1" x14ac:dyDescent="0.4">
      <c r="Q54" s="93"/>
    </row>
    <row r="55" spans="17:17" s="67" customFormat="1" ht="15" customHeight="1" x14ac:dyDescent="0.4">
      <c r="Q55" s="93"/>
    </row>
    <row r="56" spans="17:17" s="67" customFormat="1" x14ac:dyDescent="0.4">
      <c r="Q56" s="93"/>
    </row>
  </sheetData>
  <mergeCells count="21">
    <mergeCell ref="B9:O9"/>
    <mergeCell ref="A7:AA8"/>
    <mergeCell ref="A1:AA1"/>
    <mergeCell ref="A2:AA2"/>
    <mergeCell ref="A3:AA3"/>
    <mergeCell ref="A4:AA4"/>
    <mergeCell ref="A5:AA6"/>
    <mergeCell ref="B22:O22"/>
    <mergeCell ref="T22:W22"/>
    <mergeCell ref="A29:H29"/>
    <mergeCell ref="A30:H30"/>
    <mergeCell ref="A10:A12"/>
    <mergeCell ref="B10:D10"/>
    <mergeCell ref="F10:H10"/>
    <mergeCell ref="J10:L10"/>
    <mergeCell ref="N10:O10"/>
    <mergeCell ref="P10:P12"/>
    <mergeCell ref="B12:E12"/>
    <mergeCell ref="F12:I12"/>
    <mergeCell ref="J12:M12"/>
    <mergeCell ref="Q10:AL10"/>
  </mergeCells>
  <conditionalFormatting sqref="B13:O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53125" defaultRowHeight="14" x14ac:dyDescent="0.35"/>
  <cols>
    <col min="1" max="1" width="40.453125" style="1" customWidth="1"/>
    <col min="2" max="33" width="3.453125" style="1" customWidth="1"/>
    <col min="34" max="34" width="42.453125" style="1" customWidth="1"/>
    <col min="35" max="42" width="13" style="3" customWidth="1"/>
    <col min="43" max="43" width="13" style="1" customWidth="1"/>
    <col min="44" max="44" width="18" style="1" customWidth="1"/>
    <col min="45" max="56" width="13" style="1" customWidth="1"/>
    <col min="57" max="57" width="6" style="1" customWidth="1"/>
    <col min="58" max="283" width="11.453125" style="1"/>
    <col min="284" max="284" width="40.453125" style="1" customWidth="1"/>
    <col min="285" max="300" width="3.453125" style="1" customWidth="1"/>
    <col min="301" max="301" width="33.1796875" style="1" customWidth="1"/>
    <col min="302" max="307" width="6.453125" style="1" customWidth="1"/>
    <col min="308" max="309" width="7.453125" style="1" customWidth="1"/>
    <col min="310" max="312" width="6.453125" style="1" customWidth="1"/>
    <col min="313" max="313" width="6" style="1" customWidth="1"/>
    <col min="314" max="539" width="11.453125" style="1"/>
    <col min="540" max="540" width="40.453125" style="1" customWidth="1"/>
    <col min="541" max="556" width="3.453125" style="1" customWidth="1"/>
    <col min="557" max="557" width="33.1796875" style="1" customWidth="1"/>
    <col min="558" max="563" width="6.453125" style="1" customWidth="1"/>
    <col min="564" max="565" width="7.453125" style="1" customWidth="1"/>
    <col min="566" max="568" width="6.453125" style="1" customWidth="1"/>
    <col min="569" max="569" width="6" style="1" customWidth="1"/>
    <col min="570" max="795" width="11.453125" style="1"/>
    <col min="796" max="796" width="40.453125" style="1" customWidth="1"/>
    <col min="797" max="812" width="3.453125" style="1" customWidth="1"/>
    <col min="813" max="813" width="33.1796875" style="1" customWidth="1"/>
    <col min="814" max="819" width="6.453125" style="1" customWidth="1"/>
    <col min="820" max="821" width="7.453125" style="1" customWidth="1"/>
    <col min="822" max="824" width="6.453125" style="1" customWidth="1"/>
    <col min="825" max="825" width="6" style="1" customWidth="1"/>
    <col min="826" max="1051" width="11.453125" style="1"/>
    <col min="1052" max="1052" width="40.453125" style="1" customWidth="1"/>
    <col min="1053" max="1068" width="3.453125" style="1" customWidth="1"/>
    <col min="1069" max="1069" width="33.1796875" style="1" customWidth="1"/>
    <col min="1070" max="1075" width="6.453125" style="1" customWidth="1"/>
    <col min="1076" max="1077" width="7.453125" style="1" customWidth="1"/>
    <col min="1078" max="1080" width="6.453125" style="1" customWidth="1"/>
    <col min="1081" max="1081" width="6" style="1" customWidth="1"/>
    <col min="1082" max="1307" width="11.453125" style="1"/>
    <col min="1308" max="1308" width="40.453125" style="1" customWidth="1"/>
    <col min="1309" max="1324" width="3.453125" style="1" customWidth="1"/>
    <col min="1325" max="1325" width="33.1796875" style="1" customWidth="1"/>
    <col min="1326" max="1331" width="6.453125" style="1" customWidth="1"/>
    <col min="1332" max="1333" width="7.453125" style="1" customWidth="1"/>
    <col min="1334" max="1336" width="6.453125" style="1" customWidth="1"/>
    <col min="1337" max="1337" width="6" style="1" customWidth="1"/>
    <col min="1338" max="1563" width="11.453125" style="1"/>
    <col min="1564" max="1564" width="40.453125" style="1" customWidth="1"/>
    <col min="1565" max="1580" width="3.453125" style="1" customWidth="1"/>
    <col min="1581" max="1581" width="33.1796875" style="1" customWidth="1"/>
    <col min="1582" max="1587" width="6.453125" style="1" customWidth="1"/>
    <col min="1588" max="1589" width="7.453125" style="1" customWidth="1"/>
    <col min="1590" max="1592" width="6.453125" style="1" customWidth="1"/>
    <col min="1593" max="1593" width="6" style="1" customWidth="1"/>
    <col min="1594" max="1819" width="11.453125" style="1"/>
    <col min="1820" max="1820" width="40.453125" style="1" customWidth="1"/>
    <col min="1821" max="1836" width="3.453125" style="1" customWidth="1"/>
    <col min="1837" max="1837" width="33.1796875" style="1" customWidth="1"/>
    <col min="1838" max="1843" width="6.453125" style="1" customWidth="1"/>
    <col min="1844" max="1845" width="7.453125" style="1" customWidth="1"/>
    <col min="1846" max="1848" width="6.453125" style="1" customWidth="1"/>
    <col min="1849" max="1849" width="6" style="1" customWidth="1"/>
    <col min="1850" max="2075" width="11.453125" style="1"/>
    <col min="2076" max="2076" width="40.453125" style="1" customWidth="1"/>
    <col min="2077" max="2092" width="3.453125" style="1" customWidth="1"/>
    <col min="2093" max="2093" width="33.1796875" style="1" customWidth="1"/>
    <col min="2094" max="2099" width="6.453125" style="1" customWidth="1"/>
    <col min="2100" max="2101" width="7.453125" style="1" customWidth="1"/>
    <col min="2102" max="2104" width="6.453125" style="1" customWidth="1"/>
    <col min="2105" max="2105" width="6" style="1" customWidth="1"/>
    <col min="2106" max="2331" width="11.453125" style="1"/>
    <col min="2332" max="2332" width="40.453125" style="1" customWidth="1"/>
    <col min="2333" max="2348" width="3.453125" style="1" customWidth="1"/>
    <col min="2349" max="2349" width="33.1796875" style="1" customWidth="1"/>
    <col min="2350" max="2355" width="6.453125" style="1" customWidth="1"/>
    <col min="2356" max="2357" width="7.453125" style="1" customWidth="1"/>
    <col min="2358" max="2360" width="6.453125" style="1" customWidth="1"/>
    <col min="2361" max="2361" width="6" style="1" customWidth="1"/>
    <col min="2362" max="2587" width="11.453125" style="1"/>
    <col min="2588" max="2588" width="40.453125" style="1" customWidth="1"/>
    <col min="2589" max="2604" width="3.453125" style="1" customWidth="1"/>
    <col min="2605" max="2605" width="33.1796875" style="1" customWidth="1"/>
    <col min="2606" max="2611" width="6.453125" style="1" customWidth="1"/>
    <col min="2612" max="2613" width="7.453125" style="1" customWidth="1"/>
    <col min="2614" max="2616" width="6.453125" style="1" customWidth="1"/>
    <col min="2617" max="2617" width="6" style="1" customWidth="1"/>
    <col min="2618" max="2843" width="11.453125" style="1"/>
    <col min="2844" max="2844" width="40.453125" style="1" customWidth="1"/>
    <col min="2845" max="2860" width="3.453125" style="1" customWidth="1"/>
    <col min="2861" max="2861" width="33.1796875" style="1" customWidth="1"/>
    <col min="2862" max="2867" width="6.453125" style="1" customWidth="1"/>
    <col min="2868" max="2869" width="7.453125" style="1" customWidth="1"/>
    <col min="2870" max="2872" width="6.453125" style="1" customWidth="1"/>
    <col min="2873" max="2873" width="6" style="1" customWidth="1"/>
    <col min="2874" max="3099" width="11.453125" style="1"/>
    <col min="3100" max="3100" width="40.453125" style="1" customWidth="1"/>
    <col min="3101" max="3116" width="3.453125" style="1" customWidth="1"/>
    <col min="3117" max="3117" width="33.1796875" style="1" customWidth="1"/>
    <col min="3118" max="3123" width="6.453125" style="1" customWidth="1"/>
    <col min="3124" max="3125" width="7.453125" style="1" customWidth="1"/>
    <col min="3126" max="3128" width="6.453125" style="1" customWidth="1"/>
    <col min="3129" max="3129" width="6" style="1" customWidth="1"/>
    <col min="3130" max="3355" width="11.453125" style="1"/>
    <col min="3356" max="3356" width="40.453125" style="1" customWidth="1"/>
    <col min="3357" max="3372" width="3.453125" style="1" customWidth="1"/>
    <col min="3373" max="3373" width="33.1796875" style="1" customWidth="1"/>
    <col min="3374" max="3379" width="6.453125" style="1" customWidth="1"/>
    <col min="3380" max="3381" width="7.453125" style="1" customWidth="1"/>
    <col min="3382" max="3384" width="6.453125" style="1" customWidth="1"/>
    <col min="3385" max="3385" width="6" style="1" customWidth="1"/>
    <col min="3386" max="3611" width="11.453125" style="1"/>
    <col min="3612" max="3612" width="40.453125" style="1" customWidth="1"/>
    <col min="3613" max="3628" width="3.453125" style="1" customWidth="1"/>
    <col min="3629" max="3629" width="33.1796875" style="1" customWidth="1"/>
    <col min="3630" max="3635" width="6.453125" style="1" customWidth="1"/>
    <col min="3636" max="3637" width="7.453125" style="1" customWidth="1"/>
    <col min="3638" max="3640" width="6.453125" style="1" customWidth="1"/>
    <col min="3641" max="3641" width="6" style="1" customWidth="1"/>
    <col min="3642" max="3867" width="11.453125" style="1"/>
    <col min="3868" max="3868" width="40.453125" style="1" customWidth="1"/>
    <col min="3869" max="3884" width="3.453125" style="1" customWidth="1"/>
    <col min="3885" max="3885" width="33.1796875" style="1" customWidth="1"/>
    <col min="3886" max="3891" width="6.453125" style="1" customWidth="1"/>
    <col min="3892" max="3893" width="7.453125" style="1" customWidth="1"/>
    <col min="3894" max="3896" width="6.453125" style="1" customWidth="1"/>
    <col min="3897" max="3897" width="6" style="1" customWidth="1"/>
    <col min="3898" max="4123" width="11.453125" style="1"/>
    <col min="4124" max="4124" width="40.453125" style="1" customWidth="1"/>
    <col min="4125" max="4140" width="3.453125" style="1" customWidth="1"/>
    <col min="4141" max="4141" width="33.1796875" style="1" customWidth="1"/>
    <col min="4142" max="4147" width="6.453125" style="1" customWidth="1"/>
    <col min="4148" max="4149" width="7.453125" style="1" customWidth="1"/>
    <col min="4150" max="4152" width="6.453125" style="1" customWidth="1"/>
    <col min="4153" max="4153" width="6" style="1" customWidth="1"/>
    <col min="4154" max="4379" width="11.453125" style="1"/>
    <col min="4380" max="4380" width="40.453125" style="1" customWidth="1"/>
    <col min="4381" max="4396" width="3.453125" style="1" customWidth="1"/>
    <col min="4397" max="4397" width="33.1796875" style="1" customWidth="1"/>
    <col min="4398" max="4403" width="6.453125" style="1" customWidth="1"/>
    <col min="4404" max="4405" width="7.453125" style="1" customWidth="1"/>
    <col min="4406" max="4408" width="6.453125" style="1" customWidth="1"/>
    <col min="4409" max="4409" width="6" style="1" customWidth="1"/>
    <col min="4410" max="4635" width="11.453125" style="1"/>
    <col min="4636" max="4636" width="40.453125" style="1" customWidth="1"/>
    <col min="4637" max="4652" width="3.453125" style="1" customWidth="1"/>
    <col min="4653" max="4653" width="33.1796875" style="1" customWidth="1"/>
    <col min="4654" max="4659" width="6.453125" style="1" customWidth="1"/>
    <col min="4660" max="4661" width="7.453125" style="1" customWidth="1"/>
    <col min="4662" max="4664" width="6.453125" style="1" customWidth="1"/>
    <col min="4665" max="4665" width="6" style="1" customWidth="1"/>
    <col min="4666" max="4891" width="11.453125" style="1"/>
    <col min="4892" max="4892" width="40.453125" style="1" customWidth="1"/>
    <col min="4893" max="4908" width="3.453125" style="1" customWidth="1"/>
    <col min="4909" max="4909" width="33.1796875" style="1" customWidth="1"/>
    <col min="4910" max="4915" width="6.453125" style="1" customWidth="1"/>
    <col min="4916" max="4917" width="7.453125" style="1" customWidth="1"/>
    <col min="4918" max="4920" width="6.453125" style="1" customWidth="1"/>
    <col min="4921" max="4921" width="6" style="1" customWidth="1"/>
    <col min="4922" max="5147" width="11.453125" style="1"/>
    <col min="5148" max="5148" width="40.453125" style="1" customWidth="1"/>
    <col min="5149" max="5164" width="3.453125" style="1" customWidth="1"/>
    <col min="5165" max="5165" width="33.1796875" style="1" customWidth="1"/>
    <col min="5166" max="5171" width="6.453125" style="1" customWidth="1"/>
    <col min="5172" max="5173" width="7.453125" style="1" customWidth="1"/>
    <col min="5174" max="5176" width="6.453125" style="1" customWidth="1"/>
    <col min="5177" max="5177" width="6" style="1" customWidth="1"/>
    <col min="5178" max="5403" width="11.453125" style="1"/>
    <col min="5404" max="5404" width="40.453125" style="1" customWidth="1"/>
    <col min="5405" max="5420" width="3.453125" style="1" customWidth="1"/>
    <col min="5421" max="5421" width="33.1796875" style="1" customWidth="1"/>
    <col min="5422" max="5427" width="6.453125" style="1" customWidth="1"/>
    <col min="5428" max="5429" width="7.453125" style="1" customWidth="1"/>
    <col min="5430" max="5432" width="6.453125" style="1" customWidth="1"/>
    <col min="5433" max="5433" width="6" style="1" customWidth="1"/>
    <col min="5434" max="5659" width="11.453125" style="1"/>
    <col min="5660" max="5660" width="40.453125" style="1" customWidth="1"/>
    <col min="5661" max="5676" width="3.453125" style="1" customWidth="1"/>
    <col min="5677" max="5677" width="33.1796875" style="1" customWidth="1"/>
    <col min="5678" max="5683" width="6.453125" style="1" customWidth="1"/>
    <col min="5684" max="5685" width="7.453125" style="1" customWidth="1"/>
    <col min="5686" max="5688" width="6.453125" style="1" customWidth="1"/>
    <col min="5689" max="5689" width="6" style="1" customWidth="1"/>
    <col min="5690" max="5915" width="11.453125" style="1"/>
    <col min="5916" max="5916" width="40.453125" style="1" customWidth="1"/>
    <col min="5917" max="5932" width="3.453125" style="1" customWidth="1"/>
    <col min="5933" max="5933" width="33.1796875" style="1" customWidth="1"/>
    <col min="5934" max="5939" width="6.453125" style="1" customWidth="1"/>
    <col min="5940" max="5941" width="7.453125" style="1" customWidth="1"/>
    <col min="5942" max="5944" width="6.453125" style="1" customWidth="1"/>
    <col min="5945" max="5945" width="6" style="1" customWidth="1"/>
    <col min="5946" max="6171" width="11.453125" style="1"/>
    <col min="6172" max="6172" width="40.453125" style="1" customWidth="1"/>
    <col min="6173" max="6188" width="3.453125" style="1" customWidth="1"/>
    <col min="6189" max="6189" width="33.1796875" style="1" customWidth="1"/>
    <col min="6190" max="6195" width="6.453125" style="1" customWidth="1"/>
    <col min="6196" max="6197" width="7.453125" style="1" customWidth="1"/>
    <col min="6198" max="6200" width="6.453125" style="1" customWidth="1"/>
    <col min="6201" max="6201" width="6" style="1" customWidth="1"/>
    <col min="6202" max="6427" width="11.453125" style="1"/>
    <col min="6428" max="6428" width="40.453125" style="1" customWidth="1"/>
    <col min="6429" max="6444" width="3.453125" style="1" customWidth="1"/>
    <col min="6445" max="6445" width="33.1796875" style="1" customWidth="1"/>
    <col min="6446" max="6451" width="6.453125" style="1" customWidth="1"/>
    <col min="6452" max="6453" width="7.453125" style="1" customWidth="1"/>
    <col min="6454" max="6456" width="6.453125" style="1" customWidth="1"/>
    <col min="6457" max="6457" width="6" style="1" customWidth="1"/>
    <col min="6458" max="6683" width="11.453125" style="1"/>
    <col min="6684" max="6684" width="40.453125" style="1" customWidth="1"/>
    <col min="6685" max="6700" width="3.453125" style="1" customWidth="1"/>
    <col min="6701" max="6701" width="33.1796875" style="1" customWidth="1"/>
    <col min="6702" max="6707" width="6.453125" style="1" customWidth="1"/>
    <col min="6708" max="6709" width="7.453125" style="1" customWidth="1"/>
    <col min="6710" max="6712" width="6.453125" style="1" customWidth="1"/>
    <col min="6713" max="6713" width="6" style="1" customWidth="1"/>
    <col min="6714" max="6939" width="11.453125" style="1"/>
    <col min="6940" max="6940" width="40.453125" style="1" customWidth="1"/>
    <col min="6941" max="6956" width="3.453125" style="1" customWidth="1"/>
    <col min="6957" max="6957" width="33.1796875" style="1" customWidth="1"/>
    <col min="6958" max="6963" width="6.453125" style="1" customWidth="1"/>
    <col min="6964" max="6965" width="7.453125" style="1" customWidth="1"/>
    <col min="6966" max="6968" width="6.453125" style="1" customWidth="1"/>
    <col min="6969" max="6969" width="6" style="1" customWidth="1"/>
    <col min="6970" max="7195" width="11.453125" style="1"/>
    <col min="7196" max="7196" width="40.453125" style="1" customWidth="1"/>
    <col min="7197" max="7212" width="3.453125" style="1" customWidth="1"/>
    <col min="7213" max="7213" width="33.1796875" style="1" customWidth="1"/>
    <col min="7214" max="7219" width="6.453125" style="1" customWidth="1"/>
    <col min="7220" max="7221" width="7.453125" style="1" customWidth="1"/>
    <col min="7222" max="7224" width="6.453125" style="1" customWidth="1"/>
    <col min="7225" max="7225" width="6" style="1" customWidth="1"/>
    <col min="7226" max="7451" width="11.453125" style="1"/>
    <col min="7452" max="7452" width="40.453125" style="1" customWidth="1"/>
    <col min="7453" max="7468" width="3.453125" style="1" customWidth="1"/>
    <col min="7469" max="7469" width="33.1796875" style="1" customWidth="1"/>
    <col min="7470" max="7475" width="6.453125" style="1" customWidth="1"/>
    <col min="7476" max="7477" width="7.453125" style="1" customWidth="1"/>
    <col min="7478" max="7480" width="6.453125" style="1" customWidth="1"/>
    <col min="7481" max="7481" width="6" style="1" customWidth="1"/>
    <col min="7482" max="7707" width="11.453125" style="1"/>
    <col min="7708" max="7708" width="40.453125" style="1" customWidth="1"/>
    <col min="7709" max="7724" width="3.453125" style="1" customWidth="1"/>
    <col min="7725" max="7725" width="33.1796875" style="1" customWidth="1"/>
    <col min="7726" max="7731" width="6.453125" style="1" customWidth="1"/>
    <col min="7732" max="7733" width="7.453125" style="1" customWidth="1"/>
    <col min="7734" max="7736" width="6.453125" style="1" customWidth="1"/>
    <col min="7737" max="7737" width="6" style="1" customWidth="1"/>
    <col min="7738" max="7963" width="11.453125" style="1"/>
    <col min="7964" max="7964" width="40.453125" style="1" customWidth="1"/>
    <col min="7965" max="7980" width="3.453125" style="1" customWidth="1"/>
    <col min="7981" max="7981" width="33.1796875" style="1" customWidth="1"/>
    <col min="7982" max="7987" width="6.453125" style="1" customWidth="1"/>
    <col min="7988" max="7989" width="7.453125" style="1" customWidth="1"/>
    <col min="7990" max="7992" width="6.453125" style="1" customWidth="1"/>
    <col min="7993" max="7993" width="6" style="1" customWidth="1"/>
    <col min="7994" max="8219" width="11.453125" style="1"/>
    <col min="8220" max="8220" width="40.453125" style="1" customWidth="1"/>
    <col min="8221" max="8236" width="3.453125" style="1" customWidth="1"/>
    <col min="8237" max="8237" width="33.1796875" style="1" customWidth="1"/>
    <col min="8238" max="8243" width="6.453125" style="1" customWidth="1"/>
    <col min="8244" max="8245" width="7.453125" style="1" customWidth="1"/>
    <col min="8246" max="8248" width="6.453125" style="1" customWidth="1"/>
    <col min="8249" max="8249" width="6" style="1" customWidth="1"/>
    <col min="8250" max="8475" width="11.453125" style="1"/>
    <col min="8476" max="8476" width="40.453125" style="1" customWidth="1"/>
    <col min="8477" max="8492" width="3.453125" style="1" customWidth="1"/>
    <col min="8493" max="8493" width="33.1796875" style="1" customWidth="1"/>
    <col min="8494" max="8499" width="6.453125" style="1" customWidth="1"/>
    <col min="8500" max="8501" width="7.453125" style="1" customWidth="1"/>
    <col min="8502" max="8504" width="6.453125" style="1" customWidth="1"/>
    <col min="8505" max="8505" width="6" style="1" customWidth="1"/>
    <col min="8506" max="8731" width="11.453125" style="1"/>
    <col min="8732" max="8732" width="40.453125" style="1" customWidth="1"/>
    <col min="8733" max="8748" width="3.453125" style="1" customWidth="1"/>
    <col min="8749" max="8749" width="33.1796875" style="1" customWidth="1"/>
    <col min="8750" max="8755" width="6.453125" style="1" customWidth="1"/>
    <col min="8756" max="8757" width="7.453125" style="1" customWidth="1"/>
    <col min="8758" max="8760" width="6.453125" style="1" customWidth="1"/>
    <col min="8761" max="8761" width="6" style="1" customWidth="1"/>
    <col min="8762" max="8987" width="11.453125" style="1"/>
    <col min="8988" max="8988" width="40.453125" style="1" customWidth="1"/>
    <col min="8989" max="9004" width="3.453125" style="1" customWidth="1"/>
    <col min="9005" max="9005" width="33.1796875" style="1" customWidth="1"/>
    <col min="9006" max="9011" width="6.453125" style="1" customWidth="1"/>
    <col min="9012" max="9013" width="7.453125" style="1" customWidth="1"/>
    <col min="9014" max="9016" width="6.453125" style="1" customWidth="1"/>
    <col min="9017" max="9017" width="6" style="1" customWidth="1"/>
    <col min="9018" max="9243" width="11.453125" style="1"/>
    <col min="9244" max="9244" width="40.453125" style="1" customWidth="1"/>
    <col min="9245" max="9260" width="3.453125" style="1" customWidth="1"/>
    <col min="9261" max="9261" width="33.1796875" style="1" customWidth="1"/>
    <col min="9262" max="9267" width="6.453125" style="1" customWidth="1"/>
    <col min="9268" max="9269" width="7.453125" style="1" customWidth="1"/>
    <col min="9270" max="9272" width="6.453125" style="1" customWidth="1"/>
    <col min="9273" max="9273" width="6" style="1" customWidth="1"/>
    <col min="9274" max="9499" width="11.453125" style="1"/>
    <col min="9500" max="9500" width="40.453125" style="1" customWidth="1"/>
    <col min="9501" max="9516" width="3.453125" style="1" customWidth="1"/>
    <col min="9517" max="9517" width="33.1796875" style="1" customWidth="1"/>
    <col min="9518" max="9523" width="6.453125" style="1" customWidth="1"/>
    <col min="9524" max="9525" width="7.453125" style="1" customWidth="1"/>
    <col min="9526" max="9528" width="6.453125" style="1" customWidth="1"/>
    <col min="9529" max="9529" width="6" style="1" customWidth="1"/>
    <col min="9530" max="9755" width="11.453125" style="1"/>
    <col min="9756" max="9756" width="40.453125" style="1" customWidth="1"/>
    <col min="9757" max="9772" width="3.453125" style="1" customWidth="1"/>
    <col min="9773" max="9773" width="33.1796875" style="1" customWidth="1"/>
    <col min="9774" max="9779" width="6.453125" style="1" customWidth="1"/>
    <col min="9780" max="9781" width="7.453125" style="1" customWidth="1"/>
    <col min="9782" max="9784" width="6.453125" style="1" customWidth="1"/>
    <col min="9785" max="9785" width="6" style="1" customWidth="1"/>
    <col min="9786" max="10011" width="11.453125" style="1"/>
    <col min="10012" max="10012" width="40.453125" style="1" customWidth="1"/>
    <col min="10013" max="10028" width="3.453125" style="1" customWidth="1"/>
    <col min="10029" max="10029" width="33.1796875" style="1" customWidth="1"/>
    <col min="10030" max="10035" width="6.453125" style="1" customWidth="1"/>
    <col min="10036" max="10037" width="7.453125" style="1" customWidth="1"/>
    <col min="10038" max="10040" width="6.453125" style="1" customWidth="1"/>
    <col min="10041" max="10041" width="6" style="1" customWidth="1"/>
    <col min="10042" max="10267" width="11.453125" style="1"/>
    <col min="10268" max="10268" width="40.453125" style="1" customWidth="1"/>
    <col min="10269" max="10284" width="3.453125" style="1" customWidth="1"/>
    <col min="10285" max="10285" width="33.1796875" style="1" customWidth="1"/>
    <col min="10286" max="10291" width="6.453125" style="1" customWidth="1"/>
    <col min="10292" max="10293" width="7.453125" style="1" customWidth="1"/>
    <col min="10294" max="10296" width="6.453125" style="1" customWidth="1"/>
    <col min="10297" max="10297" width="6" style="1" customWidth="1"/>
    <col min="10298" max="10523" width="11.453125" style="1"/>
    <col min="10524" max="10524" width="40.453125" style="1" customWidth="1"/>
    <col min="10525" max="10540" width="3.453125" style="1" customWidth="1"/>
    <col min="10541" max="10541" width="33.1796875" style="1" customWidth="1"/>
    <col min="10542" max="10547" width="6.453125" style="1" customWidth="1"/>
    <col min="10548" max="10549" width="7.453125" style="1" customWidth="1"/>
    <col min="10550" max="10552" width="6.453125" style="1" customWidth="1"/>
    <col min="10553" max="10553" width="6" style="1" customWidth="1"/>
    <col min="10554" max="10779" width="11.453125" style="1"/>
    <col min="10780" max="10780" width="40.453125" style="1" customWidth="1"/>
    <col min="10781" max="10796" width="3.453125" style="1" customWidth="1"/>
    <col min="10797" max="10797" width="33.1796875" style="1" customWidth="1"/>
    <col min="10798" max="10803" width="6.453125" style="1" customWidth="1"/>
    <col min="10804" max="10805" width="7.453125" style="1" customWidth="1"/>
    <col min="10806" max="10808" width="6.453125" style="1" customWidth="1"/>
    <col min="10809" max="10809" width="6" style="1" customWidth="1"/>
    <col min="10810" max="11035" width="11.453125" style="1"/>
    <col min="11036" max="11036" width="40.453125" style="1" customWidth="1"/>
    <col min="11037" max="11052" width="3.453125" style="1" customWidth="1"/>
    <col min="11053" max="11053" width="33.1796875" style="1" customWidth="1"/>
    <col min="11054" max="11059" width="6.453125" style="1" customWidth="1"/>
    <col min="11060" max="11061" width="7.453125" style="1" customWidth="1"/>
    <col min="11062" max="11064" width="6.453125" style="1" customWidth="1"/>
    <col min="11065" max="11065" width="6" style="1" customWidth="1"/>
    <col min="11066" max="11291" width="11.453125" style="1"/>
    <col min="11292" max="11292" width="40.453125" style="1" customWidth="1"/>
    <col min="11293" max="11308" width="3.453125" style="1" customWidth="1"/>
    <col min="11309" max="11309" width="33.1796875" style="1" customWidth="1"/>
    <col min="11310" max="11315" width="6.453125" style="1" customWidth="1"/>
    <col min="11316" max="11317" width="7.453125" style="1" customWidth="1"/>
    <col min="11318" max="11320" width="6.453125" style="1" customWidth="1"/>
    <col min="11321" max="11321" width="6" style="1" customWidth="1"/>
    <col min="11322" max="11547" width="11.453125" style="1"/>
    <col min="11548" max="11548" width="40.453125" style="1" customWidth="1"/>
    <col min="11549" max="11564" width="3.453125" style="1" customWidth="1"/>
    <col min="11565" max="11565" width="33.1796875" style="1" customWidth="1"/>
    <col min="11566" max="11571" width="6.453125" style="1" customWidth="1"/>
    <col min="11572" max="11573" width="7.453125" style="1" customWidth="1"/>
    <col min="11574" max="11576" width="6.453125" style="1" customWidth="1"/>
    <col min="11577" max="11577" width="6" style="1" customWidth="1"/>
    <col min="11578" max="11803" width="11.453125" style="1"/>
    <col min="11804" max="11804" width="40.453125" style="1" customWidth="1"/>
    <col min="11805" max="11820" width="3.453125" style="1" customWidth="1"/>
    <col min="11821" max="11821" width="33.1796875" style="1" customWidth="1"/>
    <col min="11822" max="11827" width="6.453125" style="1" customWidth="1"/>
    <col min="11828" max="11829" width="7.453125" style="1" customWidth="1"/>
    <col min="11830" max="11832" width="6.453125" style="1" customWidth="1"/>
    <col min="11833" max="11833" width="6" style="1" customWidth="1"/>
    <col min="11834" max="12059" width="11.453125" style="1"/>
    <col min="12060" max="12060" width="40.453125" style="1" customWidth="1"/>
    <col min="12061" max="12076" width="3.453125" style="1" customWidth="1"/>
    <col min="12077" max="12077" width="33.1796875" style="1" customWidth="1"/>
    <col min="12078" max="12083" width="6.453125" style="1" customWidth="1"/>
    <col min="12084" max="12085" width="7.453125" style="1" customWidth="1"/>
    <col min="12086" max="12088" width="6.453125" style="1" customWidth="1"/>
    <col min="12089" max="12089" width="6" style="1" customWidth="1"/>
    <col min="12090" max="12315" width="11.453125" style="1"/>
    <col min="12316" max="12316" width="40.453125" style="1" customWidth="1"/>
    <col min="12317" max="12332" width="3.453125" style="1" customWidth="1"/>
    <col min="12333" max="12333" width="33.1796875" style="1" customWidth="1"/>
    <col min="12334" max="12339" width="6.453125" style="1" customWidth="1"/>
    <col min="12340" max="12341" width="7.453125" style="1" customWidth="1"/>
    <col min="12342" max="12344" width="6.453125" style="1" customWidth="1"/>
    <col min="12345" max="12345" width="6" style="1" customWidth="1"/>
    <col min="12346" max="12571" width="11.453125" style="1"/>
    <col min="12572" max="12572" width="40.453125" style="1" customWidth="1"/>
    <col min="12573" max="12588" width="3.453125" style="1" customWidth="1"/>
    <col min="12589" max="12589" width="33.1796875" style="1" customWidth="1"/>
    <col min="12590" max="12595" width="6.453125" style="1" customWidth="1"/>
    <col min="12596" max="12597" width="7.453125" style="1" customWidth="1"/>
    <col min="12598" max="12600" width="6.453125" style="1" customWidth="1"/>
    <col min="12601" max="12601" width="6" style="1" customWidth="1"/>
    <col min="12602" max="12827" width="11.453125" style="1"/>
    <col min="12828" max="12828" width="40.453125" style="1" customWidth="1"/>
    <col min="12829" max="12844" width="3.453125" style="1" customWidth="1"/>
    <col min="12845" max="12845" width="33.1796875" style="1" customWidth="1"/>
    <col min="12846" max="12851" width="6.453125" style="1" customWidth="1"/>
    <col min="12852" max="12853" width="7.453125" style="1" customWidth="1"/>
    <col min="12854" max="12856" width="6.453125" style="1" customWidth="1"/>
    <col min="12857" max="12857" width="6" style="1" customWidth="1"/>
    <col min="12858" max="13083" width="11.453125" style="1"/>
    <col min="13084" max="13084" width="40.453125" style="1" customWidth="1"/>
    <col min="13085" max="13100" width="3.453125" style="1" customWidth="1"/>
    <col min="13101" max="13101" width="33.1796875" style="1" customWidth="1"/>
    <col min="13102" max="13107" width="6.453125" style="1" customWidth="1"/>
    <col min="13108" max="13109" width="7.453125" style="1" customWidth="1"/>
    <col min="13110" max="13112" width="6.453125" style="1" customWidth="1"/>
    <col min="13113" max="13113" width="6" style="1" customWidth="1"/>
    <col min="13114" max="13339" width="11.453125" style="1"/>
    <col min="13340" max="13340" width="40.453125" style="1" customWidth="1"/>
    <col min="13341" max="13356" width="3.453125" style="1" customWidth="1"/>
    <col min="13357" max="13357" width="33.1796875" style="1" customWidth="1"/>
    <col min="13358" max="13363" width="6.453125" style="1" customWidth="1"/>
    <col min="13364" max="13365" width="7.453125" style="1" customWidth="1"/>
    <col min="13366" max="13368" width="6.453125" style="1" customWidth="1"/>
    <col min="13369" max="13369" width="6" style="1" customWidth="1"/>
    <col min="13370" max="13595" width="11.453125" style="1"/>
    <col min="13596" max="13596" width="40.453125" style="1" customWidth="1"/>
    <col min="13597" max="13612" width="3.453125" style="1" customWidth="1"/>
    <col min="13613" max="13613" width="33.1796875" style="1" customWidth="1"/>
    <col min="13614" max="13619" width="6.453125" style="1" customWidth="1"/>
    <col min="13620" max="13621" width="7.453125" style="1" customWidth="1"/>
    <col min="13622" max="13624" width="6.453125" style="1" customWidth="1"/>
    <col min="13625" max="13625" width="6" style="1" customWidth="1"/>
    <col min="13626" max="13851" width="11.453125" style="1"/>
    <col min="13852" max="13852" width="40.453125" style="1" customWidth="1"/>
    <col min="13853" max="13868" width="3.453125" style="1" customWidth="1"/>
    <col min="13869" max="13869" width="33.1796875" style="1" customWidth="1"/>
    <col min="13870" max="13875" width="6.453125" style="1" customWidth="1"/>
    <col min="13876" max="13877" width="7.453125" style="1" customWidth="1"/>
    <col min="13878" max="13880" width="6.453125" style="1" customWidth="1"/>
    <col min="13881" max="13881" width="6" style="1" customWidth="1"/>
    <col min="13882" max="14107" width="11.453125" style="1"/>
    <col min="14108" max="14108" width="40.453125" style="1" customWidth="1"/>
    <col min="14109" max="14124" width="3.453125" style="1" customWidth="1"/>
    <col min="14125" max="14125" width="33.1796875" style="1" customWidth="1"/>
    <col min="14126" max="14131" width="6.453125" style="1" customWidth="1"/>
    <col min="14132" max="14133" width="7.453125" style="1" customWidth="1"/>
    <col min="14134" max="14136" width="6.453125" style="1" customWidth="1"/>
    <col min="14137" max="14137" width="6" style="1" customWidth="1"/>
    <col min="14138" max="14363" width="11.453125" style="1"/>
    <col min="14364" max="14364" width="40.453125" style="1" customWidth="1"/>
    <col min="14365" max="14380" width="3.453125" style="1" customWidth="1"/>
    <col min="14381" max="14381" width="33.1796875" style="1" customWidth="1"/>
    <col min="14382" max="14387" width="6.453125" style="1" customWidth="1"/>
    <col min="14388" max="14389" width="7.453125" style="1" customWidth="1"/>
    <col min="14390" max="14392" width="6.453125" style="1" customWidth="1"/>
    <col min="14393" max="14393" width="6" style="1" customWidth="1"/>
    <col min="14394" max="14619" width="11.453125" style="1"/>
    <col min="14620" max="14620" width="40.453125" style="1" customWidth="1"/>
    <col min="14621" max="14636" width="3.453125" style="1" customWidth="1"/>
    <col min="14637" max="14637" width="33.1796875" style="1" customWidth="1"/>
    <col min="14638" max="14643" width="6.453125" style="1" customWidth="1"/>
    <col min="14644" max="14645" width="7.453125" style="1" customWidth="1"/>
    <col min="14646" max="14648" width="6.453125" style="1" customWidth="1"/>
    <col min="14649" max="14649" width="6" style="1" customWidth="1"/>
    <col min="14650" max="14875" width="11.453125" style="1"/>
    <col min="14876" max="14876" width="40.453125" style="1" customWidth="1"/>
    <col min="14877" max="14892" width="3.453125" style="1" customWidth="1"/>
    <col min="14893" max="14893" width="33.1796875" style="1" customWidth="1"/>
    <col min="14894" max="14899" width="6.453125" style="1" customWidth="1"/>
    <col min="14900" max="14901" width="7.453125" style="1" customWidth="1"/>
    <col min="14902" max="14904" width="6.453125" style="1" customWidth="1"/>
    <col min="14905" max="14905" width="6" style="1" customWidth="1"/>
    <col min="14906" max="15131" width="11.453125" style="1"/>
    <col min="15132" max="15132" width="40.453125" style="1" customWidth="1"/>
    <col min="15133" max="15148" width="3.453125" style="1" customWidth="1"/>
    <col min="15149" max="15149" width="33.1796875" style="1" customWidth="1"/>
    <col min="15150" max="15155" width="6.453125" style="1" customWidth="1"/>
    <col min="15156" max="15157" width="7.453125" style="1" customWidth="1"/>
    <col min="15158" max="15160" width="6.453125" style="1" customWidth="1"/>
    <col min="15161" max="15161" width="6" style="1" customWidth="1"/>
    <col min="15162" max="15387" width="11.453125" style="1"/>
    <col min="15388" max="15388" width="40.453125" style="1" customWidth="1"/>
    <col min="15389" max="15404" width="3.453125" style="1" customWidth="1"/>
    <col min="15405" max="15405" width="33.1796875" style="1" customWidth="1"/>
    <col min="15406" max="15411" width="6.453125" style="1" customWidth="1"/>
    <col min="15412" max="15413" width="7.453125" style="1" customWidth="1"/>
    <col min="15414" max="15416" width="6.453125" style="1" customWidth="1"/>
    <col min="15417" max="15417" width="6" style="1" customWidth="1"/>
    <col min="15418" max="15643" width="11.453125" style="1"/>
    <col min="15644" max="15644" width="40.453125" style="1" customWidth="1"/>
    <col min="15645" max="15660" width="3.453125" style="1" customWidth="1"/>
    <col min="15661" max="15661" width="33.1796875" style="1" customWidth="1"/>
    <col min="15662" max="15667" width="6.453125" style="1" customWidth="1"/>
    <col min="15668" max="15669" width="7.453125" style="1" customWidth="1"/>
    <col min="15670" max="15672" width="6.453125" style="1" customWidth="1"/>
    <col min="15673" max="15673" width="6" style="1" customWidth="1"/>
    <col min="15674" max="15899" width="11.453125" style="1"/>
    <col min="15900" max="15900" width="40.453125" style="1" customWidth="1"/>
    <col min="15901" max="15916" width="3.453125" style="1" customWidth="1"/>
    <col min="15917" max="15917" width="33.1796875" style="1" customWidth="1"/>
    <col min="15918" max="15923" width="6.453125" style="1" customWidth="1"/>
    <col min="15924" max="15925" width="7.453125" style="1" customWidth="1"/>
    <col min="15926" max="15928" width="6.453125" style="1" customWidth="1"/>
    <col min="15929" max="15929" width="6" style="1" customWidth="1"/>
    <col min="15930" max="16155" width="11.453125" style="1"/>
    <col min="16156" max="16156" width="40.453125" style="1" customWidth="1"/>
    <col min="16157" max="16172" width="3.453125" style="1" customWidth="1"/>
    <col min="16173" max="16173" width="33.1796875" style="1" customWidth="1"/>
    <col min="16174" max="16179" width="6.453125" style="1" customWidth="1"/>
    <col min="16180" max="16181" width="7.453125" style="1" customWidth="1"/>
    <col min="16182" max="16184" width="6.453125" style="1" customWidth="1"/>
    <col min="16185" max="16185" width="6" style="1" customWidth="1"/>
    <col min="16186" max="16384" width="11.453125" style="1"/>
  </cols>
  <sheetData>
    <row r="1" spans="1:73" ht="15.5" x14ac:dyDescent="0.35">
      <c r="A1" s="384" t="s">
        <v>0</v>
      </c>
      <c r="B1" s="384"/>
      <c r="C1" s="384"/>
      <c r="D1" s="384"/>
      <c r="E1" s="384"/>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row>
    <row r="2" spans="1:73" ht="15.5" x14ac:dyDescent="0.35">
      <c r="A2" s="384" t="s">
        <v>1</v>
      </c>
      <c r="B2" s="384"/>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row>
    <row r="3" spans="1:73" ht="15.5" x14ac:dyDescent="0.35">
      <c r="A3" s="384" t="s">
        <v>183</v>
      </c>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4"/>
      <c r="AN3" s="384"/>
      <c r="AO3" s="384"/>
      <c r="AP3" s="384"/>
      <c r="AQ3" s="384"/>
      <c r="AR3" s="384"/>
      <c r="AS3" s="384"/>
      <c r="AT3" s="384"/>
      <c r="AU3" s="384"/>
      <c r="AV3" s="384"/>
      <c r="AW3" s="384"/>
      <c r="AX3" s="384"/>
      <c r="AY3" s="384"/>
      <c r="AZ3" s="384"/>
      <c r="BA3" s="384"/>
      <c r="BB3" s="384"/>
      <c r="BC3" s="384"/>
      <c r="BD3" s="384"/>
      <c r="BE3" s="384"/>
    </row>
    <row r="4" spans="1:73" ht="15.5" x14ac:dyDescent="0.35">
      <c r="A4" s="384" t="s">
        <v>184</v>
      </c>
      <c r="B4" s="384"/>
      <c r="C4" s="384"/>
      <c r="D4" s="384"/>
      <c r="E4" s="384"/>
      <c r="F4" s="384"/>
      <c r="G4" s="384"/>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4"/>
      <c r="AN4" s="384"/>
      <c r="AO4" s="384"/>
      <c r="AP4" s="384"/>
      <c r="AQ4" s="384"/>
      <c r="AR4" s="384"/>
      <c r="AS4" s="384"/>
      <c r="AT4" s="384"/>
      <c r="AU4" s="384"/>
      <c r="AV4" s="384"/>
      <c r="AW4" s="384"/>
      <c r="AX4" s="384"/>
      <c r="AY4" s="384"/>
      <c r="AZ4" s="384"/>
      <c r="BA4" s="384"/>
      <c r="BB4" s="384"/>
      <c r="BC4" s="384"/>
      <c r="BD4" s="384"/>
      <c r="BE4" s="384"/>
    </row>
    <row r="5" spans="1:73" x14ac:dyDescent="0.35">
      <c r="A5" s="383"/>
      <c r="B5" s="383"/>
      <c r="C5" s="383"/>
      <c r="D5" s="383"/>
      <c r="E5" s="383"/>
      <c r="F5" s="383"/>
      <c r="G5" s="383"/>
      <c r="H5" s="383"/>
      <c r="I5" s="383"/>
      <c r="J5" s="383"/>
      <c r="K5" s="383"/>
      <c r="L5" s="383"/>
      <c r="M5" s="383"/>
      <c r="N5" s="383"/>
      <c r="O5" s="383"/>
      <c r="P5" s="383"/>
      <c r="Q5" s="383"/>
      <c r="R5" s="383"/>
      <c r="S5" s="383"/>
      <c r="T5" s="383"/>
      <c r="U5" s="383"/>
      <c r="V5" s="383"/>
      <c r="W5" s="383"/>
      <c r="X5" s="383"/>
      <c r="Y5" s="383"/>
      <c r="Z5" s="383"/>
      <c r="AA5" s="383"/>
      <c r="AB5" s="383"/>
      <c r="AC5" s="383"/>
      <c r="AD5" s="383"/>
      <c r="AE5" s="383"/>
      <c r="AF5" s="383"/>
      <c r="AG5" s="383"/>
      <c r="AH5" s="383"/>
      <c r="AI5" s="383"/>
      <c r="AJ5" s="383"/>
      <c r="AK5" s="383"/>
      <c r="AL5" s="383"/>
      <c r="AM5" s="383"/>
      <c r="AN5" s="383"/>
      <c r="AO5" s="383"/>
      <c r="AP5" s="383"/>
      <c r="AQ5" s="383"/>
      <c r="AR5" s="383"/>
      <c r="AS5" s="383"/>
      <c r="AT5" s="383"/>
      <c r="AU5" s="383"/>
      <c r="AV5" s="383"/>
      <c r="AW5" s="383"/>
      <c r="AX5" s="383"/>
      <c r="AY5" s="383"/>
      <c r="AZ5" s="383"/>
      <c r="BA5" s="383"/>
      <c r="BB5" s="383"/>
      <c r="BC5" s="383"/>
      <c r="BD5" s="383"/>
      <c r="BE5" s="383"/>
    </row>
    <row r="6" spans="1:73" x14ac:dyDescent="0.35">
      <c r="A6" s="383"/>
      <c r="B6" s="383"/>
      <c r="C6" s="383"/>
      <c r="D6" s="383"/>
      <c r="E6" s="383"/>
      <c r="F6" s="383"/>
      <c r="G6" s="383"/>
      <c r="H6" s="383"/>
      <c r="I6" s="383"/>
      <c r="J6" s="383"/>
      <c r="K6" s="383"/>
      <c r="L6" s="383"/>
      <c r="M6" s="383"/>
      <c r="N6" s="383"/>
      <c r="O6" s="383"/>
      <c r="P6" s="383"/>
      <c r="Q6" s="383"/>
      <c r="R6" s="383"/>
      <c r="S6" s="383"/>
      <c r="T6" s="383"/>
      <c r="U6" s="383"/>
      <c r="V6" s="383"/>
      <c r="W6" s="383"/>
      <c r="X6" s="383"/>
      <c r="Y6" s="383"/>
      <c r="Z6" s="383"/>
      <c r="AA6" s="383"/>
      <c r="AB6" s="383"/>
      <c r="AC6" s="383"/>
      <c r="AD6" s="383"/>
      <c r="AE6" s="383"/>
      <c r="AF6" s="383"/>
      <c r="AG6" s="383"/>
      <c r="AH6" s="383"/>
      <c r="AI6" s="383"/>
      <c r="AJ6" s="383"/>
      <c r="AK6" s="383"/>
      <c r="AL6" s="383"/>
      <c r="AM6" s="383"/>
      <c r="AN6" s="383"/>
      <c r="AO6" s="383"/>
      <c r="AP6" s="383"/>
      <c r="AQ6" s="383"/>
      <c r="AR6" s="383"/>
      <c r="AS6" s="383"/>
      <c r="AT6" s="383"/>
      <c r="AU6" s="383"/>
      <c r="AV6" s="383"/>
      <c r="AW6" s="383"/>
      <c r="AX6" s="383"/>
      <c r="AY6" s="383"/>
      <c r="AZ6" s="383"/>
      <c r="BA6" s="383"/>
      <c r="BB6" s="383"/>
      <c r="BC6" s="383"/>
      <c r="BD6" s="383"/>
      <c r="BE6" s="383"/>
    </row>
    <row r="7" spans="1:73" x14ac:dyDescent="0.35">
      <c r="A7" s="385" t="s">
        <v>146</v>
      </c>
      <c r="B7" s="385"/>
      <c r="C7" s="385"/>
      <c r="D7" s="385"/>
      <c r="E7" s="385"/>
      <c r="F7" s="385"/>
      <c r="G7" s="385"/>
      <c r="H7" s="385"/>
      <c r="I7" s="385"/>
      <c r="J7" s="385"/>
      <c r="K7" s="385"/>
      <c r="L7" s="385"/>
      <c r="M7" s="385"/>
      <c r="N7" s="385"/>
      <c r="O7" s="385"/>
      <c r="P7" s="385"/>
      <c r="Q7" s="385"/>
      <c r="R7" s="385"/>
      <c r="S7" s="385"/>
      <c r="T7" s="385"/>
      <c r="U7" s="385"/>
      <c r="V7" s="385"/>
      <c r="W7" s="385"/>
      <c r="X7" s="385"/>
      <c r="Y7" s="385"/>
      <c r="Z7" s="385"/>
      <c r="AA7" s="385"/>
      <c r="AB7" s="385"/>
      <c r="AC7" s="385"/>
      <c r="AD7" s="385"/>
      <c r="AE7" s="385"/>
      <c r="AF7" s="385"/>
      <c r="AG7" s="385"/>
      <c r="AH7" s="385"/>
      <c r="AI7" s="385"/>
      <c r="AJ7" s="385"/>
      <c r="AK7" s="385"/>
      <c r="AL7" s="385"/>
      <c r="AM7" s="385"/>
      <c r="AN7" s="385"/>
      <c r="AO7" s="385"/>
      <c r="AP7" s="385"/>
      <c r="AQ7" s="385"/>
      <c r="AR7" s="385"/>
      <c r="AS7" s="385"/>
      <c r="AT7" s="385"/>
      <c r="AU7" s="385"/>
      <c r="AV7" s="385"/>
      <c r="AW7" s="385"/>
      <c r="AX7" s="385"/>
      <c r="AY7" s="385"/>
      <c r="AZ7" s="385"/>
      <c r="BA7" s="385"/>
      <c r="BB7" s="385"/>
      <c r="BC7" s="385"/>
      <c r="BD7" s="385"/>
      <c r="BE7" s="385"/>
    </row>
    <row r="8" spans="1:73" x14ac:dyDescent="0.35">
      <c r="A8" s="385"/>
      <c r="B8" s="385"/>
      <c r="C8" s="385"/>
      <c r="D8" s="385"/>
      <c r="E8" s="385"/>
      <c r="F8" s="385"/>
      <c r="G8" s="385"/>
      <c r="H8" s="385"/>
      <c r="I8" s="385"/>
      <c r="J8" s="385"/>
      <c r="K8" s="385"/>
      <c r="L8" s="385"/>
      <c r="M8" s="385"/>
      <c r="N8" s="385"/>
      <c r="O8" s="385"/>
      <c r="P8" s="385"/>
      <c r="Q8" s="385"/>
      <c r="R8" s="385"/>
      <c r="S8" s="385"/>
      <c r="T8" s="385"/>
      <c r="U8" s="385"/>
      <c r="V8" s="385"/>
      <c r="W8" s="385"/>
      <c r="X8" s="385"/>
      <c r="Y8" s="385"/>
      <c r="Z8" s="385"/>
      <c r="AA8" s="385"/>
      <c r="AB8" s="385"/>
      <c r="AC8" s="385"/>
      <c r="AD8" s="385"/>
      <c r="AE8" s="385"/>
      <c r="AF8" s="385"/>
      <c r="AG8" s="385"/>
      <c r="AH8" s="385"/>
      <c r="AI8" s="385"/>
      <c r="AJ8" s="385"/>
      <c r="AK8" s="385"/>
      <c r="AL8" s="385"/>
      <c r="AM8" s="385"/>
      <c r="AN8" s="385"/>
      <c r="AO8" s="385"/>
      <c r="AP8" s="385"/>
      <c r="AQ8" s="385"/>
      <c r="AR8" s="385"/>
      <c r="AS8" s="385"/>
      <c r="AT8" s="385"/>
      <c r="AU8" s="385"/>
      <c r="AV8" s="385"/>
      <c r="AW8" s="385"/>
      <c r="AX8" s="385"/>
      <c r="AY8" s="385"/>
      <c r="AZ8" s="385"/>
      <c r="BA8" s="385"/>
      <c r="BB8" s="385"/>
      <c r="BC8" s="385"/>
      <c r="BD8" s="385"/>
      <c r="BE8" s="385"/>
    </row>
    <row r="9" spans="1:73" x14ac:dyDescent="0.35">
      <c r="AI9" s="2"/>
      <c r="AJ9" s="2"/>
      <c r="AK9" s="2"/>
      <c r="AL9" s="2"/>
      <c r="AS9" s="4"/>
      <c r="AT9" s="4"/>
      <c r="AU9" s="4"/>
      <c r="AV9" s="4"/>
      <c r="AW9" s="4"/>
      <c r="AX9" s="4"/>
      <c r="AY9" s="4"/>
      <c r="AZ9" s="4"/>
      <c r="BA9" s="4"/>
      <c r="BB9" s="4"/>
      <c r="BC9" s="4"/>
      <c r="BD9" s="4"/>
      <c r="BE9" s="4"/>
    </row>
    <row r="10" spans="1:73" x14ac:dyDescent="0.35">
      <c r="A10" s="386" t="s">
        <v>148</v>
      </c>
      <c r="B10" s="387">
        <v>1</v>
      </c>
      <c r="C10" s="388"/>
      <c r="D10" s="388"/>
      <c r="E10" s="389"/>
      <c r="F10" s="387">
        <v>2</v>
      </c>
      <c r="G10" s="388"/>
      <c r="H10" s="388"/>
      <c r="I10" s="389"/>
      <c r="J10" s="387">
        <v>3</v>
      </c>
      <c r="K10" s="388"/>
      <c r="L10" s="388"/>
      <c r="M10" s="389"/>
      <c r="N10" s="387">
        <v>4</v>
      </c>
      <c r="O10" s="388"/>
      <c r="P10" s="388"/>
      <c r="Q10" s="389"/>
      <c r="R10" s="387">
        <v>5</v>
      </c>
      <c r="S10" s="388"/>
      <c r="T10" s="388"/>
      <c r="U10" s="389"/>
      <c r="V10" s="387">
        <v>6</v>
      </c>
      <c r="W10" s="388"/>
      <c r="X10" s="388"/>
      <c r="Y10" s="389"/>
      <c r="Z10" s="387">
        <v>7</v>
      </c>
      <c r="AA10" s="388"/>
      <c r="AB10" s="388"/>
      <c r="AC10" s="389"/>
      <c r="AD10" s="387">
        <v>8</v>
      </c>
      <c r="AE10" s="388"/>
      <c r="AF10" s="388"/>
      <c r="AG10" s="389"/>
      <c r="AH10" s="391" t="s">
        <v>151</v>
      </c>
      <c r="AI10" s="392" t="s">
        <v>152</v>
      </c>
      <c r="AJ10" s="392"/>
      <c r="AK10" s="392"/>
      <c r="AL10" s="392"/>
      <c r="AM10" s="392"/>
      <c r="AN10" s="392"/>
      <c r="AO10" s="392"/>
      <c r="AP10" s="392"/>
      <c r="AQ10" s="392"/>
      <c r="AR10" s="392"/>
      <c r="AS10" s="392"/>
      <c r="AT10" s="392"/>
      <c r="AU10" s="392"/>
      <c r="AV10" s="392"/>
      <c r="AW10" s="392"/>
      <c r="AX10" s="392"/>
      <c r="AY10" s="392"/>
      <c r="AZ10" s="392"/>
      <c r="BA10" s="392"/>
      <c r="BB10" s="392"/>
      <c r="BC10" s="392"/>
      <c r="BD10" s="392"/>
      <c r="BE10" s="5"/>
    </row>
    <row r="11" spans="1:73" x14ac:dyDescent="0.35">
      <c r="A11" s="386"/>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91"/>
      <c r="AI11" s="390" t="s">
        <v>185</v>
      </c>
      <c r="AJ11" s="390" t="s">
        <v>186</v>
      </c>
      <c r="AK11" s="390" t="s">
        <v>187</v>
      </c>
      <c r="AL11" s="390" t="s">
        <v>188</v>
      </c>
      <c r="AM11" s="390" t="s">
        <v>189</v>
      </c>
      <c r="AN11" s="390" t="s">
        <v>190</v>
      </c>
      <c r="AO11" s="390" t="s">
        <v>191</v>
      </c>
      <c r="AP11" s="390" t="s">
        <v>192</v>
      </c>
      <c r="AQ11" s="390" t="s">
        <v>193</v>
      </c>
      <c r="AR11" s="390" t="s">
        <v>194</v>
      </c>
      <c r="AS11" s="390" t="s">
        <v>195</v>
      </c>
      <c r="AT11" s="390" t="s">
        <v>196</v>
      </c>
      <c r="AU11" s="390" t="s">
        <v>197</v>
      </c>
      <c r="AV11" s="390" t="s">
        <v>198</v>
      </c>
      <c r="AW11" s="390" t="s">
        <v>199</v>
      </c>
      <c r="AX11" s="390" t="s">
        <v>200</v>
      </c>
      <c r="AY11" s="390" t="s">
        <v>201</v>
      </c>
      <c r="AZ11" s="390" t="s">
        <v>202</v>
      </c>
      <c r="BA11" s="390" t="s">
        <v>31</v>
      </c>
      <c r="BB11" s="390" t="s">
        <v>155</v>
      </c>
      <c r="BC11" s="390" t="s">
        <v>203</v>
      </c>
      <c r="BD11" s="390" t="s">
        <v>204</v>
      </c>
      <c r="BE11" s="7"/>
    </row>
    <row r="12" spans="1:73" s="3" customFormat="1" ht="34.4" customHeight="1" x14ac:dyDescent="0.35">
      <c r="A12" s="386"/>
      <c r="B12" s="386"/>
      <c r="C12" s="386"/>
      <c r="D12" s="386"/>
      <c r="E12" s="386"/>
      <c r="F12" s="386"/>
      <c r="G12" s="386"/>
      <c r="H12" s="386"/>
      <c r="I12" s="386"/>
      <c r="J12" s="386"/>
      <c r="K12" s="386"/>
      <c r="L12" s="386"/>
      <c r="M12" s="386"/>
      <c r="N12" s="386"/>
      <c r="O12" s="386"/>
      <c r="P12" s="386"/>
      <c r="Q12" s="386"/>
      <c r="R12" s="386"/>
      <c r="S12" s="386"/>
      <c r="T12" s="386"/>
      <c r="U12" s="386"/>
      <c r="V12" s="386"/>
      <c r="W12" s="386"/>
      <c r="X12" s="386"/>
      <c r="Y12" s="386"/>
      <c r="Z12" s="386"/>
      <c r="AA12" s="386"/>
      <c r="AB12" s="386"/>
      <c r="AC12" s="386"/>
      <c r="AD12" s="386"/>
      <c r="AE12" s="386"/>
      <c r="AF12" s="386"/>
      <c r="AG12" s="386"/>
      <c r="AH12" s="391"/>
      <c r="AI12" s="390"/>
      <c r="AJ12" s="390"/>
      <c r="AK12" s="390"/>
      <c r="AL12" s="390"/>
      <c r="AM12" s="390"/>
      <c r="AN12" s="390"/>
      <c r="AO12" s="390"/>
      <c r="AP12" s="390"/>
      <c r="AQ12" s="390"/>
      <c r="AR12" s="390"/>
      <c r="AS12" s="390"/>
      <c r="AT12" s="390"/>
      <c r="AU12" s="390"/>
      <c r="AV12" s="390"/>
      <c r="AW12" s="390"/>
      <c r="AX12" s="390"/>
      <c r="AY12" s="390"/>
      <c r="AZ12" s="390"/>
      <c r="BA12" s="390"/>
      <c r="BB12" s="390"/>
      <c r="BC12" s="390"/>
      <c r="BD12" s="390"/>
      <c r="BE12" s="7"/>
    </row>
    <row r="13" spans="1:73" x14ac:dyDescent="0.35">
      <c r="A13" s="8" t="s">
        <v>205</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9" x14ac:dyDescent="0.25">
      <c r="A14" s="8" t="s">
        <v>206</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207</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04" x14ac:dyDescent="0.35">
      <c r="A15" s="8" t="s">
        <v>208</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209</v>
      </c>
      <c r="AI15" s="11">
        <v>0.8</v>
      </c>
      <c r="AJ15" s="11">
        <v>0.8</v>
      </c>
      <c r="AK15" s="11">
        <v>0.8</v>
      </c>
      <c r="AL15" s="11">
        <v>0.8</v>
      </c>
      <c r="AM15" s="11">
        <v>0.8</v>
      </c>
      <c r="AN15" s="11">
        <v>0.8</v>
      </c>
      <c r="AO15" s="11">
        <v>0.8</v>
      </c>
      <c r="AP15" s="11">
        <v>0.8</v>
      </c>
      <c r="AQ15" s="11">
        <v>0.8</v>
      </c>
      <c r="AR15" s="11">
        <v>0.8</v>
      </c>
      <c r="AS15" s="11" t="s">
        <v>210</v>
      </c>
      <c r="AT15" s="11">
        <v>0.8</v>
      </c>
      <c r="AU15" s="11">
        <v>0.8</v>
      </c>
      <c r="AV15" s="11">
        <v>0.8</v>
      </c>
      <c r="AW15" s="11">
        <v>0.8</v>
      </c>
      <c r="AX15" s="11" t="s">
        <v>210</v>
      </c>
      <c r="AY15" s="11" t="s">
        <v>210</v>
      </c>
      <c r="AZ15" s="11" t="s">
        <v>210</v>
      </c>
      <c r="BA15" s="11" t="s">
        <v>210</v>
      </c>
      <c r="BB15" s="11" t="s">
        <v>210</v>
      </c>
      <c r="BC15" s="11" t="s">
        <v>210</v>
      </c>
      <c r="BD15" s="11" t="s">
        <v>210</v>
      </c>
      <c r="BE15" s="14"/>
      <c r="BF15" s="15"/>
    </row>
    <row r="16" spans="1:73" ht="169" x14ac:dyDescent="0.35">
      <c r="A16" s="8" t="s">
        <v>211</v>
      </c>
      <c r="B16" s="9"/>
      <c r="C16" s="9"/>
      <c r="D16" s="9"/>
      <c r="E16" s="9">
        <v>1</v>
      </c>
      <c r="F16" s="9"/>
      <c r="G16" s="9"/>
      <c r="H16" s="9" t="s">
        <v>168</v>
      </c>
      <c r="I16" s="9">
        <v>1</v>
      </c>
      <c r="J16" s="9"/>
      <c r="K16" s="9" t="s">
        <v>168</v>
      </c>
      <c r="L16" s="9" t="s">
        <v>168</v>
      </c>
      <c r="M16" s="9">
        <v>1</v>
      </c>
      <c r="N16" s="9"/>
      <c r="O16" s="9" t="s">
        <v>168</v>
      </c>
      <c r="P16" s="9" t="s">
        <v>168</v>
      </c>
      <c r="Q16" s="9">
        <v>1</v>
      </c>
      <c r="R16" s="9"/>
      <c r="S16" s="9"/>
      <c r="T16" s="9"/>
      <c r="U16" s="9">
        <v>1</v>
      </c>
      <c r="V16" s="9"/>
      <c r="W16" s="9"/>
      <c r="X16" s="9" t="s">
        <v>168</v>
      </c>
      <c r="Y16" s="9">
        <v>1</v>
      </c>
      <c r="Z16" s="9"/>
      <c r="AA16" s="9" t="s">
        <v>168</v>
      </c>
      <c r="AB16" s="9" t="s">
        <v>168</v>
      </c>
      <c r="AC16" s="9">
        <v>1</v>
      </c>
      <c r="AD16" s="9"/>
      <c r="AE16" s="9" t="s">
        <v>168</v>
      </c>
      <c r="AF16" s="9" t="s">
        <v>168</v>
      </c>
      <c r="AG16" s="9">
        <v>1</v>
      </c>
      <c r="AH16" s="13" t="s">
        <v>207</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7" x14ac:dyDescent="0.35">
      <c r="A17" s="8" t="s">
        <v>212</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213</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7" x14ac:dyDescent="0.35">
      <c r="A18" s="8" t="s">
        <v>214</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213</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7" x14ac:dyDescent="0.35">
      <c r="A19" s="8" t="s">
        <v>215</v>
      </c>
      <c r="B19" s="9"/>
      <c r="C19" s="9"/>
      <c r="D19" s="9"/>
      <c r="E19" s="9"/>
      <c r="F19" s="9"/>
      <c r="G19" s="9"/>
      <c r="H19" s="9"/>
      <c r="I19" s="9" t="s">
        <v>168</v>
      </c>
      <c r="J19" s="9"/>
      <c r="K19" s="9"/>
      <c r="L19" s="9"/>
      <c r="M19" s="9" t="s">
        <v>168</v>
      </c>
      <c r="N19" s="9"/>
      <c r="O19" s="9"/>
      <c r="P19" s="9"/>
      <c r="Q19" s="9"/>
      <c r="R19" s="9"/>
      <c r="S19" s="9"/>
      <c r="T19" s="9"/>
      <c r="U19" s="9"/>
      <c r="V19" s="9"/>
      <c r="W19" s="9"/>
      <c r="X19" s="9"/>
      <c r="Y19" s="9" t="s">
        <v>168</v>
      </c>
      <c r="Z19" s="9"/>
      <c r="AA19" s="9"/>
      <c r="AB19" s="9"/>
      <c r="AC19" s="9" t="s">
        <v>168</v>
      </c>
      <c r="AD19" s="9"/>
      <c r="AE19" s="9"/>
      <c r="AF19" s="9"/>
      <c r="AG19" s="9"/>
      <c r="AH19" s="13" t="s">
        <v>216</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7" x14ac:dyDescent="0.35">
      <c r="A20" s="8" t="s">
        <v>217</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213</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5">
      <c r="A21" s="18" t="s">
        <v>168</v>
      </c>
      <c r="B21" s="396" t="s">
        <v>168</v>
      </c>
      <c r="C21" s="396"/>
      <c r="D21" s="396"/>
      <c r="E21" s="396"/>
      <c r="F21" s="396"/>
      <c r="G21" s="396"/>
      <c r="H21" s="396"/>
      <c r="I21" s="396"/>
      <c r="J21" s="396"/>
      <c r="K21" s="396"/>
      <c r="L21" s="396"/>
      <c r="M21" s="396"/>
      <c r="N21" s="396"/>
      <c r="O21" s="396"/>
      <c r="P21" s="396"/>
      <c r="Q21" s="396"/>
      <c r="R21" s="396" t="s">
        <v>168</v>
      </c>
      <c r="S21" s="396"/>
      <c r="T21" s="396"/>
      <c r="U21" s="396"/>
      <c r="V21" s="396"/>
      <c r="W21" s="396"/>
      <c r="X21" s="396"/>
      <c r="Y21" s="396"/>
      <c r="Z21" s="396"/>
      <c r="AA21" s="396"/>
      <c r="AB21" s="396"/>
      <c r="AC21" s="396"/>
      <c r="AD21" s="396"/>
      <c r="AE21" s="396"/>
      <c r="AF21" s="396"/>
      <c r="AG21" s="396"/>
      <c r="AH21" s="19" t="s">
        <v>218</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5">
      <c r="A22" s="23"/>
      <c r="B22" s="397"/>
      <c r="C22" s="397"/>
      <c r="D22" s="397"/>
      <c r="E22" s="397"/>
      <c r="F22" s="397"/>
      <c r="G22" s="397"/>
      <c r="H22" s="397"/>
      <c r="I22" s="397"/>
      <c r="J22" s="397"/>
      <c r="K22" s="397"/>
      <c r="L22" s="397"/>
      <c r="M22" s="397"/>
      <c r="N22" s="397"/>
      <c r="O22" s="397"/>
      <c r="P22" s="397"/>
      <c r="Q22" s="397"/>
      <c r="R22" s="397"/>
      <c r="S22" s="397"/>
      <c r="T22" s="397"/>
      <c r="U22" s="397"/>
      <c r="V22" s="397"/>
      <c r="W22" s="397"/>
      <c r="X22" s="397"/>
      <c r="Y22" s="397"/>
      <c r="Z22" s="397"/>
      <c r="AA22" s="397"/>
      <c r="AB22" s="397"/>
      <c r="AC22" s="397"/>
      <c r="AD22" s="397"/>
      <c r="AE22" s="397"/>
      <c r="AF22" s="397"/>
      <c r="AG22" s="397"/>
      <c r="AH22" s="19" t="s">
        <v>176</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5">
      <c r="AH23" s="1" t="s">
        <v>168</v>
      </c>
      <c r="AI23" s="25" t="s">
        <v>219</v>
      </c>
      <c r="AJ23" s="25" t="s">
        <v>219</v>
      </c>
      <c r="AK23" s="25" t="s">
        <v>219</v>
      </c>
      <c r="AL23" s="25" t="s">
        <v>219</v>
      </c>
      <c r="AM23" s="25" t="s">
        <v>219</v>
      </c>
      <c r="AN23" s="25" t="s">
        <v>219</v>
      </c>
      <c r="AO23" s="25" t="s">
        <v>219</v>
      </c>
      <c r="AP23" s="25" t="s">
        <v>219</v>
      </c>
      <c r="AQ23" s="25" t="s">
        <v>219</v>
      </c>
      <c r="AR23" s="25" t="s">
        <v>219</v>
      </c>
      <c r="AS23" s="25" t="s">
        <v>219</v>
      </c>
      <c r="AT23" s="25" t="s">
        <v>220</v>
      </c>
      <c r="AU23" s="25" t="s">
        <v>220</v>
      </c>
      <c r="AV23" s="25" t="s">
        <v>219</v>
      </c>
      <c r="AW23" s="25" t="s">
        <v>219</v>
      </c>
      <c r="AX23" s="25" t="s">
        <v>219</v>
      </c>
      <c r="AY23" s="25" t="s">
        <v>219</v>
      </c>
      <c r="AZ23" s="25" t="s">
        <v>219</v>
      </c>
      <c r="BA23" s="25" t="s">
        <v>219</v>
      </c>
      <c r="BB23" s="25" t="s">
        <v>219</v>
      </c>
      <c r="BC23" s="25" t="s">
        <v>219</v>
      </c>
      <c r="BD23" s="25" t="s">
        <v>219</v>
      </c>
    </row>
    <row r="24" spans="1:58" x14ac:dyDescent="0.35">
      <c r="AQ24" s="3"/>
      <c r="AR24" s="3"/>
      <c r="AS24" s="3"/>
      <c r="AT24" s="3"/>
      <c r="AU24" s="3"/>
      <c r="AV24" s="3"/>
      <c r="AW24" s="3"/>
      <c r="AX24" s="3"/>
      <c r="AY24" s="3"/>
      <c r="AZ24" s="3"/>
      <c r="BA24" s="3"/>
      <c r="BB24" s="3"/>
      <c r="BC24" s="3"/>
      <c r="BD24" s="3"/>
    </row>
    <row r="26" spans="1:58" ht="15.5" x14ac:dyDescent="0.3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5">
      <c r="A27" s="393"/>
      <c r="B27" s="393"/>
      <c r="C27" s="393"/>
      <c r="D27" s="393"/>
      <c r="E27" s="393"/>
      <c r="F27" s="393"/>
      <c r="G27" s="393"/>
      <c r="H27" s="393"/>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5">
      <c r="A28" s="394" t="s">
        <v>221</v>
      </c>
      <c r="B28" s="394"/>
      <c r="C28" s="394"/>
      <c r="D28" s="394"/>
      <c r="E28" s="394"/>
      <c r="F28" s="394"/>
      <c r="G28" s="394"/>
      <c r="H28" s="394"/>
      <c r="R28" s="395" t="s">
        <v>222</v>
      </c>
      <c r="S28" s="395"/>
      <c r="T28" s="395"/>
      <c r="U28" s="395"/>
      <c r="V28" s="395"/>
      <c r="W28" s="395"/>
      <c r="X28" s="395"/>
      <c r="Y28" s="395"/>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5">
      <c r="AI35" s="14"/>
      <c r="AJ35" s="14"/>
      <c r="AL35" s="14"/>
    </row>
    <row r="36" spans="35:56" x14ac:dyDescent="0.35">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265625" defaultRowHeight="14.5" x14ac:dyDescent="0.35"/>
  <cols>
    <col min="1" max="1" width="31.453125" customWidth="1"/>
    <col min="2" max="2" width="26.453125" customWidth="1"/>
    <col min="3" max="3" width="24.453125" customWidth="1"/>
  </cols>
  <sheetData>
    <row r="1" spans="1:3" ht="15" thickBot="1" x14ac:dyDescent="0.4">
      <c r="A1" s="33" t="s">
        <v>223</v>
      </c>
      <c r="B1" s="398" t="s">
        <v>224</v>
      </c>
      <c r="C1" s="399"/>
    </row>
    <row r="2" spans="1:3" ht="29.15" customHeight="1" thickBot="1" x14ac:dyDescent="0.4">
      <c r="A2" s="34"/>
      <c r="B2" s="400" t="s">
        <v>225</v>
      </c>
      <c r="C2" s="401"/>
    </row>
    <row r="3" spans="1:3" x14ac:dyDescent="0.35">
      <c r="A3" s="36" t="s">
        <v>223</v>
      </c>
      <c r="B3" s="37" t="s">
        <v>226</v>
      </c>
      <c r="C3" s="38" t="s">
        <v>227</v>
      </c>
    </row>
    <row r="4" spans="1:3" x14ac:dyDescent="0.35">
      <c r="A4" s="39" t="s">
        <v>25</v>
      </c>
      <c r="B4" s="35">
        <v>7750000</v>
      </c>
      <c r="C4" s="40">
        <v>7900000</v>
      </c>
    </row>
    <row r="5" spans="1:3" x14ac:dyDescent="0.35">
      <c r="A5" s="39" t="s">
        <v>26</v>
      </c>
      <c r="B5" s="35">
        <v>6000000</v>
      </c>
      <c r="C5" s="40">
        <v>6145000</v>
      </c>
    </row>
    <row r="6" spans="1:3" x14ac:dyDescent="0.35">
      <c r="A6" s="39" t="s">
        <v>27</v>
      </c>
      <c r="B6" s="35">
        <v>3920000</v>
      </c>
      <c r="C6" s="40">
        <v>4050000</v>
      </c>
    </row>
    <row r="7" spans="1:3" x14ac:dyDescent="0.35">
      <c r="A7" s="39" t="s">
        <v>228</v>
      </c>
      <c r="B7" s="35">
        <v>6000000</v>
      </c>
      <c r="C7" s="40">
        <v>6145000</v>
      </c>
    </row>
    <row r="8" spans="1:3" x14ac:dyDescent="0.35">
      <c r="A8" s="39" t="s">
        <v>229</v>
      </c>
      <c r="B8" s="35">
        <v>3920000</v>
      </c>
      <c r="C8" s="40">
        <v>4050000</v>
      </c>
    </row>
    <row r="9" spans="1:3" x14ac:dyDescent="0.35">
      <c r="A9" s="39" t="s">
        <v>31</v>
      </c>
      <c r="B9" s="35">
        <v>7090000</v>
      </c>
      <c r="C9" s="40">
        <v>7240000</v>
      </c>
    </row>
    <row r="10" spans="1:3" x14ac:dyDescent="0.35">
      <c r="A10" s="39" t="s">
        <v>32</v>
      </c>
      <c r="B10" s="35">
        <v>7090000</v>
      </c>
      <c r="C10" s="40">
        <v>7240000</v>
      </c>
    </row>
    <row r="11" spans="1:3" x14ac:dyDescent="0.35">
      <c r="A11" s="39" t="s">
        <v>121</v>
      </c>
      <c r="B11" s="35">
        <v>7090000</v>
      </c>
      <c r="C11" s="40">
        <v>7240000</v>
      </c>
    </row>
    <row r="12" spans="1:3" x14ac:dyDescent="0.35">
      <c r="A12" s="39" t="s">
        <v>155</v>
      </c>
      <c r="B12" s="35">
        <v>7090000</v>
      </c>
      <c r="C12" s="40">
        <v>7240000</v>
      </c>
    </row>
    <row r="13" spans="1:3" x14ac:dyDescent="0.35">
      <c r="A13" s="39" t="s">
        <v>230</v>
      </c>
      <c r="B13" s="35">
        <v>7090000</v>
      </c>
      <c r="C13" s="40">
        <v>7240000</v>
      </c>
    </row>
    <row r="14" spans="1:3" x14ac:dyDescent="0.35">
      <c r="A14" s="39" t="s">
        <v>33</v>
      </c>
      <c r="B14" s="35">
        <v>7090000</v>
      </c>
      <c r="C14" s="40">
        <v>7240000</v>
      </c>
    </row>
    <row r="15" spans="1:3" x14ac:dyDescent="0.35">
      <c r="A15" s="39" t="s">
        <v>231</v>
      </c>
      <c r="B15" s="35">
        <v>7090000</v>
      </c>
      <c r="C15" s="40">
        <v>7240000</v>
      </c>
    </row>
    <row r="16" spans="1:3" x14ac:dyDescent="0.35">
      <c r="A16" s="39" t="s">
        <v>232</v>
      </c>
      <c r="B16" s="35">
        <v>7090000</v>
      </c>
      <c r="C16" s="40">
        <v>7240000</v>
      </c>
    </row>
    <row r="17" spans="1:3" x14ac:dyDescent="0.35">
      <c r="A17" s="39" t="s">
        <v>233</v>
      </c>
      <c r="B17" s="35">
        <v>6000000</v>
      </c>
      <c r="C17" s="40">
        <v>6145000</v>
      </c>
    </row>
    <row r="18" spans="1:3" x14ac:dyDescent="0.35">
      <c r="A18" s="39" t="s">
        <v>234</v>
      </c>
      <c r="B18" s="35">
        <v>6550000</v>
      </c>
      <c r="C18" s="40">
        <v>6700000</v>
      </c>
    </row>
    <row r="19" spans="1:3" x14ac:dyDescent="0.35">
      <c r="A19" s="39" t="s">
        <v>235</v>
      </c>
      <c r="B19" s="35">
        <v>6550000</v>
      </c>
      <c r="C19" s="40">
        <v>6700000</v>
      </c>
    </row>
    <row r="20" spans="1:3" x14ac:dyDescent="0.35">
      <c r="A20" s="39" t="s">
        <v>236</v>
      </c>
      <c r="B20" s="35">
        <v>4450000</v>
      </c>
      <c r="C20" s="40">
        <v>4600000</v>
      </c>
    </row>
    <row r="21" spans="1:3" x14ac:dyDescent="0.35">
      <c r="A21" s="39" t="s">
        <v>237</v>
      </c>
      <c r="B21" s="35">
        <v>4450000</v>
      </c>
      <c r="C21" s="40">
        <v>4600000</v>
      </c>
    </row>
    <row r="22" spans="1:3" x14ac:dyDescent="0.35">
      <c r="A22" s="39" t="s">
        <v>123</v>
      </c>
      <c r="B22" s="35">
        <v>4450000</v>
      </c>
      <c r="C22" s="40">
        <v>4600000</v>
      </c>
    </row>
    <row r="23" spans="1:3" x14ac:dyDescent="0.35">
      <c r="A23" s="39" t="s">
        <v>125</v>
      </c>
      <c r="B23" s="35">
        <v>4450000</v>
      </c>
      <c r="C23" s="40">
        <v>4600000</v>
      </c>
    </row>
    <row r="24" spans="1:3" ht="23" x14ac:dyDescent="0.35">
      <c r="A24" s="39" t="s">
        <v>43</v>
      </c>
      <c r="B24" s="35">
        <v>4450000</v>
      </c>
      <c r="C24" s="40">
        <v>4600000</v>
      </c>
    </row>
    <row r="25" spans="1:3" x14ac:dyDescent="0.35">
      <c r="A25" s="39" t="s">
        <v>238</v>
      </c>
      <c r="B25" s="35">
        <v>4450000</v>
      </c>
      <c r="C25" s="40">
        <v>4600000</v>
      </c>
    </row>
    <row r="26" spans="1:3" x14ac:dyDescent="0.35">
      <c r="A26" s="39" t="s">
        <v>239</v>
      </c>
      <c r="B26" s="35">
        <v>4450000</v>
      </c>
      <c r="C26" s="40">
        <v>4600000</v>
      </c>
    </row>
    <row r="27" spans="1:3" x14ac:dyDescent="0.35">
      <c r="A27" s="39" t="s">
        <v>42</v>
      </c>
      <c r="B27" s="35">
        <v>4450000</v>
      </c>
      <c r="C27" s="40">
        <v>4600000</v>
      </c>
    </row>
    <row r="28" spans="1:3" x14ac:dyDescent="0.35">
      <c r="A28" s="39" t="s">
        <v>240</v>
      </c>
      <c r="B28" s="35">
        <v>4450000</v>
      </c>
      <c r="C28" s="40">
        <v>4600000</v>
      </c>
    </row>
    <row r="29" spans="1:3" x14ac:dyDescent="0.35">
      <c r="A29" s="39" t="s">
        <v>241</v>
      </c>
      <c r="B29" s="35">
        <v>4450000</v>
      </c>
      <c r="C29" s="40">
        <v>4600000</v>
      </c>
    </row>
    <row r="30" spans="1:3" x14ac:dyDescent="0.35">
      <c r="A30" s="39" t="s">
        <v>242</v>
      </c>
      <c r="B30" s="35">
        <v>6000000</v>
      </c>
      <c r="C30" s="40">
        <v>6145000</v>
      </c>
    </row>
    <row r="31" spans="1:3" x14ac:dyDescent="0.35">
      <c r="A31" s="39" t="s">
        <v>128</v>
      </c>
      <c r="B31" s="35">
        <v>2260000</v>
      </c>
      <c r="C31" s="40">
        <v>2290000</v>
      </c>
    </row>
    <row r="32" spans="1:3" x14ac:dyDescent="0.35">
      <c r="A32" s="39" t="s">
        <v>126</v>
      </c>
      <c r="B32" s="35">
        <v>2370000</v>
      </c>
      <c r="C32" s="40">
        <v>2400000</v>
      </c>
    </row>
    <row r="33" spans="1:3" x14ac:dyDescent="0.35">
      <c r="A33" s="39" t="s">
        <v>127</v>
      </c>
      <c r="B33" s="35">
        <v>2370000</v>
      </c>
      <c r="C33" s="40">
        <v>2400000</v>
      </c>
    </row>
    <row r="34" spans="1:3" x14ac:dyDescent="0.35">
      <c r="A34" s="39" t="s">
        <v>243</v>
      </c>
      <c r="B34" s="35">
        <v>2370000</v>
      </c>
      <c r="C34" s="40">
        <v>2400000</v>
      </c>
    </row>
    <row r="35" spans="1:3" x14ac:dyDescent="0.35">
      <c r="A35" s="39" t="s">
        <v>244</v>
      </c>
      <c r="B35" s="35">
        <v>2370000</v>
      </c>
      <c r="C35" s="40">
        <v>2400000</v>
      </c>
    </row>
    <row r="36" spans="1:3" x14ac:dyDescent="0.35">
      <c r="A36" s="39" t="s">
        <v>129</v>
      </c>
      <c r="B36" s="35">
        <v>2260000</v>
      </c>
      <c r="C36" s="40">
        <v>2290000</v>
      </c>
    </row>
    <row r="37" spans="1:3" x14ac:dyDescent="0.35">
      <c r="A37" s="39" t="s">
        <v>131</v>
      </c>
      <c r="B37" s="35">
        <v>1470000</v>
      </c>
      <c r="C37" s="40">
        <v>1520000</v>
      </c>
    </row>
    <row r="38" spans="1:3" x14ac:dyDescent="0.35">
      <c r="A38" s="39" t="s">
        <v>245</v>
      </c>
      <c r="B38" s="35">
        <v>1470000</v>
      </c>
      <c r="C38" s="40">
        <v>1520000</v>
      </c>
    </row>
    <row r="39" spans="1:3" x14ac:dyDescent="0.35">
      <c r="A39" s="39" t="s">
        <v>246</v>
      </c>
      <c r="B39" s="35">
        <v>1240000</v>
      </c>
      <c r="C39" s="40">
        <v>1250000</v>
      </c>
    </row>
    <row r="40" spans="1:3" x14ac:dyDescent="0.35">
      <c r="A40" s="39" t="s">
        <v>247</v>
      </c>
      <c r="B40" s="35">
        <v>1200000</v>
      </c>
      <c r="C40" s="40">
        <v>1210000</v>
      </c>
    </row>
    <row r="41" spans="1:3" x14ac:dyDescent="0.35">
      <c r="A41" s="39" t="s">
        <v>132</v>
      </c>
      <c r="B41" s="35">
        <v>1250000</v>
      </c>
      <c r="C41" s="40">
        <v>1260000</v>
      </c>
    </row>
    <row r="42" spans="1:3" x14ac:dyDescent="0.35">
      <c r="A42" s="39" t="s">
        <v>71</v>
      </c>
      <c r="B42" s="35">
        <v>235000</v>
      </c>
      <c r="C42" s="40">
        <v>250000</v>
      </c>
    </row>
    <row r="43" spans="1:3" ht="57.5" x14ac:dyDescent="0.35">
      <c r="A43" s="39" t="s">
        <v>248</v>
      </c>
      <c r="B43" s="35">
        <v>4990000</v>
      </c>
      <c r="C43" s="40">
        <v>5145000</v>
      </c>
    </row>
    <row r="44" spans="1:3" ht="57.5" x14ac:dyDescent="0.35">
      <c r="A44" s="39" t="s">
        <v>249</v>
      </c>
      <c r="B44" s="35">
        <v>5650000</v>
      </c>
      <c r="C44" s="40">
        <v>5770000</v>
      </c>
    </row>
    <row r="45" spans="1:3" ht="34.5" x14ac:dyDescent="0.35">
      <c r="A45" s="39" t="s">
        <v>250</v>
      </c>
      <c r="B45" s="35">
        <v>805000</v>
      </c>
      <c r="C45" s="40">
        <v>830000</v>
      </c>
    </row>
    <row r="46" spans="1:3" ht="46" x14ac:dyDescent="0.35">
      <c r="A46" s="39" t="s">
        <v>251</v>
      </c>
      <c r="B46" s="35">
        <v>4990000</v>
      </c>
      <c r="C46" s="40">
        <v>5145000</v>
      </c>
    </row>
    <row r="47" spans="1:3" x14ac:dyDescent="0.35">
      <c r="A47" s="39" t="s">
        <v>252</v>
      </c>
      <c r="B47" s="35">
        <v>2440000</v>
      </c>
      <c r="C47" s="40">
        <v>2550000</v>
      </c>
    </row>
    <row r="48" spans="1:3" ht="23" x14ac:dyDescent="0.35">
      <c r="A48" s="39" t="s">
        <v>253</v>
      </c>
      <c r="B48" s="35">
        <v>6570000</v>
      </c>
      <c r="C48" s="40">
        <v>6690000</v>
      </c>
    </row>
    <row r="49" spans="1:3" ht="34.5" x14ac:dyDescent="0.35">
      <c r="A49" s="39" t="s">
        <v>254</v>
      </c>
      <c r="B49" s="35">
        <v>2440000</v>
      </c>
      <c r="C49" s="40">
        <v>2550000</v>
      </c>
    </row>
    <row r="50" spans="1:3" ht="23" x14ac:dyDescent="0.35">
      <c r="A50" s="39" t="s">
        <v>255</v>
      </c>
      <c r="B50" s="35">
        <v>595000</v>
      </c>
      <c r="C50" s="40">
        <v>610000</v>
      </c>
    </row>
    <row r="51" spans="1:3" ht="23" x14ac:dyDescent="0.35">
      <c r="A51" s="39" t="s">
        <v>256</v>
      </c>
      <c r="B51" s="35">
        <v>1800000</v>
      </c>
      <c r="C51" s="40">
        <v>1950000</v>
      </c>
    </row>
    <row r="52" spans="1:3" ht="23" x14ac:dyDescent="0.35">
      <c r="A52" s="39" t="s">
        <v>257</v>
      </c>
      <c r="B52" s="35">
        <v>2340000</v>
      </c>
      <c r="C52" s="40">
        <v>2490000</v>
      </c>
    </row>
    <row r="53" spans="1:3" ht="34.5" x14ac:dyDescent="0.35">
      <c r="A53" s="39" t="s">
        <v>258</v>
      </c>
      <c r="B53" s="35">
        <v>905000</v>
      </c>
      <c r="C53" s="40">
        <v>980000</v>
      </c>
    </row>
    <row r="54" spans="1:3" ht="23.5" thickBot="1" x14ac:dyDescent="0.4">
      <c r="A54" s="41" t="s">
        <v>259</v>
      </c>
      <c r="B54" s="42">
        <v>905000</v>
      </c>
      <c r="C54" s="43">
        <v>980000</v>
      </c>
    </row>
    <row r="55" spans="1:3" x14ac:dyDescent="0.3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 V GUIA</vt:lpstr>
      <vt:lpstr>Presupuesto Oficial</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Daniela Jaramillo Cardona</cp:lastModifiedBy>
  <cp:revision/>
  <dcterms:created xsi:type="dcterms:W3CDTF">2023-01-13T16:39:29Z</dcterms:created>
  <dcterms:modified xsi:type="dcterms:W3CDTF">2026-07-29T06:29:32Z</dcterms:modified>
  <cp:category/>
  <cp:contentStatus/>
</cp:coreProperties>
</file>