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mc:AlternateContent xmlns:mc="http://schemas.openxmlformats.org/markup-compatibility/2006">
    <mc:Choice Requires="x15">
      <x15ac:absPath xmlns:x15ac="http://schemas.microsoft.com/office/spreadsheetml/2010/11/ac" url="C:\Users\USUARIO\Desktop\FORMULACION 2026\"/>
    </mc:Choice>
  </mc:AlternateContent>
  <xr:revisionPtr revIDLastSave="0" documentId="8_{ADD0002A-9A70-4665-9366-DDB5CE495A38}" xr6:coauthVersionLast="47" xr6:coauthVersionMax="47" xr10:uidLastSave="{00000000-0000-0000-0000-000000000000}"/>
  <bookViews>
    <workbookView xWindow="-120" yWindow="-120" windowWidth="20730" windowHeight="11160" tabRatio="500" firstSheet="3" activeTab="3" xr2:uid="{00000000-000D-0000-FFFF-FFFF00000000}"/>
  </bookViews>
  <sheets>
    <sheet name="TALENTO HUMANO HUMANO " sheetId="1" r:id="rId1"/>
    <sheet name="DAPS" sheetId="2" r:id="rId2"/>
    <sheet name="TABLA RESUMEN DAP" sheetId="3" r:id="rId3"/>
    <sheet name="SNOF" sheetId="4" r:id="rId4"/>
    <sheet name="TABLA RESUMEN CUIDADORES" sheetId="5" state="hidden" r:id="rId5"/>
    <sheet name="TABLA RESUMEN SALUD SEXUAL " sheetId="6" state="hidden" r:id="rId6"/>
    <sheet name="TABLA RESUMEN SALUD SEXUAL  (2)" sheetId="7" state="hidden" r:id="rId7"/>
  </sheets>
  <definedNames>
    <definedName name="_xlnm._FilterDatabase" localSheetId="3" hidden="1">SNOF!$A$9:$S$115</definedName>
    <definedName name="_xlnm.Print_Area" localSheetId="1">DAPS!$A$1:$K$129</definedName>
    <definedName name="_xlnm.Print_Area" localSheetId="3">SNOF!$A$1:$K$115</definedName>
    <definedName name="_xlnm.Print_Area" localSheetId="4">'TABLA RESUMEN CUIDADORES'!$A$2:$F$33</definedName>
    <definedName name="_xlnm.Print_Area" localSheetId="2">'TABLA RESUMEN DAP'!$A$2:$E$24</definedName>
    <definedName name="_xlnm.Print_Area" localSheetId="5">'TABLA RESUMEN SALUD SEXUAL '!$A$2:$E$20</definedName>
    <definedName name="_xlnm.Print_Area" localSheetId="6">'TABLA RESUMEN SALUD SEXUAL  (2)'!$A$2:$E$20</definedName>
    <definedName name="_xlnm.Print_Area" localSheetId="0">'TALENTO HUMANO HUMANO '!$B$1:$O$26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51" i="4" l="1"/>
  <c r="K122" i="4"/>
  <c r="J89" i="4"/>
  <c r="K89" i="4" s="1"/>
  <c r="J88" i="4"/>
  <c r="K88" i="4" s="1"/>
  <c r="J71" i="4"/>
  <c r="K71" i="4" s="1"/>
  <c r="J68" i="4"/>
  <c r="K68" i="4" s="1"/>
  <c r="J67" i="4"/>
  <c r="K67" i="4" s="1"/>
  <c r="J64" i="4"/>
  <c r="K64" i="4" s="1"/>
  <c r="J61" i="4"/>
  <c r="J60" i="4"/>
  <c r="K60" i="4" s="1"/>
  <c r="K61" i="4"/>
  <c r="J59" i="4"/>
  <c r="K59" i="4" s="1"/>
  <c r="J57" i="4"/>
  <c r="K57" i="4" s="1"/>
  <c r="J56" i="4"/>
  <c r="K56" i="4"/>
  <c r="E20" i="7" l="1"/>
  <c r="D20" i="7"/>
  <c r="C20" i="7"/>
  <c r="E20" i="6"/>
  <c r="D20" i="6"/>
  <c r="C20" i="6"/>
  <c r="K118" i="4"/>
  <c r="S113" i="4"/>
  <c r="P113" i="4"/>
  <c r="K113" i="4"/>
  <c r="R112" i="4"/>
  <c r="R114" i="4" s="1"/>
  <c r="K112" i="4"/>
  <c r="K109" i="4"/>
  <c r="S109" i="4" s="1"/>
  <c r="J109" i="4"/>
  <c r="G109" i="4"/>
  <c r="K108" i="4"/>
  <c r="S108" i="4" s="1"/>
  <c r="J108" i="4"/>
  <c r="G108" i="4"/>
  <c r="K107" i="4"/>
  <c r="S107" i="4" s="1"/>
  <c r="J107" i="4"/>
  <c r="G107" i="4"/>
  <c r="K106" i="4"/>
  <c r="S106" i="4" s="1"/>
  <c r="J106" i="4"/>
  <c r="G106" i="4"/>
  <c r="K105" i="4"/>
  <c r="S105" i="4" s="1"/>
  <c r="J105" i="4"/>
  <c r="G105" i="4"/>
  <c r="K104" i="4"/>
  <c r="S104" i="4" s="1"/>
  <c r="J104" i="4"/>
  <c r="G104" i="4"/>
  <c r="K103" i="4"/>
  <c r="S103" i="4" s="1"/>
  <c r="J103" i="4"/>
  <c r="G103" i="4"/>
  <c r="K102" i="4"/>
  <c r="S102" i="4" s="1"/>
  <c r="J102" i="4"/>
  <c r="G102" i="4"/>
  <c r="K101" i="4"/>
  <c r="S101" i="4" s="1"/>
  <c r="J101" i="4"/>
  <c r="G101" i="4"/>
  <c r="K100" i="4"/>
  <c r="S100" i="4" s="1"/>
  <c r="J100" i="4"/>
  <c r="G100" i="4"/>
  <c r="K99" i="4"/>
  <c r="S99" i="4" s="1"/>
  <c r="J99" i="4"/>
  <c r="G99" i="4"/>
  <c r="K98" i="4"/>
  <c r="S98" i="4" s="1"/>
  <c r="J98" i="4"/>
  <c r="G98" i="4"/>
  <c r="K97" i="4"/>
  <c r="S97" i="4" s="1"/>
  <c r="J97" i="4"/>
  <c r="G97" i="4"/>
  <c r="K96" i="4"/>
  <c r="S96" i="4" s="1"/>
  <c r="J96" i="4"/>
  <c r="G96" i="4"/>
  <c r="K95" i="4"/>
  <c r="S95" i="4" s="1"/>
  <c r="J95" i="4"/>
  <c r="G95" i="4"/>
  <c r="K94" i="4"/>
  <c r="S94" i="4" s="1"/>
  <c r="J94" i="4"/>
  <c r="G94" i="4"/>
  <c r="K93" i="4"/>
  <c r="S93" i="4" s="1"/>
  <c r="J93" i="4"/>
  <c r="G93" i="4"/>
  <c r="K92" i="4"/>
  <c r="S92" i="4" s="1"/>
  <c r="J92" i="4"/>
  <c r="G92" i="4"/>
  <c r="K91" i="4"/>
  <c r="S91" i="4" s="1"/>
  <c r="J91" i="4"/>
  <c r="G91" i="4"/>
  <c r="O90" i="4"/>
  <c r="K90" i="4"/>
  <c r="S90" i="4" s="1"/>
  <c r="J90" i="4"/>
  <c r="G90" i="4"/>
  <c r="S89" i="4"/>
  <c r="O89" i="4"/>
  <c r="O88" i="4"/>
  <c r="S88" i="4"/>
  <c r="O87" i="4"/>
  <c r="K87" i="4"/>
  <c r="S87" i="4" s="1"/>
  <c r="J87" i="4"/>
  <c r="O86" i="4"/>
  <c r="K86" i="4"/>
  <c r="S86" i="4" s="1"/>
  <c r="J86" i="4"/>
  <c r="G86" i="4"/>
  <c r="O85" i="4"/>
  <c r="K85" i="4"/>
  <c r="S85" i="4" s="1"/>
  <c r="J85" i="4"/>
  <c r="G85" i="4"/>
  <c r="O84" i="4"/>
  <c r="K84" i="4"/>
  <c r="S84" i="4" s="1"/>
  <c r="J84" i="4"/>
  <c r="G84" i="4"/>
  <c r="O83" i="4"/>
  <c r="K83" i="4"/>
  <c r="S83" i="4" s="1"/>
  <c r="J83" i="4"/>
  <c r="G83" i="4"/>
  <c r="O82" i="4"/>
  <c r="K82" i="4"/>
  <c r="S82" i="4" s="1"/>
  <c r="J82" i="4"/>
  <c r="G82" i="4"/>
  <c r="O81" i="4"/>
  <c r="K81" i="4"/>
  <c r="S81" i="4" s="1"/>
  <c r="J81" i="4"/>
  <c r="G81" i="4"/>
  <c r="O80" i="4"/>
  <c r="K80" i="4"/>
  <c r="S80" i="4" s="1"/>
  <c r="J80" i="4"/>
  <c r="G80" i="4"/>
  <c r="O79" i="4"/>
  <c r="K79" i="4"/>
  <c r="S79" i="4" s="1"/>
  <c r="J79" i="4"/>
  <c r="G79" i="4"/>
  <c r="O78" i="4"/>
  <c r="K78" i="4"/>
  <c r="S78" i="4" s="1"/>
  <c r="J78" i="4"/>
  <c r="G78" i="4"/>
  <c r="O77" i="4"/>
  <c r="K77" i="4"/>
  <c r="S77" i="4" s="1"/>
  <c r="J77" i="4"/>
  <c r="G77" i="4"/>
  <c r="K76" i="4"/>
  <c r="S76" i="4" s="1"/>
  <c r="J76" i="4"/>
  <c r="G76" i="4"/>
  <c r="O75" i="4"/>
  <c r="K75" i="4"/>
  <c r="S75" i="4" s="1"/>
  <c r="J75" i="4"/>
  <c r="G75" i="4"/>
  <c r="O74" i="4"/>
  <c r="K74" i="4"/>
  <c r="S74" i="4" s="1"/>
  <c r="J74" i="4"/>
  <c r="G74" i="4"/>
  <c r="O73" i="4"/>
  <c r="K73" i="4"/>
  <c r="S73" i="4" s="1"/>
  <c r="J73" i="4"/>
  <c r="G73" i="4"/>
  <c r="O72" i="4"/>
  <c r="K72" i="4"/>
  <c r="S72" i="4" s="1"/>
  <c r="J72" i="4"/>
  <c r="G72" i="4"/>
  <c r="O70" i="4"/>
  <c r="K70" i="4"/>
  <c r="S70" i="4" s="1"/>
  <c r="J70" i="4"/>
  <c r="G70" i="4"/>
  <c r="O69" i="4"/>
  <c r="K69" i="4"/>
  <c r="S69" i="4" s="1"/>
  <c r="J69" i="4"/>
  <c r="G69" i="4"/>
  <c r="S68" i="4"/>
  <c r="O68" i="4"/>
  <c r="S67" i="4"/>
  <c r="O67" i="4"/>
  <c r="O66" i="4"/>
  <c r="K66" i="4"/>
  <c r="S66" i="4" s="1"/>
  <c r="J66" i="4"/>
  <c r="G66" i="4"/>
  <c r="O65" i="4"/>
  <c r="K65" i="4"/>
  <c r="S65" i="4" s="1"/>
  <c r="J65" i="4"/>
  <c r="G65" i="4"/>
  <c r="S64" i="4"/>
  <c r="O64" i="4"/>
  <c r="O63" i="4"/>
  <c r="K63" i="4"/>
  <c r="S63" i="4" s="1"/>
  <c r="J63" i="4"/>
  <c r="G63" i="4"/>
  <c r="O62" i="4"/>
  <c r="K62" i="4"/>
  <c r="S62" i="4" s="1"/>
  <c r="J62" i="4"/>
  <c r="G62" i="4"/>
  <c r="O61" i="4"/>
  <c r="S61" i="4"/>
  <c r="O60" i="4"/>
  <c r="S60" i="4"/>
  <c r="S59" i="4"/>
  <c r="O59" i="4"/>
  <c r="O58" i="4"/>
  <c r="K58" i="4"/>
  <c r="S58" i="4" s="1"/>
  <c r="J58" i="4"/>
  <c r="G58" i="4"/>
  <c r="O57" i="4"/>
  <c r="S57" i="4"/>
  <c r="S56" i="4"/>
  <c r="O56" i="4"/>
  <c r="O55" i="4"/>
  <c r="K55" i="4"/>
  <c r="S55" i="4" s="1"/>
  <c r="J55" i="4"/>
  <c r="G55" i="4"/>
  <c r="O54" i="4"/>
  <c r="J54" i="4"/>
  <c r="K54" i="4" s="1"/>
  <c r="S54" i="4" s="1"/>
  <c r="O53" i="4"/>
  <c r="K53" i="4"/>
  <c r="S53" i="4" s="1"/>
  <c r="J53" i="4"/>
  <c r="G53" i="4"/>
  <c r="O52" i="4"/>
  <c r="K52" i="4"/>
  <c r="S52" i="4" s="1"/>
  <c r="J52" i="4"/>
  <c r="G52" i="4"/>
  <c r="O51" i="4"/>
  <c r="K51" i="4"/>
  <c r="S51" i="4" s="1"/>
  <c r="G51" i="4"/>
  <c r="O50" i="4"/>
  <c r="K50" i="4"/>
  <c r="S50" i="4" s="1"/>
  <c r="J50" i="4"/>
  <c r="G50" i="4"/>
  <c r="O49" i="4"/>
  <c r="K49" i="4"/>
  <c r="S49" i="4" s="1"/>
  <c r="J49" i="4"/>
  <c r="G49" i="4"/>
  <c r="O48" i="4"/>
  <c r="K48" i="4"/>
  <c r="S48" i="4" s="1"/>
  <c r="J48" i="4"/>
  <c r="O47" i="4"/>
  <c r="K47" i="4"/>
  <c r="S47" i="4" s="1"/>
  <c r="J47" i="4"/>
  <c r="K46" i="4"/>
  <c r="S46" i="4" s="1"/>
  <c r="J46" i="4"/>
  <c r="K45" i="4"/>
  <c r="S45" i="4" s="1"/>
  <c r="J45" i="4"/>
  <c r="G45" i="4"/>
  <c r="K44" i="4"/>
  <c r="S44" i="4" s="1"/>
  <c r="J44" i="4"/>
  <c r="G44" i="4"/>
  <c r="K43" i="4"/>
  <c r="S43" i="4" s="1"/>
  <c r="J43" i="4"/>
  <c r="G43" i="4"/>
  <c r="K42" i="4"/>
  <c r="S42" i="4" s="1"/>
  <c r="J42" i="4"/>
  <c r="G42" i="4"/>
  <c r="K41" i="4"/>
  <c r="S41" i="4" s="1"/>
  <c r="J41" i="4"/>
  <c r="G41" i="4"/>
  <c r="H40" i="4"/>
  <c r="G40" i="4"/>
  <c r="H39" i="4"/>
  <c r="G39" i="4"/>
  <c r="H38" i="4"/>
  <c r="G38" i="4"/>
  <c r="H37" i="4"/>
  <c r="G37" i="4"/>
  <c r="H36" i="4"/>
  <c r="G36" i="4"/>
  <c r="H35" i="4"/>
  <c r="G35" i="4"/>
  <c r="H34" i="4"/>
  <c r="G34" i="4"/>
  <c r="H33" i="4"/>
  <c r="G33" i="4"/>
  <c r="H32" i="4"/>
  <c r="G32" i="4"/>
  <c r="H31" i="4"/>
  <c r="G31" i="4"/>
  <c r="H30" i="4"/>
  <c r="G30" i="4"/>
  <c r="H29" i="4"/>
  <c r="G29" i="4"/>
  <c r="H28" i="4"/>
  <c r="G28" i="4"/>
  <c r="H27" i="4"/>
  <c r="G27" i="4"/>
  <c r="H26" i="4"/>
  <c r="G26" i="4"/>
  <c r="H25" i="4"/>
  <c r="G25" i="4"/>
  <c r="H24" i="4"/>
  <c r="G24" i="4"/>
  <c r="H23" i="4"/>
  <c r="G23" i="4"/>
  <c r="H22" i="4"/>
  <c r="G22" i="4"/>
  <c r="H21" i="4"/>
  <c r="G21" i="4"/>
  <c r="H20" i="4"/>
  <c r="G20" i="4"/>
  <c r="H19" i="4"/>
  <c r="G19" i="4"/>
  <c r="H18" i="4"/>
  <c r="G18" i="4"/>
  <c r="H17" i="4"/>
  <c r="G17" i="4"/>
  <c r="H16" i="4"/>
  <c r="G16" i="4"/>
  <c r="H15" i="4"/>
  <c r="G15" i="4"/>
  <c r="H14" i="4"/>
  <c r="G14" i="4"/>
  <c r="H13" i="4"/>
  <c r="G13" i="4"/>
  <c r="H12" i="4"/>
  <c r="G12" i="4"/>
  <c r="H11" i="4"/>
  <c r="G11" i="4"/>
  <c r="G10" i="4"/>
  <c r="C22" i="3"/>
  <c r="E22" i="3" s="1"/>
  <c r="R127" i="2"/>
  <c r="S127" i="2" s="1"/>
  <c r="K127" i="2"/>
  <c r="R126" i="2"/>
  <c r="S126" i="2" s="1"/>
  <c r="H126" i="2"/>
  <c r="R125" i="2"/>
  <c r="K125" i="2"/>
  <c r="C21" i="3" s="1"/>
  <c r="E21" i="3" s="1"/>
  <c r="H122" i="2"/>
  <c r="G122" i="2"/>
  <c r="H121" i="2"/>
  <c r="G121" i="2"/>
  <c r="H120" i="2"/>
  <c r="G120" i="2"/>
  <c r="H119" i="2"/>
  <c r="G119" i="2"/>
  <c r="H118" i="2"/>
  <c r="G118" i="2"/>
  <c r="H117" i="2"/>
  <c r="G117" i="2"/>
  <c r="H116" i="2"/>
  <c r="G116" i="2"/>
  <c r="H115" i="2"/>
  <c r="G115" i="2"/>
  <c r="H114" i="2"/>
  <c r="G114" i="2"/>
  <c r="H113" i="2"/>
  <c r="G113" i="2"/>
  <c r="H112" i="2"/>
  <c r="G112" i="2"/>
  <c r="H111" i="2"/>
  <c r="G111" i="2"/>
  <c r="H110" i="2"/>
  <c r="G110" i="2"/>
  <c r="H109" i="2"/>
  <c r="G109" i="2"/>
  <c r="H108" i="2"/>
  <c r="G108" i="2"/>
  <c r="H107" i="2"/>
  <c r="G107" i="2"/>
  <c r="H106" i="2"/>
  <c r="G106" i="2"/>
  <c r="H105" i="2"/>
  <c r="G105" i="2"/>
  <c r="H104" i="2"/>
  <c r="G104" i="2"/>
  <c r="H103" i="2"/>
  <c r="G103" i="2"/>
  <c r="H102" i="2"/>
  <c r="G102" i="2"/>
  <c r="H101" i="2"/>
  <c r="G101" i="2"/>
  <c r="H100" i="2"/>
  <c r="G100" i="2"/>
  <c r="H99" i="2"/>
  <c r="G99" i="2"/>
  <c r="H98" i="2"/>
  <c r="G98" i="2"/>
  <c r="H97" i="2"/>
  <c r="G97" i="2"/>
  <c r="H96" i="2"/>
  <c r="G96" i="2"/>
  <c r="H95" i="2"/>
  <c r="G95" i="2"/>
  <c r="H94" i="2"/>
  <c r="G94" i="2"/>
  <c r="H93" i="2"/>
  <c r="G93" i="2"/>
  <c r="H92" i="2"/>
  <c r="G92" i="2"/>
  <c r="H91" i="2"/>
  <c r="G91" i="2"/>
  <c r="H90" i="2"/>
  <c r="G90" i="2"/>
  <c r="H89" i="2"/>
  <c r="G89" i="2"/>
  <c r="H88" i="2"/>
  <c r="G88" i="2"/>
  <c r="H87" i="2"/>
  <c r="G87" i="2"/>
  <c r="H86" i="2"/>
  <c r="G86" i="2"/>
  <c r="H85" i="2"/>
  <c r="G85" i="2"/>
  <c r="H84" i="2"/>
  <c r="G84" i="2"/>
  <c r="H83" i="2"/>
  <c r="G83" i="2"/>
  <c r="H82" i="2"/>
  <c r="G82" i="2"/>
  <c r="H81" i="2"/>
  <c r="G81" i="2"/>
  <c r="H80" i="2"/>
  <c r="G80" i="2"/>
  <c r="H79" i="2"/>
  <c r="G79" i="2"/>
  <c r="H78" i="2"/>
  <c r="G78" i="2"/>
  <c r="H77" i="2"/>
  <c r="G77" i="2"/>
  <c r="H76" i="2"/>
  <c r="G76" i="2"/>
  <c r="H75" i="2"/>
  <c r="G75" i="2"/>
  <c r="H74" i="2"/>
  <c r="G74" i="2"/>
  <c r="H73" i="2"/>
  <c r="G73" i="2"/>
  <c r="H72" i="2"/>
  <c r="G72" i="2"/>
  <c r="H71" i="2"/>
  <c r="G71" i="2"/>
  <c r="H70" i="2"/>
  <c r="G70" i="2"/>
  <c r="H69" i="2"/>
  <c r="G69" i="2"/>
  <c r="H68" i="2"/>
  <c r="G68" i="2"/>
  <c r="H67" i="2"/>
  <c r="G67" i="2"/>
  <c r="H66" i="2"/>
  <c r="G66" i="2"/>
  <c r="H65" i="2"/>
  <c r="G65" i="2"/>
  <c r="H64" i="2"/>
  <c r="G64" i="2"/>
  <c r="H63" i="2"/>
  <c r="G63" i="2"/>
  <c r="H62" i="2"/>
  <c r="G62" i="2"/>
  <c r="H61" i="2"/>
  <c r="G61" i="2"/>
  <c r="H60" i="2"/>
  <c r="G60" i="2"/>
  <c r="H59" i="2"/>
  <c r="G59" i="2"/>
  <c r="H58" i="2"/>
  <c r="G58" i="2"/>
  <c r="H57" i="2"/>
  <c r="G57" i="2"/>
  <c r="H56" i="2"/>
  <c r="G56" i="2"/>
  <c r="H55" i="2"/>
  <c r="G55" i="2"/>
  <c r="H54" i="2"/>
  <c r="G54" i="2"/>
  <c r="H53" i="2"/>
  <c r="G53" i="2"/>
  <c r="I52" i="2"/>
  <c r="K52" i="2" s="1"/>
  <c r="S52" i="2" s="1"/>
  <c r="H52" i="2"/>
  <c r="G52" i="2"/>
  <c r="H51" i="2"/>
  <c r="G51" i="2"/>
  <c r="H50" i="2"/>
  <c r="G50" i="2"/>
  <c r="H49" i="2"/>
  <c r="G49" i="2"/>
  <c r="H48" i="2"/>
  <c r="G48" i="2"/>
  <c r="H47" i="2"/>
  <c r="G47" i="2"/>
  <c r="H46" i="2"/>
  <c r="G46" i="2"/>
  <c r="H45" i="2"/>
  <c r="G45" i="2"/>
  <c r="H44" i="2"/>
  <c r="G44" i="2"/>
  <c r="H43" i="2"/>
  <c r="G43" i="2"/>
  <c r="H42" i="2"/>
  <c r="G42" i="2"/>
  <c r="H41" i="2"/>
  <c r="G41" i="2"/>
  <c r="H40" i="2"/>
  <c r="G40" i="2"/>
  <c r="H39" i="2"/>
  <c r="G39" i="2"/>
  <c r="I38" i="2"/>
  <c r="K38" i="2" s="1"/>
  <c r="S38" i="2" s="1"/>
  <c r="H38" i="2"/>
  <c r="G38" i="2"/>
  <c r="H37" i="2"/>
  <c r="G37" i="2"/>
  <c r="H36" i="2"/>
  <c r="G36" i="2"/>
  <c r="H35" i="2"/>
  <c r="G35" i="2"/>
  <c r="I34" i="2"/>
  <c r="K34" i="2" s="1"/>
  <c r="S34" i="2" s="1"/>
  <c r="H34" i="2"/>
  <c r="G34" i="2"/>
  <c r="H33" i="2"/>
  <c r="G33" i="2"/>
  <c r="H32" i="2"/>
  <c r="G32" i="2"/>
  <c r="H31" i="2"/>
  <c r="G31" i="2"/>
  <c r="H30" i="2"/>
  <c r="G30" i="2"/>
  <c r="H29" i="2"/>
  <c r="G29" i="2"/>
  <c r="H28" i="2"/>
  <c r="G28" i="2"/>
  <c r="H27" i="2"/>
  <c r="G27" i="2"/>
  <c r="H26" i="2"/>
  <c r="G26" i="2"/>
  <c r="I25" i="2"/>
  <c r="K25" i="2" s="1"/>
  <c r="S25" i="2" s="1"/>
  <c r="H25" i="2"/>
  <c r="G25" i="2"/>
  <c r="H24" i="2"/>
  <c r="G24" i="2"/>
  <c r="H23" i="2"/>
  <c r="G23" i="2"/>
  <c r="H22" i="2"/>
  <c r="G22" i="2"/>
  <c r="H21" i="2"/>
  <c r="G21" i="2"/>
  <c r="H20" i="2"/>
  <c r="G20" i="2"/>
  <c r="H19" i="2"/>
  <c r="G19" i="2"/>
  <c r="H18" i="2"/>
  <c r="G18" i="2"/>
  <c r="H17" i="2"/>
  <c r="G17" i="2"/>
  <c r="H16" i="2"/>
  <c r="G16" i="2"/>
  <c r="I15" i="2"/>
  <c r="K15" i="2" s="1"/>
  <c r="H15" i="2"/>
  <c r="G15" i="2"/>
  <c r="H14" i="2"/>
  <c r="G14" i="2"/>
  <c r="H13" i="2"/>
  <c r="G13" i="2"/>
  <c r="I12" i="2"/>
  <c r="J12" i="2" s="1"/>
  <c r="H12" i="2"/>
  <c r="G12" i="2"/>
  <c r="H11" i="2"/>
  <c r="G11" i="2"/>
  <c r="I10" i="2"/>
  <c r="J10" i="2" s="1"/>
  <c r="G10" i="2"/>
  <c r="H23" i="1"/>
  <c r="I23" i="1" s="1"/>
  <c r="K23" i="1" s="1"/>
  <c r="M23" i="1" s="1"/>
  <c r="O23" i="1" s="1"/>
  <c r="H22" i="1"/>
  <c r="I22" i="1" s="1"/>
  <c r="K22" i="1" s="1"/>
  <c r="M22" i="1" s="1"/>
  <c r="O22" i="1" s="1"/>
  <c r="H21" i="1"/>
  <c r="I21" i="1" s="1"/>
  <c r="K21" i="1" s="1"/>
  <c r="M21" i="1" s="1"/>
  <c r="O21" i="1" s="1"/>
  <c r="H20" i="1"/>
  <c r="I20" i="1" s="1"/>
  <c r="K20" i="1" s="1"/>
  <c r="M20" i="1" s="1"/>
  <c r="O20" i="1" s="1"/>
  <c r="H19" i="1"/>
  <c r="I19" i="1" s="1"/>
  <c r="G15" i="1"/>
  <c r="H15" i="1" s="1"/>
  <c r="E15" i="1"/>
  <c r="G14" i="1"/>
  <c r="H14" i="1" s="1"/>
  <c r="E14" i="1"/>
  <c r="G13" i="1"/>
  <c r="I54" i="2" s="1"/>
  <c r="E13" i="1"/>
  <c r="G12" i="1"/>
  <c r="E12" i="1"/>
  <c r="G11" i="1"/>
  <c r="I14" i="2" s="1"/>
  <c r="E11" i="1"/>
  <c r="S112" i="4" l="1"/>
  <c r="J14" i="2"/>
  <c r="K14" i="2"/>
  <c r="S14" i="2" s="1"/>
  <c r="I30" i="2"/>
  <c r="K30" i="2" s="1"/>
  <c r="S30" i="2" s="1"/>
  <c r="I23" i="2"/>
  <c r="K23" i="2" s="1"/>
  <c r="S23" i="2" s="1"/>
  <c r="H11" i="1"/>
  <c r="I46" i="2"/>
  <c r="K46" i="2" s="1"/>
  <c r="S46" i="2" s="1"/>
  <c r="I68" i="2"/>
  <c r="K68" i="2" s="1"/>
  <c r="S68" i="2" s="1"/>
  <c r="H13" i="1"/>
  <c r="K10" i="2"/>
  <c r="C6" i="3" s="1"/>
  <c r="I11" i="2"/>
  <c r="K11" i="2" s="1"/>
  <c r="S11" i="2" s="1"/>
  <c r="I42" i="2"/>
  <c r="K42" i="2" s="1"/>
  <c r="S42" i="2" s="1"/>
  <c r="K12" i="2"/>
  <c r="S12" i="2" s="1"/>
  <c r="I21" i="2"/>
  <c r="K21" i="2" s="1"/>
  <c r="S21" i="2" s="1"/>
  <c r="I13" i="2"/>
  <c r="K13" i="2" s="1"/>
  <c r="S13" i="2" s="1"/>
  <c r="I17" i="2"/>
  <c r="K17" i="2" s="1"/>
  <c r="S17" i="2" s="1"/>
  <c r="I26" i="2"/>
  <c r="K26" i="2" s="1"/>
  <c r="S26" i="2" s="1"/>
  <c r="I44" i="2"/>
  <c r="K44" i="2" s="1"/>
  <c r="S44" i="2" s="1"/>
  <c r="I60" i="2"/>
  <c r="K60" i="2" s="1"/>
  <c r="S60" i="2" s="1"/>
  <c r="I40" i="2"/>
  <c r="K40" i="2" s="1"/>
  <c r="S40" i="2" s="1"/>
  <c r="I36" i="2"/>
  <c r="K36" i="2" s="1"/>
  <c r="S36" i="2" s="1"/>
  <c r="I18" i="2"/>
  <c r="K54" i="2"/>
  <c r="S54" i="2" s="1"/>
  <c r="J54" i="2"/>
  <c r="I24" i="1"/>
  <c r="S15" i="2"/>
  <c r="I39" i="4"/>
  <c r="I37" i="4"/>
  <c r="I29" i="4"/>
  <c r="I24" i="4"/>
  <c r="I22" i="4"/>
  <c r="I20" i="4"/>
  <c r="I16" i="4"/>
  <c r="I120" i="2"/>
  <c r="I116" i="2"/>
  <c r="I114" i="2"/>
  <c r="I112" i="2"/>
  <c r="I110" i="2"/>
  <c r="I102" i="2"/>
  <c r="I40" i="4"/>
  <c r="I38" i="4"/>
  <c r="I36" i="4"/>
  <c r="I19" i="4"/>
  <c r="I121" i="2"/>
  <c r="I117" i="2"/>
  <c r="I115" i="2"/>
  <c r="I107" i="2"/>
  <c r="I99" i="2"/>
  <c r="I71" i="2"/>
  <c r="I69" i="2"/>
  <c r="I61" i="2"/>
  <c r="I57" i="2"/>
  <c r="I55" i="2"/>
  <c r="I53" i="2"/>
  <c r="I51" i="2"/>
  <c r="I39" i="2"/>
  <c r="I88" i="2"/>
  <c r="I82" i="2"/>
  <c r="I76" i="2"/>
  <c r="H24" i="1"/>
  <c r="I48" i="2"/>
  <c r="I14" i="4"/>
  <c r="I12" i="4"/>
  <c r="I10" i="4"/>
  <c r="I122" i="2"/>
  <c r="I118" i="2"/>
  <c r="I108" i="2"/>
  <c r="I26" i="4"/>
  <c r="I25" i="4"/>
  <c r="I17" i="4"/>
  <c r="I15" i="4"/>
  <c r="I13" i="4"/>
  <c r="I11" i="4"/>
  <c r="I113" i="2"/>
  <c r="I105" i="2"/>
  <c r="I103" i="2"/>
  <c r="I63" i="2"/>
  <c r="I59" i="2"/>
  <c r="I29" i="2"/>
  <c r="H12" i="1"/>
  <c r="K19" i="1"/>
  <c r="S10" i="2"/>
  <c r="J13" i="2"/>
  <c r="J15" i="2"/>
  <c r="J17" i="2"/>
  <c r="J21" i="2"/>
  <c r="J23" i="2"/>
  <c r="J25" i="2"/>
  <c r="J36" i="2"/>
  <c r="J40" i="2"/>
  <c r="J44" i="2"/>
  <c r="J52" i="2"/>
  <c r="I70" i="2"/>
  <c r="I72" i="2"/>
  <c r="I32" i="2"/>
  <c r="I56" i="2"/>
  <c r="I22" i="2"/>
  <c r="I50" i="2"/>
  <c r="I58" i="2"/>
  <c r="I62" i="2"/>
  <c r="I66" i="2"/>
  <c r="I19" i="2"/>
  <c r="I28" i="2"/>
  <c r="I64" i="2"/>
  <c r="I16" i="2"/>
  <c r="I20" i="2"/>
  <c r="I24" i="2"/>
  <c r="I35" i="4"/>
  <c r="I33" i="4"/>
  <c r="I31" i="4"/>
  <c r="I27" i="4"/>
  <c r="I18" i="4"/>
  <c r="I106" i="2"/>
  <c r="I104" i="2"/>
  <c r="I100" i="2"/>
  <c r="I98" i="2"/>
  <c r="I96" i="2"/>
  <c r="I34" i="4"/>
  <c r="I32" i="4"/>
  <c r="I30" i="4"/>
  <c r="I28" i="4"/>
  <c r="I23" i="4"/>
  <c r="I21" i="4"/>
  <c r="I119" i="2"/>
  <c r="I111" i="2"/>
  <c r="I109" i="2"/>
  <c r="I101" i="2"/>
  <c r="I97" i="2"/>
  <c r="I95" i="2"/>
  <c r="I93" i="2"/>
  <c r="I91" i="2"/>
  <c r="I89" i="2"/>
  <c r="I87" i="2"/>
  <c r="I85" i="2"/>
  <c r="I83" i="2"/>
  <c r="I81" i="2"/>
  <c r="I79" i="2"/>
  <c r="I77" i="2"/>
  <c r="I75" i="2"/>
  <c r="I73" i="2"/>
  <c r="I67" i="2"/>
  <c r="I65" i="2"/>
  <c r="I49" i="2"/>
  <c r="I47" i="2"/>
  <c r="I45" i="2"/>
  <c r="I43" i="2"/>
  <c r="I41" i="2"/>
  <c r="I37" i="2"/>
  <c r="I35" i="2"/>
  <c r="I33" i="2"/>
  <c r="I31" i="2"/>
  <c r="I27" i="2"/>
  <c r="I94" i="2"/>
  <c r="I92" i="2"/>
  <c r="I90" i="2"/>
  <c r="I86" i="2"/>
  <c r="I84" i="2"/>
  <c r="I80" i="2"/>
  <c r="I78" i="2"/>
  <c r="I74" i="2"/>
  <c r="J26" i="2"/>
  <c r="J30" i="2"/>
  <c r="J34" i="2"/>
  <c r="J38" i="2"/>
  <c r="R128" i="2"/>
  <c r="S125" i="2"/>
  <c r="D23" i="3"/>
  <c r="J18" i="2" l="1"/>
  <c r="K18" i="2"/>
  <c r="S18" i="2" s="1"/>
  <c r="J42" i="2"/>
  <c r="J68" i="2"/>
  <c r="J46" i="2"/>
  <c r="J60" i="2"/>
  <c r="J11" i="2"/>
  <c r="E23" i="3"/>
  <c r="D24" i="3"/>
  <c r="K33" i="2"/>
  <c r="S33" i="2" s="1"/>
  <c r="J33" i="2"/>
  <c r="K77" i="2"/>
  <c r="S77" i="2" s="1"/>
  <c r="J77" i="2"/>
  <c r="K23" i="4"/>
  <c r="S23" i="4" s="1"/>
  <c r="J23" i="4"/>
  <c r="J24" i="2"/>
  <c r="K24" i="2"/>
  <c r="K58" i="2"/>
  <c r="S58" i="2" s="1"/>
  <c r="J58" i="2"/>
  <c r="K103" i="2"/>
  <c r="S103" i="2" s="1"/>
  <c r="J103" i="2"/>
  <c r="K10" i="4"/>
  <c r="J10" i="4"/>
  <c r="K57" i="2"/>
  <c r="S57" i="2" s="1"/>
  <c r="J57" i="2"/>
  <c r="K121" i="2"/>
  <c r="J121" i="2"/>
  <c r="K114" i="2"/>
  <c r="J114" i="2"/>
  <c r="K29" i="4"/>
  <c r="S29" i="4" s="1"/>
  <c r="J29" i="4"/>
  <c r="K84" i="2"/>
  <c r="S84" i="2" s="1"/>
  <c r="J84" i="2"/>
  <c r="K94" i="2"/>
  <c r="J94" i="2"/>
  <c r="J35" i="2"/>
  <c r="K35" i="2"/>
  <c r="S35" i="2" s="1"/>
  <c r="K45" i="2"/>
  <c r="S45" i="2" s="1"/>
  <c r="J45" i="2"/>
  <c r="J67" i="2"/>
  <c r="K67" i="2"/>
  <c r="S67" i="2" s="1"/>
  <c r="K79" i="2"/>
  <c r="S79" i="2" s="1"/>
  <c r="J79" i="2"/>
  <c r="K87" i="2"/>
  <c r="S87" i="2" s="1"/>
  <c r="J87" i="2"/>
  <c r="K95" i="2"/>
  <c r="S95" i="2" s="1"/>
  <c r="J95" i="2"/>
  <c r="K111" i="2"/>
  <c r="S111" i="2" s="1"/>
  <c r="J111" i="2"/>
  <c r="K34" i="4"/>
  <c r="S34" i="4" s="1"/>
  <c r="J34" i="4"/>
  <c r="K104" i="2"/>
  <c r="S104" i="2" s="1"/>
  <c r="J104" i="2"/>
  <c r="K31" i="4"/>
  <c r="S31" i="4" s="1"/>
  <c r="J31" i="4"/>
  <c r="J20" i="2"/>
  <c r="K20" i="2"/>
  <c r="S20" i="2" s="1"/>
  <c r="K19" i="2"/>
  <c r="J19" i="2"/>
  <c r="K50" i="2"/>
  <c r="S50" i="2" s="1"/>
  <c r="J50" i="2"/>
  <c r="K32" i="2"/>
  <c r="J32" i="2"/>
  <c r="K29" i="2"/>
  <c r="J29" i="2"/>
  <c r="K105" i="2"/>
  <c r="S105" i="2" s="1"/>
  <c r="J105" i="2"/>
  <c r="K15" i="4"/>
  <c r="S15" i="4" s="1"/>
  <c r="J15" i="4"/>
  <c r="K108" i="2"/>
  <c r="S108" i="2" s="1"/>
  <c r="J108" i="2"/>
  <c r="K12" i="4"/>
  <c r="S12" i="4" s="1"/>
  <c r="J12" i="4"/>
  <c r="K76" i="2"/>
  <c r="J76" i="2"/>
  <c r="J51" i="2"/>
  <c r="K51" i="2"/>
  <c r="S51" i="2" s="1"/>
  <c r="K61" i="2"/>
  <c r="S61" i="2" s="1"/>
  <c r="J61" i="2"/>
  <c r="K107" i="2"/>
  <c r="S107" i="2" s="1"/>
  <c r="J107" i="2"/>
  <c r="K19" i="4"/>
  <c r="S19" i="4" s="1"/>
  <c r="J19" i="4"/>
  <c r="K102" i="2"/>
  <c r="J102" i="2"/>
  <c r="K116" i="2"/>
  <c r="S116" i="2" s="1"/>
  <c r="J116" i="2"/>
  <c r="K22" i="4"/>
  <c r="S22" i="4" s="1"/>
  <c r="J22" i="4"/>
  <c r="K37" i="4"/>
  <c r="S37" i="4" s="1"/>
  <c r="J37" i="4"/>
  <c r="K80" i="2"/>
  <c r="S80" i="2" s="1"/>
  <c r="J80" i="2"/>
  <c r="J43" i="2"/>
  <c r="K43" i="2"/>
  <c r="S43" i="2" s="1"/>
  <c r="K85" i="2"/>
  <c r="S85" i="2" s="1"/>
  <c r="J85" i="2"/>
  <c r="K109" i="2"/>
  <c r="S109" i="2" s="1"/>
  <c r="J109" i="2"/>
  <c r="K100" i="2"/>
  <c r="S100" i="2" s="1"/>
  <c r="J100" i="2"/>
  <c r="K28" i="2"/>
  <c r="S28" i="2" s="1"/>
  <c r="J28" i="2"/>
  <c r="K26" i="4"/>
  <c r="S26" i="4" s="1"/>
  <c r="J26" i="4"/>
  <c r="K48" i="2"/>
  <c r="S48" i="2" s="1"/>
  <c r="J48" i="2"/>
  <c r="K99" i="2"/>
  <c r="S99" i="2" s="1"/>
  <c r="J99" i="2"/>
  <c r="K40" i="4"/>
  <c r="S40" i="4" s="1"/>
  <c r="J40" i="4"/>
  <c r="K20" i="4"/>
  <c r="S20" i="4" s="1"/>
  <c r="J20" i="4"/>
  <c r="K74" i="2"/>
  <c r="S74" i="2" s="1"/>
  <c r="J74" i="2"/>
  <c r="K86" i="2"/>
  <c r="S86" i="2" s="1"/>
  <c r="J86" i="2"/>
  <c r="J27" i="2"/>
  <c r="K27" i="2"/>
  <c r="S27" i="2" s="1"/>
  <c r="K37" i="2"/>
  <c r="S37" i="2" s="1"/>
  <c r="J37" i="2"/>
  <c r="J47" i="2"/>
  <c r="K47" i="2"/>
  <c r="K73" i="2"/>
  <c r="S73" i="2" s="1"/>
  <c r="J73" i="2"/>
  <c r="K81" i="2"/>
  <c r="S81" i="2" s="1"/>
  <c r="J81" i="2"/>
  <c r="K89" i="2"/>
  <c r="S89" i="2" s="1"/>
  <c r="J89" i="2"/>
  <c r="K97" i="2"/>
  <c r="S97" i="2" s="1"/>
  <c r="J97" i="2"/>
  <c r="K119" i="2"/>
  <c r="S119" i="2" s="1"/>
  <c r="J119" i="2"/>
  <c r="K28" i="4"/>
  <c r="S28" i="4" s="1"/>
  <c r="J28" i="4"/>
  <c r="K96" i="2"/>
  <c r="S96" i="2" s="1"/>
  <c r="J96" i="2"/>
  <c r="K106" i="2"/>
  <c r="S106" i="2" s="1"/>
  <c r="J106" i="2"/>
  <c r="K33" i="4"/>
  <c r="S33" i="4" s="1"/>
  <c r="J33" i="4"/>
  <c r="J16" i="2"/>
  <c r="K16" i="2"/>
  <c r="K66" i="2"/>
  <c r="S66" i="2" s="1"/>
  <c r="J66" i="2"/>
  <c r="K72" i="2"/>
  <c r="S72" i="2" s="1"/>
  <c r="J72" i="2"/>
  <c r="J59" i="2"/>
  <c r="K59" i="2"/>
  <c r="S59" i="2" s="1"/>
  <c r="K113" i="2"/>
  <c r="S113" i="2" s="1"/>
  <c r="J113" i="2"/>
  <c r="K17" i="4"/>
  <c r="S17" i="4" s="1"/>
  <c r="J17" i="4"/>
  <c r="K118" i="2"/>
  <c r="S118" i="2" s="1"/>
  <c r="J118" i="2"/>
  <c r="K14" i="4"/>
  <c r="S14" i="4" s="1"/>
  <c r="J14" i="4"/>
  <c r="K82" i="2"/>
  <c r="S82" i="2" s="1"/>
  <c r="J82" i="2"/>
  <c r="K53" i="2"/>
  <c r="J53" i="2"/>
  <c r="K69" i="2"/>
  <c r="S69" i="2" s="1"/>
  <c r="J69" i="2"/>
  <c r="K115" i="2"/>
  <c r="S115" i="2" s="1"/>
  <c r="J115" i="2"/>
  <c r="K36" i="4"/>
  <c r="S36" i="4" s="1"/>
  <c r="J36" i="4"/>
  <c r="K110" i="2"/>
  <c r="S110" i="2" s="1"/>
  <c r="J110" i="2"/>
  <c r="K120" i="2"/>
  <c r="S120" i="2" s="1"/>
  <c r="J120" i="2"/>
  <c r="K24" i="4"/>
  <c r="S24" i="4" s="1"/>
  <c r="J24" i="4"/>
  <c r="K39" i="4"/>
  <c r="S39" i="4" s="1"/>
  <c r="J39" i="4"/>
  <c r="K92" i="2"/>
  <c r="S92" i="2" s="1"/>
  <c r="J92" i="2"/>
  <c r="K65" i="2"/>
  <c r="S65" i="2" s="1"/>
  <c r="J65" i="2"/>
  <c r="K93" i="2"/>
  <c r="S93" i="2" s="1"/>
  <c r="J93" i="2"/>
  <c r="K32" i="4"/>
  <c r="S32" i="4" s="1"/>
  <c r="J32" i="4"/>
  <c r="K27" i="4"/>
  <c r="S27" i="4" s="1"/>
  <c r="J27" i="4"/>
  <c r="K56" i="2"/>
  <c r="S56" i="2" s="1"/>
  <c r="J56" i="2"/>
  <c r="K13" i="4"/>
  <c r="S13" i="4" s="1"/>
  <c r="J13" i="4"/>
  <c r="J39" i="2"/>
  <c r="K39" i="2"/>
  <c r="S39" i="2" s="1"/>
  <c r="K78" i="2"/>
  <c r="S78" i="2" s="1"/>
  <c r="J78" i="2"/>
  <c r="K90" i="2"/>
  <c r="S90" i="2" s="1"/>
  <c r="J90" i="2"/>
  <c r="J31" i="2"/>
  <c r="K31" i="2"/>
  <c r="S31" i="2" s="1"/>
  <c r="K41" i="2"/>
  <c r="S41" i="2" s="1"/>
  <c r="J41" i="2"/>
  <c r="K49" i="2"/>
  <c r="S49" i="2" s="1"/>
  <c r="J49" i="2"/>
  <c r="K75" i="2"/>
  <c r="S75" i="2" s="1"/>
  <c r="J75" i="2"/>
  <c r="K83" i="2"/>
  <c r="S83" i="2" s="1"/>
  <c r="J83" i="2"/>
  <c r="K91" i="2"/>
  <c r="S91" i="2" s="1"/>
  <c r="J91" i="2"/>
  <c r="K101" i="2"/>
  <c r="S101" i="2" s="1"/>
  <c r="J101" i="2"/>
  <c r="K21" i="4"/>
  <c r="S21" i="4" s="1"/>
  <c r="J21" i="4"/>
  <c r="K30" i="4"/>
  <c r="S30" i="4" s="1"/>
  <c r="J30" i="4"/>
  <c r="K98" i="2"/>
  <c r="J98" i="2"/>
  <c r="K18" i="4"/>
  <c r="S18" i="4" s="1"/>
  <c r="J18" i="4"/>
  <c r="K35" i="4"/>
  <c r="S35" i="4" s="1"/>
  <c r="J35" i="4"/>
  <c r="K64" i="2"/>
  <c r="J64" i="2"/>
  <c r="K62" i="2"/>
  <c r="S62" i="2" s="1"/>
  <c r="J62" i="2"/>
  <c r="J22" i="2"/>
  <c r="K22" i="2"/>
  <c r="S22" i="2" s="1"/>
  <c r="K70" i="2"/>
  <c r="S70" i="2" s="1"/>
  <c r="J70" i="2"/>
  <c r="K24" i="1"/>
  <c r="M19" i="1"/>
  <c r="J63" i="2"/>
  <c r="K63" i="2"/>
  <c r="S63" i="2" s="1"/>
  <c r="K11" i="4"/>
  <c r="S11" i="4" s="1"/>
  <c r="J11" i="4"/>
  <c r="K25" i="4"/>
  <c r="S25" i="4" s="1"/>
  <c r="J25" i="4"/>
  <c r="K122" i="2"/>
  <c r="S122" i="2" s="1"/>
  <c r="J122" i="2"/>
  <c r="E6" i="3"/>
  <c r="K88" i="2"/>
  <c r="S88" i="2" s="1"/>
  <c r="J88" i="2"/>
  <c r="J55" i="2"/>
  <c r="K55" i="2"/>
  <c r="S55" i="2" s="1"/>
  <c r="K71" i="2"/>
  <c r="S71" i="2" s="1"/>
  <c r="J71" i="2"/>
  <c r="K117" i="2"/>
  <c r="S117" i="2" s="1"/>
  <c r="J117" i="2"/>
  <c r="K38" i="4"/>
  <c r="S38" i="4" s="1"/>
  <c r="J38" i="4"/>
  <c r="K112" i="2"/>
  <c r="S112" i="2" s="1"/>
  <c r="J112" i="2"/>
  <c r="K16" i="4"/>
  <c r="S16" i="4" s="1"/>
  <c r="J16" i="4"/>
  <c r="K114" i="4" l="1"/>
  <c r="C18" i="3"/>
  <c r="E18" i="3" s="1"/>
  <c r="S102" i="2"/>
  <c r="C10" i="3"/>
  <c r="E10" i="3" s="1"/>
  <c r="S29" i="2"/>
  <c r="C16" i="3"/>
  <c r="E16" i="3" s="1"/>
  <c r="S94" i="2"/>
  <c r="C20" i="3"/>
  <c r="E20" i="3" s="1"/>
  <c r="S121" i="2"/>
  <c r="S10" i="4"/>
  <c r="S114" i="4" s="1"/>
  <c r="C14" i="3"/>
  <c r="E14" i="3" s="1"/>
  <c r="S64" i="2"/>
  <c r="C17" i="3"/>
  <c r="E17" i="3" s="1"/>
  <c r="S98" i="2"/>
  <c r="S16" i="2"/>
  <c r="K128" i="2"/>
  <c r="C7" i="3"/>
  <c r="S47" i="2"/>
  <c r="C12" i="3"/>
  <c r="E12" i="3" s="1"/>
  <c r="C9" i="3"/>
  <c r="E9" i="3" s="1"/>
  <c r="S24" i="2"/>
  <c r="C13" i="3"/>
  <c r="E13" i="3" s="1"/>
  <c r="S53" i="2"/>
  <c r="M24" i="1"/>
  <c r="O19" i="1"/>
  <c r="O24" i="1" s="1"/>
  <c r="C15" i="3"/>
  <c r="E15" i="3" s="1"/>
  <c r="S76" i="2"/>
  <c r="C11" i="3"/>
  <c r="E11" i="3" s="1"/>
  <c r="S32" i="2"/>
  <c r="S19" i="2"/>
  <c r="C8" i="3"/>
  <c r="E8" i="3" s="1"/>
  <c r="S114" i="2"/>
  <c r="C19" i="3"/>
  <c r="E19" i="3" s="1"/>
  <c r="K119" i="4" l="1"/>
  <c r="K124" i="4"/>
  <c r="K126" i="4" s="1"/>
  <c r="K127" i="4" s="1"/>
  <c r="S128" i="2"/>
  <c r="E7" i="3"/>
  <c r="E24" i="3" s="1"/>
  <c r="C2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E69" authorId="0" shapeId="0" xr:uid="{00000000-0006-0000-0100-000001000000}">
      <text>
        <r>
          <rPr>
            <sz val="10"/>
            <rFont val="Arial"/>
            <family val="2"/>
          </rPr>
          <t>PIL USS Lorenciata Villegas:talleres de 
12 per sonas</t>
        </r>
      </text>
    </comment>
  </commentList>
</comments>
</file>

<file path=xl/sharedStrings.xml><?xml version="1.0" encoding="utf-8"?>
<sst xmlns="http://schemas.openxmlformats.org/spreadsheetml/2006/main" count="685" uniqueCount="272">
  <si>
    <t>GESTIÓN SOCIAL EN SALUD
DIRECCIÓN DE PARTICIPACIÓN SOCIAL, GESTIÓN TERRITORIAL Y TRANSECTORIALIDAD
SISTEMA DE GESTIÓN 
CONTROL DOCUMENTAL</t>
  </si>
  <si>
    <t xml:space="preserve">CANASTA DE COSTOS DISTRITAL - PROYECTOS DE INVERSION LOCAL EN SALUD 2023 </t>
  </si>
  <si>
    <t xml:space="preserve">Código: </t>
  </si>
  <si>
    <t>SDS-GSS-FT-077</t>
  </si>
  <si>
    <t xml:space="preserve">Versión: </t>
  </si>
  <si>
    <t>Elaborado por: Equipo de proyectos de Inversion Local / Revisado por: Juan Alvarado - Carlos Guzmán - Sandra Caycedo / Aprobado por: María Fernanda Torres Penagos</t>
  </si>
  <si>
    <t>COSTEO TALENTO HUMANO EXCLUSIVO - AJUSTADO IPC 2025 (5,29%)</t>
  </si>
  <si>
    <t>PERFIL</t>
  </si>
  <si>
    <t>Valor Mes</t>
  </si>
  <si>
    <t>Horas
Contratadas</t>
  </si>
  <si>
    <t>% de dedicacion sin
tiempos muertos, ocultos, administrativos</t>
  </si>
  <si>
    <t>Horas
Laboradas</t>
  </si>
  <si>
    <t>Costo
por Hora</t>
  </si>
  <si>
    <t>Costo
Por minuto</t>
  </si>
  <si>
    <t>Profesional Especializado / Coordinador</t>
  </si>
  <si>
    <t>Profesional Especializado / Facilitador</t>
  </si>
  <si>
    <t>Profesional Universitario / Profesional Operativo</t>
  </si>
  <si>
    <t>Técnico Sistemas / Apoyo administrativo</t>
  </si>
  <si>
    <t>Bachiller  / Gestor</t>
  </si>
  <si>
    <t>SUR OCCIDENTE</t>
  </si>
  <si>
    <t>SUR</t>
  </si>
  <si>
    <t>CENTRO ORIENTE</t>
  </si>
  <si>
    <t>NORTE</t>
  </si>
  <si>
    <t>IPC</t>
  </si>
  <si>
    <t>COSTO
HONORARIOS
2022</t>
  </si>
  <si>
    <t>COSTO HONORARIOS + IPC SALUD A JUNIO 2023</t>
  </si>
  <si>
    <t>IPC 2023</t>
  </si>
  <si>
    <t>COSTO
HONORARIOS + IPC
2023 A FEBRERO 2024</t>
  </si>
  <si>
    <t>IPC 2024</t>
  </si>
  <si>
    <t>COSTO
HONORARIOS + IPC
2024 A FEBRERO 2025</t>
  </si>
  <si>
    <t>IPC 2025</t>
  </si>
  <si>
    <t>COSTO
HONORARIOS + IPC
2025 A FEBRERO 2026</t>
  </si>
  <si>
    <t>IPC 2026</t>
  </si>
  <si>
    <t>Totales</t>
  </si>
  <si>
    <t>Nota de Soporte: 
La canasta de costos sugerida por el Sector se actualiza con datos vigentes a julio 2023, se recomienda considerar las variaciones macro y microeconómicas que afectan el Índice de Precios del consumidor - IPC y que  inciden directamente sobre los costos aquí relacionados. Lo anterior establece la pertinencia del ajuste anual de los costos  de acuerdo al comportamiento de la variación año corrido del IPC.</t>
  </si>
  <si>
    <t>ANEXO CUADRO DE COSTOS GENERAL
DISPOSITIVOS DE ASISTENCIA PERSONAL - AYUDAS TECNICAS 2026</t>
  </si>
  <si>
    <t>N°</t>
  </si>
  <si>
    <t xml:space="preserve">COMPONENTES </t>
  </si>
  <si>
    <t>ACTIVIDADES</t>
  </si>
  <si>
    <t>TALENTO HUMANO FDL</t>
  </si>
  <si>
    <t>COSTO TOTAL POR ACTIVIDAD</t>
  </si>
  <si>
    <t>TALENTO HUMANO SRNO</t>
  </si>
  <si>
    <t>COSTO TOTAL CONVENIO</t>
  </si>
  <si>
    <t>ROL EN EL EQUIPO DE TRABAJO</t>
  </si>
  <si>
    <t>FRECUENCIA DE USO</t>
  </si>
  <si>
    <t>NUMERO HORAS  DEDICACIÓN MES</t>
  </si>
  <si>
    <t>TOTAL HORAS DEDICACIÓN CONVENIO</t>
  </si>
  <si>
    <t>HONORARIOS</t>
  </si>
  <si>
    <t>VALOR HORA</t>
  </si>
  <si>
    <t>VALOR POR ACTIVIDAD MES</t>
  </si>
  <si>
    <t xml:space="preserve">ALISTAMIENTO </t>
  </si>
  <si>
    <t xml:space="preserve">GESTION NECESARIA PARA LA INCORPORACION DE PRESUPUESTO </t>
  </si>
  <si>
    <t xml:space="preserve">GESTION CONTRATACION DE TALENTO HUMANO: ELABORACION DE REQUERIMIENTO Y OFICIO </t>
  </si>
  <si>
    <t>SOLICITUD DE RECURSOS FISICOS Y APOYO TECNOLOGICO</t>
  </si>
  <si>
    <t xml:space="preserve">ELABORACIÓN PLAN DE TRABAJO, CRONOGRAMA GENERAL Y MATRIZ DE PROYECCION FISICO FINANCIERA  </t>
  </si>
  <si>
    <t xml:space="preserve">REVISIÓN PLAN DE TRABAJO, CRONOGRAMA GENERAL Y MATRIZ DE PROYECCION FISICO FINANCIERA </t>
  </si>
  <si>
    <t>PROCESO TÉCNICO ADMINISTRATIVO DE CONTRATACIÓN DE PROVEEDORES</t>
  </si>
  <si>
    <t>- PLAN ANUAL DE ADQUISICIONES
- ELABORACIÓN DE TERMINOSD E REFERENCIA
-ELABORACIÓN DE ESTUDIOS DE MERCADO
-ELABORACION DE ESTUDIOS PREVIOS
-VISITAS TÉCNICAS A PROVEEDORES
-EVALUACIÓN TÉCNICA A PROVEEDORES
-APOYO  ELABORACIÓN RESPUESTAS PARA SUBSANACIÓNES Y OBSERVACIONES DE LOS OFERENTES</t>
  </si>
  <si>
    <t>ACOMPAÑAMIENTO TÉCNICO  AL PROCESO DE CONTRATACIÓN (PRE-CONTRACTUAL Y FIRMA DEL ACTA DE INICIO)</t>
  </si>
  <si>
    <t xml:space="preserve">ETAPA DE CONVOCATORIA Y SOCIALIZACIÓN </t>
  </si>
  <si>
    <t xml:space="preserve">BUSQUEDA ACTIVA </t>
  </si>
  <si>
    <t>ARTICULACION INTERINSTITUCIONAL E INTERSECTORIAL</t>
  </si>
  <si>
    <t xml:space="preserve">ENVIO CONTENIDO PARA LA ELABORACION DE PIEZAS COMUNICATIVAS </t>
  </si>
  <si>
    <t xml:space="preserve">DISEÑO DE PIEZAS COMUNICATIVAS </t>
  </si>
  <si>
    <t>DIVULGACIÓN DE PIEZA COMUNICATIVA</t>
  </si>
  <si>
    <t xml:space="preserve">PRESENTACIONES PÚBLICAS
 </t>
  </si>
  <si>
    <t>PLANEACION Y CONVOCATORIA: SOLICITUD DE ESPACIOS  (FISICO Y/O VIRTUAL), ELABORACIÓN DE INVITACONES OFICIALES A GRUPOS POBLACIONALES, ELABORACION PRESENTACIÓN INICIAL</t>
  </si>
  <si>
    <t>DESARROLLO DE LA PRESENTACION:
-PRESENTACIÓN
-SOCIALIZACIÓN 
-DILIGENCIAMIENTO DE LISTADOS DE ASISTENCIA
-TOMA DE REGISTRO FOTOGRAFICO</t>
  </si>
  <si>
    <t xml:space="preserve">ETAPA DE INSCRIPCIÓN </t>
  </si>
  <si>
    <t>GESTIÓN DE LOS ESPACIOS FISICOS PARA PUNTOS ITINERANTES Y FIJOS DE INSCRIPCIÓN</t>
  </si>
  <si>
    <t>RECEPCIÓN Y DIGITACIÓN DE INFORMACIÓN DE DATOS DE IDENTIFICACIÓN Y UBICACIÓN DEL POTENCIAL BENEFICIARIO EN BASE DE DATOS "LISTA DE INSCRITOS"</t>
  </si>
  <si>
    <t>VERIFICACIÓN PARA LA DEPURACIÓN DE BASE DE DATOS DE "LISTA DE INSCRITOS"</t>
  </si>
  <si>
    <t xml:space="preserve">ETAPA DE IDENTIFICACIÓN DE NECESIDADES FUNCIONALES DE VULNERABILIDAD </t>
  </si>
  <si>
    <t xml:space="preserve">GEOREFERENCIACIÓN </t>
  </si>
  <si>
    <t xml:space="preserve">LLAMADAS A LOS USUARIOS PARA AGENDAMIENTO  Y ALISTAMIENTO DE DOCUMENTACION </t>
  </si>
  <si>
    <t xml:space="preserve">TRASLADO INICIAL </t>
  </si>
  <si>
    <t>VISITA DE VULNERABILIDAD (ESPACIO DOMICILIO) INCLUYE EL DILIGENCIAMIENTO DE LOS FORMATOS</t>
  </si>
  <si>
    <t xml:space="preserve">TRASLADO FINAL </t>
  </si>
  <si>
    <t xml:space="preserve">REGISTRO EN BASE DE DATOS </t>
  </si>
  <si>
    <t>GESTIÓN ADMINISTRATIVA PROFESIONAL (RECEPCIÓN DOCUMENTAL Y DEMAS SOPORTES REQUERIDOS)</t>
  </si>
  <si>
    <t>ETAPA DE PRESCRIPCION</t>
  </si>
  <si>
    <t>VISITA DE PRESCRIPCIÓN (ESPACIO DOMICILIO) INCLUYE EL DILIGENCIAMIENTO DE LOS FORMATOS</t>
  </si>
  <si>
    <t xml:space="preserve">ETAPA DE APROBACIÓN </t>
  </si>
  <si>
    <t>ORGANIZACIÓN DE GESTION DOCUMENTAL (CARPETA POR USUARIO)</t>
  </si>
  <si>
    <t xml:space="preserve">ELABORACION Y PRESENTACION EN DIAPOSITIVAS </t>
  </si>
  <si>
    <t>ARTICULACIÓN CON EAPB (IDENTIFICACION DE TUTELAS Y/PROCESOS DE SOLICITUD DE SILLAS DE RUEDAS)</t>
  </si>
  <si>
    <t xml:space="preserve">ELABORACIÓN DE BASE DE DATOS PARA PRESENTACION AL COMITÉ DE APROBACIÓN CON TODAS LAS VARIABLES </t>
  </si>
  <si>
    <t xml:space="preserve">DESARROLLO DEL COMITÉ DE APROBACIÓN </t>
  </si>
  <si>
    <t>GESTIÓN PARA LA ADQUISICIÓN  DE DISPOSITIVOS DE ASISTENCIA PERSONAL</t>
  </si>
  <si>
    <t xml:space="preserve">SOLICITUD AL PROVEEDOR (FACILITADOR) 
TOMA DE MOLDES (PROFESIONAL) 
Y RETOMA DE MEDIDAS CON PROVEEDOR (PROFESIONAL) </t>
  </si>
  <si>
    <t xml:space="preserve">ELABORACION DEL PEDIDO AL PROVEEDOR </t>
  </si>
  <si>
    <t xml:space="preserve">VISITAS DE REVISION DE DAP EN LAS INSTALACIONES DEL PROVEEDOR </t>
  </si>
  <si>
    <t xml:space="preserve">PRESENTACION DE LOS DAP A LOS SUPERVISORES O INTERVENTORES </t>
  </si>
  <si>
    <t>REUNION DE SEGUIMIENTO CON PROVEEDOR</t>
  </si>
  <si>
    <t>INFORMES DE SUPERVISION CON PROVEEDOR</t>
  </si>
  <si>
    <t xml:space="preserve">RECEPCION DEL PEDIDO E INGRESO AL AMACEN DEL PEDIDO </t>
  </si>
  <si>
    <t xml:space="preserve">RADICACION DE FACTURACION Y/O  INGRESO AL ALMACEN DEL FDL </t>
  </si>
  <si>
    <t>GESTIÓN PARA LA CERTIFICACIÓN DE FACTURA Y RADICACIÓN</t>
  </si>
  <si>
    <t xml:space="preserve">ENTREGA Y ENTRENAMIENTO EN PUNTO FIJO DE MANERA PRESENCIAL Y GRUPAL </t>
  </si>
  <si>
    <t xml:space="preserve">ELABORACIÓN Y ACTUALIZACIÓN DE FICHA TÉCNICAS </t>
  </si>
  <si>
    <t>ALISTAMIENTO DE FORMATOS DE ENTRENAMIENTO Y ACTA DE INTENCIÓN CON LA DESCRIPCIÓN DE CADA DISPOSITIVO A ENTREGAR.</t>
  </si>
  <si>
    <t>GESTION DEL ESPACIO PARA EL DESARROLLO DEL TALLER.</t>
  </si>
  <si>
    <t>CONVOCATORIA A VEEDORES Y/O ACTORES  INTRAINSTITUCIONALES  PARA ENTREGA Y ENTRENAMIENTO DE DAP</t>
  </si>
  <si>
    <t>CONVOCATORIA A LOS USUARIOS Y/O CUIDADORES PARA ENTREGA Y ENTRENAMIENTO  DE DAP</t>
  </si>
  <si>
    <t>TALLER DE ENTREGA Y ENTRENAMIENTO DE DAP: USO Y CUIDADO DE LOS DAP, EXPLICACIÓN DE CARTA DE INTENCIÓN, LISTADOS DE ASISTENCIA, REGISTRO FOTOGRÁFICO, FIRMAS DE CARTAS DE INTENCIÓN Y ENTREGA DE LOS DAP.</t>
  </si>
  <si>
    <t>ENTREGA Y ENTRENAMIENTO EN EL DOMICILIO DEL USUARIO</t>
  </si>
  <si>
    <t>CONTACTO TELEFÓNICO CON LOS USUARIOS Y/O CUIDADORES PARA RECIBIR EL DAP EN EL DOMICILIO.</t>
  </si>
  <si>
    <t>ENTREGA Y ENTRENAMIENTO DOMICILIARIO : USO Y CUIDADO DE LOS DAP, EXPLICACIÓN DE CARTA DE INTENCIÓN, REGISTRO FOTOGRÁFICO Y FIRMAS DE LOS DOCUMENTOS.</t>
  </si>
  <si>
    <t>VISITAS DE SEGUIMIENTO 2026</t>
  </si>
  <si>
    <t xml:space="preserve">LLAMADAS A LOS USUARIOS PARA AGENDAMIENTO  </t>
  </si>
  <si>
    <t>SEGUIMIENTO AL USO DE LA AYUDA TECNICA Y AL USUSARIO (INCLUYE DILIGENCIAMIENTO DE FORMATOS, GARANTIAS, REENTRENAMIENTO SI APLICA)</t>
  </si>
  <si>
    <t>VISITAS DE SEGUIMIENTO 2025</t>
  </si>
  <si>
    <t>VISITAS DE SEGUIMIENTO 2024</t>
  </si>
  <si>
    <t>RETORNOS DE DISPOSITIVOS</t>
  </si>
  <si>
    <t>CONTACTO TELEFÓNICO CON LOS USUARIOS Y/O CUIDADORES PARA RETORNAR EL DAP</t>
  </si>
  <si>
    <t>TRASLADO INICIAL AL DOMICILIO DEL USUARIO</t>
  </si>
  <si>
    <t>VERIFICACIÓN, DESMONTE Y DILIGENCIAMIENTO DE FORMATOS</t>
  </si>
  <si>
    <t>REASIGNACION DE DISPOSITIVOS</t>
  </si>
  <si>
    <t>INVENTARIO DE DISPOSITIVOS A REASIGNAR</t>
  </si>
  <si>
    <t>IDENTIFICACIÓN DE POSIBLE BENEFICIARIO</t>
  </si>
  <si>
    <t>DISPOSICIÓN DEL DAP PARA ENTREGA (LIMPIEZA Y DESINFECCIÓN)</t>
  </si>
  <si>
    <t>ACTIVIDADES ADMINISTRATIVAS</t>
  </si>
  <si>
    <t>PREAUDITORIA</t>
  </si>
  <si>
    <t>REUNIONES DE EQUIPO</t>
  </si>
  <si>
    <t xml:space="preserve">INDUCCIÓN  Y REINDICCIÓN </t>
  </si>
  <si>
    <t>GESTIÓN DEL CONOCIMIENTO (PARTICIPAR EN CONVERSATORIOS DE CALIDAD, REUNIONES TÉCNICAS CONVOCADAS POR SDS, JORNADAS DE ACTUALIZACIÓN Y CAPACITACIÓN)</t>
  </si>
  <si>
    <t>INFORMES</t>
  </si>
  <si>
    <t xml:space="preserve">ELABORACIÓN DE INFORMES DE GESTIÓN MENSUAL </t>
  </si>
  <si>
    <t>ELABORACIÓN DE INFORMES DE PAGO</t>
  </si>
  <si>
    <t>REVISIÓN DOCUMENTAL CON EL FONDO DE DESARROLLO LOCAL</t>
  </si>
  <si>
    <t>INFORME FINAL</t>
  </si>
  <si>
    <t>GESTION FINAL DE LIQUIDACION (ACOMPAÑAMIENTO AL PROCESO DE LIQUIDACIÓN)</t>
  </si>
  <si>
    <t>ENTREGA DE SOPORTES DERIVADOS DE LA EJECUCIÓN DEL CONVENIO</t>
  </si>
  <si>
    <t>COMITÉS DE SEGUIMEINTO</t>
  </si>
  <si>
    <t>COMITÉ DE SEGUIMIENTO</t>
  </si>
  <si>
    <t>CONCEPTO</t>
  </si>
  <si>
    <t>OTROS CONCEPTOS</t>
  </si>
  <si>
    <t>ITEM</t>
  </si>
  <si>
    <t>CANTIDAD</t>
  </si>
  <si>
    <t xml:space="preserve">TIEMPO </t>
  </si>
  <si>
    <t>SERVICIO DE TRANSPORTE</t>
  </si>
  <si>
    <t xml:space="preserve">CAMIONETA 4 X 4 DE PLATÓN PARA EL TRASLADO Y ENTREGA DE DISPOSITIVOS DE ASISTENCIA PERSONAL - AYUDAS TÉCNICAS: PARA AQUELLOS USUARIOS QUE POR SUS CONDICIONES FUNCIONALES NO PUEDAN TRASLADARSE PARA RECIBIR EL  DAP -  AYUDA TÉCNICA, PARA TOMA DE MEDIDAS Y/O MOLDES, ADAPTACIONES, REASIGNACIONES Y REINTEGROS DE DAP  (DE VIGENCIAS ANTERIORES).                                                                                                                                                                                                                                                                                                                                                                                            </t>
  </si>
  <si>
    <t>TRANSPORTE
DOS VEHICULOS</t>
  </si>
  <si>
    <t xml:space="preserve">MES </t>
  </si>
  <si>
    <t>TRANSPORTE</t>
  </si>
  <si>
    <t>MES</t>
  </si>
  <si>
    <t>ADQUISICION DISPOSITIVOS DE ASISTENCIA PERSONAL - AYUDA TECNICA</t>
  </si>
  <si>
    <t xml:space="preserve">EL  COSTO PROMEDIO SUGERIDO POR LA SDS DE  DAP-AYUDA TÉCNICA VIGENCIA 2023 FUE DE $3.500.000. PARA VIGENCIA 2024 SE EFECTUA AJUSTE DEL IPC 2024 SOBRE EL  9.28%. ESTABLECIENDO UN COSTO PROMEDIO DE DAP-AYUDA TECNICA ES DE $3.824.800 POR CADA AYUDA TECNICA, PARA LA VIGENCIA 2025 SE EFECTUO UN NUEVO AJUSTE DEL IPC DEL 5.20%., RESULTANDO EN UN COSTO PROMEDIO DE 4.023.689.PARA LA VIGENCIA 2026, SE AJUSTO EL VALOR DE IPC A CORTE DE FEBRERO 2026 CORRESPONDIENTE AL 5.29%; SIN EMBARGO, PARA ESTE CONVENIO EL FDL SUBA ASIGNO LA SUMA DE $3.755.796, EN CASO DE REQUERIRSE AYUDAS QUE SUPEREN ESTE MONTO LA APROBACION O NO DE LAS MISMAS SERA DETERMINADA POR EL COMITE DE APROBACION EN LA REUNION QUE SE CONVOQUE PARA TAL FIN, DEJANDO CONSTANCIA EN LA RESPECTIVA ACTA. LO ANTERIOR APLICA SIEMPRE Y CUANDO SE CUMPLA CON LA META ESTABLECIDAS PARA LA META 2026 CONSISTENTE EN BENEFICIAR A 650 PERSONAS CON DISPOSITIVOS DE ASISTENCIA PERSONAL NO CUBIERTOS EN EL PLAN DE BENEFICIOS EN SALUD. DE IGUAL MANERA, DEBERA OPTIMIZARSE EL RECURSO DISPONIBLE AMPLIANDO LA COBERTURA POBLACIONAL Y GARANTIZANDO LA ENTREGA DE AL MENOS UN DISPOSITIVO DE ASISTENCIA PERSONAL POR CADA BENEFICIARIO. </t>
  </si>
  <si>
    <t>GLOBAL AYUDA TECNICA</t>
  </si>
  <si>
    <t xml:space="preserve">GLOBAL </t>
  </si>
  <si>
    <t>COFINANCION TRANSVERSAL AL PROYECTO</t>
  </si>
  <si>
    <t xml:space="preserve">COSTOS INDIRECTOS SE CONTEMPLA TAMBIÉN EL SUMINISTRO DE RECURSOS LOGÍSTICOS, ADMINISTRATIVOS PARA EL DESARROLLO DE LAS DIFERENTES ACTIVIDADES DEL CONVENIO Y ACTIVIDADES ADMINISTRATIVAS PROPIAS DE LA EJECUCION (COORDINADOR ,TECNÓLOGO, TÉCNICO) Y CAPACIDAD INSTALADA (CONCEPTO DE ARRENDAMIENTO, COMUNICACIONES,  VIGILANCIA, ASEO, PAPELERIA, ENTRE OTROS). </t>
  </si>
  <si>
    <t>COFINANCIACION SUBRED NORTE E.S.E.</t>
  </si>
  <si>
    <t>MESES</t>
  </si>
  <si>
    <t>TOTAL GENERAL</t>
  </si>
  <si>
    <t>Nota de soporte: 
La canasta de costos sugerida por el Sector se actualiza con datos vigentes a julio 2023, se recomienda considerar las variaciones macro y microeconómicas que afectan el Índice de Precios del consumidor - IPC y que  inciden directamente sobre los costos aquí relacionados. Lo anterior establece la pertinencia del ajuste anual de los costos  de acuerdo al comportamiento de la variación año corrido del IPC.</t>
  </si>
  <si>
    <t>ANEXO TABLA RESUMEN DE COSTOS CONCEPTO DE GASTO OTORGAMIENTO DE DISPOSITIVOS DE ASISTENCIA PERSONAL - AYUDAS TECNICAS VIG. 2026.
FONDO DE DESARROLLO LOCAL DE SUBA</t>
  </si>
  <si>
    <t>COMPONENTES</t>
  </si>
  <si>
    <t>TOTAL FDL</t>
  </si>
  <si>
    <t>TOTAL SRNO</t>
  </si>
  <si>
    <t>TOTAL CONVENIO</t>
  </si>
  <si>
    <t>ALISTAMIENTO</t>
  </si>
  <si>
    <t>PROCESO TECNICO ADMINISTRATIVO DE CONTRATACION DE PROVEEDORES</t>
  </si>
  <si>
    <t>CONVOCATORIA Y SOCIALIZACION</t>
  </si>
  <si>
    <t>PRESENTACION PUBLICA COMUNIDAD GENERAL - PERSONAS INTERESADAS Y PRESENTACIONES ANTE LA JAL</t>
  </si>
  <si>
    <t>INSCRIPCION</t>
  </si>
  <si>
    <t>IDENTIFICACION DE NECESIDADES FUNCIONALES DE VULNERABILIDAD Y PRESCRIPCION</t>
  </si>
  <si>
    <t>APROBACION</t>
  </si>
  <si>
    <t>GESTION PARA LA ADQUISICION</t>
  </si>
  <si>
    <t xml:space="preserve"> ENTREGA Y ENTRENAMIENTO GRUPAL Y DOMICILIARIO</t>
  </si>
  <si>
    <t>SEGUIMIENTOS VIGENCIAS 2024 - 2023 - 2022</t>
  </si>
  <si>
    <t>RETORNOS</t>
  </si>
  <si>
    <t>REASIGNACIONES</t>
  </si>
  <si>
    <t>COMITES DE SEGUIMIENTO</t>
  </si>
  <si>
    <t>TRANSPORTE (OTROS CONCEPTOS)</t>
  </si>
  <si>
    <t>ADQUISICION DISPOSITIVOS DE ASISTENCIA PERSONAL - AYUDA TECNICA (OTROS CONCEPTOS)</t>
  </si>
  <si>
    <t>COFINANCION SUBRED INTEGRADA DE SERVICIOS DE SALUD NORTE E.S.E.</t>
  </si>
  <si>
    <t>ANEXO CUADRO DE COSTOS GENERAL
SALUD NUTRICIONAL, ORAL Y FISICA VIGENCIA 2026</t>
  </si>
  <si>
    <t>ETAPA DE IDENTIFICACIÓN DE NECESIDADES</t>
  </si>
  <si>
    <t>Acceso al Sistema Integral de
Referencia y Contrarreferencia (SIRC)</t>
  </si>
  <si>
    <t>jornada de capacitación relacionada con el uso y gestión del aplicativo SIRC- Módulo de Activación de Rutas.</t>
  </si>
  <si>
    <t>Profesional especializado / Facilitador</t>
  </si>
  <si>
    <t>estrategia de comunicación para la socialización del portafolio de servicios del proyecto de inversión local, la cual será entregada a los equipos para interiorización e integración de acuerdo con las acciones desarrolladas por el del PSPIC y EAC, garantizando la canalización acuerdo a los criterios definidos.</t>
  </si>
  <si>
    <t xml:space="preserve"> Espacios de diálogo con actores e instancias estratégicas en el territorio para la socialización del portafolio de servicios del proyecto.</t>
  </si>
  <si>
    <t>Procedimiento de Canalización- Proyectos de Inversión Local</t>
  </si>
  <si>
    <t>Fase 1- Planeación: con  Información de oferta de servicios, fecha de inicio y cierre, número de beneficiarios, entregables, grupos poblacionales y etarios, entre otras características necesarias para la identificación de la población, con el propósito de generar canalizaciones que cumplan con los criterios de inclusión del proyecto.</t>
  </si>
  <si>
    <t>Fase 2: Apropiación técnica: proceso de articulación con el PSPIC (entornos cuidadores y procesos transversales), así como los equipos de atención en casa, con el objetivo de realizar la apropiación conceptual del procedimiento de canalizaciones e ingreso al módulo de canalizaciones SIRC y la claridad técnica para la identificación de la población objeto del proyecto a través de la socialización del portafolio de servicios</t>
  </si>
  <si>
    <t>Fase 3- Generación de la canalización: generaran las canalizaciones dentro del desarrollo de sus acciones y conforme a los criterios y ofertas que les fueron informados; Se considera como actores principales de esta fase los equipos de los entornos cuidadores y atención en casa como generadores activos de la canalización</t>
  </si>
  <si>
    <t>Fase 4- Creación de la canalización: digitalizar en el módulo de canalizaciones del Aplicativo SIRC, una vez guardada la información se deberá visualizará la canalización para continuar con la fase 5, que se refiere a contestar la canalización.</t>
  </si>
  <si>
    <t>Fase 5- Gestión: proceso de contacto y convocatoria a los potenciales beneficiarios del proyecto que fueron canalizados y emitirá la respuesta de abordaje al usuario en el aplicativo SIRC-Módulo de Canalizaciones. En esta etapa puede presentarse que un pequeño porcentaje de los canalizados no puedan o no estén interesados en acceder al beneficio, en este caso se informará al líder de canalizaciones de la respectiva Subred Integrada de Servicios de Salud el número de canalizaciones no contactables o que han presentado fallas de pertinencia, para que se generen otras.</t>
  </si>
  <si>
    <t xml:space="preserve">Profesional Universitario / Profesional operativo </t>
  </si>
  <si>
    <t>Fase 6- Cierre: descargará del módulo de canalizaciones del aplicativo SIRC archivo mensual en el que se realiza seguimiento a las canalizaciones cualitativas y cuantitativas. En este archivo se visualizará el número de canalizados y beneficiarios; esta descarga se sugiere se realice los 5 primeros días de mes.</t>
  </si>
  <si>
    <t>Fase 7- Resultados: seguimiento e interlocución con la líder de canalización para retroalimentar el nivel de cumplimiento a los criterios de las canalizaciones recibidas
parte del PSPIC.</t>
  </si>
  <si>
    <t>CIRCUITO DEL CUIDADO</t>
  </si>
  <si>
    <t>Elaboración de ficha tecnica apertura del circuito</t>
  </si>
  <si>
    <t>perfil nutricionista,odontologo y profesional en fisioterapia</t>
  </si>
  <si>
    <t>Fase I:
La fase de apertura del circuito se desarrollará mediante una metodología participativa, experiencial e integradora, orientada a generar procesos de sensibilización, motivación y apropiación inicial de hábitos de cuidado relacionados con la salud física, nutricional y oral en los diferentes grupos poblacionales. La jornada iniciará con una actividad colectiva de bienvenida y activación, apoyada en expresiones culturales y artísticas como música, teatro, baile, circo social, juegos interactivos y círculos de la palabra, promoviendo la participación, la integración grupal y la disposición al aprendizaje.
Posteriormente, los participantes rotarán por estaciones pedagógicas y vivenciales con una duración de tres horas, en las cuales se abordarán contenidos relacionados con:
•	Alimentación saludable.
•	Cuidado de la salud oral.
•	Actividad física y movimiento corporal.</t>
  </si>
  <si>
    <t>Profesional Universitario / Profesional Nutricionista</t>
  </si>
  <si>
    <t>Profesional Universitario / Profesional Odontologo</t>
  </si>
  <si>
    <t>Profesional Universitario / Profesional  en fisioterapia y/o licenciatura educación física, recreación y deporte y/o licenciatura en educación fisica.</t>
  </si>
  <si>
    <t>Elaboración de ficha tecnica:SESIÓN 1 – CIRCUITO EXPERIENCIAL DEL CUIDADO: DESAYUNO SALUDABLE</t>
  </si>
  <si>
    <t xml:space="preserve">SESIÓN 1 – CIRCUITO EXPERIENCIAL DEL CUIDADO: DESAYUNO SALUDABLE: 
Desarrollar una experiencia de acompañamiento y construcción colectiva de hábitos saludables y bienestar nutricional, acorde con las características del curso de vida. Este momento estará orientado al fortalecimiento de capacidades individuales, familiares y de cuidado para la adopción de prácticas alimentarias saludables, desde un enfoque diferencial, territorial y de curso de vida, priorizando población con factores de riesgo o condiciones de vulnerabilidad identificadas durante el proceso de caracterización y valoración integral en salud. La actividad tendrá un carácter práctico, reflexivo y de acompañamiento, aplicables al entorno cotidiano y familiar. (persona mayor, madres gestantes y niños y niñas). 
</t>
  </si>
  <si>
    <t xml:space="preserve">Actividad experiencial: práctica de desayuno saludable:Durante la actividad, los participantes realizará la practica experiencial guiada de un desayuno saludable compuesto por fruta fresca, miel, yogurt, granola natural, pan integral y queso fresco. </t>
  </si>
  <si>
    <t>DESAYUNO SALUDABLE</t>
  </si>
  <si>
    <t>Elaboración de ficha tecnica:SESIÓN 2: “CUIDARNOS CON SABOR: DECISIONES ALIMENTARIAS QUE CUIDAN TU SALUD”</t>
  </si>
  <si>
    <t>“CUIDARNOS CON SABOR: DECISIONES ALIMENTARIAS QUE CUIDAN TU SALUD”
Objetivo de la sesión
Fortalecer los conocimientos y prácticas en alimentación saludable mediante la construcción participativa de un almuerzo balanceado, adaptado a las necesidades de los diferentes ciclos de vida y al contexto familiar de la población participante.</t>
  </si>
  <si>
    <t xml:space="preserve">Actividad experiencial: práctica de un almuerzo saludable y actividad pedagógica:Durante la actividad, los participantes realizará la practica experiencial guiada de un almuerzo saludable compuesto por proteina, carbohidrato,verduras y una bebida a base de fruta natural de frita de temporada. </t>
  </si>
  <si>
    <t>ALMUERZO SALUDABLE</t>
  </si>
  <si>
    <t>Elaboración de Ficha Tecnica: SESIÓN 3: CIRCUITO EXPERIENCIAL DEL CUIDADO “APRENDIENDO, HACIENDO: MI CENA SALUDABLE</t>
  </si>
  <si>
    <t xml:space="preserve">SESIÓN 3: CIRCUITO EXPERIENCIAL DEL CUIDADO “APRENDIENDO, HACIENDO: MI CENA SALUDABLE:Objetivo de la sesión
Promover hábitos de alimentación saludable en la última comida del día, resaltando la importancia de la cena en el descanso, la digestión y el bienestar general en los diferentes ciclos de vida.
</t>
  </si>
  <si>
    <t xml:space="preserve">Actividad experiencial: práctica de una cena saludable y actividad pedagógica:Durante la actividad, los participantes realizará la practica experiencial guiada de una cena saludable compuesto por proteina, carbohidrato,verduras y una bebida a base de fruta natural de frita de temporada. </t>
  </si>
  <si>
    <t>CENA SALUDABLE</t>
  </si>
  <si>
    <t xml:space="preserve">KIT DE BIENESTAR EXPERIENCIAL:El kit deberá incluir:
•Bolsa para mercado tipo cambrel de 40 cm x 45 cm, elaborada en material resistente y reutilizable, con inclusión de logos institucionales previamente aprobados por el FDLS. 
•Recetario pedagógico con preparaciones saludables desarrolladas durante las sesiones, adaptadas según curso de vida y orientadas a promover alternativas prácticas, nutritivas y accesibles para el hogar. 
Los elementos entregados deberán cumplir condiciones adecuadas de calidad, presentación, durabilidad y pertinencia pedagógica para la población participante. Así mismo, el diseño, contenido y piezas gráficas deberán contar con revisión y aprobación previa por parte del FDLS.
</t>
  </si>
  <si>
    <t>KIT DE BIENESTAR EXPERIENCIAL</t>
  </si>
  <si>
    <t>Elaboración de ficha tecnica:  CIRCUITO EXPERIENCIAL DEL CUIDADO “SONREÍR TAMBIÉN ES CUIDARME”</t>
  </si>
  <si>
    <t>SESIÓN 1 – CIRCUITO EXPERIENCIAL DEL CUIDADO “SONREÍR TAMBIÉN ES CUIDARME”
Objetivo
Promover el reconocimiento de la salud oral como parte fundamental del bienestar integral, fortaleciendo hábitos de autocuidado mediante experiencias pedagógicas, prácticas y participativas.
Experiencia práctica individual
Cada participante realizará ejercicios prácticos individuales de cepillado y cuidado oral  con ayudas demostrativas, con acompañamiento del profesional, quien orientará correcciones sobre técnica, movimientos y tiempo de cepillado.</t>
  </si>
  <si>
    <t xml:space="preserve">KIT  DIDACTICO BUCAL:
* modelo didactico de animal o personaje con dientes visibles: elaborado en material resistente y lavable con dim endiones de 60 cm de alto por 40 cm de ancho y 30 cm de profundidad. 
*  Cepillo demostrativo en plastico resitente con cerdas sinteticas de naylon suaves, no toxicas y firmemente fijadas con una logitud aproximada entre 25 y 40 cm, que permite una manipulacion visible comoda durante la demostraciones, mango ergonomico antideslizante y cabeza amplia y proporcional al modelo dental. </t>
  </si>
  <si>
    <t>KIT  DIDACTICO BUCAL</t>
  </si>
  <si>
    <t>Elaboración de Ficha Tecnica: SESIÓN 2“CEPILLARNOS ES BIENESTAR” (FORTALECIMIENTO DE LA TÉCNICA Y PRÁCTICA GUIADA)</t>
  </si>
  <si>
    <t xml:space="preserve">
SESIÓN 2 – “CEPILLARNOS ES BIENESTAR” (FORTALECIMIENTO DE LA TÉCNICA Y PRÁCTICA GUIADA)
Objetivo
Fortalecer la apropiación de la técnica de higiene oral mediante práctica estructurada, corrección individual y consolidación de hábitos de autocuidado, con enfoque diferencial por curso de vida.
Práctica avanzada de higiene oral con corrección individual
Este momento es el núcleo experiencial de la sesión 2, orientado a la práctica estructurada, repetición guiada y corrección técnica individual y sesión de cierre. </t>
  </si>
  <si>
    <t xml:space="preserve">KIT BUCAL NIÑOS (0 - 11): 
•	Cepillo dental infantil. 
•	Crema dental infantil 
•	Material motivacional (stickers u otros). 
•	Cartuchera reutilizable. 
•	Enjuague bucal. </t>
  </si>
  <si>
    <t>KIT BUCAL NIÑOS</t>
  </si>
  <si>
    <t xml:space="preserve">KIT PARA EL CUIDADO SALUD BUCAL 
•	Cepillo dental para adulto. 
•	Crema dental con flúor. 
•	Seda dental. 
•	Enjuague bucal. 
•	Cartuchera reutilizable. </t>
  </si>
  <si>
    <t xml:space="preserve">KIT PARA EL CUIDADO SALUD BUCAL </t>
  </si>
  <si>
    <t>Elaboración de Ficha Tecnica: SESION 1 MOVIMIENTO CORPORAL madres gestantes</t>
  </si>
  <si>
    <t>Madres Gestantes: 
Momento 1. Reconocimiento del movimiento y bienestar durante la gestación
En este espacio se desarrollará una experiencia de sensibilización y construcción colectiva orientada a reconocer la importancia del movimiento consciente y el bienestar físico y emocional durante el embarazo, promoviendo prácticas cotidianas de autocuidado y fortalecimiento del vínculo materno.
Experiencia práctica de respiración, movilidad y conexión corporal
Las participantes vivirán una experiencia práctica orientada al reconocimiento corporal y la regulación emocional mediante ejercicios suaves de movilidad, respiración consciente, relajación guiada y estiramientos adaptados al proceso gestacional.</t>
  </si>
  <si>
    <t xml:space="preserve">Kit gestantes: 
* Primera muda.
Crema antipañalitis.
*Pañitos humedos.
*Toalla higienica materna.
*Pantuflas.
*Pañales estapa 1.
*Pijama de maternidad.
*Bolsa tipo cambel con fuelle. </t>
  </si>
  <si>
    <t xml:space="preserve">kit gestantes </t>
  </si>
  <si>
    <t>KIT GESTANTES</t>
  </si>
  <si>
    <t xml:space="preserve">Elaboración de Ficha Tecnica: SESION 1 MOVIMIENTO CORPORAL niños y niñas </t>
  </si>
  <si>
    <t>Niños y Niñas 
“Moviéndome cuido mi cuerpo”
De manera paralela, se desarrollará una experiencia lúdica y de exploración motriz dirigida a niñas y niños, orientada al reconocimiento del movimiento, el juego y la actividad física como parte del bienestar y el cuidado del cuerpo.</t>
  </si>
  <si>
    <t xml:space="preserve">Elaboración de Ficha Tecnica: SESION 1 MOVIMIENTO CORPORAL persona mayor </t>
  </si>
  <si>
    <t>Personas mayores
Con relación a las personas mayores, se desarrollará una experiencia participativa orientada al reconocimiento del movimiento y la movilidad funcional como elementos fundamentales para la autonomía, el bienestar emocional y la calidad de vida durante el envejecimiento.
Experiencia práctica de movilidad consciente y bienestar
Posteriormente, se desarrollará una experiencia guiada de movimiento suave y respiración consciente orientada al fortalecimiento funcional, relajación y bienestar integral.</t>
  </si>
  <si>
    <t>Elaboración de Ficha Tecnica: SESION 1 MOVIMIENTO CORPORAL  jovenes y adultos</t>
  </si>
  <si>
    <t>Jóvenes y adultos
Para la población joven y adulta se desarrollará una experiencia participativa orientada al reconocimiento del movimiento corporal como una herramienta de bienestar físico, emocional y social, promoviendo prácticas cotidianas de autocuidado y hábitos de vida activa aplicables en el entorno familiar, laboral y comunitario.
Experiencia práctica de activación y bienestar corporal
Posteriormente, los participantes vivirán una experiencia práctica orientada al fortalecimiento del bienestar físico mediante actividades de movilidad funcional, 
activación corporal y ejercicios de bajo impacto adaptados a las capacidades y condiciones de los asistentes.</t>
  </si>
  <si>
    <t>Elaboración de Ficha Tecnica: SESION 1 MOVIMIENTO CORPORAL, SESION 2"EXPLORAR EL CUERPO, VIVIR EL MOVIMIENTO"</t>
  </si>
  <si>
    <t>Mujeres gestantes
La experiencia promoverá el movimiento consciente mediante ejercicios suaves, seguros y adaptados al proceso de gestación, favoreciendo la conexión entre respiración, postura y bienestar corporal. Las actividades incluirán: Movilidad suave. Ejercicios con balones de pilates. Respiración coordinada. Movimientos para disminuir tensión lumbar. Estiramientos funcionales. Relajación guiada.
Construyendo compromisos para mantenernos en movimiento
Una vez finalizada la experiencia corporal, los participantes reflexionarán sobre los beneficios del movimiento para su bienestar y construirán compromisos que favorezcan la incorporación de prácticas de actividad física en su vida cotidiana, fortaleciendo la corresponsabilidad individual, familiar y comunitaria.</t>
  </si>
  <si>
    <t xml:space="preserve">Elaboración de Ficha Tecnica: SESION 2 MOVIMIENTO CORPORAL, SESION 2"EXPLORAR EL CUERPO, VIVIR EL MOVIMIENTO" NIÑOS Y NIÑAS </t>
  </si>
  <si>
    <t>Niños y niñas (0 a 11 años)
Se desarrollará una experiencia de exploración motriz, sensorial y de juego activo, orientada a fortalecer el desarrollo del movimiento, la coordinación, el equilibrio y la interacción con el entorno mediante actividades lúdicas, participativas y adaptadas a las características de cada etapa del desarrollo. En los niños y niñas menores de 3 años, la experiencia contará con el acompañamiento permanente del cuidador, favoreciendo el vínculo afectivo y la estimulación temprana a través del movimiento.
iños y niñas
Compromisos ilustrados mediante dibujos o símbolos.
Juegos de recordación sobre actividades físicas favoritas.
Participación del cuidador en la construcción de hábitos.</t>
  </si>
  <si>
    <t xml:space="preserve">Elaboración de Ficha Tecnica: SESION 2 MOVIMIENTO CORPORAL, SESION 2"EXPLORAR EL CUERPO, VIVIR EL MOVIMIENTO" PERSONA MAYOR </t>
  </si>
  <si>
    <t>Personas mayores: Se desarrollará una experiencia de movimiento rítmico y expresión corporal mediante actividades recreativas adaptadas. Las actividades incluirán: Movimiento guiado con música. Coordinación mediante secuencias sencillas. Uso de silla como apoyo. Actividades con bandas elásticas. Juegos de imitación. Ejercicios de movilidad y equilibrio.
Personas mayores
Identificación de actividades de movimiento adaptadas a su vida cotidiana.
Construcción de compromisos orientados a mantener la autonomía y la funcionalidad.</t>
  </si>
  <si>
    <t>Elaboración de Ficha Tecnica: SESION 2 MOVIMIENTO CORPORAL, SESION 2"EXPLORAR EL CUERPO, VIVIR EL MOVIMIENTO" Jovenes y adultos</t>
  </si>
  <si>
    <t>Jóvenes y adultos
La experiencia estará orientada al reconocimiento del movimiento como una herramienta cotidiana para favorecer el bienestar físico y emocional. Las actividades comprenderán: Activación corporal con música. Movilidad articular. Movimientos funcionales aplicables a la vida diaria. Retos grupales de coordinación. Circuitos recreativos de movimiento. Respiración y relajación integradas a la actividad.
óvenes
Identificación de oportunidades para mantenerse activos en el estudio, el trabajo y el tiempo libre.
Construcción de compromisos personales de movimiento.</t>
  </si>
  <si>
    <t>Elaboración de Ficha Tecnica: cierre</t>
  </si>
  <si>
    <t>Cierre del circuito del circuido
Se realizará una experiencia colectiva de movimiento acompañada de música y ejercicios de relajación que integren a todos los participantes, promoviendo la expresión corporal, la interacción y el reconocimiento del movimiento como una práctica cotidiana de bienestar. Posteriormente, cada participante compartirá el compromiso adquirido para incorporar hábitos de movimiento en su vida diaria, fortaleciendo la apropiación del autocuidado y la continuidad de las prácticas saludables en el entorno familiar y comunitario.</t>
  </si>
  <si>
    <t>kit de movimiento corporal NIÑOS Y NIÑAS (0-11):
•	Lazo para niño 1.8 m a 2.5m adecuado para poblacion infantil, livianos, antideslizante, fabricados en plástico resistente y seguro. 
•	Botella de aluminio de 750 ml.
•	Balón de pilates niños</t>
  </si>
  <si>
    <t>kit de movimiento corporal NIÑOS Y NIÑAS (0-11)</t>
  </si>
  <si>
    <t>KIT MOVIMIENTO CORPORAL: 
•	Un balón de pilates 
•	Una colchoneta o mat de yoga antideslizante
•	Botella de aluminio de 750 ml.
•	Bandas elásticas de resistencia 120 a 150 cm de largo y ancho 10 a 15 cm, nivel de resistencia baja o media.
•	Un lazo longitud de 2.5 m ajustable y diametro de 4mm y 8mm.</t>
  </si>
  <si>
    <t xml:space="preserve">kit de movimiento corporal </t>
  </si>
  <si>
    <t xml:space="preserve">SISTEMACION </t>
  </si>
  <si>
    <t>Consolidación de la información: Elabotación de las bases de datos por cada meta,  conslidación de la información para el documento del ifnorme final que haran parte integral de la ejecución del convenio.</t>
  </si>
  <si>
    <t>APOYO A LA COORDINACIÓN</t>
  </si>
  <si>
    <t>Profesional Especializado / Apoyo a la Coordinación</t>
  </si>
  <si>
    <t xml:space="preserve">CAMIONETA 4 X 4 DE PLATÓN PARA EL TRASLADO NECESIDADES DE VULNERABILIDAD Y ENTREGAS Y DESARROLLO DEL CIRCUITO DEL CUIDADO                                                                                                                                                                                                                                                                                                         </t>
  </si>
  <si>
    <t>TRANSPORTE
UN  VEHICULO</t>
  </si>
  <si>
    <t>ANEXO TABLA RESUMEN DE COSTOS DISPOSITIVOS DE ASISTENCIA PERSONAL -CUIDADORES 2025
FONDO DE DESARROLLO LOCAL DE TEUSAQUILLO</t>
  </si>
  <si>
    <t>TOTAL
CONVENIO</t>
  </si>
  <si>
    <t>ETAPA DE IDENTIFICACIÓN DE NECESIDADES FUNCIONALES DE VULNERABILIDAD</t>
  </si>
  <si>
    <t xml:space="preserve"> COMPONENTE 1: FORTALECIMIENTO PARA EL EQUILIBRIO Y HABILIDADES PARA LA VIDA COTIDIANA</t>
  </si>
  <si>
    <t>COMPONENTE 2: REAPRENDIZAJE Y RESIGNIFICACION DE LA CONVIVENCIA</t>
  </si>
  <si>
    <t>COMPONENTE 3: PRACTICAS DE AUTONOMIA Y AUTOCUIDADO CON ANIMALES USO DEL AGUA, Y OTRAS TECNICAS FACILITADORAS</t>
  </si>
  <si>
    <t>KIT</t>
  </si>
  <si>
    <t>COMPONENTE 1: FORTALECIMIENTO PARA EL EQUILIBRIO Y HABILIDADES PARA LA VIDA COTIDIANA</t>
  </si>
  <si>
    <t xml:space="preserve">TRANSPORTE </t>
  </si>
  <si>
    <t xml:space="preserve">REFRIGERIOS </t>
  </si>
  <si>
    <t>ALMUERZO</t>
  </si>
  <si>
    <t xml:space="preserve">RECORRIDOS </t>
  </si>
  <si>
    <t>SISTEMATIZACION DE LA INFORMACION</t>
  </si>
  <si>
    <t>ANEXO TABLA RESUMEN DE  ACCIONES Y ESTRATEGIAS PARA PROMOVER LA SALUD SEXUAL Y REPRODUCTIVA CONSCIENTE EN LOS DIFERENTES CICLOS DE VIDA</t>
  </si>
  <si>
    <t>FONDO DE DESARROLLO LOCAL DE TEUSAQUILLO</t>
  </si>
  <si>
    <t>CANALIZACION</t>
  </si>
  <si>
    <t xml:space="preserve">ANEXO TABLA RESUMEN DE  ACCIONES PARA LA PROMOCION Y ATENCION DE LA SALUD MENTAL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</si>
</sst>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0.00_);_(* \(#,##0.00\);_(* \-??_);_(@_)"/>
    <numFmt numFmtId="165" formatCode="_-\$* #,##0_-;&quot;-$&quot;* #,##0_-;_-\$* \-??_-;_-@_-"/>
    <numFmt numFmtId="166" formatCode="_(* #,##0_);_(* \(#,##0\);_(* \-??_);_(@_)"/>
    <numFmt numFmtId="167" formatCode="_-[$$-240A]\ * #,##0_-;\-[$$-240A]\ * #,##0_-;_-[$$-240A]\ * \-??_-;_-@_-"/>
    <numFmt numFmtId="168" formatCode="[$$-240A]\ #,##0.00"/>
    <numFmt numFmtId="169" formatCode="_-* #,##0_-;\-* #,##0_-;_-* \-_-;_-@_-"/>
    <numFmt numFmtId="170" formatCode="[$$-240A]\ #,##0"/>
    <numFmt numFmtId="171" formatCode="_-\$* #,##0.00_-;&quot;-$&quot;* #,##0.00_-;_-\$* \-??_-;_-@_-"/>
    <numFmt numFmtId="172" formatCode="_-&quot;$ &quot;* #,##0.00_-;&quot;-$ &quot;* #,##0.00_-;_-&quot;$ &quot;* \-??_-;_-@_-"/>
    <numFmt numFmtId="173" formatCode="0.0"/>
    <numFmt numFmtId="174" formatCode="[$$-240A]\ #,##0.0"/>
  </numFmts>
  <fonts count="30">
    <font>
      <sz val="11"/>
      <color theme="1"/>
      <name val="Aptos Narrow"/>
      <family val="2"/>
      <charset val="1"/>
    </font>
    <font>
      <sz val="12"/>
      <color theme="1"/>
      <name val="Aptos Narrow"/>
      <family val="2"/>
      <charset val="1"/>
    </font>
    <font>
      <sz val="10"/>
      <color theme="1"/>
      <name val="Century Gothic"/>
      <family val="2"/>
      <charset val="1"/>
    </font>
    <font>
      <b/>
      <sz val="10"/>
      <color theme="0"/>
      <name val="Century Gothic"/>
      <family val="2"/>
      <charset val="1"/>
    </font>
    <font>
      <sz val="10"/>
      <name val="Century Gothic"/>
      <family val="2"/>
      <charset val="1"/>
    </font>
    <font>
      <b/>
      <sz val="10"/>
      <color theme="1"/>
      <name val="Century Gothic"/>
      <family val="2"/>
      <charset val="1"/>
    </font>
    <font>
      <b/>
      <sz val="22"/>
      <color theme="0"/>
      <name val="Century Gothic"/>
      <family val="2"/>
      <charset val="1"/>
    </font>
    <font>
      <b/>
      <sz val="10"/>
      <name val="Century Gothic"/>
      <family val="2"/>
      <charset val="1"/>
    </font>
    <font>
      <sz val="10"/>
      <color rgb="FF000000"/>
      <name val="Century Gothic"/>
      <family val="2"/>
      <charset val="1"/>
    </font>
    <font>
      <sz val="10"/>
      <color rgb="FFFF0000"/>
      <name val="Century Gothic"/>
      <family val="2"/>
      <charset val="1"/>
    </font>
    <font>
      <sz val="10"/>
      <name val="Arial"/>
      <family val="2"/>
    </font>
    <font>
      <b/>
      <sz val="14"/>
      <name val="Century Gothic"/>
      <family val="2"/>
      <charset val="1"/>
    </font>
    <font>
      <b/>
      <sz val="10"/>
      <color rgb="FF000000"/>
      <name val="Century Gothic"/>
      <family val="2"/>
      <charset val="1"/>
    </font>
    <font>
      <b/>
      <sz val="14"/>
      <color theme="0"/>
      <name val="Arial Narrow"/>
      <family val="2"/>
      <charset val="1"/>
    </font>
    <font>
      <b/>
      <sz val="12"/>
      <color theme="0"/>
      <name val="Arial Narrow"/>
      <family val="2"/>
      <charset val="1"/>
    </font>
    <font>
      <b/>
      <sz val="11"/>
      <color theme="0"/>
      <name val="Arial Narrow"/>
      <family val="2"/>
      <charset val="1"/>
    </font>
    <font>
      <b/>
      <sz val="11"/>
      <name val="Arial Narrow"/>
      <family val="2"/>
      <charset val="1"/>
    </font>
    <font>
      <sz val="11"/>
      <name val="Arial Narrow"/>
      <family val="2"/>
      <charset val="1"/>
    </font>
    <font>
      <sz val="11"/>
      <color theme="1"/>
      <name val="Arial Narrow"/>
      <family val="2"/>
      <charset val="1"/>
    </font>
    <font>
      <b/>
      <sz val="11"/>
      <color theme="1"/>
      <name val="Aptos Narrow"/>
      <family val="2"/>
      <charset val="1"/>
    </font>
    <font>
      <b/>
      <sz val="11"/>
      <color theme="1"/>
      <name val="Arial Narrow"/>
      <family val="2"/>
      <charset val="1"/>
    </font>
    <font>
      <sz val="11"/>
      <name val="Aptos Narrow"/>
      <family val="2"/>
      <charset val="1"/>
    </font>
    <font>
      <b/>
      <sz val="12"/>
      <color theme="0"/>
      <name val="Aptos Narrow"/>
      <family val="2"/>
      <charset val="1"/>
    </font>
    <font>
      <sz val="12"/>
      <color rgb="FF000000"/>
      <name val="Calibri"/>
      <family val="2"/>
      <charset val="1"/>
    </font>
    <font>
      <sz val="11"/>
      <color rgb="FFFF0000"/>
      <name val="Aptos Narrow"/>
      <family val="2"/>
      <charset val="1"/>
    </font>
    <font>
      <sz val="8"/>
      <color theme="1"/>
      <name val="Arial"/>
      <family val="2"/>
      <charset val="1"/>
    </font>
    <font>
      <b/>
      <sz val="14"/>
      <color rgb="FF000000"/>
      <name val="Arial Narrow"/>
      <family val="2"/>
      <charset val="1"/>
    </font>
    <font>
      <b/>
      <sz val="14"/>
      <color theme="1"/>
      <name val="Arial Narrow"/>
      <family val="2"/>
      <charset val="1"/>
    </font>
    <font>
      <b/>
      <sz val="11"/>
      <name val="Aptos Narrow"/>
      <family val="2"/>
      <charset val="1"/>
    </font>
    <font>
      <sz val="11"/>
      <color theme="1"/>
      <name val="Aptos Narrow"/>
      <family val="2"/>
      <charset val="1"/>
    </font>
  </fonts>
  <fills count="13">
    <fill>
      <patternFill patternType="none"/>
    </fill>
    <fill>
      <patternFill patternType="gray125"/>
    </fill>
    <fill>
      <patternFill patternType="solid">
        <fgColor theme="0"/>
        <bgColor rgb="FFFFFFCC"/>
      </patternFill>
    </fill>
    <fill>
      <patternFill patternType="solid">
        <fgColor theme="7" tint="-0.499984740745262"/>
        <bgColor rgb="FF163E64"/>
      </patternFill>
    </fill>
    <fill>
      <patternFill patternType="solid">
        <fgColor theme="4" tint="0.79989013336588644"/>
        <bgColor rgb="FFCCFFFF"/>
      </patternFill>
    </fill>
    <fill>
      <patternFill patternType="solid">
        <fgColor theme="8" tint="-0.249977111117893"/>
        <bgColor rgb="FF782170"/>
      </patternFill>
    </fill>
    <fill>
      <patternFill patternType="solid">
        <fgColor theme="7" tint="-0.249977111117893"/>
        <bgColor rgb="FF008080"/>
      </patternFill>
    </fill>
    <fill>
      <patternFill patternType="solid">
        <fgColor rgb="FF009EE3"/>
        <bgColor rgb="FF0B76A0"/>
      </patternFill>
    </fill>
    <fill>
      <patternFill patternType="solid">
        <fgColor theme="4" tint="0.39988402966399123"/>
        <bgColor rgb="FF009EE3"/>
      </patternFill>
    </fill>
    <fill>
      <patternFill patternType="solid">
        <fgColor theme="9" tint="-0.499984740745262"/>
        <bgColor rgb="FF333333"/>
      </patternFill>
    </fill>
    <fill>
      <patternFill patternType="solid">
        <fgColor theme="8" tint="0.59987182226020086"/>
        <bgColor rgb="FFCC99FF"/>
      </patternFill>
    </fill>
    <fill>
      <patternFill patternType="solid">
        <fgColor rgb="FF782170"/>
        <bgColor rgb="FF78206E"/>
      </patternFill>
    </fill>
    <fill>
      <patternFill patternType="solid">
        <fgColor theme="3" tint="0.74987029633472702"/>
        <bgColor rgb="FFC0C0C0"/>
      </patternFill>
    </fill>
  </fills>
  <borders count="79">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style="thin">
        <color theme="0"/>
      </left>
      <right/>
      <top style="thin">
        <color theme="0"/>
      </top>
      <bottom style="thin">
        <color theme="0"/>
      </bottom>
      <diagonal/>
    </border>
    <border>
      <left/>
      <right style="thin">
        <color theme="0"/>
      </right>
      <top/>
      <bottom/>
      <diagonal/>
    </border>
    <border>
      <left style="thin">
        <color theme="0"/>
      </left>
      <right style="thin">
        <color theme="0"/>
      </right>
      <top style="thin">
        <color theme="0"/>
      </top>
      <bottom/>
      <diagonal/>
    </border>
    <border>
      <left style="thin">
        <color theme="0"/>
      </left>
      <right style="thin">
        <color theme="0"/>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bottom style="thin">
        <color auto="1"/>
      </bottom>
      <diagonal/>
    </border>
    <border>
      <left/>
      <right style="medium">
        <color auto="1"/>
      </right>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medium">
        <color auto="1"/>
      </right>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medium">
        <color auto="1"/>
      </left>
      <right style="medium">
        <color auto="1"/>
      </right>
      <top style="thin">
        <color auto="1"/>
      </top>
      <bottom/>
      <diagonal/>
    </border>
    <border>
      <left style="thin">
        <color auto="1"/>
      </left>
      <right/>
      <top style="thin">
        <color auto="1"/>
      </top>
      <bottom/>
      <diagonal/>
    </border>
    <border>
      <left/>
      <right style="thin">
        <color theme="3" tint="9.9887081514938816E-2"/>
      </right>
      <top/>
      <bottom style="thin">
        <color theme="3" tint="9.9887081514938816E-2"/>
      </bottom>
      <diagonal/>
    </border>
    <border>
      <left style="thin">
        <color theme="3" tint="9.9887081514938816E-2"/>
      </left>
      <right style="thin">
        <color theme="3" tint="9.9887081514938816E-2"/>
      </right>
      <top/>
      <bottom style="thin">
        <color theme="3" tint="9.9887081514938816E-2"/>
      </bottom>
      <diagonal/>
    </border>
    <border>
      <left style="thin">
        <color theme="3" tint="9.9887081514938816E-2"/>
      </left>
      <right style="medium">
        <color theme="3" tint="9.9887081514938816E-2"/>
      </right>
      <top/>
      <bottom style="thin">
        <color theme="3" tint="9.9887081514938816E-2"/>
      </bottom>
      <diagonal/>
    </border>
    <border>
      <left/>
      <right style="medium">
        <color theme="3" tint="9.9887081514938816E-2"/>
      </right>
      <top/>
      <bottom style="thin">
        <color theme="3" tint="9.9887081514938816E-2"/>
      </bottom>
      <diagonal/>
    </border>
    <border>
      <left/>
      <right style="thin">
        <color theme="3" tint="9.9887081514938816E-2"/>
      </right>
      <top style="thin">
        <color theme="3" tint="9.9887081514938816E-2"/>
      </top>
      <bottom style="thin">
        <color theme="3" tint="9.9887081514938816E-2"/>
      </bottom>
      <diagonal/>
    </border>
    <border>
      <left style="thin">
        <color theme="3" tint="9.9887081514938816E-2"/>
      </left>
      <right style="thin">
        <color theme="3" tint="9.9887081514938816E-2"/>
      </right>
      <top style="thin">
        <color theme="3" tint="9.9887081514938816E-2"/>
      </top>
      <bottom style="thin">
        <color theme="3" tint="9.9887081514938816E-2"/>
      </bottom>
      <diagonal/>
    </border>
    <border>
      <left style="thin">
        <color theme="3" tint="9.9887081514938816E-2"/>
      </left>
      <right style="medium">
        <color theme="3" tint="9.9887081514938816E-2"/>
      </right>
      <top style="thin">
        <color theme="3" tint="9.9887081514938816E-2"/>
      </top>
      <bottom style="thin">
        <color theme="3" tint="9.9887081514938816E-2"/>
      </bottom>
      <diagonal/>
    </border>
    <border>
      <left/>
      <right style="medium">
        <color theme="3" tint="9.9887081514938816E-2"/>
      </right>
      <top style="thin">
        <color theme="3" tint="9.9887081514938816E-2"/>
      </top>
      <bottom style="thin">
        <color theme="3" tint="9.9887081514938816E-2"/>
      </bottom>
      <diagonal/>
    </border>
    <border>
      <left/>
      <right style="thin">
        <color theme="3" tint="9.9887081514938816E-2"/>
      </right>
      <top style="medium">
        <color theme="3" tint="9.9887081514938816E-2"/>
      </top>
      <bottom style="thin">
        <color theme="3" tint="9.9887081514938816E-2"/>
      </bottom>
      <diagonal/>
    </border>
    <border>
      <left style="thin">
        <color auto="1"/>
      </left>
      <right/>
      <top style="medium">
        <color auto="1"/>
      </top>
      <bottom style="medium">
        <color auto="1"/>
      </bottom>
      <diagonal/>
    </border>
    <border>
      <left/>
      <right style="thin">
        <color theme="3" tint="9.9887081514938816E-2"/>
      </right>
      <top style="thin">
        <color theme="3" tint="9.9887081514938816E-2"/>
      </top>
      <bottom style="medium">
        <color theme="3" tint="9.9887081514938816E-2"/>
      </bottom>
      <diagonal/>
    </border>
    <border>
      <left style="thin">
        <color theme="3" tint="9.9887081514938816E-2"/>
      </left>
      <right style="thin">
        <color theme="3" tint="9.9887081514938816E-2"/>
      </right>
      <top style="thin">
        <color theme="3" tint="9.9887081514938816E-2"/>
      </top>
      <bottom style="medium">
        <color theme="3" tint="9.9887081514938816E-2"/>
      </bottom>
      <diagonal/>
    </border>
    <border>
      <left style="thin">
        <color theme="3" tint="9.9887081514938816E-2"/>
      </left>
      <right style="medium">
        <color theme="3" tint="9.9887081514938816E-2"/>
      </right>
      <top style="thin">
        <color theme="3" tint="9.9887081514938816E-2"/>
      </top>
      <bottom style="medium">
        <color theme="3" tint="9.9887081514938816E-2"/>
      </bottom>
      <diagonal/>
    </border>
    <border>
      <left/>
      <right style="medium">
        <color theme="3" tint="9.9887081514938816E-2"/>
      </right>
      <top style="thin">
        <color theme="3" tint="9.9887081514938816E-2"/>
      </top>
      <bottom style="medium">
        <color theme="3" tint="9.9887081514938816E-2"/>
      </bottom>
      <diagonal/>
    </border>
    <border>
      <left style="medium">
        <color auto="1"/>
      </left>
      <right style="thin">
        <color auto="1"/>
      </right>
      <top/>
      <bottom style="thin">
        <color auto="1"/>
      </bottom>
      <diagonal/>
    </border>
    <border>
      <left style="thin">
        <color theme="0"/>
      </left>
      <right style="thin">
        <color theme="0"/>
      </right>
      <top style="thin">
        <color theme="0"/>
      </top>
      <bottom style="thin">
        <color theme="0"/>
      </bottom>
      <diagonal/>
    </border>
    <border>
      <left/>
      <right/>
      <top style="thin">
        <color theme="0"/>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bottom style="medium">
        <color auto="1"/>
      </bottom>
      <diagonal/>
    </border>
    <border>
      <left/>
      <right/>
      <top style="thin">
        <color auto="1"/>
      </top>
      <bottom style="thin">
        <color auto="1"/>
      </bottom>
      <diagonal/>
    </border>
    <border>
      <left/>
      <right/>
      <top style="thin">
        <color auto="1"/>
      </top>
      <bottom style="medium">
        <color auto="1"/>
      </bottom>
      <diagonal/>
    </border>
  </borders>
  <cellStyleXfs count="3">
    <xf numFmtId="0" fontId="0" fillId="0" borderId="0"/>
    <xf numFmtId="164" fontId="29" fillId="0" borderId="0"/>
    <xf numFmtId="0" fontId="1" fillId="0" borderId="0"/>
  </cellStyleXfs>
  <cellXfs count="586">
    <xf numFmtId="0" fontId="0" fillId="0" borderId="0" xfId="0"/>
    <xf numFmtId="0" fontId="2" fillId="0" borderId="1" xfId="0" applyFont="1" applyBorder="1" applyAlignment="1">
      <alignment horizontal="center"/>
    </xf>
    <xf numFmtId="0" fontId="2" fillId="0" borderId="0" xfId="0" applyFont="1"/>
    <xf numFmtId="0" fontId="2" fillId="2" borderId="0" xfId="0" applyFont="1" applyFill="1"/>
    <xf numFmtId="0" fontId="2" fillId="3"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vertical="center"/>
    </xf>
    <xf numFmtId="165" fontId="2" fillId="0" borderId="1" xfId="0" applyNumberFormat="1" applyFont="1" applyBorder="1"/>
    <xf numFmtId="9" fontId="2" fillId="0" borderId="1" xfId="0" applyNumberFormat="1" applyFont="1" applyBorder="1" applyAlignment="1">
      <alignment horizontal="center"/>
    </xf>
    <xf numFmtId="2" fontId="2" fillId="0" borderId="1" xfId="0" applyNumberFormat="1" applyFont="1" applyBorder="1" applyAlignment="1">
      <alignment horizontal="center"/>
    </xf>
    <xf numFmtId="10" fontId="2" fillId="0" borderId="0" xfId="0" applyNumberFormat="1" applyFont="1"/>
    <xf numFmtId="165" fontId="2" fillId="0" borderId="0" xfId="0" applyNumberFormat="1" applyFont="1"/>
    <xf numFmtId="0" fontId="2" fillId="0" borderId="1" xfId="0" applyFont="1" applyBorder="1"/>
    <xf numFmtId="0" fontId="3" fillId="3" borderId="1" xfId="0" applyFont="1" applyFill="1" applyBorder="1" applyAlignment="1">
      <alignment horizontal="center" vertical="center" wrapText="1"/>
    </xf>
    <xf numFmtId="0" fontId="2" fillId="4" borderId="1" xfId="0" applyFont="1" applyFill="1" applyBorder="1" applyAlignment="1">
      <alignment vertical="center"/>
    </xf>
    <xf numFmtId="166" fontId="2" fillId="4" borderId="1" xfId="0" applyNumberFormat="1" applyFont="1" applyFill="1" applyBorder="1"/>
    <xf numFmtId="10" fontId="2" fillId="4" borderId="1" xfId="0" applyNumberFormat="1" applyFont="1" applyFill="1" applyBorder="1" applyAlignment="1">
      <alignment horizontal="center"/>
    </xf>
    <xf numFmtId="166" fontId="2" fillId="0" borderId="1" xfId="0" applyNumberFormat="1" applyFont="1" applyBorder="1"/>
    <xf numFmtId="10" fontId="2" fillId="0" borderId="1" xfId="0" applyNumberFormat="1" applyFont="1" applyBorder="1" applyAlignment="1">
      <alignment horizontal="center"/>
    </xf>
    <xf numFmtId="166" fontId="4" fillId="2" borderId="1" xfId="0" applyNumberFormat="1" applyFont="1" applyFill="1" applyBorder="1"/>
    <xf numFmtId="10" fontId="4" fillId="2" borderId="1" xfId="0" applyNumberFormat="1" applyFont="1" applyFill="1" applyBorder="1" applyAlignment="1">
      <alignment horizontal="center"/>
    </xf>
    <xf numFmtId="0" fontId="2" fillId="4" borderId="1" xfId="0" applyFont="1" applyFill="1" applyBorder="1"/>
    <xf numFmtId="166" fontId="5" fillId="0" borderId="1" xfId="0" applyNumberFormat="1" applyFont="1" applyBorder="1" applyAlignment="1">
      <alignment vertical="center"/>
    </xf>
    <xf numFmtId="166" fontId="2" fillId="0" borderId="1" xfId="0" applyNumberFormat="1" applyFont="1" applyBorder="1" applyAlignment="1">
      <alignment vertical="center"/>
    </xf>
    <xf numFmtId="166" fontId="2" fillId="0" borderId="0" xfId="0" applyNumberFormat="1" applyFont="1"/>
    <xf numFmtId="0" fontId="2" fillId="0" borderId="6" xfId="0" applyFont="1" applyBorder="1"/>
    <xf numFmtId="0" fontId="2" fillId="0" borderId="7" xfId="0" applyFont="1" applyBorder="1"/>
    <xf numFmtId="0" fontId="3" fillId="5" borderId="10"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164" fontId="3" fillId="3" borderId="15" xfId="0" applyNumberFormat="1"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7" borderId="14" xfId="0" applyFont="1" applyFill="1" applyBorder="1" applyAlignment="1">
      <alignment horizontal="center" vertical="center" wrapText="1"/>
    </xf>
    <xf numFmtId="164" fontId="3" fillId="7" borderId="15" xfId="0" applyNumberFormat="1" applyFont="1" applyFill="1" applyBorder="1" applyAlignment="1">
      <alignment vertical="center" wrapText="1"/>
    </xf>
    <xf numFmtId="0" fontId="3" fillId="7" borderId="15" xfId="0" applyFont="1" applyFill="1" applyBorder="1" applyAlignment="1">
      <alignment horizontal="center" vertical="center" wrapText="1"/>
    </xf>
    <xf numFmtId="0" fontId="3" fillId="7" borderId="13" xfId="0" applyFont="1" applyFill="1" applyBorder="1" applyAlignment="1">
      <alignment horizontal="center" vertical="center" wrapText="1"/>
    </xf>
    <xf numFmtId="1" fontId="4" fillId="0" borderId="11" xfId="0" applyNumberFormat="1" applyFont="1" applyBorder="1" applyAlignment="1">
      <alignment horizontal="left" vertical="center" wrapText="1"/>
    </xf>
    <xf numFmtId="1" fontId="5" fillId="0" borderId="10" xfId="0" applyNumberFormat="1" applyFont="1" applyBorder="1" applyAlignment="1">
      <alignment vertical="center" wrapText="1"/>
    </xf>
    <xf numFmtId="1" fontId="4" fillId="0" borderId="11" xfId="0" applyNumberFormat="1" applyFont="1" applyBorder="1" applyAlignment="1" applyProtection="1">
      <alignment horizontal="center" vertical="center" wrapText="1"/>
      <protection locked="0"/>
    </xf>
    <xf numFmtId="164" fontId="4" fillId="0" borderId="9" xfId="0" applyNumberFormat="1" applyFont="1" applyBorder="1" applyAlignment="1" applyProtection="1">
      <alignment horizontal="center" vertical="center"/>
      <protection locked="0"/>
    </xf>
    <xf numFmtId="166" fontId="4" fillId="0" borderId="9" xfId="0" applyNumberFormat="1" applyFont="1" applyBorder="1" applyAlignment="1">
      <alignment horizontal="center" vertical="center"/>
    </xf>
    <xf numFmtId="166" fontId="4" fillId="0" borderId="9" xfId="0" applyNumberFormat="1" applyFont="1" applyBorder="1" applyAlignment="1">
      <alignment vertical="center"/>
    </xf>
    <xf numFmtId="166" fontId="4" fillId="0" borderId="10" xfId="0" applyNumberFormat="1" applyFont="1" applyBorder="1" applyAlignment="1">
      <alignment vertical="center"/>
    </xf>
    <xf numFmtId="166" fontId="4" fillId="0" borderId="12" xfId="0" applyNumberFormat="1" applyFont="1" applyBorder="1" applyAlignment="1">
      <alignment vertical="center"/>
    </xf>
    <xf numFmtId="1" fontId="2" fillId="0" borderId="11" xfId="0" applyNumberFormat="1" applyFont="1" applyBorder="1" applyAlignment="1" applyProtection="1">
      <alignment horizontal="center" vertical="center"/>
      <protection locked="0"/>
    </xf>
    <xf numFmtId="1" fontId="2" fillId="0" borderId="9" xfId="0" applyNumberFormat="1" applyFont="1" applyBorder="1" applyAlignment="1" applyProtection="1">
      <alignment horizontal="center" vertical="center"/>
      <protection locked="0"/>
    </xf>
    <xf numFmtId="1" fontId="2" fillId="0" borderId="9" xfId="0" applyNumberFormat="1" applyFont="1" applyBorder="1" applyAlignment="1">
      <alignment horizontal="center" vertical="center"/>
    </xf>
    <xf numFmtId="167" fontId="2" fillId="0" borderId="9" xfId="0" applyNumberFormat="1" applyFont="1" applyBorder="1" applyAlignment="1">
      <alignment horizontal="center" vertical="center"/>
    </xf>
    <xf numFmtId="167" fontId="2" fillId="0" borderId="10" xfId="0" applyNumberFormat="1" applyFont="1" applyBorder="1" applyAlignment="1">
      <alignment horizontal="center" vertical="center"/>
    </xf>
    <xf numFmtId="167" fontId="2" fillId="0" borderId="12" xfId="0" applyNumberFormat="1" applyFont="1" applyBorder="1" applyAlignment="1">
      <alignment horizontal="center" vertical="center"/>
    </xf>
    <xf numFmtId="168" fontId="5" fillId="0" borderId="12" xfId="0" applyNumberFormat="1" applyFont="1" applyBorder="1"/>
    <xf numFmtId="1" fontId="2" fillId="0" borderId="18" xfId="0" applyNumberFormat="1" applyFont="1" applyBorder="1" applyAlignment="1">
      <alignment horizontal="left" vertical="center" wrapText="1"/>
    </xf>
    <xf numFmtId="1" fontId="5" fillId="0" borderId="19" xfId="0" applyNumberFormat="1" applyFont="1" applyBorder="1" applyAlignment="1">
      <alignment vertical="center" wrapText="1"/>
    </xf>
    <xf numFmtId="1" fontId="4" fillId="0" borderId="18" xfId="0" applyNumberFormat="1" applyFont="1" applyBorder="1" applyAlignment="1" applyProtection="1">
      <alignment horizontal="center" vertical="center" wrapText="1"/>
      <protection locked="0"/>
    </xf>
    <xf numFmtId="164" fontId="4" fillId="0" borderId="1" xfId="0" applyNumberFormat="1" applyFont="1" applyBorder="1" applyAlignment="1" applyProtection="1">
      <alignment horizontal="center" vertical="center"/>
      <protection locked="0"/>
    </xf>
    <xf numFmtId="166" fontId="4" fillId="0" borderId="1" xfId="0" applyNumberFormat="1" applyFont="1" applyBorder="1" applyAlignment="1">
      <alignment horizontal="center" vertical="center"/>
    </xf>
    <xf numFmtId="166" fontId="4" fillId="0" borderId="1" xfId="0" applyNumberFormat="1" applyFont="1" applyBorder="1" applyAlignment="1">
      <alignment vertical="center"/>
    </xf>
    <xf numFmtId="166" fontId="4" fillId="0" borderId="19" xfId="0" applyNumberFormat="1" applyFont="1" applyBorder="1" applyAlignment="1">
      <alignment vertical="center"/>
    </xf>
    <xf numFmtId="166" fontId="4" fillId="0" borderId="20" xfId="0" applyNumberFormat="1" applyFont="1" applyBorder="1" applyAlignment="1">
      <alignment vertical="center"/>
    </xf>
    <xf numFmtId="1" fontId="2" fillId="0" borderId="18" xfId="0" applyNumberFormat="1" applyFont="1" applyBorder="1" applyAlignment="1" applyProtection="1">
      <alignment horizontal="center" vertical="center"/>
      <protection locked="0"/>
    </xf>
    <xf numFmtId="1" fontId="2" fillId="0" borderId="1" xfId="0" applyNumberFormat="1" applyFont="1" applyBorder="1" applyAlignment="1" applyProtection="1">
      <alignment horizontal="center" vertical="center"/>
      <protection locked="0"/>
    </xf>
    <xf numFmtId="1" fontId="2" fillId="0" borderId="1" xfId="0" applyNumberFormat="1" applyFont="1" applyBorder="1" applyAlignment="1">
      <alignment horizontal="center" vertical="center"/>
    </xf>
    <xf numFmtId="167" fontId="2" fillId="0" borderId="1" xfId="0" applyNumberFormat="1" applyFont="1" applyBorder="1" applyAlignment="1">
      <alignment horizontal="center" vertical="center"/>
    </xf>
    <xf numFmtId="167" fontId="2" fillId="0" borderId="19" xfId="0" applyNumberFormat="1" applyFont="1" applyBorder="1" applyAlignment="1">
      <alignment horizontal="center" vertical="center"/>
    </xf>
    <xf numFmtId="167" fontId="2" fillId="0" borderId="20" xfId="0" applyNumberFormat="1" applyFont="1" applyBorder="1" applyAlignment="1">
      <alignment horizontal="center" vertical="center"/>
    </xf>
    <xf numFmtId="168" fontId="5" fillId="0" borderId="20" xfId="0" applyNumberFormat="1" applyFont="1" applyBorder="1"/>
    <xf numFmtId="1" fontId="2" fillId="0" borderId="14" xfId="0" applyNumberFormat="1" applyFont="1" applyBorder="1" applyAlignment="1">
      <alignment horizontal="left" vertical="center" wrapText="1"/>
    </xf>
    <xf numFmtId="1" fontId="5" fillId="0" borderId="13" xfId="0" applyNumberFormat="1" applyFont="1" applyBorder="1" applyAlignment="1">
      <alignment vertical="center" wrapText="1"/>
    </xf>
    <xf numFmtId="1" fontId="4" fillId="0" borderId="14" xfId="0" applyNumberFormat="1" applyFont="1" applyBorder="1" applyAlignment="1" applyProtection="1">
      <alignment horizontal="center" vertical="center" wrapText="1"/>
      <protection locked="0"/>
    </xf>
    <xf numFmtId="164" fontId="4" fillId="0" borderId="15" xfId="0" applyNumberFormat="1" applyFont="1" applyBorder="1" applyAlignment="1" applyProtection="1">
      <alignment horizontal="center" vertical="center"/>
      <protection locked="0"/>
    </xf>
    <xf numFmtId="166" fontId="4" fillId="0" borderId="15" xfId="0" applyNumberFormat="1" applyFont="1" applyBorder="1" applyAlignment="1">
      <alignment vertical="center"/>
    </xf>
    <xf numFmtId="166" fontId="4" fillId="0" borderId="13" xfId="0" applyNumberFormat="1" applyFont="1" applyBorder="1" applyAlignment="1">
      <alignment vertical="center"/>
    </xf>
    <xf numFmtId="166" fontId="4" fillId="0" borderId="21" xfId="0" applyNumberFormat="1" applyFont="1" applyBorder="1" applyAlignment="1">
      <alignment vertical="center"/>
    </xf>
    <xf numFmtId="1" fontId="2" fillId="0" borderId="14" xfId="0" applyNumberFormat="1" applyFont="1" applyBorder="1" applyAlignment="1" applyProtection="1">
      <alignment horizontal="center" vertical="center"/>
      <protection locked="0"/>
    </xf>
    <xf numFmtId="1" fontId="2" fillId="0" borderId="15" xfId="0" applyNumberFormat="1" applyFont="1" applyBorder="1" applyAlignment="1" applyProtection="1">
      <alignment horizontal="center" vertical="center"/>
      <protection locked="0"/>
    </xf>
    <xf numFmtId="1" fontId="2" fillId="0" borderId="15" xfId="0" applyNumberFormat="1" applyFont="1" applyBorder="1" applyAlignment="1">
      <alignment horizontal="center" vertical="center"/>
    </xf>
    <xf numFmtId="167" fontId="2" fillId="0" borderId="15" xfId="0" applyNumberFormat="1" applyFont="1" applyBorder="1" applyAlignment="1">
      <alignment horizontal="center" vertical="center"/>
    </xf>
    <xf numFmtId="167" fontId="2" fillId="0" borderId="13" xfId="0" applyNumberFormat="1" applyFont="1" applyBorder="1" applyAlignment="1">
      <alignment horizontal="center" vertical="center"/>
    </xf>
    <xf numFmtId="167" fontId="2" fillId="0" borderId="21" xfId="0" applyNumberFormat="1" applyFont="1" applyBorder="1" applyAlignment="1">
      <alignment horizontal="center" vertical="center"/>
    </xf>
    <xf numFmtId="168" fontId="5" fillId="0" borderId="21" xfId="0" applyNumberFormat="1" applyFont="1" applyBorder="1"/>
    <xf numFmtId="166" fontId="4" fillId="0" borderId="15" xfId="0" applyNumberFormat="1" applyFont="1" applyBorder="1" applyAlignment="1">
      <alignment horizontal="center" vertical="center"/>
    </xf>
    <xf numFmtId="1" fontId="2" fillId="0" borderId="11" xfId="0" applyNumberFormat="1" applyFont="1" applyBorder="1" applyAlignment="1">
      <alignment vertical="center" wrapText="1"/>
    </xf>
    <xf numFmtId="1" fontId="4" fillId="0" borderId="11" xfId="0" applyNumberFormat="1" applyFont="1" applyBorder="1" applyAlignment="1" applyProtection="1">
      <alignment horizontal="center" vertical="center"/>
      <protection locked="0"/>
    </xf>
    <xf numFmtId="1" fontId="2" fillId="0" borderId="18" xfId="0" applyNumberFormat="1" applyFont="1" applyBorder="1" applyAlignment="1">
      <alignment vertical="center" wrapText="1"/>
    </xf>
    <xf numFmtId="164" fontId="4" fillId="2" borderId="1" xfId="0" applyNumberFormat="1" applyFont="1" applyFill="1" applyBorder="1" applyAlignment="1" applyProtection="1">
      <alignment horizontal="center" vertical="center"/>
      <protection locked="0"/>
    </xf>
    <xf numFmtId="164" fontId="4" fillId="2" borderId="15" xfId="0" applyNumberFormat="1" applyFont="1" applyFill="1" applyBorder="1" applyAlignment="1" applyProtection="1">
      <alignment horizontal="center" vertical="center"/>
      <protection locked="0"/>
    </xf>
    <xf numFmtId="1" fontId="2" fillId="0" borderId="11" xfId="0" applyNumberFormat="1" applyFont="1" applyBorder="1" applyAlignment="1">
      <alignment horizontal="left" vertical="center" wrapText="1"/>
    </xf>
    <xf numFmtId="1" fontId="2" fillId="0" borderId="18" xfId="0" applyNumberFormat="1" applyFont="1" applyBorder="1" applyAlignment="1" applyProtection="1">
      <alignment horizontal="center" vertical="center" wrapText="1"/>
      <protection locked="0"/>
    </xf>
    <xf numFmtId="1" fontId="2" fillId="0" borderId="14" xfId="0" applyNumberFormat="1" applyFont="1" applyBorder="1" applyAlignment="1" applyProtection="1">
      <alignment horizontal="center" vertical="center" wrapText="1"/>
      <protection locked="0"/>
    </xf>
    <xf numFmtId="1" fontId="4" fillId="0" borderId="18" xfId="0" applyNumberFormat="1" applyFont="1" applyBorder="1" applyAlignment="1" applyProtection="1">
      <alignment horizontal="center" vertical="center"/>
      <protection locked="0"/>
    </xf>
    <xf numFmtId="1" fontId="2" fillId="0" borderId="23" xfId="0" applyNumberFormat="1" applyFont="1" applyBorder="1" applyAlignment="1">
      <alignment horizontal="left" vertical="center" wrapText="1"/>
    </xf>
    <xf numFmtId="1" fontId="5" fillId="0" borderId="24" xfId="0" applyNumberFormat="1" applyFont="1" applyBorder="1" applyAlignment="1">
      <alignment vertical="center" wrapText="1"/>
    </xf>
    <xf numFmtId="1" fontId="2" fillId="0" borderId="23" xfId="0" applyNumberFormat="1" applyFont="1" applyBorder="1" applyAlignment="1" applyProtection="1">
      <alignment horizontal="center" vertical="center"/>
      <protection locked="0"/>
    </xf>
    <xf numFmtId="164" fontId="4" fillId="0" borderId="25" xfId="0" applyNumberFormat="1" applyFont="1" applyBorder="1" applyAlignment="1" applyProtection="1">
      <alignment horizontal="center" vertical="center"/>
      <protection locked="0"/>
    </xf>
    <xf numFmtId="166" fontId="4" fillId="0" borderId="25" xfId="0" applyNumberFormat="1" applyFont="1" applyBorder="1" applyAlignment="1">
      <alignment horizontal="center" vertical="center"/>
    </xf>
    <xf numFmtId="166" fontId="4" fillId="0" borderId="25" xfId="0" applyNumberFormat="1" applyFont="1" applyBorder="1" applyAlignment="1">
      <alignment vertical="center"/>
    </xf>
    <xf numFmtId="166" fontId="4" fillId="0" borderId="24" xfId="0" applyNumberFormat="1" applyFont="1" applyBorder="1" applyAlignment="1">
      <alignment vertical="center"/>
    </xf>
    <xf numFmtId="166" fontId="4" fillId="0" borderId="26" xfId="0" applyNumberFormat="1" applyFont="1" applyBorder="1" applyAlignment="1">
      <alignment vertical="center"/>
    </xf>
    <xf numFmtId="1" fontId="2" fillId="0" borderId="25" xfId="0" applyNumberFormat="1" applyFont="1" applyBorder="1" applyAlignment="1" applyProtection="1">
      <alignment horizontal="center" vertical="center"/>
      <protection locked="0"/>
    </xf>
    <xf numFmtId="1" fontId="2" fillId="0" borderId="25" xfId="0" applyNumberFormat="1" applyFont="1" applyBorder="1" applyAlignment="1">
      <alignment horizontal="center" vertical="center"/>
    </xf>
    <xf numFmtId="167" fontId="2" fillId="0" borderId="25" xfId="0" applyNumberFormat="1" applyFont="1" applyBorder="1" applyAlignment="1">
      <alignment horizontal="center" vertical="center"/>
    </xf>
    <xf numFmtId="167" fontId="2" fillId="0" borderId="24" xfId="0" applyNumberFormat="1" applyFont="1" applyBorder="1" applyAlignment="1">
      <alignment horizontal="center" vertical="center"/>
    </xf>
    <xf numFmtId="167" fontId="2" fillId="0" borderId="26" xfId="0" applyNumberFormat="1" applyFont="1" applyBorder="1" applyAlignment="1">
      <alignment horizontal="center" vertical="center"/>
    </xf>
    <xf numFmtId="168" fontId="5" fillId="0" borderId="26" xfId="0" applyNumberFormat="1" applyFont="1" applyBorder="1"/>
    <xf numFmtId="1" fontId="4" fillId="0" borderId="18" xfId="0" applyNumberFormat="1" applyFont="1" applyBorder="1" applyAlignment="1">
      <alignment horizontal="left" vertical="center" wrapText="1"/>
    </xf>
    <xf numFmtId="1" fontId="5" fillId="2" borderId="19" xfId="0" applyNumberFormat="1" applyFont="1" applyFill="1" applyBorder="1" applyAlignment="1">
      <alignment vertical="center" wrapText="1"/>
    </xf>
    <xf numFmtId="1" fontId="2" fillId="2" borderId="18" xfId="0" applyNumberFormat="1" applyFont="1" applyFill="1" applyBorder="1" applyAlignment="1" applyProtection="1">
      <alignment horizontal="center" vertical="center"/>
      <protection locked="0"/>
    </xf>
    <xf numFmtId="166" fontId="4" fillId="2" borderId="1" xfId="0" applyNumberFormat="1" applyFont="1" applyFill="1" applyBorder="1" applyAlignment="1">
      <alignment horizontal="center" vertical="center"/>
    </xf>
    <xf numFmtId="166" fontId="4" fillId="2" borderId="1" xfId="0" applyNumberFormat="1" applyFont="1" applyFill="1" applyBorder="1" applyAlignment="1">
      <alignment vertical="center"/>
    </xf>
    <xf numFmtId="166" fontId="4" fillId="2" borderId="19" xfId="0" applyNumberFormat="1" applyFont="1" applyFill="1" applyBorder="1" applyAlignment="1">
      <alignment vertical="center"/>
    </xf>
    <xf numFmtId="166" fontId="4" fillId="2" borderId="20" xfId="0" applyNumberFormat="1" applyFont="1" applyFill="1" applyBorder="1" applyAlignment="1">
      <alignment vertical="center"/>
    </xf>
    <xf numFmtId="1" fontId="2" fillId="2" borderId="1" xfId="0" applyNumberFormat="1" applyFont="1" applyFill="1" applyBorder="1" applyAlignment="1" applyProtection="1">
      <alignment horizontal="center" vertical="center"/>
      <protection locked="0"/>
    </xf>
    <xf numFmtId="1" fontId="2" fillId="2" borderId="1" xfId="0" applyNumberFormat="1" applyFont="1" applyFill="1" applyBorder="1" applyAlignment="1">
      <alignment horizontal="center" vertical="center"/>
    </xf>
    <xf numFmtId="167" fontId="2" fillId="2" borderId="1" xfId="0" applyNumberFormat="1" applyFont="1" applyFill="1" applyBorder="1" applyAlignment="1">
      <alignment horizontal="center" vertical="center"/>
    </xf>
    <xf numFmtId="167" fontId="2" fillId="2" borderId="19" xfId="0" applyNumberFormat="1" applyFont="1" applyFill="1" applyBorder="1" applyAlignment="1">
      <alignment horizontal="center" vertical="center"/>
    </xf>
    <xf numFmtId="167" fontId="2" fillId="2" borderId="20" xfId="0" applyNumberFormat="1" applyFont="1" applyFill="1" applyBorder="1" applyAlignment="1">
      <alignment horizontal="center" vertical="center"/>
    </xf>
    <xf numFmtId="168" fontId="5" fillId="2" borderId="20" xfId="0" applyNumberFormat="1" applyFont="1" applyFill="1" applyBorder="1"/>
    <xf numFmtId="1" fontId="2" fillId="0" borderId="12" xfId="0" applyNumberFormat="1" applyFont="1" applyBorder="1" applyAlignment="1">
      <alignment horizontal="left" vertical="center" wrapText="1"/>
    </xf>
    <xf numFmtId="1" fontId="5" fillId="0" borderId="11" xfId="0" applyNumberFormat="1" applyFont="1" applyBorder="1" applyAlignment="1">
      <alignment vertical="center" wrapText="1"/>
    </xf>
    <xf numFmtId="1" fontId="2" fillId="0" borderId="20" xfId="0" applyNumberFormat="1" applyFont="1" applyBorder="1" applyAlignment="1">
      <alignment horizontal="left" vertical="center" wrapText="1"/>
    </xf>
    <xf numFmtId="1" fontId="5" fillId="0" borderId="18" xfId="0" applyNumberFormat="1" applyFont="1" applyBorder="1" applyAlignment="1">
      <alignment vertical="center" wrapText="1"/>
    </xf>
    <xf numFmtId="1" fontId="2" fillId="0" borderId="28" xfId="0" applyNumberFormat="1" applyFont="1" applyBorder="1" applyAlignment="1">
      <alignment horizontal="left" vertical="center" wrapText="1"/>
    </xf>
    <xf numFmtId="1" fontId="5" fillId="0" borderId="29" xfId="0" applyNumberFormat="1" applyFont="1" applyBorder="1" applyAlignment="1">
      <alignment vertical="center" wrapText="1"/>
    </xf>
    <xf numFmtId="1" fontId="2" fillId="0" borderId="30" xfId="0" applyNumberFormat="1" applyFont="1" applyBorder="1" applyAlignment="1" applyProtection="1">
      <alignment horizontal="center" vertical="center"/>
      <protection locked="0"/>
    </xf>
    <xf numFmtId="164" fontId="4" fillId="0" borderId="30" xfId="0" applyNumberFormat="1" applyFont="1" applyBorder="1" applyAlignment="1" applyProtection="1">
      <alignment horizontal="center" vertical="center"/>
      <protection locked="0"/>
    </xf>
    <xf numFmtId="166" fontId="4" fillId="0" borderId="30" xfId="0" applyNumberFormat="1" applyFont="1" applyBorder="1" applyAlignment="1">
      <alignment horizontal="center" vertical="center"/>
    </xf>
    <xf numFmtId="166" fontId="4" fillId="0" borderId="30" xfId="0" applyNumberFormat="1" applyFont="1" applyBorder="1" applyAlignment="1">
      <alignment vertical="center"/>
    </xf>
    <xf numFmtId="166" fontId="4" fillId="0" borderId="31" xfId="0" applyNumberFormat="1" applyFont="1" applyBorder="1" applyAlignment="1">
      <alignment vertical="center"/>
    </xf>
    <xf numFmtId="166" fontId="4" fillId="0" borderId="28" xfId="0" applyNumberFormat="1" applyFont="1" applyBorder="1" applyAlignment="1">
      <alignment vertical="center"/>
    </xf>
    <xf numFmtId="1" fontId="2" fillId="0" borderId="29" xfId="0" applyNumberFormat="1" applyFont="1" applyBorder="1" applyAlignment="1" applyProtection="1">
      <alignment horizontal="center" vertical="center"/>
      <protection locked="0"/>
    </xf>
    <xf numFmtId="1" fontId="2" fillId="0" borderId="30" xfId="0" applyNumberFormat="1" applyFont="1" applyBorder="1" applyAlignment="1">
      <alignment horizontal="center" vertical="center"/>
    </xf>
    <xf numFmtId="167" fontId="2" fillId="0" borderId="30" xfId="0" applyNumberFormat="1" applyFont="1" applyBorder="1" applyAlignment="1">
      <alignment horizontal="center" vertical="center"/>
    </xf>
    <xf numFmtId="167" fontId="2" fillId="0" borderId="31" xfId="0" applyNumberFormat="1" applyFont="1" applyBorder="1" applyAlignment="1">
      <alignment horizontal="center" vertical="center"/>
    </xf>
    <xf numFmtId="167" fontId="2" fillId="0" borderId="28" xfId="0" applyNumberFormat="1" applyFont="1" applyBorder="1" applyAlignment="1">
      <alignment horizontal="center" vertical="center"/>
    </xf>
    <xf numFmtId="168" fontId="5" fillId="0" borderId="28" xfId="0" applyNumberFormat="1" applyFont="1" applyBorder="1"/>
    <xf numFmtId="1" fontId="2" fillId="0" borderId="21" xfId="0" applyNumberFormat="1" applyFont="1" applyBorder="1" applyAlignment="1">
      <alignment horizontal="left" vertical="center" wrapText="1"/>
    </xf>
    <xf numFmtId="1" fontId="5" fillId="0" borderId="14" xfId="0" applyNumberFormat="1" applyFont="1" applyBorder="1" applyAlignment="1">
      <alignment vertical="center" wrapText="1"/>
    </xf>
    <xf numFmtId="1" fontId="2" fillId="0" borderId="26" xfId="0" applyNumberFormat="1" applyFont="1" applyBorder="1" applyAlignment="1">
      <alignment horizontal="left" vertical="center" wrapText="1"/>
    </xf>
    <xf numFmtId="1" fontId="5" fillId="0" borderId="23" xfId="0" applyNumberFormat="1" applyFont="1" applyBorder="1" applyAlignment="1">
      <alignment vertical="center" wrapText="1"/>
    </xf>
    <xf numFmtId="1" fontId="4" fillId="0" borderId="9" xfId="0" applyNumberFormat="1" applyFont="1" applyBorder="1" applyAlignment="1" applyProtection="1">
      <alignment horizontal="center" vertical="center"/>
      <protection locked="0"/>
    </xf>
    <xf numFmtId="167" fontId="2" fillId="0" borderId="17" xfId="0" applyNumberFormat="1" applyFont="1" applyBorder="1" applyAlignment="1">
      <alignment horizontal="center" vertical="center"/>
    </xf>
    <xf numFmtId="168" fontId="5" fillId="0" borderId="23" xfId="0" applyNumberFormat="1" applyFont="1" applyBorder="1"/>
    <xf numFmtId="1" fontId="4" fillId="0" borderId="1" xfId="0" applyNumberFormat="1" applyFont="1" applyBorder="1" applyAlignment="1" applyProtection="1">
      <alignment horizontal="center" vertical="center"/>
      <protection locked="0"/>
    </xf>
    <xf numFmtId="167" fontId="2" fillId="0" borderId="27" xfId="0" applyNumberFormat="1" applyFont="1" applyBorder="1" applyAlignment="1">
      <alignment horizontal="center" vertical="center"/>
    </xf>
    <xf numFmtId="168" fontId="5" fillId="0" borderId="18" xfId="0" applyNumberFormat="1" applyFont="1" applyBorder="1"/>
    <xf numFmtId="1" fontId="2" fillId="0" borderId="20" xfId="0" applyNumberFormat="1" applyFont="1" applyBorder="1" applyAlignment="1">
      <alignment vertical="center" wrapText="1"/>
    </xf>
    <xf numFmtId="1" fontId="4" fillId="0" borderId="15" xfId="0" applyNumberFormat="1" applyFont="1" applyBorder="1" applyAlignment="1" applyProtection="1">
      <alignment horizontal="center" vertical="center"/>
      <protection locked="0"/>
    </xf>
    <xf numFmtId="167" fontId="2" fillId="0" borderId="32" xfId="0" applyNumberFormat="1" applyFont="1" applyBorder="1" applyAlignment="1">
      <alignment horizontal="center" vertical="center"/>
    </xf>
    <xf numFmtId="168" fontId="5" fillId="0" borderId="29" xfId="0" applyNumberFormat="1" applyFont="1" applyBorder="1"/>
    <xf numFmtId="1" fontId="2" fillId="0" borderId="11" xfId="0" applyNumberFormat="1" applyFont="1" applyBorder="1" applyAlignment="1">
      <alignment horizontal="left" vertical="center"/>
    </xf>
    <xf numFmtId="1" fontId="2" fillId="0" borderId="18" xfId="0" applyNumberFormat="1" applyFont="1" applyBorder="1" applyAlignment="1">
      <alignment horizontal="left" vertical="center"/>
    </xf>
    <xf numFmtId="1" fontId="4" fillId="0" borderId="14" xfId="0" applyNumberFormat="1" applyFont="1" applyBorder="1" applyAlignment="1" applyProtection="1">
      <alignment horizontal="center" vertical="center"/>
      <protection locked="0"/>
    </xf>
    <xf numFmtId="0" fontId="3" fillId="5" borderId="15" xfId="0" applyFont="1" applyFill="1" applyBorder="1" applyAlignment="1">
      <alignment horizontal="center" vertical="center" wrapText="1"/>
    </xf>
    <xf numFmtId="0" fontId="3" fillId="5" borderId="33" xfId="0" applyFont="1" applyFill="1" applyBorder="1" applyAlignment="1">
      <alignment horizontal="center" vertical="center" wrapText="1"/>
    </xf>
    <xf numFmtId="0" fontId="5" fillId="0" borderId="34" xfId="0" applyFont="1" applyBorder="1" applyAlignment="1">
      <alignment horizontal="center" vertical="center"/>
    </xf>
    <xf numFmtId="1" fontId="5" fillId="0" borderId="35" xfId="0" applyNumberFormat="1" applyFont="1" applyBorder="1" applyAlignment="1">
      <alignment horizontal="center" vertical="center" wrapText="1"/>
    </xf>
    <xf numFmtId="1" fontId="2" fillId="0" borderId="36" xfId="0" applyNumberFormat="1" applyFont="1" applyBorder="1" applyAlignment="1">
      <alignment horizontal="justify" vertical="center" wrapText="1"/>
    </xf>
    <xf numFmtId="1" fontId="2" fillId="0" borderId="37" xfId="0" applyNumberFormat="1" applyFont="1" applyBorder="1" applyAlignment="1">
      <alignment horizontal="center" vertical="center" wrapText="1"/>
    </xf>
    <xf numFmtId="1" fontId="5" fillId="0" borderId="36" xfId="0" applyNumberFormat="1" applyFont="1" applyBorder="1" applyAlignment="1">
      <alignment horizontal="center" vertical="center"/>
    </xf>
    <xf numFmtId="166" fontId="5" fillId="0" borderId="39" xfId="0" applyNumberFormat="1" applyFont="1" applyBorder="1" applyAlignment="1">
      <alignment vertical="center"/>
    </xf>
    <xf numFmtId="1" fontId="2" fillId="0" borderId="36" xfId="0" applyNumberFormat="1" applyFont="1" applyBorder="1" applyAlignment="1">
      <alignment horizontal="center" vertical="center" wrapText="1"/>
    </xf>
    <xf numFmtId="1" fontId="2" fillId="0" borderId="38" xfId="0" applyNumberFormat="1" applyFont="1" applyBorder="1" applyAlignment="1">
      <alignment vertical="center" wrapText="1"/>
    </xf>
    <xf numFmtId="0" fontId="2" fillId="0" borderId="39" xfId="0" applyFont="1" applyBorder="1" applyAlignment="1">
      <alignment horizontal="center" vertical="center"/>
    </xf>
    <xf numFmtId="168" fontId="5" fillId="0" borderId="39" xfId="0" applyNumberFormat="1" applyFont="1" applyBorder="1"/>
    <xf numFmtId="0" fontId="5" fillId="0" borderId="40" xfId="0" applyFont="1" applyBorder="1" applyAlignment="1">
      <alignment horizontal="center" vertical="center"/>
    </xf>
    <xf numFmtId="1" fontId="5" fillId="0" borderId="41" xfId="0" applyNumberFormat="1" applyFont="1" applyBorder="1" applyAlignment="1">
      <alignment horizontal="center" vertical="center" wrapText="1"/>
    </xf>
    <xf numFmtId="1" fontId="4" fillId="0" borderId="42" xfId="0" applyNumberFormat="1" applyFont="1" applyBorder="1" applyAlignment="1">
      <alignment horizontal="justify" vertical="center" wrapText="1"/>
    </xf>
    <xf numFmtId="1" fontId="2" fillId="0" borderId="43" xfId="0" applyNumberFormat="1" applyFont="1" applyBorder="1" applyAlignment="1">
      <alignment horizontal="center" vertical="center" wrapText="1"/>
    </xf>
    <xf numFmtId="1" fontId="5" fillId="0" borderId="42" xfId="0" applyNumberFormat="1" applyFont="1" applyBorder="1" applyAlignment="1">
      <alignment horizontal="center" vertical="center"/>
    </xf>
    <xf numFmtId="166" fontId="5" fillId="0" borderId="45" xfId="0" applyNumberFormat="1" applyFont="1" applyBorder="1" applyAlignment="1">
      <alignment vertical="center"/>
    </xf>
    <xf numFmtId="1" fontId="2" fillId="0" borderId="42" xfId="0" applyNumberFormat="1" applyFont="1" applyBorder="1" applyAlignment="1">
      <alignment horizontal="center" vertical="center" wrapText="1"/>
    </xf>
    <xf numFmtId="1" fontId="2" fillId="0" borderId="44" xfId="0" applyNumberFormat="1" applyFont="1" applyBorder="1" applyAlignment="1">
      <alignment vertical="center" wrapText="1"/>
    </xf>
    <xf numFmtId="0" fontId="2" fillId="0" borderId="45" xfId="0" applyFont="1" applyBorder="1" applyAlignment="1">
      <alignment horizontal="center" vertical="center"/>
    </xf>
    <xf numFmtId="168" fontId="5" fillId="0" borderId="45" xfId="0" applyNumberFormat="1" applyFont="1" applyBorder="1" applyAlignment="1">
      <alignment horizontal="center" vertical="center"/>
    </xf>
    <xf numFmtId="1" fontId="2" fillId="0" borderId="38" xfId="0" applyNumberFormat="1" applyFont="1" applyBorder="1" applyAlignment="1">
      <alignment horizontal="center" vertical="center"/>
    </xf>
    <xf numFmtId="167" fontId="2" fillId="0" borderId="39" xfId="0" applyNumberFormat="1" applyFont="1" applyBorder="1" applyAlignment="1">
      <alignment horizontal="center" vertical="center"/>
    </xf>
    <xf numFmtId="168" fontId="5" fillId="0" borderId="39" xfId="0" applyNumberFormat="1" applyFont="1" applyBorder="1" applyAlignment="1">
      <alignment vertical="center"/>
    </xf>
    <xf numFmtId="0" fontId="3" fillId="11" borderId="46" xfId="0" applyFont="1" applyFill="1" applyBorder="1" applyAlignment="1">
      <alignment horizontal="center" vertical="center"/>
    </xf>
    <xf numFmtId="1" fontId="3" fillId="11" borderId="37" xfId="0" applyNumberFormat="1" applyFont="1" applyFill="1" applyBorder="1" applyAlignment="1">
      <alignment horizontal="justify" vertical="center" wrapText="1"/>
    </xf>
    <xf numFmtId="166" fontId="3" fillId="3" borderId="39" xfId="0" applyNumberFormat="1" applyFont="1" applyFill="1" applyBorder="1" applyAlignment="1">
      <alignment vertical="center"/>
    </xf>
    <xf numFmtId="170" fontId="3" fillId="9" borderId="39" xfId="0" applyNumberFormat="1" applyFont="1" applyFill="1" applyBorder="1"/>
    <xf numFmtId="0" fontId="5"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2" fillId="2" borderId="0" xfId="0" applyFont="1" applyFill="1" applyAlignment="1">
      <alignment horizontal="center" vertical="center"/>
    </xf>
    <xf numFmtId="164" fontId="2" fillId="2" borderId="0" xfId="0" applyNumberFormat="1" applyFont="1" applyFill="1" applyAlignment="1">
      <alignment vertical="center"/>
    </xf>
    <xf numFmtId="166" fontId="2" fillId="2" borderId="0" xfId="0" applyNumberFormat="1" applyFont="1" applyFill="1" applyAlignment="1">
      <alignment horizontal="center" vertical="center"/>
    </xf>
    <xf numFmtId="166" fontId="8" fillId="0" borderId="0" xfId="0" applyNumberFormat="1" applyFont="1"/>
    <xf numFmtId="171" fontId="2" fillId="0" borderId="0" xfId="0" applyNumberFormat="1" applyFont="1"/>
    <xf numFmtId="0" fontId="8" fillId="0" borderId="0" xfId="0" applyFont="1"/>
    <xf numFmtId="172" fontId="2" fillId="0" borderId="0" xfId="0" applyNumberFormat="1" applyFont="1"/>
    <xf numFmtId="0" fontId="9" fillId="0" borderId="0" xfId="0" applyFont="1"/>
    <xf numFmtId="166" fontId="9" fillId="0" borderId="0" xfId="0" applyNumberFormat="1" applyFont="1"/>
    <xf numFmtId="0" fontId="2" fillId="0" borderId="6" xfId="0" applyFont="1" applyBorder="1" applyAlignment="1">
      <alignment horizontal="left" vertical="center"/>
    </xf>
    <xf numFmtId="0" fontId="2" fillId="0" borderId="0" xfId="0" applyFont="1" applyAlignment="1">
      <alignment vertical="center"/>
    </xf>
    <xf numFmtId="0" fontId="12" fillId="0" borderId="0" xfId="0" applyFont="1"/>
    <xf numFmtId="0" fontId="2" fillId="0" borderId="47" xfId="0" applyFont="1" applyBorder="1"/>
    <xf numFmtId="0" fontId="2" fillId="0" borderId="44" xfId="0" applyFont="1" applyBorder="1"/>
    <xf numFmtId="0" fontId="2" fillId="0" borderId="43" xfId="0" applyFont="1" applyBorder="1"/>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8" xfId="0" applyFont="1" applyBorder="1" applyAlignment="1">
      <alignment horizontal="center" vertical="center" wrapText="1"/>
    </xf>
    <xf numFmtId="0" fontId="5" fillId="0" borderId="37" xfId="0" applyFont="1" applyBorder="1" applyAlignment="1">
      <alignment horizontal="center" vertical="center" wrapText="1"/>
    </xf>
    <xf numFmtId="0" fontId="2" fillId="0" borderId="22" xfId="0" applyFont="1" applyBorder="1" applyAlignment="1">
      <alignment horizontal="center"/>
    </xf>
    <xf numFmtId="0" fontId="2" fillId="0" borderId="23" xfId="0" applyFont="1" applyBorder="1"/>
    <xf numFmtId="170" fontId="2" fillId="2" borderId="25" xfId="0" applyNumberFormat="1" applyFont="1" applyFill="1" applyBorder="1"/>
    <xf numFmtId="170" fontId="2" fillId="0" borderId="25" xfId="0" applyNumberFormat="1" applyFont="1" applyBorder="1"/>
    <xf numFmtId="170" fontId="2" fillId="0" borderId="24" xfId="0" applyNumberFormat="1" applyFont="1" applyBorder="1"/>
    <xf numFmtId="0" fontId="2" fillId="0" borderId="27" xfId="0" applyFont="1" applyBorder="1" applyAlignment="1">
      <alignment horizontal="center"/>
    </xf>
    <xf numFmtId="0" fontId="2" fillId="0" borderId="18" xfId="0" applyFont="1" applyBorder="1"/>
    <xf numFmtId="170" fontId="2" fillId="0" borderId="1" xfId="0" applyNumberFormat="1" applyFont="1" applyBorder="1"/>
    <xf numFmtId="170" fontId="2" fillId="0" borderId="19" xfId="0" applyNumberFormat="1" applyFont="1" applyBorder="1"/>
    <xf numFmtId="169" fontId="2" fillId="0" borderId="0" xfId="0" applyNumberFormat="1" applyFont="1"/>
    <xf numFmtId="0" fontId="2" fillId="0" borderId="32" xfId="0" applyFont="1" applyBorder="1" applyAlignment="1">
      <alignment horizontal="center"/>
    </xf>
    <xf numFmtId="0" fontId="2" fillId="0" borderId="29" xfId="0" applyFont="1" applyBorder="1"/>
    <xf numFmtId="170" fontId="2" fillId="0" borderId="30" xfId="0" applyNumberFormat="1" applyFont="1" applyBorder="1"/>
    <xf numFmtId="170" fontId="2" fillId="0" borderId="31" xfId="0" applyNumberFormat="1" applyFont="1" applyBorder="1"/>
    <xf numFmtId="170" fontId="5" fillId="0" borderId="38" xfId="0" applyNumberFormat="1" applyFont="1" applyBorder="1"/>
    <xf numFmtId="170" fontId="7" fillId="0" borderId="37" xfId="0" applyNumberFormat="1" applyFont="1" applyBorder="1"/>
    <xf numFmtId="0" fontId="5" fillId="0" borderId="0" xfId="0" applyFont="1"/>
    <xf numFmtId="169" fontId="5" fillId="0" borderId="0" xfId="0" applyNumberFormat="1" applyFont="1"/>
    <xf numFmtId="0" fontId="0" fillId="0" borderId="0" xfId="0" applyAlignment="1">
      <alignment horizontal="center"/>
    </xf>
    <xf numFmtId="0" fontId="0" fillId="0" borderId="6" xfId="0" applyBorder="1"/>
    <xf numFmtId="0" fontId="0" fillId="0" borderId="7" xfId="0" applyBorder="1" applyAlignment="1">
      <alignment horizontal="center"/>
    </xf>
    <xf numFmtId="0" fontId="0" fillId="0" borderId="7" xfId="0" applyBorder="1"/>
    <xf numFmtId="0" fontId="14" fillId="5" borderId="10" xfId="0" applyFont="1" applyFill="1" applyBorder="1" applyAlignment="1">
      <alignment horizontal="center" vertical="center" wrapText="1"/>
    </xf>
    <xf numFmtId="0" fontId="14" fillId="5" borderId="31" xfId="0" applyFont="1" applyFill="1" applyBorder="1" applyAlignment="1">
      <alignment horizontal="center" vertical="center" wrapText="1"/>
    </xf>
    <xf numFmtId="0" fontId="14" fillId="3" borderId="29" xfId="0" applyFont="1" applyFill="1" applyBorder="1" applyAlignment="1">
      <alignment horizontal="center" vertical="center" wrapText="1"/>
    </xf>
    <xf numFmtId="164" fontId="14" fillId="3" borderId="30" xfId="0" applyNumberFormat="1" applyFont="1" applyFill="1" applyBorder="1" applyAlignment="1">
      <alignment vertical="center" wrapText="1"/>
    </xf>
    <xf numFmtId="0" fontId="14" fillId="3" borderId="30" xfId="0" applyFont="1" applyFill="1" applyBorder="1" applyAlignment="1">
      <alignment horizontal="center" vertical="center" wrapText="1"/>
    </xf>
    <xf numFmtId="0" fontId="14" fillId="3" borderId="31" xfId="0" applyFont="1" applyFill="1" applyBorder="1" applyAlignment="1">
      <alignment horizontal="center" vertical="center" wrapText="1"/>
    </xf>
    <xf numFmtId="0" fontId="14" fillId="7" borderId="14" xfId="0" applyFont="1" applyFill="1" applyBorder="1" applyAlignment="1">
      <alignment horizontal="center" vertical="center" wrapText="1"/>
    </xf>
    <xf numFmtId="164" fontId="14" fillId="7" borderId="15" xfId="0" applyNumberFormat="1" applyFont="1" applyFill="1" applyBorder="1" applyAlignment="1">
      <alignment vertical="center" wrapText="1"/>
    </xf>
    <xf numFmtId="0" fontId="14" fillId="7" borderId="15" xfId="0" applyFont="1" applyFill="1" applyBorder="1" applyAlignment="1">
      <alignment horizontal="center" vertical="center" wrapText="1"/>
    </xf>
    <xf numFmtId="0" fontId="14" fillId="7" borderId="13" xfId="0" applyFont="1" applyFill="1" applyBorder="1" applyAlignment="1">
      <alignment horizontal="center" vertical="center" wrapText="1"/>
    </xf>
    <xf numFmtId="1" fontId="17" fillId="0" borderId="17" xfId="0" applyNumberFormat="1" applyFont="1" applyBorder="1" applyAlignment="1">
      <alignment horizontal="left" vertical="center" wrapText="1"/>
    </xf>
    <xf numFmtId="1" fontId="18" fillId="0" borderId="17" xfId="0" applyNumberFormat="1" applyFont="1" applyBorder="1" applyAlignment="1">
      <alignment horizontal="center" vertical="center" wrapText="1"/>
    </xf>
    <xf numFmtId="1" fontId="17" fillId="0" borderId="11" xfId="0" applyNumberFormat="1" applyFont="1" applyBorder="1" applyAlignment="1" applyProtection="1">
      <alignment horizontal="center" vertical="center" wrapText="1"/>
      <protection locked="0"/>
    </xf>
    <xf numFmtId="164" fontId="17" fillId="0" borderId="9" xfId="0" applyNumberFormat="1" applyFont="1" applyBorder="1" applyAlignment="1" applyProtection="1">
      <alignment vertical="center"/>
      <protection locked="0"/>
    </xf>
    <xf numFmtId="166" fontId="17" fillId="0" borderId="9" xfId="0" applyNumberFormat="1" applyFont="1" applyBorder="1" applyAlignment="1">
      <alignment horizontal="center" vertical="center"/>
    </xf>
    <xf numFmtId="166" fontId="17" fillId="0" borderId="9" xfId="0" applyNumberFormat="1" applyFont="1" applyBorder="1" applyAlignment="1">
      <alignment vertical="center"/>
    </xf>
    <xf numFmtId="166" fontId="17" fillId="0" borderId="48" xfId="0" applyNumberFormat="1" applyFont="1" applyBorder="1" applyAlignment="1">
      <alignment vertical="center"/>
    </xf>
    <xf numFmtId="166" fontId="17" fillId="0" borderId="17" xfId="0" applyNumberFormat="1" applyFont="1" applyBorder="1" applyAlignment="1">
      <alignment vertical="center"/>
    </xf>
    <xf numFmtId="1" fontId="0" fillId="0" borderId="11" xfId="0" applyNumberFormat="1" applyBorder="1" applyAlignment="1" applyProtection="1">
      <alignment horizontal="center" vertical="center"/>
      <protection locked="0"/>
    </xf>
    <xf numFmtId="1" fontId="0" fillId="0" borderId="9" xfId="0" applyNumberFormat="1" applyBorder="1" applyAlignment="1" applyProtection="1">
      <alignment horizontal="center" vertical="center"/>
      <protection locked="0"/>
    </xf>
    <xf numFmtId="1" fontId="0" fillId="0" borderId="9" xfId="0" applyNumberFormat="1" applyBorder="1" applyAlignment="1">
      <alignment horizontal="center" vertical="center"/>
    </xf>
    <xf numFmtId="167" fontId="0" fillId="0" borderId="9" xfId="0" applyNumberFormat="1" applyBorder="1" applyAlignment="1">
      <alignment horizontal="center" vertical="center"/>
    </xf>
    <xf numFmtId="167" fontId="0" fillId="0" borderId="10" xfId="0" applyNumberFormat="1" applyBorder="1" applyAlignment="1">
      <alignment horizontal="center" vertical="center"/>
    </xf>
    <xf numFmtId="167" fontId="0" fillId="0" borderId="12" xfId="0" applyNumberFormat="1" applyBorder="1" applyAlignment="1">
      <alignment horizontal="center" vertical="center"/>
    </xf>
    <xf numFmtId="168" fontId="19" fillId="0" borderId="12" xfId="0" applyNumberFormat="1" applyFont="1" applyBorder="1"/>
    <xf numFmtId="1" fontId="18" fillId="0" borderId="27" xfId="0" applyNumberFormat="1" applyFont="1" applyBorder="1" applyAlignment="1">
      <alignment horizontal="left" vertical="center" wrapText="1"/>
    </xf>
    <xf numFmtId="1" fontId="18" fillId="0" borderId="27" xfId="0" applyNumberFormat="1" applyFont="1" applyBorder="1" applyAlignment="1">
      <alignment horizontal="center" vertical="center" wrapText="1"/>
    </xf>
    <xf numFmtId="1" fontId="17" fillId="0" borderId="18" xfId="0" applyNumberFormat="1" applyFont="1" applyBorder="1" applyAlignment="1" applyProtection="1">
      <alignment horizontal="center" vertical="center" wrapText="1"/>
      <protection locked="0"/>
    </xf>
    <xf numFmtId="164" fontId="17" fillId="0" borderId="1" xfId="0" applyNumberFormat="1" applyFont="1" applyBorder="1" applyAlignment="1" applyProtection="1">
      <alignment vertical="center"/>
      <protection locked="0"/>
    </xf>
    <xf numFmtId="166" fontId="17" fillId="0" borderId="1" xfId="0" applyNumberFormat="1" applyFont="1" applyBorder="1" applyAlignment="1">
      <alignment horizontal="center" vertical="center"/>
    </xf>
    <xf numFmtId="166" fontId="17" fillId="0" borderId="1" xfId="0" applyNumberFormat="1" applyFont="1" applyBorder="1" applyAlignment="1">
      <alignment vertical="center"/>
    </xf>
    <xf numFmtId="166" fontId="17" fillId="0" borderId="49" xfId="0" applyNumberFormat="1" applyFont="1" applyBorder="1" applyAlignment="1">
      <alignment vertical="center"/>
    </xf>
    <xf numFmtId="166" fontId="17" fillId="0" borderId="27" xfId="0" applyNumberFormat="1" applyFont="1" applyBorder="1" applyAlignment="1">
      <alignment vertical="center"/>
    </xf>
    <xf numFmtId="1" fontId="0" fillId="0" borderId="18" xfId="0" applyNumberFormat="1" applyBorder="1" applyAlignment="1" applyProtection="1">
      <alignment horizontal="center" vertical="center"/>
      <protection locked="0"/>
    </xf>
    <xf numFmtId="1" fontId="0" fillId="0" borderId="1" xfId="0" applyNumberFormat="1" applyBorder="1" applyAlignment="1" applyProtection="1">
      <alignment horizontal="center" vertical="center"/>
      <protection locked="0"/>
    </xf>
    <xf numFmtId="1" fontId="0" fillId="0" borderId="1" xfId="0" applyNumberFormat="1" applyBorder="1" applyAlignment="1">
      <alignment horizontal="center" vertical="center"/>
    </xf>
    <xf numFmtId="167" fontId="0" fillId="0" borderId="1" xfId="0" applyNumberFormat="1" applyBorder="1" applyAlignment="1">
      <alignment horizontal="center" vertical="center"/>
    </xf>
    <xf numFmtId="167" fontId="0" fillId="0" borderId="19" xfId="0" applyNumberFormat="1" applyBorder="1" applyAlignment="1">
      <alignment horizontal="center" vertical="center"/>
    </xf>
    <xf numFmtId="167" fontId="0" fillId="0" borderId="20" xfId="0" applyNumberFormat="1" applyBorder="1" applyAlignment="1">
      <alignment horizontal="center" vertical="center"/>
    </xf>
    <xf numFmtId="168" fontId="19" fillId="0" borderId="20" xfId="0" applyNumberFormat="1" applyFont="1" applyBorder="1"/>
    <xf numFmtId="1" fontId="18" fillId="0" borderId="32" xfId="0" applyNumberFormat="1" applyFont="1" applyBorder="1" applyAlignment="1">
      <alignment horizontal="left" vertical="center" wrapText="1"/>
    </xf>
    <xf numFmtId="1" fontId="18" fillId="0" borderId="32" xfId="0" applyNumberFormat="1" applyFont="1" applyBorder="1" applyAlignment="1">
      <alignment horizontal="center" vertical="center" wrapText="1"/>
    </xf>
    <xf numFmtId="1" fontId="17" fillId="0" borderId="14" xfId="0" applyNumberFormat="1" applyFont="1" applyBorder="1" applyAlignment="1" applyProtection="1">
      <alignment horizontal="center" vertical="center" wrapText="1"/>
      <protection locked="0"/>
    </xf>
    <xf numFmtId="164" fontId="17" fillId="0" borderId="15" xfId="0" applyNumberFormat="1" applyFont="1" applyBorder="1" applyAlignment="1" applyProtection="1">
      <alignment vertical="center"/>
      <protection locked="0"/>
    </xf>
    <xf numFmtId="166" fontId="17" fillId="0" borderId="15" xfId="0" applyNumberFormat="1" applyFont="1" applyBorder="1" applyAlignment="1">
      <alignment vertical="center"/>
    </xf>
    <xf numFmtId="166" fontId="17" fillId="0" borderId="50" xfId="0" applyNumberFormat="1" applyFont="1" applyBorder="1" applyAlignment="1">
      <alignment vertical="center"/>
    </xf>
    <xf numFmtId="166" fontId="17" fillId="0" borderId="32" xfId="0" applyNumberFormat="1" applyFont="1" applyBorder="1" applyAlignment="1">
      <alignment vertical="center"/>
    </xf>
    <xf numFmtId="1" fontId="0" fillId="0" borderId="14" xfId="0" applyNumberFormat="1" applyBorder="1" applyAlignment="1" applyProtection="1">
      <alignment horizontal="center" vertical="center"/>
      <protection locked="0"/>
    </xf>
    <xf numFmtId="1" fontId="0" fillId="0" borderId="15" xfId="0" applyNumberFormat="1" applyBorder="1" applyAlignment="1" applyProtection="1">
      <alignment horizontal="center" vertical="center"/>
      <protection locked="0"/>
    </xf>
    <xf numFmtId="1" fontId="0" fillId="0" borderId="15" xfId="0" applyNumberFormat="1" applyBorder="1" applyAlignment="1">
      <alignment horizontal="center" vertical="center"/>
    </xf>
    <xf numFmtId="167" fontId="0" fillId="0" borderId="15" xfId="0" applyNumberFormat="1" applyBorder="1" applyAlignment="1">
      <alignment horizontal="center" vertical="center"/>
    </xf>
    <xf numFmtId="167" fontId="0" fillId="0" borderId="13" xfId="0" applyNumberFormat="1" applyBorder="1" applyAlignment="1">
      <alignment horizontal="center" vertical="center"/>
    </xf>
    <xf numFmtId="167" fontId="0" fillId="0" borderId="21" xfId="0" applyNumberFormat="1" applyBorder="1" applyAlignment="1">
      <alignment horizontal="center" vertical="center"/>
    </xf>
    <xf numFmtId="168" fontId="19" fillId="0" borderId="21" xfId="0" applyNumberFormat="1" applyFont="1" applyBorder="1"/>
    <xf numFmtId="166" fontId="17" fillId="0" borderId="15" xfId="0" applyNumberFormat="1" applyFont="1" applyBorder="1" applyAlignment="1">
      <alignment horizontal="center" vertical="center"/>
    </xf>
    <xf numFmtId="1" fontId="18" fillId="0" borderId="17" xfId="0" applyNumberFormat="1" applyFont="1" applyBorder="1" applyAlignment="1">
      <alignment vertical="center" wrapText="1"/>
    </xf>
    <xf numFmtId="1" fontId="17" fillId="0" borderId="11" xfId="0" applyNumberFormat="1" applyFont="1" applyBorder="1" applyAlignment="1" applyProtection="1">
      <alignment horizontal="center" vertical="center"/>
      <protection locked="0"/>
    </xf>
    <xf numFmtId="1" fontId="18" fillId="0" borderId="27" xfId="0" applyNumberFormat="1" applyFont="1" applyBorder="1" applyAlignment="1">
      <alignment vertical="center" wrapText="1"/>
    </xf>
    <xf numFmtId="1" fontId="18" fillId="0" borderId="18" xfId="0" applyNumberFormat="1" applyFont="1" applyBorder="1" applyAlignment="1" applyProtection="1">
      <alignment horizontal="center" vertical="center"/>
      <protection locked="0"/>
    </xf>
    <xf numFmtId="1" fontId="17" fillId="0" borderId="18" xfId="0" applyNumberFormat="1" applyFont="1" applyBorder="1" applyAlignment="1" applyProtection="1">
      <alignment horizontal="center" vertical="center"/>
      <protection locked="0"/>
    </xf>
    <xf numFmtId="1" fontId="17" fillId="0" borderId="14" xfId="0" applyNumberFormat="1" applyFont="1" applyBorder="1" applyAlignment="1" applyProtection="1">
      <alignment horizontal="center" vertical="center"/>
      <protection locked="0"/>
    </xf>
    <xf numFmtId="1" fontId="18" fillId="0" borderId="17" xfId="0" applyNumberFormat="1" applyFont="1" applyBorder="1" applyAlignment="1">
      <alignment horizontal="left" vertical="center" wrapText="1"/>
    </xf>
    <xf numFmtId="1" fontId="18" fillId="0" borderId="11" xfId="0" applyNumberFormat="1" applyFont="1" applyBorder="1" applyAlignment="1" applyProtection="1">
      <alignment horizontal="center" vertical="center"/>
      <protection locked="0"/>
    </xf>
    <xf numFmtId="1" fontId="18" fillId="0" borderId="14" xfId="0" applyNumberFormat="1" applyFont="1" applyBorder="1" applyAlignment="1" applyProtection="1">
      <alignment horizontal="center" vertical="center"/>
      <protection locked="0"/>
    </xf>
    <xf numFmtId="1" fontId="0" fillId="0" borderId="23" xfId="0" applyNumberFormat="1" applyBorder="1" applyAlignment="1" applyProtection="1">
      <alignment horizontal="center" vertical="center"/>
      <protection locked="0"/>
    </xf>
    <xf numFmtId="1" fontId="0" fillId="0" borderId="25" xfId="0" applyNumberFormat="1" applyBorder="1" applyAlignment="1" applyProtection="1">
      <alignment horizontal="center" vertical="center"/>
      <protection locked="0"/>
    </xf>
    <xf numFmtId="1" fontId="0" fillId="0" borderId="25" xfId="0" applyNumberFormat="1" applyBorder="1" applyAlignment="1">
      <alignment horizontal="center" vertical="center"/>
    </xf>
    <xf numFmtId="167" fontId="0" fillId="0" borderId="25" xfId="0" applyNumberFormat="1" applyBorder="1" applyAlignment="1">
      <alignment horizontal="center" vertical="center"/>
    </xf>
    <xf numFmtId="167" fontId="0" fillId="0" borderId="24" xfId="0" applyNumberFormat="1" applyBorder="1" applyAlignment="1">
      <alignment horizontal="center" vertical="center"/>
    </xf>
    <xf numFmtId="167" fontId="0" fillId="0" borderId="26" xfId="0" applyNumberFormat="1" applyBorder="1" applyAlignment="1">
      <alignment horizontal="center" vertical="center"/>
    </xf>
    <xf numFmtId="168" fontId="19" fillId="0" borderId="26" xfId="0" applyNumberFormat="1" applyFont="1" applyBorder="1"/>
    <xf numFmtId="0" fontId="17" fillId="0" borderId="27" xfId="0" applyFont="1" applyBorder="1" applyAlignment="1">
      <alignment vertical="top" wrapText="1"/>
    </xf>
    <xf numFmtId="0" fontId="17" fillId="0" borderId="32" xfId="0" applyFont="1" applyBorder="1" applyAlignment="1">
      <alignment vertical="center" wrapText="1"/>
    </xf>
    <xf numFmtId="0" fontId="17" fillId="2" borderId="17" xfId="0" applyFont="1" applyFill="1" applyBorder="1" applyAlignment="1">
      <alignment horizontal="left" vertical="center" wrapText="1"/>
    </xf>
    <xf numFmtId="1" fontId="17" fillId="2" borderId="11" xfId="0" applyNumberFormat="1" applyFont="1" applyFill="1" applyBorder="1" applyAlignment="1" applyProtection="1">
      <alignment horizontal="center" vertical="center"/>
      <protection locked="0"/>
    </xf>
    <xf numFmtId="0" fontId="17" fillId="2" borderId="27" xfId="0" applyFont="1" applyFill="1" applyBorder="1" applyAlignment="1">
      <alignment horizontal="left" vertical="center" wrapText="1"/>
    </xf>
    <xf numFmtId="1" fontId="17" fillId="2" borderId="18" xfId="0" applyNumberFormat="1" applyFont="1" applyFill="1" applyBorder="1" applyAlignment="1" applyProtection="1">
      <alignment horizontal="center" vertical="center"/>
      <protection locked="0"/>
    </xf>
    <xf numFmtId="0" fontId="17" fillId="2" borderId="27" xfId="0" applyFont="1" applyFill="1" applyBorder="1" applyAlignment="1">
      <alignment vertical="center" wrapText="1"/>
    </xf>
    <xf numFmtId="0" fontId="17" fillId="2" borderId="51" xfId="0" applyFont="1" applyFill="1" applyBorder="1" applyAlignment="1">
      <alignment vertical="center" wrapText="1"/>
    </xf>
    <xf numFmtId="1" fontId="18" fillId="0" borderId="51" xfId="0" applyNumberFormat="1" applyFont="1" applyBorder="1" applyAlignment="1">
      <alignment horizontal="center" vertical="center" wrapText="1"/>
    </xf>
    <xf numFmtId="1" fontId="17" fillId="2" borderId="29" xfId="0" applyNumberFormat="1" applyFont="1" applyFill="1" applyBorder="1" applyAlignment="1" applyProtection="1">
      <alignment horizontal="center" vertical="center"/>
      <protection locked="0"/>
    </xf>
    <xf numFmtId="164" fontId="17" fillId="0" borderId="30" xfId="0" applyNumberFormat="1" applyFont="1" applyBorder="1" applyAlignment="1" applyProtection="1">
      <alignment vertical="center"/>
      <protection locked="0"/>
    </xf>
    <xf numFmtId="166" fontId="17" fillId="0" borderId="30" xfId="0" applyNumberFormat="1" applyFont="1" applyBorder="1" applyAlignment="1">
      <alignment horizontal="center" vertical="center"/>
    </xf>
    <xf numFmtId="166" fontId="17" fillId="0" borderId="30" xfId="0" applyNumberFormat="1" applyFont="1" applyBorder="1" applyAlignment="1">
      <alignment vertical="center"/>
    </xf>
    <xf numFmtId="166" fontId="17" fillId="0" borderId="52" xfId="0" applyNumberFormat="1" applyFont="1" applyBorder="1" applyAlignment="1">
      <alignment vertical="center"/>
    </xf>
    <xf numFmtId="166" fontId="17" fillId="0" borderId="51" xfId="0" applyNumberFormat="1" applyFont="1" applyBorder="1" applyAlignment="1">
      <alignment vertical="center"/>
    </xf>
    <xf numFmtId="1" fontId="17" fillId="0" borderId="17" xfId="0" applyNumberFormat="1" applyFont="1" applyBorder="1" applyAlignment="1">
      <alignment horizontal="left" vertical="top" wrapText="1"/>
    </xf>
    <xf numFmtId="168" fontId="19" fillId="0" borderId="1" xfId="0" applyNumberFormat="1" applyFont="1" applyBorder="1"/>
    <xf numFmtId="1" fontId="17" fillId="0" borderId="27" xfId="0" applyNumberFormat="1" applyFont="1" applyBorder="1" applyAlignment="1">
      <alignment horizontal="left" vertical="top" wrapText="1"/>
    </xf>
    <xf numFmtId="164" fontId="17" fillId="2" borderId="1" xfId="0" applyNumberFormat="1" applyFont="1" applyFill="1" applyBorder="1" applyAlignment="1" applyProtection="1">
      <alignment horizontal="right" vertical="center"/>
      <protection locked="0"/>
    </xf>
    <xf numFmtId="166" fontId="17" fillId="0" borderId="27" xfId="0" applyNumberFormat="1" applyFont="1" applyBorder="1" applyAlignment="1">
      <alignment horizontal="center" vertical="center"/>
    </xf>
    <xf numFmtId="173" fontId="17" fillId="0" borderId="53" xfId="0" applyNumberFormat="1" applyFont="1" applyBorder="1" applyAlignment="1" applyProtection="1">
      <alignment horizontal="center"/>
      <protection locked="0"/>
    </xf>
    <xf numFmtId="173" fontId="17" fillId="0" borderId="54" xfId="0" applyNumberFormat="1" applyFont="1" applyBorder="1" applyAlignment="1" applyProtection="1">
      <alignment horizontal="center"/>
      <protection locked="0"/>
    </xf>
    <xf numFmtId="173" fontId="17" fillId="0" borderId="54" xfId="0" applyNumberFormat="1" applyFont="1" applyBorder="1" applyAlignment="1">
      <alignment horizontal="center"/>
    </xf>
    <xf numFmtId="174" fontId="17" fillId="0" borderId="54" xfId="0" applyNumberFormat="1" applyFont="1" applyBorder="1" applyAlignment="1">
      <alignment horizontal="center"/>
    </xf>
    <xf numFmtId="174" fontId="17" fillId="0" borderId="55" xfId="0" applyNumberFormat="1" applyFont="1" applyBorder="1" applyAlignment="1">
      <alignment horizontal="center"/>
    </xf>
    <xf numFmtId="170" fontId="17" fillId="0" borderId="56" xfId="0" applyNumberFormat="1" applyFont="1" applyBorder="1" applyAlignment="1">
      <alignment horizontal="center"/>
    </xf>
    <xf numFmtId="173" fontId="17" fillId="0" borderId="57" xfId="0" applyNumberFormat="1" applyFont="1" applyBorder="1" applyAlignment="1" applyProtection="1">
      <alignment horizontal="center"/>
      <protection locked="0"/>
    </xf>
    <xf numFmtId="173" fontId="17" fillId="0" borderId="58" xfId="0" applyNumberFormat="1" applyFont="1" applyBorder="1" applyAlignment="1" applyProtection="1">
      <alignment horizontal="center"/>
      <protection locked="0"/>
    </xf>
    <xf numFmtId="173" fontId="17" fillId="0" borderId="58" xfId="0" applyNumberFormat="1" applyFont="1" applyBorder="1" applyAlignment="1">
      <alignment horizontal="center"/>
    </xf>
    <xf numFmtId="174" fontId="17" fillId="0" borderId="58" xfId="0" applyNumberFormat="1" applyFont="1" applyBorder="1" applyAlignment="1">
      <alignment horizontal="center"/>
    </xf>
    <xf numFmtId="174" fontId="17" fillId="0" borderId="59" xfId="0" applyNumberFormat="1" applyFont="1" applyBorder="1" applyAlignment="1">
      <alignment horizontal="center"/>
    </xf>
    <xf numFmtId="170" fontId="17" fillId="0" borderId="60" xfId="0" applyNumberFormat="1" applyFont="1" applyBorder="1" applyAlignment="1">
      <alignment horizontal="center"/>
    </xf>
    <xf numFmtId="173" fontId="17" fillId="0" borderId="61" xfId="0" applyNumberFormat="1" applyFont="1" applyBorder="1" applyAlignment="1" applyProtection="1">
      <alignment horizontal="center"/>
      <protection locked="0"/>
    </xf>
    <xf numFmtId="1" fontId="17" fillId="0" borderId="27" xfId="0" applyNumberFormat="1" applyFont="1" applyBorder="1" applyAlignment="1">
      <alignment vertical="top" wrapText="1"/>
    </xf>
    <xf numFmtId="1" fontId="17" fillId="0" borderId="18" xfId="0" applyNumberFormat="1" applyFont="1" applyBorder="1" applyAlignment="1">
      <alignment horizontal="center" vertical="center" wrapText="1"/>
    </xf>
    <xf numFmtId="1" fontId="17" fillId="0" borderId="27" xfId="0" applyNumberFormat="1" applyFont="1" applyBorder="1" applyAlignment="1">
      <alignment vertical="center" wrapText="1"/>
    </xf>
    <xf numFmtId="1" fontId="17" fillId="0" borderId="1" xfId="0" applyNumberFormat="1" applyFont="1" applyBorder="1" applyAlignment="1" applyProtection="1">
      <alignment horizontal="center" vertical="center"/>
      <protection locked="0"/>
    </xf>
    <xf numFmtId="1" fontId="17" fillId="0" borderId="1" xfId="0" applyNumberFormat="1" applyFont="1" applyBorder="1" applyAlignment="1" applyProtection="1">
      <alignment vertical="center"/>
      <protection locked="0"/>
    </xf>
    <xf numFmtId="164" fontId="17" fillId="2" borderId="49" xfId="0" applyNumberFormat="1" applyFont="1" applyFill="1" applyBorder="1" applyAlignment="1" applyProtection="1">
      <alignment horizontal="center" vertical="center"/>
      <protection locked="0"/>
    </xf>
    <xf numFmtId="164" fontId="17" fillId="2" borderId="1" xfId="0" applyNumberFormat="1" applyFont="1" applyFill="1" applyBorder="1" applyAlignment="1" applyProtection="1">
      <alignment vertical="center"/>
      <protection locked="0"/>
    </xf>
    <xf numFmtId="164" fontId="17" fillId="2" borderId="49" xfId="0" applyNumberFormat="1" applyFont="1" applyFill="1" applyBorder="1" applyAlignment="1" applyProtection="1">
      <alignment vertical="center"/>
      <protection locked="0"/>
    </xf>
    <xf numFmtId="173" fontId="17" fillId="0" borderId="57" xfId="0" applyNumberFormat="1" applyFont="1" applyBorder="1" applyAlignment="1">
      <alignment horizontal="center" vertical="center" wrapText="1"/>
    </xf>
    <xf numFmtId="173" fontId="17" fillId="0" borderId="58" xfId="0" applyNumberFormat="1" applyFont="1" applyBorder="1" applyAlignment="1">
      <alignment vertical="center" wrapText="1"/>
    </xf>
    <xf numFmtId="173" fontId="21" fillId="0" borderId="58" xfId="0" applyNumberFormat="1" applyFont="1" applyBorder="1" applyAlignment="1">
      <alignment horizontal="center" vertical="center"/>
    </xf>
    <xf numFmtId="174" fontId="21" fillId="0" borderId="58" xfId="0" applyNumberFormat="1" applyFont="1" applyBorder="1" applyAlignment="1">
      <alignment horizontal="center"/>
    </xf>
    <xf numFmtId="166" fontId="21" fillId="0" borderId="27" xfId="0" applyNumberFormat="1" applyFont="1" applyBorder="1" applyAlignment="1">
      <alignment vertical="center" wrapText="1"/>
    </xf>
    <xf numFmtId="1" fontId="17" fillId="0" borderId="32" xfId="0" applyNumberFormat="1" applyFont="1" applyBorder="1" applyAlignment="1">
      <alignment vertical="center" wrapText="1"/>
    </xf>
    <xf numFmtId="1" fontId="17" fillId="0" borderId="14" xfId="0" applyNumberFormat="1" applyFont="1" applyBorder="1" applyAlignment="1">
      <alignment horizontal="center" vertical="center" wrapText="1"/>
    </xf>
    <xf numFmtId="1" fontId="16" fillId="0" borderId="35" xfId="0" applyNumberFormat="1" applyFont="1" applyBorder="1" applyAlignment="1">
      <alignment vertical="center" wrapText="1"/>
    </xf>
    <xf numFmtId="1" fontId="16" fillId="0" borderId="35" xfId="0" applyNumberFormat="1" applyFont="1" applyBorder="1" applyAlignment="1">
      <alignment horizontal="center" vertical="center" wrapText="1"/>
    </xf>
    <xf numFmtId="1" fontId="17" fillId="0" borderId="35" xfId="0" applyNumberFormat="1" applyFont="1" applyBorder="1" applyAlignment="1">
      <alignment vertical="center" wrapText="1"/>
    </xf>
    <xf numFmtId="1" fontId="18" fillId="0" borderId="35" xfId="0" applyNumberFormat="1" applyFont="1" applyBorder="1" applyAlignment="1">
      <alignment horizontal="center" vertical="center" wrapText="1"/>
    </xf>
    <xf numFmtId="1" fontId="17" fillId="0" borderId="36" xfId="0" applyNumberFormat="1" applyFont="1" applyBorder="1" applyAlignment="1">
      <alignment horizontal="center" vertical="center" wrapText="1"/>
    </xf>
    <xf numFmtId="0" fontId="21" fillId="0" borderId="38" xfId="0" applyFont="1" applyBorder="1" applyAlignment="1">
      <alignment vertical="center"/>
    </xf>
    <xf numFmtId="0" fontId="21" fillId="0" borderId="38" xfId="0" applyFont="1" applyBorder="1" applyAlignment="1">
      <alignment horizontal="right" vertical="center"/>
    </xf>
    <xf numFmtId="166" fontId="17" fillId="0" borderId="38" xfId="0" applyNumberFormat="1" applyFont="1" applyBorder="1" applyAlignment="1">
      <alignment vertical="center"/>
    </xf>
    <xf numFmtId="166" fontId="17" fillId="0" borderId="62" xfId="0" applyNumberFormat="1" applyFont="1" applyBorder="1" applyAlignment="1">
      <alignment horizontal="center" vertical="center"/>
    </xf>
    <xf numFmtId="166" fontId="17" fillId="0" borderId="35" xfId="0" applyNumberFormat="1" applyFont="1" applyBorder="1" applyAlignment="1">
      <alignment horizontal="center" vertical="center"/>
    </xf>
    <xf numFmtId="173" fontId="21" fillId="0" borderId="63" xfId="0" applyNumberFormat="1" applyFont="1" applyBorder="1"/>
    <xf numFmtId="173" fontId="21" fillId="0" borderId="64" xfId="0" applyNumberFormat="1" applyFont="1" applyBorder="1"/>
    <xf numFmtId="173" fontId="21" fillId="0" borderId="64" xfId="0" applyNumberFormat="1" applyFont="1" applyBorder="1" applyAlignment="1">
      <alignment horizontal="center"/>
    </xf>
    <xf numFmtId="174" fontId="21" fillId="0" borderId="64" xfId="0" applyNumberFormat="1" applyFont="1" applyBorder="1" applyAlignment="1">
      <alignment horizontal="center"/>
    </xf>
    <xf numFmtId="174" fontId="17" fillId="0" borderId="65" xfId="0" applyNumberFormat="1" applyFont="1" applyBorder="1" applyAlignment="1">
      <alignment horizontal="center"/>
    </xf>
    <xf numFmtId="170" fontId="17" fillId="0" borderId="66" xfId="0" applyNumberFormat="1" applyFont="1" applyBorder="1" applyAlignment="1">
      <alignment horizontal="center"/>
    </xf>
    <xf numFmtId="0" fontId="21" fillId="0" borderId="17" xfId="0" applyFont="1" applyBorder="1" applyAlignment="1">
      <alignment horizontal="left" vertical="center" wrapText="1"/>
    </xf>
    <xf numFmtId="1" fontId="17" fillId="0" borderId="17" xfId="0" applyNumberFormat="1" applyFont="1" applyBorder="1" applyAlignment="1">
      <alignment vertical="center" wrapText="1"/>
    </xf>
    <xf numFmtId="1" fontId="17" fillId="0" borderId="11" xfId="0" applyNumberFormat="1" applyFont="1" applyBorder="1" applyAlignment="1">
      <alignment horizontal="center" vertical="center" wrapText="1"/>
    </xf>
    <xf numFmtId="0" fontId="21" fillId="0" borderId="9" xfId="0" applyFont="1" applyBorder="1" applyAlignment="1">
      <alignment vertical="center"/>
    </xf>
    <xf numFmtId="0" fontId="21" fillId="0" borderId="9" xfId="0" applyFont="1" applyBorder="1" applyAlignment="1">
      <alignment horizontal="right" vertical="center"/>
    </xf>
    <xf numFmtId="166" fontId="17" fillId="0" borderId="48" xfId="0" applyNumberFormat="1" applyFont="1" applyBorder="1" applyAlignment="1">
      <alignment horizontal="center" vertical="center"/>
    </xf>
    <xf numFmtId="166" fontId="17" fillId="0" borderId="17" xfId="0" applyNumberFormat="1" applyFont="1" applyBorder="1" applyAlignment="1">
      <alignment horizontal="center" vertical="center"/>
    </xf>
    <xf numFmtId="173" fontId="17" fillId="0" borderId="0" xfId="0" applyNumberFormat="1" applyFont="1" applyAlignment="1" applyProtection="1">
      <alignment horizontal="center"/>
      <protection locked="0"/>
    </xf>
    <xf numFmtId="173" fontId="21" fillId="0" borderId="0" xfId="0" applyNumberFormat="1" applyFont="1"/>
    <xf numFmtId="173" fontId="21" fillId="0" borderId="0" xfId="0" applyNumberFormat="1" applyFont="1" applyAlignment="1">
      <alignment horizontal="center"/>
    </xf>
    <xf numFmtId="174" fontId="21" fillId="0" borderId="0" xfId="0" applyNumberFormat="1" applyFont="1" applyAlignment="1">
      <alignment horizontal="center"/>
    </xf>
    <xf numFmtId="174" fontId="17" fillId="0" borderId="0" xfId="0" applyNumberFormat="1" applyFont="1" applyAlignment="1">
      <alignment horizontal="center"/>
    </xf>
    <xf numFmtId="170" fontId="17" fillId="0" borderId="0" xfId="0" applyNumberFormat="1" applyFont="1" applyAlignment="1">
      <alignment horizontal="center"/>
    </xf>
    <xf numFmtId="1" fontId="18" fillId="0" borderId="27" xfId="0" applyNumberFormat="1" applyFont="1" applyBorder="1" applyAlignment="1">
      <alignment horizontal="left" vertical="center"/>
    </xf>
    <xf numFmtId="1" fontId="18" fillId="0" borderId="17" xfId="0" applyNumberFormat="1" applyFont="1" applyBorder="1" applyAlignment="1">
      <alignment horizontal="left" vertical="center"/>
    </xf>
    <xf numFmtId="0" fontId="14" fillId="5" borderId="15" xfId="0" applyFont="1" applyFill="1" applyBorder="1" applyAlignment="1">
      <alignment horizontal="center" vertical="center" wrapText="1"/>
    </xf>
    <xf numFmtId="0" fontId="14" fillId="5" borderId="33" xfId="0" applyFont="1" applyFill="1" applyBorder="1" applyAlignment="1">
      <alignment horizontal="center" vertical="center" wrapText="1"/>
    </xf>
    <xf numFmtId="0" fontId="20" fillId="0" borderId="34" xfId="0" applyFont="1" applyBorder="1" applyAlignment="1">
      <alignment horizontal="center" vertical="center"/>
    </xf>
    <xf numFmtId="1" fontId="20" fillId="0" borderId="35" xfId="0" applyNumberFormat="1" applyFont="1" applyBorder="1" applyAlignment="1">
      <alignment horizontal="center" vertical="center" wrapText="1"/>
    </xf>
    <xf numFmtId="1" fontId="18" fillId="0" borderId="36" xfId="0" applyNumberFormat="1" applyFont="1" applyBorder="1" applyAlignment="1">
      <alignment horizontal="justify" vertical="center" wrapText="1"/>
    </xf>
    <xf numFmtId="1" fontId="18" fillId="0" borderId="37" xfId="0" applyNumberFormat="1" applyFont="1" applyBorder="1" applyAlignment="1">
      <alignment horizontal="center" vertical="center" wrapText="1"/>
    </xf>
    <xf numFmtId="1" fontId="20" fillId="0" borderId="36" xfId="0" applyNumberFormat="1" applyFont="1" applyBorder="1" applyAlignment="1">
      <alignment horizontal="center" vertical="center"/>
    </xf>
    <xf numFmtId="166" fontId="20" fillId="0" borderId="39" xfId="0" applyNumberFormat="1" applyFont="1" applyBorder="1" applyAlignment="1">
      <alignment vertical="center"/>
    </xf>
    <xf numFmtId="1" fontId="18" fillId="0" borderId="36" xfId="0" applyNumberFormat="1" applyFont="1" applyBorder="1" applyAlignment="1">
      <alignment horizontal="center" vertical="center" wrapText="1"/>
    </xf>
    <xf numFmtId="1" fontId="18" fillId="0" borderId="38" xfId="0" applyNumberFormat="1" applyFont="1" applyBorder="1" applyAlignment="1">
      <alignment vertical="center" wrapText="1"/>
    </xf>
    <xf numFmtId="0" fontId="0" fillId="0" borderId="39" xfId="0" applyBorder="1" applyAlignment="1">
      <alignment horizontal="center" vertical="center"/>
    </xf>
    <xf numFmtId="168" fontId="19" fillId="0" borderId="39" xfId="0" applyNumberFormat="1" applyFont="1" applyBorder="1"/>
    <xf numFmtId="1" fontId="0" fillId="0" borderId="38" xfId="0" applyNumberFormat="1" applyBorder="1" applyAlignment="1">
      <alignment horizontal="center" vertical="center"/>
    </xf>
    <xf numFmtId="167" fontId="0" fillId="0" borderId="39" xfId="0" applyNumberFormat="1" applyBorder="1" applyAlignment="1">
      <alignment horizontal="center" vertical="center"/>
    </xf>
    <xf numFmtId="168" fontId="19" fillId="0" borderId="39" xfId="0" applyNumberFormat="1" applyFont="1" applyBorder="1" applyAlignment="1">
      <alignment vertical="center"/>
    </xf>
    <xf numFmtId="0" fontId="14" fillId="11" borderId="46" xfId="0" applyFont="1" applyFill="1" applyBorder="1" applyAlignment="1">
      <alignment horizontal="center" vertical="center"/>
    </xf>
    <xf numFmtId="1" fontId="14" fillId="11" borderId="37" xfId="0" applyNumberFormat="1" applyFont="1" applyFill="1" applyBorder="1" applyAlignment="1">
      <alignment horizontal="center" vertical="center" wrapText="1"/>
    </xf>
    <xf numFmtId="166" fontId="14" fillId="3" borderId="39" xfId="0" applyNumberFormat="1" applyFont="1" applyFill="1" applyBorder="1" applyAlignment="1">
      <alignment vertical="center"/>
    </xf>
    <xf numFmtId="170" fontId="22" fillId="9" borderId="39" xfId="0" applyNumberFormat="1" applyFont="1" applyFill="1" applyBorder="1"/>
    <xf numFmtId="0" fontId="20" fillId="0" borderId="0" xfId="0" applyFont="1" applyAlignment="1">
      <alignment horizontal="center" vertical="center"/>
    </xf>
    <xf numFmtId="0" fontId="18" fillId="0" borderId="0" xfId="0" applyFont="1" applyAlignment="1">
      <alignment horizontal="center" vertical="center" wrapText="1"/>
    </xf>
    <xf numFmtId="0" fontId="18" fillId="0" borderId="0" xfId="0" applyFont="1" applyAlignment="1">
      <alignment horizontal="left" vertical="center"/>
    </xf>
    <xf numFmtId="0" fontId="18" fillId="0" borderId="0" xfId="0" applyFont="1" applyAlignment="1">
      <alignment horizontal="center" vertical="center"/>
    </xf>
    <xf numFmtId="0" fontId="18" fillId="2" borderId="0" xfId="0" applyFont="1" applyFill="1" applyAlignment="1">
      <alignment horizontal="center" vertical="center"/>
    </xf>
    <xf numFmtId="164" fontId="18" fillId="2" borderId="0" xfId="0" applyNumberFormat="1" applyFont="1" applyFill="1" applyAlignment="1">
      <alignment vertical="center"/>
    </xf>
    <xf numFmtId="166" fontId="18" fillId="2" borderId="0" xfId="0" applyNumberFormat="1" applyFont="1" applyFill="1" applyAlignment="1">
      <alignment horizontal="center" vertical="center"/>
    </xf>
    <xf numFmtId="166" fontId="0" fillId="0" borderId="0" xfId="0" applyNumberFormat="1"/>
    <xf numFmtId="0" fontId="23" fillId="0" borderId="0" xfId="0" applyFont="1"/>
    <xf numFmtId="171" fontId="0" fillId="0" borderId="0" xfId="0" applyNumberFormat="1"/>
    <xf numFmtId="165" fontId="0" fillId="0" borderId="0" xfId="0" applyNumberFormat="1"/>
    <xf numFmtId="172" fontId="0" fillId="0" borderId="0" xfId="0" applyNumberFormat="1"/>
    <xf numFmtId="1" fontId="0" fillId="0" borderId="0" xfId="0" applyNumberFormat="1"/>
    <xf numFmtId="0" fontId="24" fillId="0" borderId="0" xfId="0" applyFont="1"/>
    <xf numFmtId="166" fontId="24" fillId="0" borderId="0" xfId="0" applyNumberFormat="1" applyFont="1"/>
    <xf numFmtId="0" fontId="25" fillId="0" borderId="68" xfId="0" applyFont="1" applyBorder="1" applyAlignment="1">
      <alignment horizontal="left" vertical="center"/>
    </xf>
    <xf numFmtId="0" fontId="25" fillId="0" borderId="0" xfId="0" applyFont="1" applyAlignment="1">
      <alignment vertical="center"/>
    </xf>
    <xf numFmtId="0" fontId="26" fillId="0" borderId="0" xfId="0" applyFont="1"/>
    <xf numFmtId="0" fontId="20" fillId="0" borderId="70" xfId="0" applyFont="1" applyBorder="1" applyAlignment="1">
      <alignment horizontal="center" vertical="center"/>
    </xf>
    <xf numFmtId="0" fontId="20" fillId="0" borderId="71"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73" xfId="0" applyFont="1" applyBorder="1" applyAlignment="1">
      <alignment horizontal="center" vertical="center" wrapText="1"/>
    </xf>
    <xf numFmtId="0" fontId="18" fillId="0" borderId="8" xfId="0" applyFont="1" applyBorder="1" applyAlignment="1">
      <alignment horizontal="center"/>
    </xf>
    <xf numFmtId="170" fontId="18" fillId="0" borderId="9" xfId="0" applyNumberFormat="1" applyFont="1" applyBorder="1" applyAlignment="1">
      <alignment horizontal="right"/>
    </xf>
    <xf numFmtId="170" fontId="18" fillId="0" borderId="48" xfId="0" applyNumberFormat="1" applyFont="1" applyBorder="1" applyAlignment="1">
      <alignment horizontal="right" vertical="center"/>
    </xf>
    <xf numFmtId="170" fontId="20" fillId="0" borderId="17" xfId="0" applyNumberFormat="1" applyFont="1" applyBorder="1" applyAlignment="1">
      <alignment horizontal="center"/>
    </xf>
    <xf numFmtId="0" fontId="18" fillId="0" borderId="74" xfId="0" applyFont="1" applyBorder="1" applyAlignment="1">
      <alignment horizontal="center"/>
    </xf>
    <xf numFmtId="170" fontId="18" fillId="0" borderId="1" xfId="0" applyNumberFormat="1" applyFont="1" applyBorder="1" applyAlignment="1">
      <alignment horizontal="right"/>
    </xf>
    <xf numFmtId="170" fontId="18" fillId="0" borderId="49" xfId="0" applyNumberFormat="1" applyFont="1" applyBorder="1" applyAlignment="1">
      <alignment horizontal="right" vertical="center"/>
    </xf>
    <xf numFmtId="170" fontId="20" fillId="0" borderId="27" xfId="0" applyNumberFormat="1" applyFont="1" applyBorder="1" applyAlignment="1">
      <alignment horizontal="center"/>
    </xf>
    <xf numFmtId="0" fontId="18" fillId="0" borderId="74" xfId="0" applyFont="1" applyBorder="1" applyAlignment="1">
      <alignment horizontal="center" vertical="center"/>
    </xf>
    <xf numFmtId="170" fontId="20" fillId="0" borderId="27" xfId="0" applyNumberFormat="1" applyFont="1" applyBorder="1" applyAlignment="1">
      <alignment horizontal="center" vertical="center"/>
    </xf>
    <xf numFmtId="170" fontId="18" fillId="0" borderId="1" xfId="0" applyNumberFormat="1" applyFont="1" applyBorder="1" applyAlignment="1">
      <alignment vertical="center"/>
    </xf>
    <xf numFmtId="169" fontId="0" fillId="0" borderId="0" xfId="0" applyNumberFormat="1"/>
    <xf numFmtId="0" fontId="18" fillId="0" borderId="75" xfId="0" applyFont="1" applyBorder="1" applyAlignment="1">
      <alignment horizontal="center"/>
    </xf>
    <xf numFmtId="170" fontId="18" fillId="0" borderId="30" xfId="0" applyNumberFormat="1" applyFont="1" applyBorder="1" applyAlignment="1">
      <alignment horizontal="right"/>
    </xf>
    <xf numFmtId="170" fontId="18" fillId="0" borderId="52" xfId="0" applyNumberFormat="1" applyFont="1" applyBorder="1" applyAlignment="1">
      <alignment horizontal="right" vertical="center"/>
    </xf>
    <xf numFmtId="170" fontId="20" fillId="0" borderId="51" xfId="0" applyNumberFormat="1" applyFont="1" applyBorder="1" applyAlignment="1">
      <alignment horizontal="center"/>
    </xf>
    <xf numFmtId="0" fontId="18" fillId="0" borderId="33" xfId="0" applyFont="1" applyBorder="1" applyAlignment="1">
      <alignment horizontal="center"/>
    </xf>
    <xf numFmtId="170" fontId="18" fillId="0" borderId="15" xfId="0" applyNumberFormat="1" applyFont="1" applyBorder="1" applyAlignment="1">
      <alignment horizontal="right"/>
    </xf>
    <xf numFmtId="170" fontId="18" fillId="0" borderId="50" xfId="0" applyNumberFormat="1" applyFont="1" applyBorder="1" applyAlignment="1">
      <alignment horizontal="right" vertical="center"/>
    </xf>
    <xf numFmtId="170" fontId="20" fillId="0" borderId="32" xfId="0" applyNumberFormat="1" applyFont="1" applyBorder="1" applyAlignment="1">
      <alignment horizontal="center"/>
    </xf>
    <xf numFmtId="170" fontId="20" fillId="0" borderId="42" xfId="0" applyNumberFormat="1" applyFont="1" applyBorder="1" applyAlignment="1">
      <alignment horizontal="center"/>
    </xf>
    <xf numFmtId="170" fontId="20" fillId="0" borderId="76" xfId="0" applyNumberFormat="1" applyFont="1" applyBorder="1" applyAlignment="1">
      <alignment horizontal="center"/>
    </xf>
    <xf numFmtId="170" fontId="28" fillId="0" borderId="41" xfId="0" applyNumberFormat="1" applyFont="1" applyBorder="1" applyAlignment="1">
      <alignment horizontal="center"/>
    </xf>
    <xf numFmtId="0" fontId="19" fillId="0" borderId="0" xfId="0" applyFont="1"/>
    <xf numFmtId="169" fontId="19" fillId="0" borderId="0" xfId="0" applyNumberFormat="1" applyFont="1"/>
    <xf numFmtId="0" fontId="20" fillId="0" borderId="46" xfId="0" applyFont="1" applyBorder="1" applyAlignment="1">
      <alignment horizontal="center" vertical="center"/>
    </xf>
    <xf numFmtId="0" fontId="20" fillId="0" borderId="38" xfId="0" applyFont="1" applyBorder="1" applyAlignment="1">
      <alignment horizontal="center" vertical="center"/>
    </xf>
    <xf numFmtId="0" fontId="20" fillId="0" borderId="38" xfId="0" applyFont="1" applyBorder="1" applyAlignment="1">
      <alignment horizontal="center" vertical="center" wrapText="1"/>
    </xf>
    <xf numFmtId="0" fontId="20" fillId="0" borderId="37" xfId="0" applyFont="1" applyBorder="1" applyAlignment="1">
      <alignment horizontal="center" vertical="center" wrapText="1"/>
    </xf>
    <xf numFmtId="0" fontId="18" fillId="0" borderId="67" xfId="0" applyFont="1" applyBorder="1" applyAlignment="1">
      <alignment horizontal="center"/>
    </xf>
    <xf numFmtId="0" fontId="18" fillId="0" borderId="25" xfId="0" applyFont="1" applyBorder="1"/>
    <xf numFmtId="170" fontId="18" fillId="2" borderId="25" xfId="0" applyNumberFormat="1" applyFont="1" applyFill="1" applyBorder="1"/>
    <xf numFmtId="170" fontId="18" fillId="0" borderId="25" xfId="0" applyNumberFormat="1" applyFont="1" applyBorder="1"/>
    <xf numFmtId="170" fontId="18" fillId="0" borderId="24" xfId="0" applyNumberFormat="1" applyFont="1" applyBorder="1"/>
    <xf numFmtId="0" fontId="18" fillId="0" borderId="1" xfId="0" applyFont="1" applyBorder="1"/>
    <xf numFmtId="170" fontId="18" fillId="0" borderId="1" xfId="0" applyNumberFormat="1" applyFont="1" applyBorder="1"/>
    <xf numFmtId="170" fontId="18" fillId="0" borderId="19" xfId="0" applyNumberFormat="1" applyFont="1" applyBorder="1"/>
    <xf numFmtId="170" fontId="18" fillId="2" borderId="1" xfId="0" applyNumberFormat="1" applyFont="1" applyFill="1" applyBorder="1"/>
    <xf numFmtId="0" fontId="18" fillId="0" borderId="30" xfId="0" applyFont="1" applyBorder="1"/>
    <xf numFmtId="170" fontId="18" fillId="0" borderId="30" xfId="0" applyNumberFormat="1" applyFont="1" applyBorder="1"/>
    <xf numFmtId="170" fontId="18" fillId="0" borderId="31" xfId="0" applyNumberFormat="1" applyFont="1" applyBorder="1"/>
    <xf numFmtId="170" fontId="20" fillId="0" borderId="38" xfId="0" applyNumberFormat="1" applyFont="1" applyBorder="1"/>
    <xf numFmtId="170" fontId="28" fillId="0" borderId="37" xfId="0" applyNumberFormat="1" applyFont="1" applyBorder="1"/>
    <xf numFmtId="164" fontId="17" fillId="0" borderId="49" xfId="0" applyNumberFormat="1" applyFont="1" applyBorder="1" applyAlignment="1" applyProtection="1">
      <alignment vertical="center"/>
      <protection locked="0"/>
    </xf>
    <xf numFmtId="164" fontId="17" fillId="0" borderId="50" xfId="0" applyNumberFormat="1" applyFont="1" applyBorder="1" applyAlignment="1" applyProtection="1">
      <alignment vertical="center"/>
      <protection locked="0"/>
    </xf>
    <xf numFmtId="166" fontId="17" fillId="0" borderId="32" xfId="0" applyNumberFormat="1" applyFont="1" applyBorder="1" applyAlignment="1">
      <alignment horizontal="center" vertical="center"/>
    </xf>
    <xf numFmtId="1" fontId="14" fillId="11" borderId="38" xfId="0" applyNumberFormat="1" applyFont="1" applyFill="1" applyBorder="1" applyAlignment="1">
      <alignment horizontal="center" vertical="center" wrapText="1"/>
    </xf>
    <xf numFmtId="1" fontId="20" fillId="3" borderId="36" xfId="0" applyNumberFormat="1" applyFont="1" applyFill="1" applyBorder="1" applyAlignment="1">
      <alignment horizontal="center" vertical="center"/>
    </xf>
    <xf numFmtId="169" fontId="0" fillId="7" borderId="39" xfId="0" applyNumberFormat="1" applyFill="1" applyBorder="1" applyAlignment="1">
      <alignment horizontal="center" vertical="center"/>
    </xf>
    <xf numFmtId="0" fontId="13" fillId="5" borderId="25" xfId="0" applyFont="1" applyFill="1" applyBorder="1" applyAlignment="1">
      <alignment horizontal="center" vertical="center" wrapText="1"/>
    </xf>
    <xf numFmtId="49" fontId="20" fillId="0" borderId="38" xfId="0" applyNumberFormat="1" applyFont="1" applyBorder="1" applyAlignment="1">
      <alignment horizontal="center" vertical="center" wrapText="1"/>
    </xf>
    <xf numFmtId="166" fontId="20" fillId="0" borderId="38" xfId="0" applyNumberFormat="1" applyFont="1" applyBorder="1" applyAlignment="1">
      <alignment horizontal="center" vertical="center"/>
    </xf>
    <xf numFmtId="0" fontId="0" fillId="0" borderId="38" xfId="0" applyBorder="1" applyAlignment="1">
      <alignment horizontal="center" vertical="center"/>
    </xf>
    <xf numFmtId="1" fontId="20" fillId="0" borderId="38" xfId="0" applyNumberFormat="1" applyFont="1" applyBorder="1" applyAlignment="1">
      <alignment horizontal="center" vertical="center" wrapText="1"/>
    </xf>
    <xf numFmtId="0" fontId="19" fillId="0" borderId="38" xfId="0" applyFont="1" applyBorder="1" applyAlignment="1">
      <alignment horizontal="center" vertical="center"/>
    </xf>
    <xf numFmtId="165" fontId="0" fillId="0" borderId="38" xfId="0" applyNumberFormat="1" applyBorder="1" applyAlignment="1">
      <alignment horizontal="center" vertical="center"/>
    </xf>
    <xf numFmtId="0" fontId="14" fillId="5" borderId="8" xfId="0" applyFont="1" applyFill="1" applyBorder="1" applyAlignment="1">
      <alignment horizontal="center" vertical="center" wrapText="1"/>
    </xf>
    <xf numFmtId="0" fontId="16" fillId="10" borderId="12" xfId="0" applyFont="1" applyFill="1" applyBorder="1" applyAlignment="1">
      <alignment horizontal="center" vertical="center" wrapText="1"/>
    </xf>
    <xf numFmtId="0" fontId="15" fillId="9" borderId="12" xfId="0" applyFont="1" applyFill="1" applyBorder="1" applyAlignment="1">
      <alignment horizontal="center" vertical="center" wrapText="1"/>
    </xf>
    <xf numFmtId="0" fontId="14" fillId="5" borderId="15" xfId="0" applyFont="1" applyFill="1" applyBorder="1" applyAlignment="1">
      <alignment horizontal="center" vertical="center" wrapText="1"/>
    </xf>
    <xf numFmtId="0" fontId="14" fillId="5" borderId="67" xfId="0" applyFont="1" applyFill="1" applyBorder="1" applyAlignment="1">
      <alignment horizontal="center" vertical="center" wrapText="1"/>
    </xf>
    <xf numFmtId="0" fontId="14" fillId="5" borderId="24" xfId="0" applyFont="1" applyFill="1" applyBorder="1" applyAlignment="1">
      <alignment horizontal="center" vertical="center" wrapText="1"/>
    </xf>
    <xf numFmtId="0" fontId="14" fillId="5" borderId="23" xfId="0" applyFont="1" applyFill="1" applyBorder="1" applyAlignment="1">
      <alignment horizontal="center" vertical="center" wrapText="1"/>
    </xf>
    <xf numFmtId="0" fontId="14" fillId="5" borderId="25" xfId="0" applyFont="1" applyFill="1" applyBorder="1" applyAlignment="1">
      <alignment horizontal="center" vertical="center" wrapText="1"/>
    </xf>
    <xf numFmtId="0" fontId="16" fillId="10" borderId="22" xfId="0" applyFont="1" applyFill="1" applyBorder="1" applyAlignment="1">
      <alignment horizontal="center" vertical="center" wrapText="1"/>
    </xf>
    <xf numFmtId="1" fontId="16" fillId="0" borderId="17" xfId="0" applyNumberFormat="1" applyFont="1" applyBorder="1" applyAlignment="1">
      <alignment horizontal="center" vertical="center"/>
    </xf>
    <xf numFmtId="1" fontId="18" fillId="0" borderId="27" xfId="0" applyNumberFormat="1" applyFont="1" applyBorder="1" applyAlignment="1">
      <alignment horizontal="left" vertical="center"/>
    </xf>
    <xf numFmtId="1" fontId="20" fillId="0" borderId="17" xfId="0" applyNumberFormat="1" applyFont="1" applyBorder="1" applyAlignment="1">
      <alignment horizontal="center" vertical="center"/>
    </xf>
    <xf numFmtId="1" fontId="16" fillId="0" borderId="17" xfId="0" applyNumberFormat="1" applyFont="1" applyBorder="1" applyAlignment="1">
      <alignment horizontal="center" vertical="center" wrapText="1"/>
    </xf>
    <xf numFmtId="1" fontId="18" fillId="0" borderId="17" xfId="0" applyNumberFormat="1" applyFont="1" applyBorder="1" applyAlignment="1">
      <alignment horizontal="left" vertical="center"/>
    </xf>
    <xf numFmtId="164" fontId="17" fillId="2" borderId="49" xfId="0" applyNumberFormat="1" applyFont="1" applyFill="1" applyBorder="1" applyAlignment="1" applyProtection="1">
      <alignment horizontal="center" vertical="center"/>
      <protection locked="0"/>
    </xf>
    <xf numFmtId="164" fontId="17" fillId="2" borderId="77" xfId="0" applyNumberFormat="1" applyFont="1" applyFill="1" applyBorder="1" applyAlignment="1" applyProtection="1">
      <alignment horizontal="center" vertical="center"/>
      <protection locked="0"/>
    </xf>
    <xf numFmtId="164" fontId="17" fillId="2" borderId="18" xfId="0" applyNumberFormat="1" applyFont="1" applyFill="1" applyBorder="1" applyAlignment="1" applyProtection="1">
      <alignment horizontal="center" vertical="center"/>
      <protection locked="0"/>
    </xf>
    <xf numFmtId="1" fontId="17" fillId="0" borderId="49" xfId="0" applyNumberFormat="1" applyFont="1" applyBorder="1" applyAlignment="1" applyProtection="1">
      <alignment horizontal="center" vertical="center"/>
      <protection locked="0"/>
    </xf>
    <xf numFmtId="1" fontId="17" fillId="0" borderId="77" xfId="0" applyNumberFormat="1" applyFont="1" applyBorder="1" applyAlignment="1" applyProtection="1">
      <alignment horizontal="center" vertical="center"/>
      <protection locked="0"/>
    </xf>
    <xf numFmtId="1" fontId="17" fillId="0" borderId="18" xfId="0" applyNumberFormat="1" applyFont="1" applyBorder="1" applyAlignment="1" applyProtection="1">
      <alignment horizontal="center" vertical="center"/>
      <protection locked="0"/>
    </xf>
    <xf numFmtId="1" fontId="17" fillId="0" borderId="50" xfId="0" applyNumberFormat="1" applyFont="1" applyBorder="1" applyAlignment="1" applyProtection="1">
      <alignment horizontal="center" vertical="center"/>
      <protection locked="0"/>
    </xf>
    <xf numFmtId="1" fontId="17" fillId="0" borderId="78" xfId="0" applyNumberFormat="1" applyFont="1" applyBorder="1" applyAlignment="1" applyProtection="1">
      <alignment horizontal="center" vertical="center"/>
      <protection locked="0"/>
    </xf>
    <xf numFmtId="1" fontId="17" fillId="0" borderId="14" xfId="0" applyNumberFormat="1" applyFont="1" applyBorder="1" applyAlignment="1" applyProtection="1">
      <alignment horizontal="center" vertical="center"/>
      <protection locked="0"/>
    </xf>
    <xf numFmtId="0" fontId="21" fillId="0" borderId="17" xfId="0" applyFont="1" applyBorder="1" applyAlignment="1">
      <alignment horizontal="center" vertical="center" wrapText="1"/>
    </xf>
    <xf numFmtId="164" fontId="17" fillId="0" borderId="1" xfId="0" applyNumberFormat="1" applyFont="1" applyBorder="1" applyAlignment="1" applyProtection="1">
      <alignment horizontal="center" vertical="center"/>
      <protection locked="0"/>
    </xf>
    <xf numFmtId="0" fontId="2" fillId="0" borderId="49" xfId="0" applyFont="1" applyBorder="1" applyAlignment="1">
      <alignment horizontal="center" vertical="center"/>
    </xf>
    <xf numFmtId="0" fontId="2" fillId="0" borderId="77" xfId="0" applyFont="1" applyBorder="1" applyAlignment="1">
      <alignment horizontal="center" vertical="center"/>
    </xf>
    <xf numFmtId="0" fontId="2" fillId="0" borderId="18" xfId="0" applyFont="1" applyBorder="1" applyAlignment="1">
      <alignment horizontal="center" vertical="center"/>
    </xf>
    <xf numFmtId="1" fontId="16" fillId="0" borderId="27" xfId="0" applyNumberFormat="1" applyFont="1" applyBorder="1" applyAlignment="1">
      <alignment horizontal="center" vertical="center"/>
    </xf>
    <xf numFmtId="1" fontId="16" fillId="0" borderId="17" xfId="0" applyNumberFormat="1" applyFont="1" applyBorder="1" applyAlignment="1">
      <alignment horizontal="center" vertical="center" textRotation="90" wrapText="1"/>
    </xf>
    <xf numFmtId="1" fontId="17" fillId="0" borderId="27" xfId="0" applyNumberFormat="1" applyFont="1" applyBorder="1" applyAlignment="1">
      <alignment horizontal="left" vertical="top" wrapText="1"/>
    </xf>
    <xf numFmtId="1" fontId="16" fillId="0" borderId="22" xfId="0" applyNumberFormat="1" applyFont="1" applyBorder="1" applyAlignment="1">
      <alignment horizontal="center" vertical="center"/>
    </xf>
    <xf numFmtId="1" fontId="18" fillId="0" borderId="27" xfId="0" applyNumberFormat="1" applyFont="1" applyBorder="1" applyAlignment="1">
      <alignment horizontal="left" vertical="center" wrapText="1"/>
    </xf>
    <xf numFmtId="1" fontId="20" fillId="0" borderId="17" xfId="0" applyNumberFormat="1" applyFont="1" applyBorder="1" applyAlignment="1">
      <alignment horizontal="center" vertical="center" wrapText="1"/>
    </xf>
    <xf numFmtId="1" fontId="18" fillId="0" borderId="17" xfId="0" applyNumberFormat="1" applyFont="1" applyBorder="1" applyAlignment="1">
      <alignment horizontal="left" vertical="center" wrapText="1"/>
    </xf>
    <xf numFmtId="49" fontId="18" fillId="0" borderId="17" xfId="0" applyNumberFormat="1" applyFont="1" applyBorder="1" applyAlignment="1">
      <alignment horizontal="left" vertical="center" wrapText="1"/>
    </xf>
    <xf numFmtId="0" fontId="0" fillId="3" borderId="4" xfId="0" applyFill="1" applyBorder="1" applyAlignment="1">
      <alignment horizontal="center"/>
    </xf>
    <xf numFmtId="0" fontId="13" fillId="3" borderId="0" xfId="0" applyFont="1" applyFill="1" applyAlignment="1">
      <alignment horizontal="center" vertical="center" wrapText="1"/>
    </xf>
    <xf numFmtId="0" fontId="13" fillId="3" borderId="5" xfId="0" applyFont="1" applyFill="1" applyBorder="1" applyAlignment="1">
      <alignment horizontal="center" vertical="center"/>
    </xf>
    <xf numFmtId="0" fontId="14" fillId="5" borderId="9"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5" fillId="6" borderId="12" xfId="0" applyFont="1" applyFill="1" applyBorder="1" applyAlignment="1">
      <alignment horizontal="center" vertical="center" wrapText="1"/>
    </xf>
    <xf numFmtId="0" fontId="14" fillId="7" borderId="11"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2" fillId="0" borderId="1" xfId="0" applyFont="1" applyBorder="1" applyAlignment="1">
      <alignment horizontal="center"/>
    </xf>
    <xf numFmtId="0" fontId="3" fillId="3" borderId="0" xfId="0" applyFont="1" applyFill="1" applyAlignment="1">
      <alignment horizontal="center" vertical="center"/>
    </xf>
    <xf numFmtId="0" fontId="5" fillId="0" borderId="1" xfId="0" applyFont="1" applyBorder="1" applyAlignment="1">
      <alignment horizontal="center" vertical="center"/>
    </xf>
    <xf numFmtId="0" fontId="3" fillId="3" borderId="3" xfId="0" applyFont="1" applyFill="1" applyBorder="1" applyAlignment="1">
      <alignment horizontal="center" vertical="center" wrapText="1"/>
    </xf>
    <xf numFmtId="0" fontId="2" fillId="0" borderId="1" xfId="0" applyFont="1" applyBorder="1" applyAlignment="1">
      <alignment horizontal="center" wrapText="1"/>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3" fillId="5" borderId="25" xfId="0" applyFont="1" applyFill="1" applyBorder="1" applyAlignment="1">
      <alignment horizontal="center" vertical="center" wrapText="1"/>
    </xf>
    <xf numFmtId="1" fontId="5" fillId="0" borderId="38" xfId="0" applyNumberFormat="1" applyFont="1" applyBorder="1" applyAlignment="1">
      <alignment horizontal="center" vertical="center" wrapText="1"/>
    </xf>
    <xf numFmtId="166" fontId="5" fillId="0" borderId="38" xfId="0" applyNumberFormat="1" applyFont="1" applyBorder="1" applyAlignment="1">
      <alignment horizontal="center" vertical="center"/>
    </xf>
    <xf numFmtId="0" fontId="5" fillId="0" borderId="38" xfId="0" applyFont="1" applyBorder="1" applyAlignment="1">
      <alignment horizontal="center" vertical="center"/>
    </xf>
    <xf numFmtId="165" fontId="2" fillId="0" borderId="38" xfId="0" applyNumberFormat="1" applyFont="1" applyBorder="1" applyAlignment="1">
      <alignment horizontal="center" vertical="center"/>
    </xf>
    <xf numFmtId="1" fontId="3" fillId="11" borderId="38"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69" fontId="2" fillId="7" borderId="39" xfId="0" applyNumberFormat="1" applyFont="1" applyFill="1" applyBorder="1" applyAlignment="1">
      <alignment horizontal="center" vertical="center"/>
    </xf>
    <xf numFmtId="49" fontId="5" fillId="0" borderId="38" xfId="0" applyNumberFormat="1" applyFont="1" applyBorder="1" applyAlignment="1">
      <alignment horizontal="center" vertical="center" wrapText="1"/>
    </xf>
    <xf numFmtId="0" fontId="2" fillId="0" borderId="38" xfId="0" applyFont="1" applyBorder="1" applyAlignment="1">
      <alignment horizontal="center" vertical="center"/>
    </xf>
    <xf numFmtId="1" fontId="5" fillId="0" borderId="44" xfId="0" applyNumberFormat="1" applyFont="1" applyBorder="1" applyAlignment="1">
      <alignment horizontal="center" vertical="center" wrapText="1"/>
    </xf>
    <xf numFmtId="166" fontId="5" fillId="0" borderId="44" xfId="0" applyNumberFormat="1" applyFont="1" applyBorder="1" applyAlignment="1">
      <alignment horizontal="center" vertical="center"/>
    </xf>
    <xf numFmtId="0" fontId="2" fillId="0" borderId="44" xfId="0" applyFont="1" applyBorder="1" applyAlignment="1">
      <alignment horizontal="center" vertical="center"/>
    </xf>
    <xf numFmtId="0" fontId="3" fillId="5" borderId="8" xfId="0" applyFont="1" applyFill="1" applyBorder="1" applyAlignment="1">
      <alignment horizontal="center" vertical="center" wrapText="1"/>
    </xf>
    <xf numFmtId="0" fontId="7" fillId="10" borderId="12" xfId="0" applyFont="1" applyFill="1" applyBorder="1" applyAlignment="1">
      <alignment horizontal="center" vertical="center" wrapText="1"/>
    </xf>
    <xf numFmtId="0" fontId="3" fillId="9" borderId="12"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7" fillId="10" borderId="17" xfId="0" applyFont="1" applyFill="1" applyBorder="1" applyAlignment="1">
      <alignment horizontal="center" vertical="center" wrapText="1"/>
    </xf>
    <xf numFmtId="1" fontId="7" fillId="0" borderId="16"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2" fillId="0" borderId="18" xfId="0" applyNumberFormat="1" applyFont="1" applyBorder="1" applyAlignment="1">
      <alignment horizontal="left" vertical="center"/>
    </xf>
    <xf numFmtId="1" fontId="5" fillId="0" borderId="16" xfId="0" applyNumberFormat="1" applyFont="1" applyBorder="1" applyAlignment="1">
      <alignment horizontal="center" vertical="center"/>
    </xf>
    <xf numFmtId="1" fontId="7" fillId="0" borderId="17" xfId="0" applyNumberFormat="1" applyFont="1" applyBorder="1" applyAlignment="1">
      <alignment horizontal="center" vertical="center" wrapText="1"/>
    </xf>
    <xf numFmtId="1" fontId="2" fillId="0" borderId="11" xfId="0" applyNumberFormat="1" applyFont="1" applyBorder="1" applyAlignment="1">
      <alignment horizontal="left" vertical="center"/>
    </xf>
    <xf numFmtId="1" fontId="7" fillId="0" borderId="16" xfId="0" applyNumberFormat="1" applyFont="1" applyBorder="1" applyAlignment="1">
      <alignment horizontal="center" vertical="center" wrapText="1"/>
    </xf>
    <xf numFmtId="1" fontId="2" fillId="0" borderId="18" xfId="0" applyNumberFormat="1" applyFont="1" applyBorder="1" applyAlignment="1">
      <alignment horizontal="left" vertical="center" wrapText="1"/>
    </xf>
    <xf numFmtId="1" fontId="2" fillId="0" borderId="11" xfId="0" applyNumberFormat="1" applyFont="1" applyBorder="1" applyAlignment="1">
      <alignment horizontal="left" vertical="center" wrapText="1"/>
    </xf>
    <xf numFmtId="1" fontId="7" fillId="0" borderId="27" xfId="0" applyNumberFormat="1" applyFont="1" applyBorder="1" applyAlignment="1">
      <alignment horizontal="center" vertical="center" wrapText="1"/>
    </xf>
    <xf numFmtId="1" fontId="7" fillId="0" borderId="22" xfId="0" applyNumberFormat="1" applyFont="1" applyBorder="1" applyAlignment="1">
      <alignment horizontal="center" vertical="center" wrapText="1"/>
    </xf>
    <xf numFmtId="1" fontId="5" fillId="0" borderId="17" xfId="0" applyNumberFormat="1" applyFont="1" applyBorder="1" applyAlignment="1">
      <alignment horizontal="center" vertical="center" wrapText="1"/>
    </xf>
    <xf numFmtId="49" fontId="2" fillId="0" borderId="11" xfId="0" applyNumberFormat="1" applyFont="1" applyBorder="1" applyAlignment="1">
      <alignment horizontal="left" vertical="center" wrapText="1"/>
    </xf>
    <xf numFmtId="0" fontId="2" fillId="3" borderId="4" xfId="0" applyFont="1" applyFill="1" applyBorder="1" applyAlignment="1">
      <alignment horizontal="center"/>
    </xf>
    <xf numFmtId="0" fontId="6" fillId="3" borderId="0" xfId="0" applyFont="1" applyFill="1" applyAlignment="1">
      <alignment horizontal="center" vertical="center" wrapText="1"/>
    </xf>
    <xf numFmtId="0" fontId="3" fillId="3" borderId="5" xfId="0" applyFont="1" applyFill="1" applyBorder="1" applyAlignment="1">
      <alignment horizontal="center" vertical="center"/>
    </xf>
    <xf numFmtId="0" fontId="3" fillId="3"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3" fillId="8" borderId="12" xfId="0" applyFont="1" applyFill="1" applyBorder="1" applyAlignment="1">
      <alignment horizontal="center" vertical="center" wrapText="1"/>
    </xf>
    <xf numFmtId="0" fontId="11" fillId="12" borderId="35" xfId="0" applyFont="1" applyFill="1" applyBorder="1" applyAlignment="1">
      <alignment horizontal="center" vertical="center" wrapText="1"/>
    </xf>
    <xf numFmtId="0" fontId="5" fillId="0" borderId="46" xfId="0" applyFont="1" applyBorder="1" applyAlignment="1">
      <alignment horizontal="center"/>
    </xf>
    <xf numFmtId="0" fontId="18" fillId="0" borderId="15" xfId="0" applyFont="1" applyBorder="1" applyAlignment="1">
      <alignment horizontal="left"/>
    </xf>
    <xf numFmtId="0" fontId="27" fillId="0" borderId="41" xfId="0" applyFont="1" applyBorder="1" applyAlignment="1">
      <alignment horizontal="left"/>
    </xf>
    <xf numFmtId="0" fontId="18" fillId="0" borderId="1" xfId="0" applyFont="1" applyBorder="1" applyAlignment="1">
      <alignment horizontal="left"/>
    </xf>
    <xf numFmtId="170" fontId="20" fillId="0" borderId="27" xfId="0" applyNumberFormat="1" applyFont="1" applyBorder="1" applyAlignment="1">
      <alignment horizontal="center" vertical="center"/>
    </xf>
    <xf numFmtId="0" fontId="18" fillId="0" borderId="75" xfId="0" applyFont="1" applyBorder="1" applyAlignment="1">
      <alignment horizontal="center" vertical="center"/>
    </xf>
    <xf numFmtId="170" fontId="18" fillId="0" borderId="30" xfId="0" applyNumberFormat="1" applyFont="1" applyBorder="1" applyAlignment="1">
      <alignment horizontal="center" vertical="center"/>
    </xf>
    <xf numFmtId="170" fontId="18" fillId="0" borderId="31" xfId="0" applyNumberFormat="1" applyFont="1" applyBorder="1" applyAlignment="1">
      <alignment horizontal="right" vertical="center"/>
    </xf>
    <xf numFmtId="170" fontId="20" fillId="0" borderId="51" xfId="0" applyNumberFormat="1" applyFont="1" applyBorder="1" applyAlignment="1">
      <alignment horizontal="center" vertical="center"/>
    </xf>
    <xf numFmtId="0" fontId="18" fillId="0" borderId="74" xfId="0" applyFont="1" applyBorder="1" applyAlignment="1">
      <alignment horizontal="center" vertical="center"/>
    </xf>
    <xf numFmtId="170" fontId="18" fillId="0" borderId="1" xfId="0" applyNumberFormat="1" applyFont="1" applyBorder="1" applyAlignment="1">
      <alignment horizontal="center" vertical="center"/>
    </xf>
    <xf numFmtId="170" fontId="18" fillId="0" borderId="19" xfId="0" applyNumberFormat="1" applyFont="1" applyBorder="1" applyAlignment="1">
      <alignment horizontal="right" vertical="center"/>
    </xf>
    <xf numFmtId="170" fontId="18" fillId="0" borderId="49" xfId="0" applyNumberFormat="1" applyFont="1" applyBorder="1" applyAlignment="1">
      <alignment horizontal="right" vertical="center"/>
    </xf>
    <xf numFmtId="0" fontId="18" fillId="0" borderId="1" xfId="0" applyFont="1" applyBorder="1" applyAlignment="1">
      <alignment horizontal="left" wrapText="1"/>
    </xf>
    <xf numFmtId="170" fontId="18" fillId="0" borderId="1" xfId="0" applyNumberFormat="1" applyFont="1" applyBorder="1" applyAlignment="1">
      <alignment horizontal="right" vertical="center"/>
    </xf>
    <xf numFmtId="0" fontId="26" fillId="0" borderId="69" xfId="0" applyFont="1" applyBorder="1" applyAlignment="1">
      <alignment horizontal="center" vertical="center" wrapText="1"/>
    </xf>
    <xf numFmtId="0" fontId="20" fillId="0" borderId="71" xfId="0" applyFont="1" applyBorder="1" applyAlignment="1">
      <alignment horizontal="center" vertical="center"/>
    </xf>
    <xf numFmtId="0" fontId="18" fillId="0" borderId="9" xfId="0" applyFont="1" applyBorder="1" applyAlignment="1">
      <alignment horizontal="left"/>
    </xf>
    <xf numFmtId="0" fontId="26" fillId="0" borderId="68" xfId="0" applyFont="1" applyBorder="1" applyAlignment="1">
      <alignment horizontal="center"/>
    </xf>
    <xf numFmtId="0" fontId="27" fillId="0" borderId="46" xfId="0" applyFont="1" applyBorder="1" applyAlignment="1">
      <alignment horizontal="center"/>
    </xf>
  </cellXfs>
  <cellStyles count="3">
    <cellStyle name="Millares 2" xfId="1" xr:uid="{00000000-0005-0000-0000-000006000000}"/>
    <cellStyle name="Normal" xfId="0" builtinId="0"/>
    <cellStyle name="Normal 3" xfId="2" xr:uid="{00000000-0005-0000-0000-00000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B76A0"/>
      <rgbColor rgb="FFC0C0C0"/>
      <rgbColor rgb="FF808080"/>
      <rgbColor rgb="FF9999FF"/>
      <rgbColor rgb="FF782170"/>
      <rgbColor rgb="FFFFFFCC"/>
      <rgbColor rgb="FFCCFFFF"/>
      <rgbColor rgb="FF660066"/>
      <rgbColor rgb="FFFF8080"/>
      <rgbColor rgb="FF0066CC"/>
      <rgbColor rgb="FFC1E5F5"/>
      <rgbColor rgb="FF000080"/>
      <rgbColor rgb="FFFF00FF"/>
      <rgbColor rgb="FFFFFF00"/>
      <rgbColor rgb="FF00FFFF"/>
      <rgbColor rgb="FF800080"/>
      <rgbColor rgb="FF800000"/>
      <rgbColor rgb="FF008080"/>
      <rgbColor rgb="FF0000FF"/>
      <rgbColor rgb="FF009EE3"/>
      <rgbColor rgb="FFCCFFFF"/>
      <rgbColor rgb="FFCCFFCC"/>
      <rgbColor rgb="FFFFFF99"/>
      <rgbColor rgb="FFA6CAEC"/>
      <rgbColor rgb="FFE59EDD"/>
      <rgbColor rgb="FFCC99FF"/>
      <rgbColor rgb="FFFFCC99"/>
      <rgbColor rgb="FF3366FF"/>
      <rgbColor rgb="FF46B1E1"/>
      <rgbColor rgb="FF8ED973"/>
      <rgbColor rgb="FFFFCC00"/>
      <rgbColor rgb="FFFF9900"/>
      <rgbColor rgb="FFFF6600"/>
      <rgbColor rgb="FF666699"/>
      <rgbColor rgb="FF969696"/>
      <rgbColor rgb="FF163E64"/>
      <rgbColor rgb="FF339966"/>
      <rgbColor rgb="FF003300"/>
      <rgbColor rgb="FF275317"/>
      <rgbColor rgb="FF993300"/>
      <rgbColor rgb="FF78206E"/>
      <rgbColor rgb="FF084F6B"/>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142920</xdr:colOff>
      <xdr:row>0</xdr:row>
      <xdr:rowOff>0</xdr:rowOff>
    </xdr:from>
    <xdr:to>
      <xdr:col>2</xdr:col>
      <xdr:colOff>4120200</xdr:colOff>
      <xdr:row>6</xdr:row>
      <xdr:rowOff>36720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2877120" y="0"/>
          <a:ext cx="3977280" cy="1256040"/>
        </a:xfrm>
        <a:prstGeom prst="rect">
          <a:avLst/>
        </a:prstGeom>
        <a:ln w="0">
          <a:noFill/>
        </a:ln>
      </xdr:spPr>
    </xdr:pic>
    <xdr:clientData/>
  </xdr:twoCellAnchor>
  <xdr:twoCellAnchor editAs="oneCell">
    <xdr:from>
      <xdr:col>14</xdr:col>
      <xdr:colOff>444600</xdr:colOff>
      <xdr:row>0</xdr:row>
      <xdr:rowOff>0</xdr:rowOff>
    </xdr:from>
    <xdr:to>
      <xdr:col>18</xdr:col>
      <xdr:colOff>777240</xdr:colOff>
      <xdr:row>5</xdr:row>
      <xdr:rowOff>173880</xdr:rowOff>
    </xdr:to>
    <xdr:pic>
      <xdr:nvPicPr>
        <xdr:cNvPr id="3" name="Imagen 4">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stretch/>
      </xdr:blipFill>
      <xdr:spPr>
        <a:xfrm>
          <a:off x="30496680" y="0"/>
          <a:ext cx="6179040" cy="12027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30600</xdr:colOff>
      <xdr:row>0</xdr:row>
      <xdr:rowOff>131400</xdr:rowOff>
    </xdr:from>
    <xdr:to>
      <xdr:col>1</xdr:col>
      <xdr:colOff>1492815</xdr:colOff>
      <xdr:row>4</xdr:row>
      <xdr:rowOff>21960</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rcRect t="12088" b="14637"/>
        <a:stretch/>
      </xdr:blipFill>
      <xdr:spPr>
        <a:xfrm>
          <a:off x="30600" y="131400"/>
          <a:ext cx="1921320" cy="7192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9360</xdr:colOff>
      <xdr:row>0</xdr:row>
      <xdr:rowOff>0</xdr:rowOff>
    </xdr:from>
    <xdr:to>
      <xdr:col>1</xdr:col>
      <xdr:colOff>999360</xdr:colOff>
      <xdr:row>3</xdr:row>
      <xdr:rowOff>123120</xdr:rowOff>
    </xdr:to>
    <xdr:pic>
      <xdr:nvPicPr>
        <xdr:cNvPr id="3" name="Imagen 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xdr:blipFill>
      <xdr:spPr>
        <a:xfrm>
          <a:off x="9360" y="0"/>
          <a:ext cx="1823760" cy="7614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9360</xdr:colOff>
      <xdr:row>0</xdr:row>
      <xdr:rowOff>0</xdr:rowOff>
    </xdr:from>
    <xdr:to>
      <xdr:col>1</xdr:col>
      <xdr:colOff>999360</xdr:colOff>
      <xdr:row>3</xdr:row>
      <xdr:rowOff>123120</xdr:rowOff>
    </xdr:to>
    <xdr:pic>
      <xdr:nvPicPr>
        <xdr:cNvPr id="4" name="Imagen 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stretch/>
      </xdr:blipFill>
      <xdr:spPr>
        <a:xfrm>
          <a:off x="9360" y="0"/>
          <a:ext cx="1823760" cy="761400"/>
        </a:xfrm>
        <a:prstGeom prst="rect">
          <a:avLst/>
        </a:prstGeom>
        <a:ln w="0">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22" displayName="Tabla22" ref="B10:H15" totalsRowShown="0">
  <autoFilter ref="B10:H15" xr:uid="{00000000-0009-0000-0100-000001000000}"/>
  <tableColumns count="7">
    <tableColumn id="1" xr3:uid="{00000000-0010-0000-0000-000001000000}" name="PERFIL"/>
    <tableColumn id="2" xr3:uid="{00000000-0010-0000-0000-000002000000}" name="Valor Mes"/>
    <tableColumn id="3" xr3:uid="{00000000-0010-0000-0000-000003000000}" name="Horas_x000a_Contratadas"/>
    <tableColumn id="4" xr3:uid="{00000000-0010-0000-0000-000004000000}" name="% de dedicacion sin_x000a_tiempos muertos, ocultos, administrativos"/>
    <tableColumn id="5" xr3:uid="{00000000-0010-0000-0000-000005000000}" name="Horas_x000a_Laboradas"/>
    <tableColumn id="6" xr3:uid="{00000000-0010-0000-0000-000006000000}" name="Costo_x000a_por Hora"/>
    <tableColumn id="7" xr3:uid="{00000000-0010-0000-0000-000007000000}" name="Costo_x000a_Por minuto"/>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30"/>
  <sheetViews>
    <sheetView zoomScaleNormal="100" workbookViewId="0">
      <selection activeCell="G13" sqref="G13"/>
    </sheetView>
  </sheetViews>
  <sheetFormatPr defaultColWidth="11.42578125" defaultRowHeight="13.5" zeroHeight="1"/>
  <cols>
    <col min="1" max="1" width="2.42578125" style="2" customWidth="1"/>
    <col min="2" max="2" width="37.28515625" style="2" customWidth="1"/>
    <col min="3" max="3" width="12.140625" style="2" customWidth="1"/>
    <col min="4" max="4" width="11.28515625" style="2" customWidth="1"/>
    <col min="5" max="5" width="15.42578125" style="2" customWidth="1"/>
    <col min="6" max="6" width="13.42578125" style="2" customWidth="1"/>
    <col min="7" max="7" width="14.42578125" style="2" customWidth="1"/>
    <col min="8" max="8" width="13.85546875" style="2" customWidth="1"/>
    <col min="9" max="9" width="16.85546875" style="2" customWidth="1"/>
    <col min="10" max="10" width="8" style="2" customWidth="1"/>
    <col min="11" max="11" width="13.42578125" style="2" customWidth="1"/>
    <col min="12" max="12" width="8" style="3" customWidth="1"/>
    <col min="13" max="13" width="12.42578125" style="3" customWidth="1"/>
    <col min="14" max="14" width="9.85546875" style="3" customWidth="1"/>
    <col min="15" max="15" width="13.28515625" style="3" customWidth="1"/>
    <col min="16" max="16383" width="11.42578125" style="2" hidden="1"/>
    <col min="16384" max="16384" width="10.28515625" style="2" customWidth="1"/>
  </cols>
  <sheetData>
    <row r="1" spans="1:12" s="517" customFormat="1" ht="16.5" customHeight="1">
      <c r="A1" s="2"/>
      <c r="C1" s="521" t="s">
        <v>0</v>
      </c>
      <c r="D1" s="521"/>
      <c r="E1" s="521"/>
      <c r="F1" s="521"/>
      <c r="G1" s="521"/>
      <c r="H1" s="521"/>
      <c r="I1" s="521"/>
      <c r="J1" s="521"/>
      <c r="K1" s="521"/>
      <c r="L1" s="521"/>
    </row>
    <row r="2" spans="1:12" s="517" customFormat="1" ht="24.75" customHeight="1">
      <c r="A2" s="2"/>
      <c r="C2" s="521"/>
      <c r="D2" s="521"/>
      <c r="E2" s="521"/>
      <c r="F2" s="521"/>
      <c r="G2" s="521"/>
      <c r="H2" s="521"/>
      <c r="I2" s="521"/>
      <c r="J2" s="521"/>
      <c r="K2" s="521"/>
      <c r="L2" s="521"/>
    </row>
    <row r="3" spans="1:12" s="517" customFormat="1" ht="16.5" customHeight="1">
      <c r="A3" s="2"/>
      <c r="C3" s="521"/>
      <c r="D3" s="521"/>
      <c r="E3" s="521"/>
      <c r="F3" s="521"/>
      <c r="G3" s="521"/>
      <c r="H3" s="521"/>
      <c r="I3" s="521"/>
      <c r="J3" s="521"/>
      <c r="K3" s="521"/>
      <c r="L3" s="521"/>
    </row>
    <row r="4" spans="1:12" s="517" customFormat="1" ht="16.5" customHeight="1">
      <c r="A4" s="2"/>
      <c r="C4" s="522" t="s">
        <v>1</v>
      </c>
      <c r="D4" s="522"/>
      <c r="E4" s="522"/>
      <c r="F4" s="522"/>
      <c r="G4" s="522"/>
      <c r="H4" s="522"/>
      <c r="I4" s="522"/>
      <c r="J4" s="522"/>
      <c r="K4" s="522"/>
      <c r="L4" s="522"/>
    </row>
    <row r="5" spans="1:12" s="517" customFormat="1" ht="16.5" customHeight="1">
      <c r="A5" s="2"/>
      <c r="C5" s="523" t="s">
        <v>2</v>
      </c>
      <c r="D5" s="523"/>
      <c r="E5" s="523" t="s">
        <v>3</v>
      </c>
      <c r="F5" s="523"/>
      <c r="G5" s="523"/>
      <c r="H5" s="517" t="s">
        <v>4</v>
      </c>
      <c r="J5" s="517">
        <v>1</v>
      </c>
    </row>
    <row r="6" spans="1:12" s="517" customFormat="1" ht="16.5" customHeight="1">
      <c r="A6" s="2"/>
      <c r="B6" s="517" t="s">
        <v>5</v>
      </c>
    </row>
    <row r="7" spans="1:12" ht="16.5" customHeight="1"/>
    <row r="8" spans="1:12" s="518" customFormat="1" ht="13.5" customHeight="1">
      <c r="A8" s="2"/>
      <c r="B8" s="518" t="s">
        <v>6</v>
      </c>
    </row>
    <row r="9" spans="1:12" ht="16.5" customHeight="1"/>
    <row r="10" spans="1:12" ht="45" customHeight="1">
      <c r="B10" s="4" t="s">
        <v>7</v>
      </c>
      <c r="C10" s="4" t="s">
        <v>8</v>
      </c>
      <c r="D10" s="4" t="s">
        <v>9</v>
      </c>
      <c r="E10" s="4" t="s">
        <v>10</v>
      </c>
      <c r="F10" s="4" t="s">
        <v>11</v>
      </c>
      <c r="G10" s="4" t="s">
        <v>12</v>
      </c>
      <c r="H10" s="4" t="s">
        <v>13</v>
      </c>
      <c r="I10" s="5"/>
      <c r="J10" s="5"/>
      <c r="K10" s="3"/>
    </row>
    <row r="11" spans="1:12" ht="16.5" customHeight="1">
      <c r="B11" s="6" t="s">
        <v>14</v>
      </c>
      <c r="C11" s="7">
        <v>10532771</v>
      </c>
      <c r="D11" s="1">
        <v>186</v>
      </c>
      <c r="E11" s="8">
        <f>ROUND(Tabla22[[#This Row],[Horas
Laboradas]]*100%/Tabla22[[#This Row],[Horas
Contratadas]],2)</f>
        <v>0.94</v>
      </c>
      <c r="F11" s="9">
        <v>174.84</v>
      </c>
      <c r="G11" s="7">
        <f>ROUND(+Tabla22[[#This Row],[Valor Mes]]/Tabla22[[#This Row],[Horas
Laboradas]],2)</f>
        <v>60242.34</v>
      </c>
      <c r="H11" s="7">
        <f>ROUND(+Tabla22[[#This Row],[Costo
por Hora]]/60,0)</f>
        <v>1004</v>
      </c>
      <c r="I11" s="5"/>
      <c r="J11" s="10"/>
      <c r="K11" s="3"/>
    </row>
    <row r="12" spans="1:12" ht="16.5" customHeight="1">
      <c r="B12" s="6" t="s">
        <v>15</v>
      </c>
      <c r="C12" s="7">
        <v>8822237</v>
      </c>
      <c r="D12" s="1">
        <v>186</v>
      </c>
      <c r="E12" s="8">
        <f>ROUND(Tabla22[[#This Row],[Horas
Laboradas]]*100%/Tabla22[[#This Row],[Horas
Contratadas]],2)</f>
        <v>0.94</v>
      </c>
      <c r="F12" s="9">
        <v>174.84</v>
      </c>
      <c r="G12" s="7">
        <f>ROUND(+Tabla22[[#This Row],[Valor Mes]]/Tabla22[[#This Row],[Horas
Laboradas]],2)</f>
        <v>50458.92</v>
      </c>
      <c r="H12" s="7">
        <f>ROUND(+Tabla22[[#This Row],[Costo
por Hora]]/60,0)</f>
        <v>841</v>
      </c>
      <c r="I12" s="5"/>
      <c r="J12" s="10"/>
      <c r="K12" s="3"/>
    </row>
    <row r="13" spans="1:12" ht="16.5" customHeight="1">
      <c r="B13" s="6" t="s">
        <v>16</v>
      </c>
      <c r="C13" s="7">
        <v>6107703</v>
      </c>
      <c r="D13" s="1">
        <v>186</v>
      </c>
      <c r="E13" s="8">
        <f>ROUND(Tabla22[[#This Row],[Horas
Laboradas]]*100%/Tabla22[[#This Row],[Horas
Contratadas]],2)</f>
        <v>0.94</v>
      </c>
      <c r="F13" s="9">
        <v>174.84</v>
      </c>
      <c r="G13" s="7">
        <f>ROUND(+Tabla22[[#This Row],[Valor Mes]]/Tabla22[[#This Row],[Horas
Laboradas]],2)</f>
        <v>34933.1</v>
      </c>
      <c r="H13" s="7">
        <f>ROUND(+Tabla22[[#This Row],[Costo
por Hora]]/60,0)</f>
        <v>582</v>
      </c>
      <c r="I13" s="11"/>
      <c r="J13" s="10"/>
      <c r="K13" s="3"/>
    </row>
    <row r="14" spans="1:12" ht="16.5" customHeight="1">
      <c r="B14" s="6" t="s">
        <v>17</v>
      </c>
      <c r="C14" s="7">
        <v>4033371</v>
      </c>
      <c r="D14" s="1">
        <v>186</v>
      </c>
      <c r="E14" s="8">
        <f>ROUND(Tabla22[[#This Row],[Horas
Laboradas]]*100%/Tabla22[[#This Row],[Horas
Contratadas]],2)</f>
        <v>0.94</v>
      </c>
      <c r="F14" s="9">
        <v>174.84</v>
      </c>
      <c r="G14" s="7">
        <f>ROUND(+Tabla22[[#This Row],[Valor Mes]]/Tabla22[[#This Row],[Horas
Laboradas]],2)</f>
        <v>23068.93</v>
      </c>
      <c r="H14" s="7">
        <f>ROUND(+Tabla22[[#This Row],[Costo
por Hora]]/60,0)</f>
        <v>384</v>
      </c>
      <c r="I14" s="11"/>
      <c r="J14" s="10"/>
      <c r="K14" s="3"/>
    </row>
    <row r="15" spans="1:12" ht="16.5" customHeight="1">
      <c r="B15" s="12" t="s">
        <v>18</v>
      </c>
      <c r="C15" s="7">
        <v>2482967</v>
      </c>
      <c r="D15" s="1">
        <v>186</v>
      </c>
      <c r="E15" s="8">
        <f>ROUND(Tabla22[[#This Row],[Horas
Laboradas]]*100%/Tabla22[[#This Row],[Horas
Contratadas]],2)</f>
        <v>0.94</v>
      </c>
      <c r="F15" s="9">
        <v>174.84</v>
      </c>
      <c r="G15" s="7">
        <f>ROUND(+Tabla22[[#This Row],[Valor Mes]]/Tabla22[[#This Row],[Horas
Laboradas]],2)</f>
        <v>14201.37</v>
      </c>
      <c r="H15" s="7">
        <f>ROUND(+Tabla22[[#This Row],[Costo
por Hora]]/60,0)</f>
        <v>237</v>
      </c>
      <c r="I15" s="11"/>
      <c r="J15" s="10"/>
      <c r="K15" s="3"/>
    </row>
    <row r="16" spans="1:12" ht="16.5" customHeight="1"/>
    <row r="17" spans="1:15 16384:16384" ht="16.5" customHeight="1"/>
    <row r="18" spans="1:15 16384:16384" ht="59.25" customHeight="1">
      <c r="B18" s="13" t="s">
        <v>7</v>
      </c>
      <c r="C18" s="13" t="s">
        <v>19</v>
      </c>
      <c r="D18" s="13" t="s">
        <v>20</v>
      </c>
      <c r="E18" s="13" t="s">
        <v>21</v>
      </c>
      <c r="F18" s="13" t="s">
        <v>22</v>
      </c>
      <c r="G18" s="13" t="s">
        <v>23</v>
      </c>
      <c r="H18" s="13" t="s">
        <v>24</v>
      </c>
      <c r="I18" s="13" t="s">
        <v>25</v>
      </c>
      <c r="J18" s="13" t="s">
        <v>26</v>
      </c>
      <c r="K18" s="13" t="s">
        <v>27</v>
      </c>
      <c r="L18" s="13" t="s">
        <v>28</v>
      </c>
      <c r="M18" s="13" t="s">
        <v>29</v>
      </c>
      <c r="N18" s="13" t="s">
        <v>30</v>
      </c>
      <c r="O18" s="13" t="s">
        <v>31</v>
      </c>
      <c r="XFD18" s="13" t="s">
        <v>32</v>
      </c>
    </row>
    <row r="19" spans="1:15 16384:16384" ht="16.5" customHeight="1">
      <c r="B19" s="14" t="s">
        <v>14</v>
      </c>
      <c r="C19" s="15">
        <v>7000000</v>
      </c>
      <c r="D19" s="15">
        <v>7760278</v>
      </c>
      <c r="E19" s="15">
        <v>6226865</v>
      </c>
      <c r="F19" s="15">
        <v>7250000</v>
      </c>
      <c r="G19" s="16">
        <v>0.12130000000000001</v>
      </c>
      <c r="H19" s="15">
        <f>+MAX(C19:F19)</f>
        <v>7760278</v>
      </c>
      <c r="I19" s="15">
        <f>+H19*(1+G19)</f>
        <v>8701599.7214000002</v>
      </c>
      <c r="J19" s="16">
        <v>9.2799999999999994E-2</v>
      </c>
      <c r="K19" s="15">
        <f>+I19*(1+J19)</f>
        <v>9509108.1755459197</v>
      </c>
      <c r="L19" s="16">
        <v>5.1999999999999998E-2</v>
      </c>
      <c r="M19" s="15">
        <f>+K19*(1+L19)</f>
        <v>10003581.800674308</v>
      </c>
      <c r="N19" s="16">
        <v>5.1999999999999998E-2</v>
      </c>
      <c r="O19" s="15">
        <f>M19*XFD19+M19</f>
        <v>10532771.277929978</v>
      </c>
      <c r="XFD19" s="16">
        <v>5.2900000000000003E-2</v>
      </c>
    </row>
    <row r="20" spans="1:15 16384:16384" ht="16.5" customHeight="1">
      <c r="B20" s="6" t="s">
        <v>15</v>
      </c>
      <c r="C20" s="17">
        <v>6500000</v>
      </c>
      <c r="D20" s="17">
        <v>5461004</v>
      </c>
      <c r="E20" s="17">
        <v>5510500</v>
      </c>
      <c r="F20" s="17">
        <v>5196347</v>
      </c>
      <c r="G20" s="18">
        <v>0.12130000000000001</v>
      </c>
      <c r="H20" s="17">
        <f>+MAX(C20:F20)</f>
        <v>6500000</v>
      </c>
      <c r="I20" s="17">
        <f>+H20*(1+G20)</f>
        <v>7288450</v>
      </c>
      <c r="J20" s="18">
        <v>9.2799999999999994E-2</v>
      </c>
      <c r="K20" s="17">
        <f>+I20*(1+J20)</f>
        <v>7964818.1600000001</v>
      </c>
      <c r="L20" s="18">
        <v>5.1999999999999998E-2</v>
      </c>
      <c r="M20" s="17">
        <f>+K20*(1+L20)</f>
        <v>8378988.7043200005</v>
      </c>
      <c r="N20" s="18">
        <v>5.1999999999999998E-2</v>
      </c>
      <c r="O20" s="17">
        <f>M20*XFD20+M20</f>
        <v>8822237.2067785282</v>
      </c>
      <c r="XFD20" s="16">
        <v>5.2900000000000003E-2</v>
      </c>
    </row>
    <row r="21" spans="1:15 16384:16384" ht="16.5" customHeight="1">
      <c r="B21" s="14" t="s">
        <v>16</v>
      </c>
      <c r="C21" s="15">
        <v>4500000</v>
      </c>
      <c r="D21" s="15">
        <v>3736514</v>
      </c>
      <c r="E21" s="15">
        <v>3337200</v>
      </c>
      <c r="F21" s="15">
        <v>3967988</v>
      </c>
      <c r="G21" s="16">
        <v>0.12130000000000001</v>
      </c>
      <c r="H21" s="15">
        <f>+MAX(C21:F21)</f>
        <v>4500000</v>
      </c>
      <c r="I21" s="15">
        <f>+H21*(1+G21)</f>
        <v>5045850</v>
      </c>
      <c r="J21" s="16">
        <v>9.2799999999999994E-2</v>
      </c>
      <c r="K21" s="15">
        <f>+I21*(1+J21)</f>
        <v>5514104.8799999999</v>
      </c>
      <c r="L21" s="16">
        <v>5.1999999999999998E-2</v>
      </c>
      <c r="M21" s="15">
        <f>+K21*(1+L21)</f>
        <v>5800838.3337599998</v>
      </c>
      <c r="N21" s="16">
        <v>5.1999999999999998E-2</v>
      </c>
      <c r="O21" s="15">
        <f>M21*XFD21+M21</f>
        <v>6107702.681615904</v>
      </c>
      <c r="XFD21" s="16">
        <v>5.2900000000000003E-2</v>
      </c>
    </row>
    <row r="22" spans="1:15 16384:16384" ht="16.5" customHeight="1">
      <c r="B22" s="6" t="s">
        <v>17</v>
      </c>
      <c r="C22" s="19"/>
      <c r="D22" s="19">
        <v>2443110</v>
      </c>
      <c r="E22" s="19">
        <v>2919020</v>
      </c>
      <c r="F22" s="19">
        <v>2971685</v>
      </c>
      <c r="G22" s="20">
        <v>0.12130000000000001</v>
      </c>
      <c r="H22" s="19">
        <f>+MAX(C22:F22)</f>
        <v>2971685</v>
      </c>
      <c r="I22" s="19">
        <f>+H22*(1+G22)</f>
        <v>3332150.3904999997</v>
      </c>
      <c r="J22" s="20">
        <v>9.2799999999999994E-2</v>
      </c>
      <c r="K22" s="19">
        <f>+I22*(1+J22)</f>
        <v>3641373.9467383996</v>
      </c>
      <c r="L22" s="20">
        <v>5.1999999999999998E-2</v>
      </c>
      <c r="M22" s="19">
        <f>+K22*(1+L22)</f>
        <v>3830725.3919687965</v>
      </c>
      <c r="N22" s="20">
        <v>5.1999999999999998E-2</v>
      </c>
      <c r="O22" s="19">
        <f>M22*XFD22+M22</f>
        <v>4033370.7652039458</v>
      </c>
      <c r="XFD22" s="16">
        <v>5.2900000000000003E-2</v>
      </c>
    </row>
    <row r="23" spans="1:15 16384:16384" ht="16.5" customHeight="1">
      <c r="B23" s="21" t="s">
        <v>18</v>
      </c>
      <c r="C23" s="15">
        <v>1500000</v>
      </c>
      <c r="D23" s="15">
        <v>1437009</v>
      </c>
      <c r="E23" s="15">
        <v>1796320</v>
      </c>
      <c r="F23" s="15">
        <v>1829387</v>
      </c>
      <c r="G23" s="16">
        <v>0.12130000000000001</v>
      </c>
      <c r="H23" s="15">
        <f>+MAX(C23:F23)</f>
        <v>1829387</v>
      </c>
      <c r="I23" s="15">
        <f>+H23*(1+G23)</f>
        <v>2051291.6431</v>
      </c>
      <c r="J23" s="16">
        <v>9.2799999999999994E-2</v>
      </c>
      <c r="K23" s="15">
        <f>+I23*(1+J23)</f>
        <v>2241651.5075796801</v>
      </c>
      <c r="L23" s="16">
        <v>5.1999999999999998E-2</v>
      </c>
      <c r="M23" s="15">
        <f>+K23*(1+L23)</f>
        <v>2358217.3859738237</v>
      </c>
      <c r="N23" s="16">
        <v>5.1999999999999998E-2</v>
      </c>
      <c r="O23" s="15">
        <f>M23*XFD23+M23</f>
        <v>2482967.085691839</v>
      </c>
      <c r="XFD23" s="16">
        <v>5.2900000000000003E-2</v>
      </c>
    </row>
    <row r="24" spans="1:15 16384:16384" ht="13.5" customHeight="1">
      <c r="B24" s="519" t="s">
        <v>33</v>
      </c>
      <c r="C24" s="519"/>
      <c r="D24" s="519"/>
      <c r="E24" s="519"/>
      <c r="F24" s="519"/>
      <c r="G24" s="519"/>
      <c r="H24" s="22">
        <f>SUM(H19:H23)</f>
        <v>23561350</v>
      </c>
      <c r="I24" s="22">
        <f>SUM(I19:I23)</f>
        <v>26419341.755000003</v>
      </c>
      <c r="J24" s="23"/>
      <c r="K24" s="22">
        <f>SUM(K19:K23)</f>
        <v>28871056.669863999</v>
      </c>
      <c r="L24" s="23"/>
      <c r="M24" s="22">
        <f>SUM(M19:M23)</f>
        <v>30372351.616696931</v>
      </c>
      <c r="N24" s="23"/>
      <c r="O24" s="22">
        <f>SUM(O19:O23)</f>
        <v>31979049.017220195</v>
      </c>
      <c r="XFD24" s="23"/>
    </row>
    <row r="25" spans="1:15 16384:16384" ht="27.75" customHeight="1">
      <c r="H25" s="24"/>
      <c r="I25" s="24"/>
      <c r="J25" s="24"/>
      <c r="K25" s="24"/>
    </row>
    <row r="26" spans="1:15 16384:16384" s="520" customFormat="1" ht="57.75" customHeight="1">
      <c r="A26" s="2"/>
      <c r="B26" s="520" t="s">
        <v>34</v>
      </c>
    </row>
    <row r="27" spans="1:15 16384:16384" ht="16.5" customHeight="1">
      <c r="I27" s="24"/>
      <c r="J27" s="24"/>
      <c r="K27" s="24"/>
    </row>
    <row r="28" spans="1:15 16384:16384" ht="16.5" customHeight="1"/>
    <row r="29" spans="1:15 16384:16384" ht="16.5" customHeight="1"/>
    <row r="30" spans="1:15 16384:16384" ht="16.5" customHeight="1"/>
  </sheetData>
  <mergeCells count="12">
    <mergeCell ref="B6:XFD6"/>
    <mergeCell ref="B8:XFD8"/>
    <mergeCell ref="B24:G24"/>
    <mergeCell ref="B26:XFD26"/>
    <mergeCell ref="B1:B5"/>
    <mergeCell ref="C1:L3"/>
    <mergeCell ref="M1:XFD5"/>
    <mergeCell ref="C4:L4"/>
    <mergeCell ref="C5:D5"/>
    <mergeCell ref="E5:G5"/>
    <mergeCell ref="H5:I5"/>
    <mergeCell ref="J5:L5"/>
  </mergeCells>
  <pageMargins left="0.23611111111111099" right="0.23611111111111099" top="0.74791666666666701" bottom="0.74791666666666701" header="0.511811023622047" footer="0.511811023622047"/>
  <pageSetup scale="63" orientation="landscape" horizontalDpi="300" verticalDpi="300"/>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42"/>
  <sheetViews>
    <sheetView zoomScale="70" zoomScaleNormal="70" workbookViewId="0">
      <pane xSplit="2" ySplit="9" topLeftCell="C127" activePane="bottomRight" state="frozen"/>
      <selection pane="bottomRight" activeCell="C53" sqref="C53"/>
      <selection pane="bottomLeft" activeCell="A127" sqref="A127"/>
      <selection pane="topRight" activeCell="C1" sqref="C1"/>
    </sheetView>
  </sheetViews>
  <sheetFormatPr defaultColWidth="0" defaultRowHeight="13.5"/>
  <cols>
    <col min="1" max="1" width="4.85546875" style="2" customWidth="1"/>
    <col min="2" max="2" width="25.85546875" style="2" customWidth="1"/>
    <col min="3" max="3" width="79.42578125" style="2" customWidth="1"/>
    <col min="4" max="4" width="35" style="2" customWidth="1"/>
    <col min="5" max="5" width="22.42578125" style="2" customWidth="1"/>
    <col min="6" max="6" width="18.5703125" style="2" customWidth="1"/>
    <col min="7" max="7" width="21.42578125" style="2" customWidth="1"/>
    <col min="8" max="10" width="20.5703125" style="2" customWidth="1"/>
    <col min="11" max="11" width="25.28515625" style="2" customWidth="1"/>
    <col min="12" max="12" width="18.42578125" style="2" customWidth="1"/>
    <col min="13" max="13" width="11.42578125" style="2"/>
    <col min="14" max="14" width="13.5703125" style="2" customWidth="1"/>
    <col min="15" max="15" width="14.42578125" style="2" customWidth="1"/>
    <col min="16" max="16" width="13.85546875" style="2" customWidth="1"/>
    <col min="17" max="17" width="16.85546875" style="2" customWidth="1"/>
    <col min="18" max="18" width="20.5703125" style="2" customWidth="1"/>
    <col min="19" max="19" width="26" style="2" customWidth="1"/>
    <col min="20" max="20" width="11.42578125" style="2" customWidth="1"/>
    <col min="21" max="16384" width="11.42578125" style="2" hidden="1"/>
  </cols>
  <sheetData>
    <row r="1" spans="1:19" ht="15" customHeight="1">
      <c r="A1" s="558"/>
      <c r="B1" s="558"/>
      <c r="C1" s="558"/>
      <c r="D1" s="559" t="s">
        <v>35</v>
      </c>
      <c r="E1" s="559"/>
      <c r="F1" s="559"/>
      <c r="G1" s="559"/>
      <c r="H1" s="559"/>
      <c r="I1" s="559"/>
      <c r="J1" s="559"/>
      <c r="K1" s="559"/>
      <c r="L1" s="559"/>
      <c r="M1" s="559"/>
      <c r="N1" s="559"/>
      <c r="O1" s="560"/>
      <c r="P1" s="560"/>
      <c r="Q1" s="560"/>
      <c r="R1" s="560"/>
      <c r="S1" s="560"/>
    </row>
    <row r="2" spans="1:19" ht="15" customHeight="1">
      <c r="A2" s="558"/>
      <c r="B2" s="558"/>
      <c r="C2" s="558"/>
      <c r="D2" s="559"/>
      <c r="E2" s="559"/>
      <c r="F2" s="559"/>
      <c r="G2" s="559"/>
      <c r="H2" s="559"/>
      <c r="I2" s="559"/>
      <c r="J2" s="559"/>
      <c r="K2" s="559"/>
      <c r="L2" s="559"/>
      <c r="M2" s="559"/>
      <c r="N2" s="559"/>
      <c r="O2" s="560"/>
      <c r="P2" s="560"/>
      <c r="Q2" s="560"/>
      <c r="R2" s="560"/>
      <c r="S2" s="560"/>
    </row>
    <row r="3" spans="1:19" ht="18" customHeight="1">
      <c r="A3" s="558"/>
      <c r="B3" s="558"/>
      <c r="C3" s="558"/>
      <c r="D3" s="559"/>
      <c r="E3" s="559"/>
      <c r="F3" s="559"/>
      <c r="G3" s="559"/>
      <c r="H3" s="559"/>
      <c r="I3" s="559"/>
      <c r="J3" s="559"/>
      <c r="K3" s="559"/>
      <c r="L3" s="559"/>
      <c r="M3" s="559"/>
      <c r="N3" s="559"/>
      <c r="O3" s="560"/>
      <c r="P3" s="560"/>
      <c r="Q3" s="560"/>
      <c r="R3" s="560"/>
      <c r="S3" s="560"/>
    </row>
    <row r="4" spans="1:19" ht="18" customHeight="1">
      <c r="A4" s="558"/>
      <c r="B4" s="558"/>
      <c r="C4" s="558"/>
      <c r="D4" s="559"/>
      <c r="E4" s="559"/>
      <c r="F4" s="559"/>
      <c r="G4" s="559"/>
      <c r="H4" s="559"/>
      <c r="I4" s="559"/>
      <c r="J4" s="559"/>
      <c r="K4" s="559"/>
      <c r="L4" s="559"/>
      <c r="M4" s="559"/>
      <c r="N4" s="559"/>
      <c r="O4" s="560"/>
      <c r="P4" s="560"/>
      <c r="Q4" s="560"/>
      <c r="R4" s="560"/>
      <c r="S4" s="560"/>
    </row>
    <row r="5" spans="1:19" ht="15" customHeight="1">
      <c r="A5" s="558"/>
      <c r="B5" s="558"/>
      <c r="C5" s="558"/>
      <c r="D5" s="559"/>
      <c r="E5" s="559"/>
      <c r="F5" s="559"/>
      <c r="G5" s="559"/>
      <c r="H5" s="559"/>
      <c r="I5" s="559"/>
      <c r="J5" s="559"/>
      <c r="K5" s="559"/>
      <c r="L5" s="559"/>
      <c r="M5" s="559"/>
      <c r="N5" s="559"/>
      <c r="O5" s="560"/>
      <c r="P5" s="560"/>
      <c r="Q5" s="560"/>
      <c r="R5" s="560"/>
      <c r="S5" s="560"/>
    </row>
    <row r="6" spans="1:19" ht="15" customHeight="1">
      <c r="A6" s="558"/>
      <c r="B6" s="558"/>
      <c r="C6" s="558"/>
      <c r="D6" s="559"/>
      <c r="E6" s="559"/>
      <c r="F6" s="559"/>
      <c r="G6" s="559"/>
      <c r="H6" s="559"/>
      <c r="I6" s="559"/>
      <c r="J6" s="559"/>
      <c r="K6" s="559"/>
      <c r="L6" s="559"/>
      <c r="M6" s="559"/>
      <c r="N6" s="559"/>
      <c r="O6" s="560"/>
      <c r="P6" s="560"/>
      <c r="Q6" s="560"/>
      <c r="R6" s="560"/>
      <c r="S6" s="560"/>
    </row>
    <row r="7" spans="1:19" ht="15" customHeight="1">
      <c r="A7" s="25"/>
      <c r="B7" s="25"/>
      <c r="C7" s="25"/>
      <c r="D7" s="26"/>
      <c r="E7" s="26"/>
      <c r="F7" s="26"/>
      <c r="G7" s="26"/>
      <c r="H7" s="26"/>
      <c r="I7" s="26"/>
      <c r="J7" s="26"/>
      <c r="K7" s="26"/>
      <c r="L7" s="26"/>
      <c r="M7" s="26"/>
      <c r="N7" s="26"/>
      <c r="O7" s="26"/>
      <c r="P7" s="25"/>
      <c r="Q7" s="25"/>
      <c r="R7" s="25"/>
      <c r="S7" s="25"/>
    </row>
    <row r="8" spans="1:19" ht="36" customHeight="1">
      <c r="A8" s="537" t="s">
        <v>36</v>
      </c>
      <c r="B8" s="543" t="s">
        <v>37</v>
      </c>
      <c r="C8" s="543" t="s">
        <v>38</v>
      </c>
      <c r="D8" s="27"/>
      <c r="E8" s="561" t="s">
        <v>39</v>
      </c>
      <c r="F8" s="561"/>
      <c r="G8" s="561"/>
      <c r="H8" s="561"/>
      <c r="I8" s="561"/>
      <c r="J8" s="561"/>
      <c r="K8" s="562" t="s">
        <v>40</v>
      </c>
      <c r="L8" s="563" t="s">
        <v>41</v>
      </c>
      <c r="M8" s="563"/>
      <c r="N8" s="563"/>
      <c r="O8" s="563"/>
      <c r="P8" s="563"/>
      <c r="Q8" s="563"/>
      <c r="R8" s="564" t="s">
        <v>40</v>
      </c>
      <c r="S8" s="539" t="s">
        <v>42</v>
      </c>
    </row>
    <row r="9" spans="1:19" ht="51.75" customHeight="1">
      <c r="A9" s="537"/>
      <c r="B9" s="543"/>
      <c r="C9" s="543"/>
      <c r="D9" s="28" t="s">
        <v>43</v>
      </c>
      <c r="E9" s="29" t="s">
        <v>44</v>
      </c>
      <c r="F9" s="30" t="s">
        <v>45</v>
      </c>
      <c r="G9" s="31" t="s">
        <v>46</v>
      </c>
      <c r="H9" s="31" t="s">
        <v>47</v>
      </c>
      <c r="I9" s="31" t="s">
        <v>48</v>
      </c>
      <c r="J9" s="32" t="s">
        <v>49</v>
      </c>
      <c r="K9" s="562"/>
      <c r="L9" s="33" t="s">
        <v>44</v>
      </c>
      <c r="M9" s="34" t="s">
        <v>45</v>
      </c>
      <c r="N9" s="35" t="s">
        <v>46</v>
      </c>
      <c r="O9" s="35" t="s">
        <v>47</v>
      </c>
      <c r="P9" s="35" t="s">
        <v>48</v>
      </c>
      <c r="Q9" s="36" t="s">
        <v>49</v>
      </c>
      <c r="R9" s="564"/>
      <c r="S9" s="564"/>
    </row>
    <row r="10" spans="1:19" ht="33" customHeight="1">
      <c r="A10" s="545">
        <v>1</v>
      </c>
      <c r="B10" s="549" t="s">
        <v>50</v>
      </c>
      <c r="C10" s="37" t="s">
        <v>51</v>
      </c>
      <c r="D10" s="38" t="s">
        <v>14</v>
      </c>
      <c r="E10" s="39">
        <v>1</v>
      </c>
      <c r="F10" s="40">
        <v>10</v>
      </c>
      <c r="G10" s="41">
        <f t="shared" ref="G10:G41" si="0">+F10*E10</f>
        <v>10</v>
      </c>
      <c r="H10" s="42">
        <v>10532771</v>
      </c>
      <c r="I10" s="42">
        <f>ROUND(VLOOKUP(D10,Tabla22[],6,FALSE()),0)</f>
        <v>60242</v>
      </c>
      <c r="J10" s="43">
        <f t="shared" ref="J10:J41" si="1">IFERROR(I10*F10,"")</f>
        <v>602420</v>
      </c>
      <c r="K10" s="44">
        <f t="shared" ref="K10:K41" si="2">IFERROR(E10*F10*I10,"")</f>
        <v>602420</v>
      </c>
      <c r="L10" s="45">
        <v>0</v>
      </c>
      <c r="M10" s="46">
        <v>0</v>
      </c>
      <c r="N10" s="47">
        <v>0</v>
      </c>
      <c r="O10" s="48">
        <v>0</v>
      </c>
      <c r="P10" s="48">
        <v>0</v>
      </c>
      <c r="Q10" s="49">
        <v>0</v>
      </c>
      <c r="R10" s="50">
        <v>0</v>
      </c>
      <c r="S10" s="51">
        <f t="shared" ref="S10:S41" si="3">SUM(K10,R10)</f>
        <v>602420</v>
      </c>
    </row>
    <row r="11" spans="1:19" ht="33" customHeight="1">
      <c r="A11" s="545"/>
      <c r="B11" s="549"/>
      <c r="C11" s="52" t="s">
        <v>52</v>
      </c>
      <c r="D11" s="53" t="s">
        <v>14</v>
      </c>
      <c r="E11" s="54">
        <v>1</v>
      </c>
      <c r="F11" s="55">
        <v>8</v>
      </c>
      <c r="G11" s="56">
        <f t="shared" si="0"/>
        <v>8</v>
      </c>
      <c r="H11" s="57">
        <f>ROUND(VLOOKUP(D11,Tabla22[],2,FALSE()),0)</f>
        <v>10532771</v>
      </c>
      <c r="I11" s="57">
        <f>ROUND(VLOOKUP(D11,Tabla22[],6,FALSE()),0)</f>
        <v>60242</v>
      </c>
      <c r="J11" s="58">
        <f t="shared" si="1"/>
        <v>481936</v>
      </c>
      <c r="K11" s="59">
        <f t="shared" si="2"/>
        <v>481936</v>
      </c>
      <c r="L11" s="60">
        <v>0</v>
      </c>
      <c r="M11" s="61">
        <v>0</v>
      </c>
      <c r="N11" s="62">
        <v>0</v>
      </c>
      <c r="O11" s="63">
        <v>0</v>
      </c>
      <c r="P11" s="63">
        <v>0</v>
      </c>
      <c r="Q11" s="64">
        <v>0</v>
      </c>
      <c r="R11" s="65">
        <v>0</v>
      </c>
      <c r="S11" s="66">
        <f t="shared" si="3"/>
        <v>481936</v>
      </c>
    </row>
    <row r="12" spans="1:19" ht="33" customHeight="1">
      <c r="A12" s="545"/>
      <c r="B12" s="549"/>
      <c r="C12" s="52" t="s">
        <v>53</v>
      </c>
      <c r="D12" s="53" t="s">
        <v>14</v>
      </c>
      <c r="E12" s="54">
        <v>1</v>
      </c>
      <c r="F12" s="55">
        <v>5</v>
      </c>
      <c r="G12" s="56">
        <f t="shared" si="0"/>
        <v>5</v>
      </c>
      <c r="H12" s="57">
        <f>ROUND(VLOOKUP(D12,Tabla22[],2,FALSE()),0)</f>
        <v>10532771</v>
      </c>
      <c r="I12" s="57">
        <f>ROUND(VLOOKUP(D12,Tabla22[],6,FALSE()),0)</f>
        <v>60242</v>
      </c>
      <c r="J12" s="58">
        <f t="shared" si="1"/>
        <v>301210</v>
      </c>
      <c r="K12" s="59">
        <f t="shared" si="2"/>
        <v>301210</v>
      </c>
      <c r="L12" s="60">
        <v>0</v>
      </c>
      <c r="M12" s="61">
        <v>0</v>
      </c>
      <c r="N12" s="62">
        <v>0</v>
      </c>
      <c r="O12" s="63">
        <v>0</v>
      </c>
      <c r="P12" s="63">
        <v>0</v>
      </c>
      <c r="Q12" s="64">
        <v>0</v>
      </c>
      <c r="R12" s="65">
        <v>0</v>
      </c>
      <c r="S12" s="66">
        <f t="shared" si="3"/>
        <v>301210</v>
      </c>
    </row>
    <row r="13" spans="1:19" ht="27" customHeight="1">
      <c r="A13" s="545"/>
      <c r="B13" s="549"/>
      <c r="C13" s="52" t="s">
        <v>54</v>
      </c>
      <c r="D13" s="53" t="s">
        <v>14</v>
      </c>
      <c r="E13" s="54">
        <v>1</v>
      </c>
      <c r="F13" s="55">
        <v>15</v>
      </c>
      <c r="G13" s="56">
        <f t="shared" si="0"/>
        <v>15</v>
      </c>
      <c r="H13" s="57">
        <f>ROUND(VLOOKUP(D13,Tabla22[],2,FALSE()),0)</f>
        <v>10532771</v>
      </c>
      <c r="I13" s="57">
        <f>ROUND(VLOOKUP(D13,Tabla22[],6,FALSE()),0)</f>
        <v>60242</v>
      </c>
      <c r="J13" s="58">
        <f t="shared" si="1"/>
        <v>903630</v>
      </c>
      <c r="K13" s="59">
        <f t="shared" si="2"/>
        <v>903630</v>
      </c>
      <c r="L13" s="60">
        <v>0</v>
      </c>
      <c r="M13" s="61">
        <v>0</v>
      </c>
      <c r="N13" s="62">
        <v>0</v>
      </c>
      <c r="O13" s="63">
        <v>0</v>
      </c>
      <c r="P13" s="63">
        <v>0</v>
      </c>
      <c r="Q13" s="64">
        <v>0</v>
      </c>
      <c r="R13" s="65">
        <v>0</v>
      </c>
      <c r="S13" s="66">
        <f t="shared" si="3"/>
        <v>903630</v>
      </c>
    </row>
    <row r="14" spans="1:19" ht="27.75" customHeight="1">
      <c r="A14" s="545"/>
      <c r="B14" s="549"/>
      <c r="C14" s="67" t="s">
        <v>55</v>
      </c>
      <c r="D14" s="68" t="s">
        <v>14</v>
      </c>
      <c r="E14" s="69">
        <v>1</v>
      </c>
      <c r="F14" s="70">
        <v>5</v>
      </c>
      <c r="G14" s="71">
        <f t="shared" si="0"/>
        <v>5</v>
      </c>
      <c r="H14" s="71">
        <f>ROUND(VLOOKUP(D14,Tabla22[],2,FALSE()),0)</f>
        <v>10532771</v>
      </c>
      <c r="I14" s="71">
        <f>ROUND(VLOOKUP(D14,Tabla22[],6,FALSE()),0)</f>
        <v>60242</v>
      </c>
      <c r="J14" s="72">
        <f t="shared" si="1"/>
        <v>301210</v>
      </c>
      <c r="K14" s="73">
        <f t="shared" si="2"/>
        <v>301210</v>
      </c>
      <c r="L14" s="74">
        <v>0</v>
      </c>
      <c r="M14" s="75">
        <v>0</v>
      </c>
      <c r="N14" s="76">
        <v>0</v>
      </c>
      <c r="O14" s="77">
        <v>0</v>
      </c>
      <c r="P14" s="77">
        <v>0</v>
      </c>
      <c r="Q14" s="78">
        <v>0</v>
      </c>
      <c r="R14" s="79">
        <v>0</v>
      </c>
      <c r="S14" s="80">
        <f t="shared" si="3"/>
        <v>301210</v>
      </c>
    </row>
    <row r="15" spans="1:19" ht="33" customHeight="1">
      <c r="A15" s="545">
        <v>2</v>
      </c>
      <c r="B15" s="549" t="s">
        <v>56</v>
      </c>
      <c r="C15" s="557" t="s">
        <v>57</v>
      </c>
      <c r="D15" s="38" t="s">
        <v>14</v>
      </c>
      <c r="E15" s="39">
        <v>1</v>
      </c>
      <c r="F15" s="40">
        <v>20</v>
      </c>
      <c r="G15" s="41">
        <f t="shared" si="0"/>
        <v>20</v>
      </c>
      <c r="H15" s="42">
        <f>ROUND(VLOOKUP(D15,Tabla22[],2,FALSE()),0)</f>
        <v>10532771</v>
      </c>
      <c r="I15" s="42">
        <f>ROUND(VLOOKUP(D15,Tabla22[],6,FALSE()),0)</f>
        <v>60242</v>
      </c>
      <c r="J15" s="43">
        <f t="shared" si="1"/>
        <v>1204840</v>
      </c>
      <c r="K15" s="44">
        <f t="shared" si="2"/>
        <v>1204840</v>
      </c>
      <c r="L15" s="45">
        <v>0</v>
      </c>
      <c r="M15" s="46">
        <v>0</v>
      </c>
      <c r="N15" s="47">
        <v>0</v>
      </c>
      <c r="O15" s="48">
        <v>0</v>
      </c>
      <c r="P15" s="48">
        <v>0</v>
      </c>
      <c r="Q15" s="49">
        <v>0</v>
      </c>
      <c r="R15" s="50">
        <v>0</v>
      </c>
      <c r="S15" s="51">
        <f t="shared" si="3"/>
        <v>1204840</v>
      </c>
    </row>
    <row r="16" spans="1:19" ht="106.5" customHeight="1">
      <c r="A16" s="545"/>
      <c r="B16" s="549"/>
      <c r="C16" s="557"/>
      <c r="D16" s="53" t="s">
        <v>15</v>
      </c>
      <c r="E16" s="54">
        <v>1</v>
      </c>
      <c r="F16" s="55">
        <v>15</v>
      </c>
      <c r="G16" s="56">
        <f t="shared" si="0"/>
        <v>15</v>
      </c>
      <c r="H16" s="57">
        <f>ROUND(VLOOKUP(D16,Tabla22[],2,FALSE()),0)</f>
        <v>8822237</v>
      </c>
      <c r="I16" s="57">
        <f>ROUND(VLOOKUP(D16,Tabla22[],6,FALSE()),0)</f>
        <v>50459</v>
      </c>
      <c r="J16" s="58">
        <f t="shared" si="1"/>
        <v>756885</v>
      </c>
      <c r="K16" s="59">
        <f t="shared" si="2"/>
        <v>756885</v>
      </c>
      <c r="L16" s="60">
        <v>0</v>
      </c>
      <c r="M16" s="61">
        <v>0</v>
      </c>
      <c r="N16" s="62">
        <v>0</v>
      </c>
      <c r="O16" s="63">
        <v>0</v>
      </c>
      <c r="P16" s="63">
        <v>0</v>
      </c>
      <c r="Q16" s="64">
        <v>0</v>
      </c>
      <c r="R16" s="65">
        <v>0</v>
      </c>
      <c r="S16" s="66">
        <f t="shared" si="3"/>
        <v>756885</v>
      </c>
    </row>
    <row r="17" spans="1:19" ht="33" customHeight="1">
      <c r="A17" s="545"/>
      <c r="B17" s="549"/>
      <c r="C17" s="67" t="s">
        <v>58</v>
      </c>
      <c r="D17" s="68" t="s">
        <v>14</v>
      </c>
      <c r="E17" s="69">
        <v>1</v>
      </c>
      <c r="F17" s="70">
        <v>15</v>
      </c>
      <c r="G17" s="81">
        <f t="shared" si="0"/>
        <v>15</v>
      </c>
      <c r="H17" s="71">
        <f>ROUND(VLOOKUP(D17,Tabla22[],2,FALSE()),0)</f>
        <v>10532771</v>
      </c>
      <c r="I17" s="71">
        <f>ROUND(VLOOKUP(D17,Tabla22[],6,FALSE()),0)</f>
        <v>60242</v>
      </c>
      <c r="J17" s="72">
        <f t="shared" si="1"/>
        <v>903630</v>
      </c>
      <c r="K17" s="73">
        <f t="shared" si="2"/>
        <v>903630</v>
      </c>
      <c r="L17" s="74">
        <v>0</v>
      </c>
      <c r="M17" s="75">
        <v>0</v>
      </c>
      <c r="N17" s="76">
        <v>0</v>
      </c>
      <c r="O17" s="77">
        <v>0</v>
      </c>
      <c r="P17" s="77">
        <v>0</v>
      </c>
      <c r="Q17" s="78">
        <v>0</v>
      </c>
      <c r="R17" s="79">
        <v>0</v>
      </c>
      <c r="S17" s="80">
        <f t="shared" si="3"/>
        <v>903630</v>
      </c>
    </row>
    <row r="18" spans="1:19" ht="25.5" customHeight="1">
      <c r="A18" s="545">
        <v>3</v>
      </c>
      <c r="B18" s="549" t="s">
        <v>59</v>
      </c>
      <c r="C18" s="82" t="s">
        <v>60</v>
      </c>
      <c r="D18" s="38" t="s">
        <v>16</v>
      </c>
      <c r="E18" s="83">
        <v>3</v>
      </c>
      <c r="F18" s="40">
        <v>40</v>
      </c>
      <c r="G18" s="41">
        <f t="shared" si="0"/>
        <v>120</v>
      </c>
      <c r="H18" s="42">
        <f>ROUND(VLOOKUP(D18,Tabla22[],2,FALSE()),0)</f>
        <v>6107703</v>
      </c>
      <c r="I18" s="42">
        <f>ROUND(VLOOKUP(D18,Tabla22[],6,FALSE()),0)</f>
        <v>34933</v>
      </c>
      <c r="J18" s="43">
        <f t="shared" si="1"/>
        <v>1397320</v>
      </c>
      <c r="K18" s="44">
        <f t="shared" si="2"/>
        <v>4191960</v>
      </c>
      <c r="L18" s="45">
        <v>0</v>
      </c>
      <c r="M18" s="46">
        <v>0</v>
      </c>
      <c r="N18" s="47">
        <v>0</v>
      </c>
      <c r="O18" s="48">
        <v>0</v>
      </c>
      <c r="P18" s="48">
        <v>0</v>
      </c>
      <c r="Q18" s="49">
        <v>0</v>
      </c>
      <c r="R18" s="50">
        <v>0</v>
      </c>
      <c r="S18" s="51">
        <f t="shared" si="3"/>
        <v>4191960</v>
      </c>
    </row>
    <row r="19" spans="1:19" ht="33" customHeight="1">
      <c r="A19" s="545"/>
      <c r="B19" s="549"/>
      <c r="C19" s="84" t="s">
        <v>61</v>
      </c>
      <c r="D19" s="53" t="s">
        <v>15</v>
      </c>
      <c r="E19" s="60">
        <v>5</v>
      </c>
      <c r="F19" s="55">
        <v>4</v>
      </c>
      <c r="G19" s="56">
        <f t="shared" si="0"/>
        <v>20</v>
      </c>
      <c r="H19" s="57">
        <f>ROUND(VLOOKUP(D19,Tabla22[],2,FALSE()),0)</f>
        <v>8822237</v>
      </c>
      <c r="I19" s="57">
        <f>ROUND(VLOOKUP(D19,Tabla22[],6,FALSE()),0)</f>
        <v>50459</v>
      </c>
      <c r="J19" s="58">
        <f t="shared" si="1"/>
        <v>201836</v>
      </c>
      <c r="K19" s="59">
        <f t="shared" si="2"/>
        <v>1009180</v>
      </c>
      <c r="L19" s="60">
        <v>0</v>
      </c>
      <c r="M19" s="61">
        <v>0</v>
      </c>
      <c r="N19" s="62">
        <v>0</v>
      </c>
      <c r="O19" s="63">
        <v>0</v>
      </c>
      <c r="P19" s="63">
        <v>0</v>
      </c>
      <c r="Q19" s="64">
        <v>0</v>
      </c>
      <c r="R19" s="65">
        <v>0</v>
      </c>
      <c r="S19" s="66">
        <f t="shared" si="3"/>
        <v>1009180</v>
      </c>
    </row>
    <row r="20" spans="1:19" ht="33" customHeight="1">
      <c r="A20" s="545"/>
      <c r="B20" s="549"/>
      <c r="C20" s="52" t="s">
        <v>62</v>
      </c>
      <c r="D20" s="53" t="s">
        <v>15</v>
      </c>
      <c r="E20" s="60">
        <v>1</v>
      </c>
      <c r="F20" s="55">
        <v>4</v>
      </c>
      <c r="G20" s="56">
        <f t="shared" si="0"/>
        <v>4</v>
      </c>
      <c r="H20" s="57">
        <f>ROUND(VLOOKUP(D20,Tabla22[],2,FALSE()),0)</f>
        <v>8822237</v>
      </c>
      <c r="I20" s="57">
        <f>ROUND(VLOOKUP(D20,Tabla22[],6,FALSE()),0)</f>
        <v>50459</v>
      </c>
      <c r="J20" s="58">
        <f t="shared" si="1"/>
        <v>201836</v>
      </c>
      <c r="K20" s="59">
        <f t="shared" si="2"/>
        <v>201836</v>
      </c>
      <c r="L20" s="60">
        <v>0</v>
      </c>
      <c r="M20" s="61">
        <v>0</v>
      </c>
      <c r="N20" s="62">
        <v>0</v>
      </c>
      <c r="O20" s="63">
        <v>0</v>
      </c>
      <c r="P20" s="63">
        <v>0</v>
      </c>
      <c r="Q20" s="64">
        <v>0</v>
      </c>
      <c r="R20" s="65">
        <v>0</v>
      </c>
      <c r="S20" s="66">
        <f t="shared" si="3"/>
        <v>201836</v>
      </c>
    </row>
    <row r="21" spans="1:19" ht="25.5" customHeight="1">
      <c r="A21" s="545"/>
      <c r="B21" s="549"/>
      <c r="C21" s="52" t="s">
        <v>63</v>
      </c>
      <c r="D21" s="53" t="s">
        <v>16</v>
      </c>
      <c r="E21" s="60">
        <v>0</v>
      </c>
      <c r="F21" s="55">
        <v>0</v>
      </c>
      <c r="G21" s="56">
        <f t="shared" si="0"/>
        <v>0</v>
      </c>
      <c r="H21" s="57">
        <f>ROUND(VLOOKUP(D21,Tabla22[],2,FALSE()),0)</f>
        <v>6107703</v>
      </c>
      <c r="I21" s="57">
        <f>ROUND(VLOOKUP(D21,Tabla22[],6,FALSE()),0)</f>
        <v>34933</v>
      </c>
      <c r="J21" s="58">
        <f t="shared" si="1"/>
        <v>0</v>
      </c>
      <c r="K21" s="59">
        <f t="shared" si="2"/>
        <v>0</v>
      </c>
      <c r="L21" s="60">
        <v>0</v>
      </c>
      <c r="M21" s="61">
        <v>0</v>
      </c>
      <c r="N21" s="62">
        <v>0</v>
      </c>
      <c r="O21" s="63">
        <v>0</v>
      </c>
      <c r="P21" s="63">
        <v>0</v>
      </c>
      <c r="Q21" s="64">
        <v>0</v>
      </c>
      <c r="R21" s="65">
        <v>0</v>
      </c>
      <c r="S21" s="66">
        <f t="shared" si="3"/>
        <v>0</v>
      </c>
    </row>
    <row r="22" spans="1:19" ht="33" customHeight="1">
      <c r="A22" s="545"/>
      <c r="B22" s="549"/>
      <c r="C22" s="552" t="s">
        <v>64</v>
      </c>
      <c r="D22" s="53" t="s">
        <v>15</v>
      </c>
      <c r="E22" s="60">
        <v>3</v>
      </c>
      <c r="F22" s="85">
        <v>1</v>
      </c>
      <c r="G22" s="56">
        <f t="shared" si="0"/>
        <v>3</v>
      </c>
      <c r="H22" s="57">
        <f>ROUND(VLOOKUP(D22,Tabla22[],2,FALSE()),0)</f>
        <v>8822237</v>
      </c>
      <c r="I22" s="57">
        <f>ROUND(VLOOKUP(D22,Tabla22[],6,FALSE()),0)</f>
        <v>50459</v>
      </c>
      <c r="J22" s="58">
        <f t="shared" si="1"/>
        <v>50459</v>
      </c>
      <c r="K22" s="59">
        <f t="shared" si="2"/>
        <v>151377</v>
      </c>
      <c r="L22" s="60">
        <v>0</v>
      </c>
      <c r="M22" s="61">
        <v>0</v>
      </c>
      <c r="N22" s="62">
        <v>0</v>
      </c>
      <c r="O22" s="63">
        <v>0</v>
      </c>
      <c r="P22" s="63">
        <v>0</v>
      </c>
      <c r="Q22" s="64">
        <v>0</v>
      </c>
      <c r="R22" s="65">
        <v>0</v>
      </c>
      <c r="S22" s="66">
        <f t="shared" si="3"/>
        <v>151377</v>
      </c>
    </row>
    <row r="23" spans="1:19" ht="26.25" customHeight="1">
      <c r="A23" s="545"/>
      <c r="B23" s="549"/>
      <c r="C23" s="552"/>
      <c r="D23" s="68" t="s">
        <v>16</v>
      </c>
      <c r="E23" s="74">
        <v>3</v>
      </c>
      <c r="F23" s="86">
        <v>1</v>
      </c>
      <c r="G23" s="81">
        <f t="shared" si="0"/>
        <v>3</v>
      </c>
      <c r="H23" s="71">
        <f>ROUND(VLOOKUP(D23,Tabla22[],2,FALSE()),0)</f>
        <v>6107703</v>
      </c>
      <c r="I23" s="71">
        <f>ROUND(VLOOKUP(D23,Tabla22[],6,FALSE()),0)</f>
        <v>34933</v>
      </c>
      <c r="J23" s="72">
        <f t="shared" si="1"/>
        <v>34933</v>
      </c>
      <c r="K23" s="73">
        <f t="shared" si="2"/>
        <v>104799</v>
      </c>
      <c r="L23" s="74">
        <v>0</v>
      </c>
      <c r="M23" s="75">
        <v>0</v>
      </c>
      <c r="N23" s="76">
        <v>0</v>
      </c>
      <c r="O23" s="77">
        <v>0</v>
      </c>
      <c r="P23" s="77">
        <v>0</v>
      </c>
      <c r="Q23" s="78">
        <v>0</v>
      </c>
      <c r="R23" s="79">
        <v>0</v>
      </c>
      <c r="S23" s="80">
        <f t="shared" si="3"/>
        <v>104799</v>
      </c>
    </row>
    <row r="24" spans="1:19" ht="33" customHeight="1">
      <c r="A24" s="545">
        <v>4</v>
      </c>
      <c r="B24" s="556" t="s">
        <v>65</v>
      </c>
      <c r="C24" s="553" t="s">
        <v>66</v>
      </c>
      <c r="D24" s="38" t="s">
        <v>15</v>
      </c>
      <c r="E24" s="45">
        <v>2</v>
      </c>
      <c r="F24" s="40">
        <v>16</v>
      </c>
      <c r="G24" s="41">
        <f t="shared" si="0"/>
        <v>32</v>
      </c>
      <c r="H24" s="42">
        <f>ROUND(VLOOKUP(D24,Tabla22[],2,FALSE()),0)</f>
        <v>8822237</v>
      </c>
      <c r="I24" s="42">
        <f>ROUND(VLOOKUP(D24,Tabla22[],6,FALSE()),0)</f>
        <v>50459</v>
      </c>
      <c r="J24" s="43">
        <f t="shared" si="1"/>
        <v>807344</v>
      </c>
      <c r="K24" s="44">
        <f t="shared" si="2"/>
        <v>1614688</v>
      </c>
      <c r="L24" s="45">
        <v>0</v>
      </c>
      <c r="M24" s="46">
        <v>0</v>
      </c>
      <c r="N24" s="47">
        <v>0</v>
      </c>
      <c r="O24" s="48">
        <v>0</v>
      </c>
      <c r="P24" s="48">
        <v>0</v>
      </c>
      <c r="Q24" s="49">
        <v>0</v>
      </c>
      <c r="R24" s="50">
        <v>0</v>
      </c>
      <c r="S24" s="51">
        <f t="shared" si="3"/>
        <v>1614688</v>
      </c>
    </row>
    <row r="25" spans="1:19" ht="33" customHeight="1">
      <c r="A25" s="545"/>
      <c r="B25" s="556"/>
      <c r="C25" s="553"/>
      <c r="D25" s="53" t="s">
        <v>14</v>
      </c>
      <c r="E25" s="60">
        <v>2</v>
      </c>
      <c r="F25" s="55">
        <v>3</v>
      </c>
      <c r="G25" s="56">
        <f t="shared" si="0"/>
        <v>6</v>
      </c>
      <c r="H25" s="57">
        <f>ROUND(VLOOKUP(D25,Tabla22[],2,FALSE()),0)</f>
        <v>10532771</v>
      </c>
      <c r="I25" s="57">
        <f>ROUND(VLOOKUP(D25,Tabla22[],6,FALSE()),0)</f>
        <v>60242</v>
      </c>
      <c r="J25" s="58">
        <f t="shared" si="1"/>
        <v>180726</v>
      </c>
      <c r="K25" s="59">
        <f t="shared" si="2"/>
        <v>361452</v>
      </c>
      <c r="L25" s="60">
        <v>0</v>
      </c>
      <c r="M25" s="61">
        <v>0</v>
      </c>
      <c r="N25" s="62">
        <v>0</v>
      </c>
      <c r="O25" s="63">
        <v>0</v>
      </c>
      <c r="P25" s="63">
        <v>0</v>
      </c>
      <c r="Q25" s="64">
        <v>0</v>
      </c>
      <c r="R25" s="65">
        <v>0</v>
      </c>
      <c r="S25" s="66">
        <f t="shared" si="3"/>
        <v>361452</v>
      </c>
    </row>
    <row r="26" spans="1:19" ht="33" customHeight="1">
      <c r="A26" s="545"/>
      <c r="B26" s="556"/>
      <c r="C26" s="552" t="s">
        <v>67</v>
      </c>
      <c r="D26" s="53" t="s">
        <v>14</v>
      </c>
      <c r="E26" s="88">
        <v>2</v>
      </c>
      <c r="F26" s="55">
        <v>4</v>
      </c>
      <c r="G26" s="56">
        <f t="shared" si="0"/>
        <v>8</v>
      </c>
      <c r="H26" s="57">
        <f>ROUND(VLOOKUP(D26,Tabla22[],2,FALSE()),0)</f>
        <v>10532771</v>
      </c>
      <c r="I26" s="57">
        <f>ROUND(VLOOKUP(D26,Tabla22[],6,FALSE()),0)</f>
        <v>60242</v>
      </c>
      <c r="J26" s="58">
        <f t="shared" si="1"/>
        <v>240968</v>
      </c>
      <c r="K26" s="59">
        <f t="shared" si="2"/>
        <v>481936</v>
      </c>
      <c r="L26" s="60">
        <v>0</v>
      </c>
      <c r="M26" s="61">
        <v>0</v>
      </c>
      <c r="N26" s="62">
        <v>0</v>
      </c>
      <c r="O26" s="63">
        <v>0</v>
      </c>
      <c r="P26" s="63">
        <v>0</v>
      </c>
      <c r="Q26" s="64">
        <v>0</v>
      </c>
      <c r="R26" s="65">
        <v>0</v>
      </c>
      <c r="S26" s="66">
        <f t="shared" si="3"/>
        <v>481936</v>
      </c>
    </row>
    <row r="27" spans="1:19" ht="25.5" customHeight="1">
      <c r="A27" s="545"/>
      <c r="B27" s="556"/>
      <c r="C27" s="552"/>
      <c r="D27" s="53" t="s">
        <v>16</v>
      </c>
      <c r="E27" s="88">
        <v>2</v>
      </c>
      <c r="F27" s="55">
        <v>4</v>
      </c>
      <c r="G27" s="56">
        <f t="shared" si="0"/>
        <v>8</v>
      </c>
      <c r="H27" s="57">
        <f>ROUND(VLOOKUP(D27,Tabla22[],2,FALSE()),0)</f>
        <v>6107703</v>
      </c>
      <c r="I27" s="57">
        <f>ROUND(VLOOKUP(D27,Tabla22[],6,FALSE()),0)</f>
        <v>34933</v>
      </c>
      <c r="J27" s="58">
        <f t="shared" si="1"/>
        <v>139732</v>
      </c>
      <c r="K27" s="59">
        <f t="shared" si="2"/>
        <v>279464</v>
      </c>
      <c r="L27" s="60">
        <v>0</v>
      </c>
      <c r="M27" s="61">
        <v>0</v>
      </c>
      <c r="N27" s="62">
        <v>0</v>
      </c>
      <c r="O27" s="63">
        <v>0</v>
      </c>
      <c r="P27" s="63">
        <v>0</v>
      </c>
      <c r="Q27" s="64">
        <v>0</v>
      </c>
      <c r="R27" s="65">
        <v>0</v>
      </c>
      <c r="S27" s="66">
        <f t="shared" si="3"/>
        <v>279464</v>
      </c>
    </row>
    <row r="28" spans="1:19" ht="33" customHeight="1">
      <c r="A28" s="545"/>
      <c r="B28" s="556"/>
      <c r="C28" s="552"/>
      <c r="D28" s="68" t="s">
        <v>15</v>
      </c>
      <c r="E28" s="89">
        <v>2</v>
      </c>
      <c r="F28" s="70">
        <v>4</v>
      </c>
      <c r="G28" s="81">
        <f t="shared" si="0"/>
        <v>8</v>
      </c>
      <c r="H28" s="71">
        <f>ROUND(VLOOKUP(D28,Tabla22[],2,FALSE()),0)</f>
        <v>8822237</v>
      </c>
      <c r="I28" s="71">
        <f>ROUND(VLOOKUP(D28,Tabla22[],6,FALSE()),0)</f>
        <v>50459</v>
      </c>
      <c r="J28" s="72">
        <f t="shared" si="1"/>
        <v>201836</v>
      </c>
      <c r="K28" s="73">
        <f t="shared" si="2"/>
        <v>403672</v>
      </c>
      <c r="L28" s="74">
        <v>0</v>
      </c>
      <c r="M28" s="75">
        <v>0</v>
      </c>
      <c r="N28" s="76">
        <v>0</v>
      </c>
      <c r="O28" s="77">
        <v>0</v>
      </c>
      <c r="P28" s="77">
        <v>0</v>
      </c>
      <c r="Q28" s="78">
        <v>0</v>
      </c>
      <c r="R28" s="79">
        <v>0</v>
      </c>
      <c r="S28" s="80">
        <f t="shared" si="3"/>
        <v>403672</v>
      </c>
    </row>
    <row r="29" spans="1:19" ht="33" customHeight="1">
      <c r="A29" s="545">
        <v>5</v>
      </c>
      <c r="B29" s="549" t="s">
        <v>68</v>
      </c>
      <c r="C29" s="87" t="s">
        <v>69</v>
      </c>
      <c r="D29" s="38" t="s">
        <v>14</v>
      </c>
      <c r="E29" s="45">
        <v>3</v>
      </c>
      <c r="F29" s="40">
        <v>5</v>
      </c>
      <c r="G29" s="41">
        <f t="shared" si="0"/>
        <v>15</v>
      </c>
      <c r="H29" s="42">
        <f>ROUND(VLOOKUP(D29,Tabla22[],2,FALSE()),0)</f>
        <v>10532771</v>
      </c>
      <c r="I29" s="42">
        <f>ROUND(VLOOKUP(D29,Tabla22[],6,FALSE()),0)</f>
        <v>60242</v>
      </c>
      <c r="J29" s="43">
        <f t="shared" si="1"/>
        <v>301210</v>
      </c>
      <c r="K29" s="44">
        <f t="shared" si="2"/>
        <v>903630</v>
      </c>
      <c r="L29" s="45">
        <v>0</v>
      </c>
      <c r="M29" s="46">
        <v>0</v>
      </c>
      <c r="N29" s="47">
        <v>0</v>
      </c>
      <c r="O29" s="48">
        <v>0</v>
      </c>
      <c r="P29" s="48">
        <v>0</v>
      </c>
      <c r="Q29" s="49">
        <v>0</v>
      </c>
      <c r="R29" s="50">
        <v>0</v>
      </c>
      <c r="S29" s="51">
        <f t="shared" si="3"/>
        <v>903630</v>
      </c>
    </row>
    <row r="30" spans="1:19" ht="52.5" customHeight="1">
      <c r="A30" s="545"/>
      <c r="B30" s="549"/>
      <c r="C30" s="52" t="s">
        <v>70</v>
      </c>
      <c r="D30" s="53" t="s">
        <v>16</v>
      </c>
      <c r="E30" s="90">
        <v>5</v>
      </c>
      <c r="F30" s="55">
        <v>40</v>
      </c>
      <c r="G30" s="56">
        <f t="shared" si="0"/>
        <v>200</v>
      </c>
      <c r="H30" s="57">
        <f>ROUND(VLOOKUP(D30,Tabla22[],2,FALSE()),0)</f>
        <v>6107703</v>
      </c>
      <c r="I30" s="57">
        <f>ROUND(VLOOKUP(D30,Tabla22[],6,FALSE()),0)</f>
        <v>34933</v>
      </c>
      <c r="J30" s="58">
        <f t="shared" si="1"/>
        <v>1397320</v>
      </c>
      <c r="K30" s="59">
        <f t="shared" si="2"/>
        <v>6986600</v>
      </c>
      <c r="L30" s="60">
        <v>0</v>
      </c>
      <c r="M30" s="61">
        <v>0</v>
      </c>
      <c r="N30" s="62">
        <v>0</v>
      </c>
      <c r="O30" s="63">
        <v>0</v>
      </c>
      <c r="P30" s="63">
        <v>0</v>
      </c>
      <c r="Q30" s="64">
        <v>0</v>
      </c>
      <c r="R30" s="65">
        <v>0</v>
      </c>
      <c r="S30" s="66">
        <f t="shared" si="3"/>
        <v>6986600</v>
      </c>
    </row>
    <row r="31" spans="1:19" ht="26.25" customHeight="1">
      <c r="A31" s="545"/>
      <c r="B31" s="549"/>
      <c r="C31" s="67" t="s">
        <v>71</v>
      </c>
      <c r="D31" s="68" t="s">
        <v>16</v>
      </c>
      <c r="E31" s="89">
        <v>8</v>
      </c>
      <c r="F31" s="70">
        <v>8</v>
      </c>
      <c r="G31" s="81">
        <f t="shared" si="0"/>
        <v>64</v>
      </c>
      <c r="H31" s="71">
        <f>ROUND(VLOOKUP(D31,Tabla22[],2,FALSE()),0)</f>
        <v>6107703</v>
      </c>
      <c r="I31" s="71">
        <f>ROUND(VLOOKUP(D31,Tabla22[],6,FALSE()),0)</f>
        <v>34933</v>
      </c>
      <c r="J31" s="72">
        <f t="shared" si="1"/>
        <v>279464</v>
      </c>
      <c r="K31" s="73">
        <f t="shared" si="2"/>
        <v>2235712</v>
      </c>
      <c r="L31" s="74">
        <v>0</v>
      </c>
      <c r="M31" s="75">
        <v>0</v>
      </c>
      <c r="N31" s="76">
        <v>0</v>
      </c>
      <c r="O31" s="77">
        <v>0</v>
      </c>
      <c r="P31" s="77">
        <v>0</v>
      </c>
      <c r="Q31" s="78">
        <v>0</v>
      </c>
      <c r="R31" s="79">
        <v>0</v>
      </c>
      <c r="S31" s="80">
        <f t="shared" si="3"/>
        <v>2235712</v>
      </c>
    </row>
    <row r="32" spans="1:19" ht="33" customHeight="1">
      <c r="A32" s="545">
        <v>6</v>
      </c>
      <c r="B32" s="549" t="s">
        <v>72</v>
      </c>
      <c r="C32" s="87" t="s">
        <v>73</v>
      </c>
      <c r="D32" s="38" t="s">
        <v>15</v>
      </c>
      <c r="E32" s="45">
        <v>715</v>
      </c>
      <c r="F32" s="40">
        <v>0.05</v>
      </c>
      <c r="G32" s="41">
        <f t="shared" si="0"/>
        <v>35.75</v>
      </c>
      <c r="H32" s="42">
        <f>ROUND(VLOOKUP(D32,Tabla22[],2,FALSE()),0)</f>
        <v>8822237</v>
      </c>
      <c r="I32" s="42">
        <f>ROUND(VLOOKUP(D32,Tabla22[],6,FALSE()),0)</f>
        <v>50459</v>
      </c>
      <c r="J32" s="43">
        <f t="shared" si="1"/>
        <v>2522.9500000000003</v>
      </c>
      <c r="K32" s="44">
        <f t="shared" si="2"/>
        <v>1803909.25</v>
      </c>
      <c r="L32" s="45">
        <v>0</v>
      </c>
      <c r="M32" s="46">
        <v>0</v>
      </c>
      <c r="N32" s="47">
        <v>0</v>
      </c>
      <c r="O32" s="48">
        <v>0</v>
      </c>
      <c r="P32" s="48">
        <v>0</v>
      </c>
      <c r="Q32" s="49">
        <v>0</v>
      </c>
      <c r="R32" s="50">
        <v>0</v>
      </c>
      <c r="S32" s="51">
        <f t="shared" si="3"/>
        <v>1803909.25</v>
      </c>
    </row>
    <row r="33" spans="1:19" ht="25.5" customHeight="1">
      <c r="A33" s="545"/>
      <c r="B33" s="549"/>
      <c r="C33" s="52" t="s">
        <v>74</v>
      </c>
      <c r="D33" s="53" t="s">
        <v>16</v>
      </c>
      <c r="E33" s="60">
        <v>715</v>
      </c>
      <c r="F33" s="55">
        <v>0.25</v>
      </c>
      <c r="G33" s="56">
        <f t="shared" si="0"/>
        <v>178.75</v>
      </c>
      <c r="H33" s="57">
        <f>ROUND(VLOOKUP(D33,Tabla22[],2,FALSE()),0)</f>
        <v>6107703</v>
      </c>
      <c r="I33" s="57">
        <f>ROUND(VLOOKUP(D33,Tabla22[],6,FALSE()),0)</f>
        <v>34933</v>
      </c>
      <c r="J33" s="58">
        <f t="shared" si="1"/>
        <v>8733.25</v>
      </c>
      <c r="K33" s="59">
        <f t="shared" si="2"/>
        <v>6244273.75</v>
      </c>
      <c r="L33" s="60">
        <v>0</v>
      </c>
      <c r="M33" s="61">
        <v>0</v>
      </c>
      <c r="N33" s="62">
        <v>0</v>
      </c>
      <c r="O33" s="63">
        <v>0</v>
      </c>
      <c r="P33" s="63">
        <v>0</v>
      </c>
      <c r="Q33" s="64">
        <v>0</v>
      </c>
      <c r="R33" s="65">
        <v>0</v>
      </c>
      <c r="S33" s="66">
        <f t="shared" si="3"/>
        <v>6244273.75</v>
      </c>
    </row>
    <row r="34" spans="1:19" ht="25.5" customHeight="1">
      <c r="A34" s="545"/>
      <c r="B34" s="549"/>
      <c r="C34" s="52" t="s">
        <v>75</v>
      </c>
      <c r="D34" s="53" t="s">
        <v>16</v>
      </c>
      <c r="E34" s="60">
        <v>715</v>
      </c>
      <c r="F34" s="55">
        <v>0.5</v>
      </c>
      <c r="G34" s="56">
        <f t="shared" si="0"/>
        <v>357.5</v>
      </c>
      <c r="H34" s="57">
        <f>ROUND(VLOOKUP(D34,Tabla22[],2,FALSE()),0)</f>
        <v>6107703</v>
      </c>
      <c r="I34" s="57">
        <f>ROUND(VLOOKUP(D34,Tabla22[],6,FALSE()),0)</f>
        <v>34933</v>
      </c>
      <c r="J34" s="58">
        <f t="shared" si="1"/>
        <v>17466.5</v>
      </c>
      <c r="K34" s="59">
        <f t="shared" si="2"/>
        <v>12488547.5</v>
      </c>
      <c r="L34" s="60">
        <v>0</v>
      </c>
      <c r="M34" s="61">
        <v>0</v>
      </c>
      <c r="N34" s="62">
        <v>0</v>
      </c>
      <c r="O34" s="63">
        <v>0</v>
      </c>
      <c r="P34" s="63">
        <v>0</v>
      </c>
      <c r="Q34" s="64">
        <v>0</v>
      </c>
      <c r="R34" s="65">
        <v>0</v>
      </c>
      <c r="S34" s="66">
        <f t="shared" si="3"/>
        <v>12488547.5</v>
      </c>
    </row>
    <row r="35" spans="1:19" ht="27" customHeight="1">
      <c r="A35" s="545"/>
      <c r="B35" s="549"/>
      <c r="C35" s="52" t="s">
        <v>76</v>
      </c>
      <c r="D35" s="53" t="s">
        <v>16</v>
      </c>
      <c r="E35" s="60">
        <v>715</v>
      </c>
      <c r="F35" s="55">
        <v>2</v>
      </c>
      <c r="G35" s="56">
        <f t="shared" si="0"/>
        <v>1430</v>
      </c>
      <c r="H35" s="57">
        <f>ROUND(VLOOKUP(D35,Tabla22[],2,FALSE()),0)</f>
        <v>6107703</v>
      </c>
      <c r="I35" s="57">
        <f>ROUND(VLOOKUP(D35,Tabla22[],6,FALSE()),0)</f>
        <v>34933</v>
      </c>
      <c r="J35" s="58">
        <f t="shared" si="1"/>
        <v>69866</v>
      </c>
      <c r="K35" s="59">
        <f t="shared" si="2"/>
        <v>49954190</v>
      </c>
      <c r="L35" s="60">
        <v>0</v>
      </c>
      <c r="M35" s="61">
        <v>0</v>
      </c>
      <c r="N35" s="62">
        <v>0</v>
      </c>
      <c r="O35" s="63">
        <v>0</v>
      </c>
      <c r="P35" s="63">
        <v>0</v>
      </c>
      <c r="Q35" s="64">
        <v>0</v>
      </c>
      <c r="R35" s="65">
        <v>0</v>
      </c>
      <c r="S35" s="66">
        <f t="shared" si="3"/>
        <v>49954190</v>
      </c>
    </row>
    <row r="36" spans="1:19" ht="25.5" customHeight="1">
      <c r="A36" s="545"/>
      <c r="B36" s="549"/>
      <c r="C36" s="52" t="s">
        <v>77</v>
      </c>
      <c r="D36" s="53" t="s">
        <v>16</v>
      </c>
      <c r="E36" s="90">
        <v>715</v>
      </c>
      <c r="F36" s="55">
        <v>0.5</v>
      </c>
      <c r="G36" s="56">
        <f t="shared" si="0"/>
        <v>357.5</v>
      </c>
      <c r="H36" s="57">
        <f>ROUND(VLOOKUP(D36,Tabla22[],2,FALSE()),0)</f>
        <v>6107703</v>
      </c>
      <c r="I36" s="57">
        <f>ROUND(VLOOKUP(D36,Tabla22[],6,FALSE()),0)</f>
        <v>34933</v>
      </c>
      <c r="J36" s="58">
        <f t="shared" si="1"/>
        <v>17466.5</v>
      </c>
      <c r="K36" s="59">
        <f t="shared" si="2"/>
        <v>12488547.5</v>
      </c>
      <c r="L36" s="60">
        <v>0</v>
      </c>
      <c r="M36" s="61">
        <v>0</v>
      </c>
      <c r="N36" s="62">
        <v>0</v>
      </c>
      <c r="O36" s="63">
        <v>0</v>
      </c>
      <c r="P36" s="63">
        <v>0</v>
      </c>
      <c r="Q36" s="64">
        <v>0</v>
      </c>
      <c r="R36" s="65">
        <v>0</v>
      </c>
      <c r="S36" s="66">
        <f t="shared" si="3"/>
        <v>12488547.5</v>
      </c>
    </row>
    <row r="37" spans="1:19" ht="25.5" customHeight="1">
      <c r="A37" s="545"/>
      <c r="B37" s="549"/>
      <c r="C37" s="52" t="s">
        <v>78</v>
      </c>
      <c r="D37" s="53" t="s">
        <v>16</v>
      </c>
      <c r="E37" s="60">
        <v>715</v>
      </c>
      <c r="F37" s="55">
        <v>0.16</v>
      </c>
      <c r="G37" s="56">
        <f t="shared" si="0"/>
        <v>114.4</v>
      </c>
      <c r="H37" s="57">
        <f>ROUND(VLOOKUP(D37,Tabla22[],2,FALSE()),0)</f>
        <v>6107703</v>
      </c>
      <c r="I37" s="57">
        <f>ROUND(VLOOKUP(D37,Tabla22[],6,FALSE()),0)</f>
        <v>34933</v>
      </c>
      <c r="J37" s="58">
        <f t="shared" si="1"/>
        <v>5589.28</v>
      </c>
      <c r="K37" s="59">
        <f t="shared" si="2"/>
        <v>3996335.2</v>
      </c>
      <c r="L37" s="60">
        <v>0</v>
      </c>
      <c r="M37" s="61">
        <v>0</v>
      </c>
      <c r="N37" s="62">
        <v>0</v>
      </c>
      <c r="O37" s="63">
        <v>0</v>
      </c>
      <c r="P37" s="63">
        <v>0</v>
      </c>
      <c r="Q37" s="64">
        <v>0</v>
      </c>
      <c r="R37" s="65">
        <v>0</v>
      </c>
      <c r="S37" s="66">
        <f t="shared" si="3"/>
        <v>3996335.2</v>
      </c>
    </row>
    <row r="38" spans="1:19" ht="27.75" customHeight="1">
      <c r="A38" s="545"/>
      <c r="B38" s="549"/>
      <c r="C38" s="67" t="s">
        <v>79</v>
      </c>
      <c r="D38" s="68" t="s">
        <v>16</v>
      </c>
      <c r="E38" s="74">
        <v>715</v>
      </c>
      <c r="F38" s="70">
        <v>0.54</v>
      </c>
      <c r="G38" s="81">
        <f t="shared" si="0"/>
        <v>386.1</v>
      </c>
      <c r="H38" s="71">
        <f>ROUND(VLOOKUP(D38,Tabla22[],2,FALSE()),0)</f>
        <v>6107703</v>
      </c>
      <c r="I38" s="71">
        <f>ROUND(VLOOKUP(D38,Tabla22[],6,FALSE()),0)</f>
        <v>34933</v>
      </c>
      <c r="J38" s="72">
        <f t="shared" si="1"/>
        <v>18863.82</v>
      </c>
      <c r="K38" s="73">
        <f t="shared" si="2"/>
        <v>13487631.300000001</v>
      </c>
      <c r="L38" s="74">
        <v>0</v>
      </c>
      <c r="M38" s="75">
        <v>0</v>
      </c>
      <c r="N38" s="76">
        <v>0</v>
      </c>
      <c r="O38" s="77">
        <v>0</v>
      </c>
      <c r="P38" s="77">
        <v>0</v>
      </c>
      <c r="Q38" s="78">
        <v>0</v>
      </c>
      <c r="R38" s="79">
        <v>0</v>
      </c>
      <c r="S38" s="80">
        <f t="shared" si="3"/>
        <v>13487631.300000001</v>
      </c>
    </row>
    <row r="39" spans="1:19" ht="33" customHeight="1">
      <c r="A39" s="545"/>
      <c r="B39" s="555" t="s">
        <v>80</v>
      </c>
      <c r="C39" s="91" t="s">
        <v>73</v>
      </c>
      <c r="D39" s="92" t="s">
        <v>15</v>
      </c>
      <c r="E39" s="93">
        <v>715</v>
      </c>
      <c r="F39" s="94">
        <v>0.05</v>
      </c>
      <c r="G39" s="95">
        <f t="shared" si="0"/>
        <v>35.75</v>
      </c>
      <c r="H39" s="96">
        <f>ROUND(VLOOKUP(D39,Tabla22[],2,FALSE()),0)</f>
        <v>8822237</v>
      </c>
      <c r="I39" s="96">
        <f>ROUND(VLOOKUP(D39,Tabla22[],6,FALSE()),0)</f>
        <v>50459</v>
      </c>
      <c r="J39" s="97">
        <f t="shared" si="1"/>
        <v>2522.9500000000003</v>
      </c>
      <c r="K39" s="98">
        <f t="shared" si="2"/>
        <v>1803909.25</v>
      </c>
      <c r="L39" s="93">
        <v>0</v>
      </c>
      <c r="M39" s="99">
        <v>0</v>
      </c>
      <c r="N39" s="100">
        <v>0</v>
      </c>
      <c r="O39" s="101">
        <v>0</v>
      </c>
      <c r="P39" s="101">
        <v>0</v>
      </c>
      <c r="Q39" s="102">
        <v>0</v>
      </c>
      <c r="R39" s="103">
        <v>0</v>
      </c>
      <c r="S39" s="104">
        <f t="shared" si="3"/>
        <v>1803909.25</v>
      </c>
    </row>
    <row r="40" spans="1:19" ht="25.5" customHeight="1">
      <c r="A40" s="545"/>
      <c r="B40" s="555"/>
      <c r="C40" s="52" t="s">
        <v>74</v>
      </c>
      <c r="D40" s="53" t="s">
        <v>16</v>
      </c>
      <c r="E40" s="60">
        <v>715</v>
      </c>
      <c r="F40" s="55">
        <v>0.25</v>
      </c>
      <c r="G40" s="56">
        <f t="shared" si="0"/>
        <v>178.75</v>
      </c>
      <c r="H40" s="57">
        <f>ROUND(VLOOKUP(D40,Tabla22[],2,FALSE()),0)</f>
        <v>6107703</v>
      </c>
      <c r="I40" s="57">
        <f>ROUND(VLOOKUP(D40,Tabla22[],6,FALSE()),0)</f>
        <v>34933</v>
      </c>
      <c r="J40" s="58">
        <f t="shared" si="1"/>
        <v>8733.25</v>
      </c>
      <c r="K40" s="59">
        <f t="shared" si="2"/>
        <v>6244273.75</v>
      </c>
      <c r="L40" s="60">
        <v>0</v>
      </c>
      <c r="M40" s="61">
        <v>0</v>
      </c>
      <c r="N40" s="62">
        <v>0</v>
      </c>
      <c r="O40" s="63">
        <v>0</v>
      </c>
      <c r="P40" s="63">
        <v>0</v>
      </c>
      <c r="Q40" s="64">
        <v>0</v>
      </c>
      <c r="R40" s="65">
        <v>0</v>
      </c>
      <c r="S40" s="66">
        <f t="shared" si="3"/>
        <v>6244273.75</v>
      </c>
    </row>
    <row r="41" spans="1:19" ht="25.5" customHeight="1">
      <c r="A41" s="545"/>
      <c r="B41" s="555"/>
      <c r="C41" s="52" t="s">
        <v>75</v>
      </c>
      <c r="D41" s="53" t="s">
        <v>16</v>
      </c>
      <c r="E41" s="60">
        <v>715</v>
      </c>
      <c r="F41" s="55">
        <v>0.5</v>
      </c>
      <c r="G41" s="56">
        <f t="shared" si="0"/>
        <v>357.5</v>
      </c>
      <c r="H41" s="57">
        <f>ROUND(VLOOKUP(D41,Tabla22[],2,FALSE()),0)</f>
        <v>6107703</v>
      </c>
      <c r="I41" s="57">
        <f>ROUND(VLOOKUP(D41,Tabla22[],6,FALSE()),0)</f>
        <v>34933</v>
      </c>
      <c r="J41" s="58">
        <f t="shared" si="1"/>
        <v>17466.5</v>
      </c>
      <c r="K41" s="59">
        <f t="shared" si="2"/>
        <v>12488547.5</v>
      </c>
      <c r="L41" s="60">
        <v>0</v>
      </c>
      <c r="M41" s="61">
        <v>0</v>
      </c>
      <c r="N41" s="62">
        <v>0</v>
      </c>
      <c r="O41" s="63">
        <v>0</v>
      </c>
      <c r="P41" s="63">
        <v>0</v>
      </c>
      <c r="Q41" s="64">
        <v>0</v>
      </c>
      <c r="R41" s="65">
        <v>0</v>
      </c>
      <c r="S41" s="66">
        <f t="shared" si="3"/>
        <v>12488547.5</v>
      </c>
    </row>
    <row r="42" spans="1:19" ht="25.5" customHeight="1">
      <c r="A42" s="545"/>
      <c r="B42" s="555"/>
      <c r="C42" s="52" t="s">
        <v>81</v>
      </c>
      <c r="D42" s="53" t="s">
        <v>16</v>
      </c>
      <c r="E42" s="60">
        <v>715</v>
      </c>
      <c r="F42" s="55">
        <v>2</v>
      </c>
      <c r="G42" s="56">
        <f t="shared" ref="G42:G73" si="4">+F42*E42</f>
        <v>1430</v>
      </c>
      <c r="H42" s="57">
        <f>ROUND(VLOOKUP(D42,Tabla22[],2,FALSE()),0)</f>
        <v>6107703</v>
      </c>
      <c r="I42" s="57">
        <f>ROUND(VLOOKUP(D42,Tabla22[],6,FALSE()),0)</f>
        <v>34933</v>
      </c>
      <c r="J42" s="58">
        <f t="shared" ref="J42:J73" si="5">IFERROR(I42*F42,"")</f>
        <v>69866</v>
      </c>
      <c r="K42" s="59">
        <f t="shared" ref="K42:K73" si="6">IFERROR(E42*F42*I42,"")</f>
        <v>49954190</v>
      </c>
      <c r="L42" s="60">
        <v>0</v>
      </c>
      <c r="M42" s="61">
        <v>0</v>
      </c>
      <c r="N42" s="62">
        <v>0</v>
      </c>
      <c r="O42" s="63">
        <v>0</v>
      </c>
      <c r="P42" s="63">
        <v>0</v>
      </c>
      <c r="Q42" s="64">
        <v>0</v>
      </c>
      <c r="R42" s="65">
        <v>0</v>
      </c>
      <c r="S42" s="66">
        <f t="shared" ref="S42:S73" si="7">SUM(K42,R42)</f>
        <v>49954190</v>
      </c>
    </row>
    <row r="43" spans="1:19" ht="25.5" customHeight="1">
      <c r="A43" s="545"/>
      <c r="B43" s="555"/>
      <c r="C43" s="52" t="s">
        <v>77</v>
      </c>
      <c r="D43" s="53" t="s">
        <v>16</v>
      </c>
      <c r="E43" s="60">
        <v>715</v>
      </c>
      <c r="F43" s="55">
        <v>0.5</v>
      </c>
      <c r="G43" s="56">
        <f t="shared" si="4"/>
        <v>357.5</v>
      </c>
      <c r="H43" s="57">
        <f>ROUND(VLOOKUP(D43,Tabla22[],2,FALSE()),0)</f>
        <v>6107703</v>
      </c>
      <c r="I43" s="57">
        <f>ROUND(VLOOKUP(D43,Tabla22[],6,FALSE()),0)</f>
        <v>34933</v>
      </c>
      <c r="J43" s="58">
        <f t="shared" si="5"/>
        <v>17466.5</v>
      </c>
      <c r="K43" s="59">
        <f t="shared" si="6"/>
        <v>12488547.5</v>
      </c>
      <c r="L43" s="60">
        <v>0</v>
      </c>
      <c r="M43" s="61">
        <v>0</v>
      </c>
      <c r="N43" s="62">
        <v>0</v>
      </c>
      <c r="O43" s="63">
        <v>0</v>
      </c>
      <c r="P43" s="63">
        <v>0</v>
      </c>
      <c r="Q43" s="64">
        <v>0</v>
      </c>
      <c r="R43" s="65">
        <v>0</v>
      </c>
      <c r="S43" s="66">
        <f t="shared" si="7"/>
        <v>12488547.5</v>
      </c>
    </row>
    <row r="44" spans="1:19" ht="25.5" customHeight="1">
      <c r="A44" s="545"/>
      <c r="B44" s="555"/>
      <c r="C44" s="52" t="s">
        <v>78</v>
      </c>
      <c r="D44" s="53" t="s">
        <v>16</v>
      </c>
      <c r="E44" s="60">
        <v>715</v>
      </c>
      <c r="F44" s="55">
        <v>0.16</v>
      </c>
      <c r="G44" s="56">
        <f t="shared" si="4"/>
        <v>114.4</v>
      </c>
      <c r="H44" s="57">
        <f>ROUND(VLOOKUP(D44,Tabla22[],2,FALSE()),0)</f>
        <v>6107703</v>
      </c>
      <c r="I44" s="57">
        <f>ROUND(VLOOKUP(D44,Tabla22[],6,FALSE()),0)</f>
        <v>34933</v>
      </c>
      <c r="J44" s="58">
        <f t="shared" si="5"/>
        <v>5589.28</v>
      </c>
      <c r="K44" s="59">
        <f t="shared" si="6"/>
        <v>3996335.2</v>
      </c>
      <c r="L44" s="60">
        <v>0</v>
      </c>
      <c r="M44" s="61">
        <v>0</v>
      </c>
      <c r="N44" s="62">
        <v>0</v>
      </c>
      <c r="O44" s="63">
        <v>0</v>
      </c>
      <c r="P44" s="63">
        <v>0</v>
      </c>
      <c r="Q44" s="64">
        <v>0</v>
      </c>
      <c r="R44" s="65">
        <v>0</v>
      </c>
      <c r="S44" s="66">
        <f t="shared" si="7"/>
        <v>3996335.2</v>
      </c>
    </row>
    <row r="45" spans="1:19" ht="27.75" customHeight="1">
      <c r="A45" s="545"/>
      <c r="B45" s="555"/>
      <c r="C45" s="67" t="s">
        <v>79</v>
      </c>
      <c r="D45" s="68" t="s">
        <v>16</v>
      </c>
      <c r="E45" s="60">
        <v>715</v>
      </c>
      <c r="F45" s="70">
        <v>0.54</v>
      </c>
      <c r="G45" s="81">
        <f t="shared" si="4"/>
        <v>386.1</v>
      </c>
      <c r="H45" s="71">
        <f>ROUND(VLOOKUP(D45,Tabla22[],2,FALSE()),0)</f>
        <v>6107703</v>
      </c>
      <c r="I45" s="71">
        <f>ROUND(VLOOKUP(D45,Tabla22[],6,FALSE()),0)</f>
        <v>34933</v>
      </c>
      <c r="J45" s="72">
        <f t="shared" si="5"/>
        <v>18863.82</v>
      </c>
      <c r="K45" s="73">
        <f t="shared" si="6"/>
        <v>13487631.300000001</v>
      </c>
      <c r="L45" s="74">
        <v>0</v>
      </c>
      <c r="M45" s="75">
        <v>0</v>
      </c>
      <c r="N45" s="76">
        <v>0</v>
      </c>
      <c r="O45" s="77">
        <v>0</v>
      </c>
      <c r="P45" s="77">
        <v>0</v>
      </c>
      <c r="Q45" s="78">
        <v>0</v>
      </c>
      <c r="R45" s="79">
        <v>0</v>
      </c>
      <c r="S45" s="80">
        <f t="shared" si="7"/>
        <v>13487631.300000001</v>
      </c>
    </row>
    <row r="46" spans="1:19" ht="25.5" customHeight="1">
      <c r="A46" s="545">
        <v>7</v>
      </c>
      <c r="B46" s="549" t="s">
        <v>82</v>
      </c>
      <c r="C46" s="87" t="s">
        <v>83</v>
      </c>
      <c r="D46" s="38" t="s">
        <v>16</v>
      </c>
      <c r="E46" s="45">
        <v>650</v>
      </c>
      <c r="F46" s="40">
        <v>2</v>
      </c>
      <c r="G46" s="41">
        <f t="shared" si="4"/>
        <v>1300</v>
      </c>
      <c r="H46" s="42">
        <f>ROUND(VLOOKUP(D46,Tabla22[],2,FALSE()),0)</f>
        <v>6107703</v>
      </c>
      <c r="I46" s="42">
        <f>ROUND(VLOOKUP(D46,Tabla22[],6,FALSE()),0)</f>
        <v>34933</v>
      </c>
      <c r="J46" s="43">
        <f t="shared" si="5"/>
        <v>69866</v>
      </c>
      <c r="K46" s="44">
        <f t="shared" si="6"/>
        <v>45412900</v>
      </c>
      <c r="L46" s="45">
        <v>0</v>
      </c>
      <c r="M46" s="46">
        <v>0</v>
      </c>
      <c r="N46" s="47">
        <v>0</v>
      </c>
      <c r="O46" s="48">
        <v>0</v>
      </c>
      <c r="P46" s="48">
        <v>0</v>
      </c>
      <c r="Q46" s="49">
        <v>0</v>
      </c>
      <c r="R46" s="50">
        <v>0</v>
      </c>
      <c r="S46" s="51">
        <f t="shared" si="7"/>
        <v>45412900</v>
      </c>
    </row>
    <row r="47" spans="1:19" ht="25.5" customHeight="1">
      <c r="A47" s="545"/>
      <c r="B47" s="549"/>
      <c r="C47" s="52" t="s">
        <v>84</v>
      </c>
      <c r="D47" s="53" t="s">
        <v>16</v>
      </c>
      <c r="E47" s="60">
        <v>65</v>
      </c>
      <c r="F47" s="55">
        <v>2</v>
      </c>
      <c r="G47" s="56">
        <f t="shared" si="4"/>
        <v>130</v>
      </c>
      <c r="H47" s="57">
        <f>ROUND(VLOOKUP(D47,Tabla22[],2,FALSE()),0)</f>
        <v>6107703</v>
      </c>
      <c r="I47" s="57">
        <f>ROUND(VLOOKUP(D47,Tabla22[],6,FALSE()),0)</f>
        <v>34933</v>
      </c>
      <c r="J47" s="58">
        <f t="shared" si="5"/>
        <v>69866</v>
      </c>
      <c r="K47" s="59">
        <f t="shared" si="6"/>
        <v>4541290</v>
      </c>
      <c r="L47" s="60">
        <v>0</v>
      </c>
      <c r="M47" s="61">
        <v>0</v>
      </c>
      <c r="N47" s="62">
        <v>0</v>
      </c>
      <c r="O47" s="63">
        <v>0</v>
      </c>
      <c r="P47" s="63">
        <v>0</v>
      </c>
      <c r="Q47" s="64">
        <v>0</v>
      </c>
      <c r="R47" s="65">
        <v>0</v>
      </c>
      <c r="S47" s="66">
        <f t="shared" si="7"/>
        <v>4541290</v>
      </c>
    </row>
    <row r="48" spans="1:19" ht="33" customHeight="1">
      <c r="A48" s="545"/>
      <c r="B48" s="549"/>
      <c r="C48" s="52" t="s">
        <v>85</v>
      </c>
      <c r="D48" s="53" t="s">
        <v>15</v>
      </c>
      <c r="E48" s="60">
        <v>5</v>
      </c>
      <c r="F48" s="55">
        <v>2</v>
      </c>
      <c r="G48" s="56">
        <f t="shared" si="4"/>
        <v>10</v>
      </c>
      <c r="H48" s="57">
        <f>ROUND(VLOOKUP(D48,Tabla22[],2,FALSE()),0)</f>
        <v>8822237</v>
      </c>
      <c r="I48" s="57">
        <f>ROUND(VLOOKUP(D48,Tabla22[],6,FALSE()),0)</f>
        <v>50459</v>
      </c>
      <c r="J48" s="58">
        <f t="shared" si="5"/>
        <v>100918</v>
      </c>
      <c r="K48" s="59">
        <f t="shared" si="6"/>
        <v>504590</v>
      </c>
      <c r="L48" s="60">
        <v>0</v>
      </c>
      <c r="M48" s="61">
        <v>0</v>
      </c>
      <c r="N48" s="62">
        <v>0</v>
      </c>
      <c r="O48" s="63">
        <v>0</v>
      </c>
      <c r="P48" s="63">
        <v>0</v>
      </c>
      <c r="Q48" s="64">
        <v>0</v>
      </c>
      <c r="R48" s="65">
        <v>0</v>
      </c>
      <c r="S48" s="66">
        <f t="shared" si="7"/>
        <v>504590</v>
      </c>
    </row>
    <row r="49" spans="1:19" ht="25.5" customHeight="1">
      <c r="A49" s="545"/>
      <c r="B49" s="549"/>
      <c r="C49" s="552" t="s">
        <v>86</v>
      </c>
      <c r="D49" s="53" t="s">
        <v>16</v>
      </c>
      <c r="E49" s="60">
        <v>650</v>
      </c>
      <c r="F49" s="55">
        <v>1</v>
      </c>
      <c r="G49" s="56">
        <f t="shared" si="4"/>
        <v>650</v>
      </c>
      <c r="H49" s="57">
        <f>ROUND(VLOOKUP(D49,Tabla22[],2,FALSE()),0)</f>
        <v>6107703</v>
      </c>
      <c r="I49" s="57">
        <f>ROUND(VLOOKUP(D49,Tabla22[],6,FALSE()),0)</f>
        <v>34933</v>
      </c>
      <c r="J49" s="58">
        <f t="shared" si="5"/>
        <v>34933</v>
      </c>
      <c r="K49" s="59">
        <f t="shared" si="6"/>
        <v>22706450</v>
      </c>
      <c r="L49" s="60">
        <v>0</v>
      </c>
      <c r="M49" s="61">
        <v>0</v>
      </c>
      <c r="N49" s="62">
        <v>0</v>
      </c>
      <c r="O49" s="63">
        <v>0</v>
      </c>
      <c r="P49" s="63">
        <v>0</v>
      </c>
      <c r="Q49" s="64">
        <v>0</v>
      </c>
      <c r="R49" s="65">
        <v>0</v>
      </c>
      <c r="S49" s="66">
        <f t="shared" si="7"/>
        <v>22706450</v>
      </c>
    </row>
    <row r="50" spans="1:19" ht="33" customHeight="1">
      <c r="A50" s="545"/>
      <c r="B50" s="549"/>
      <c r="C50" s="552"/>
      <c r="D50" s="53" t="s">
        <v>15</v>
      </c>
      <c r="E50" s="60">
        <v>650</v>
      </c>
      <c r="F50" s="55">
        <v>1</v>
      </c>
      <c r="G50" s="56">
        <f t="shared" si="4"/>
        <v>650</v>
      </c>
      <c r="H50" s="57">
        <f>ROUND(VLOOKUP(D50,Tabla22[],2,FALSE()),0)</f>
        <v>8822237</v>
      </c>
      <c r="I50" s="57">
        <f>ROUND(VLOOKUP(D50,Tabla22[],6,FALSE()),0)</f>
        <v>50459</v>
      </c>
      <c r="J50" s="58">
        <f t="shared" si="5"/>
        <v>50459</v>
      </c>
      <c r="K50" s="59">
        <f t="shared" si="6"/>
        <v>32798350</v>
      </c>
      <c r="L50" s="60">
        <v>0</v>
      </c>
      <c r="M50" s="61">
        <v>0</v>
      </c>
      <c r="N50" s="62">
        <v>0</v>
      </c>
      <c r="O50" s="63">
        <v>0</v>
      </c>
      <c r="P50" s="63">
        <v>0</v>
      </c>
      <c r="Q50" s="64">
        <v>0</v>
      </c>
      <c r="R50" s="65">
        <v>0</v>
      </c>
      <c r="S50" s="66">
        <f t="shared" si="7"/>
        <v>32798350</v>
      </c>
    </row>
    <row r="51" spans="1:19" ht="33" customHeight="1">
      <c r="A51" s="545"/>
      <c r="B51" s="549"/>
      <c r="C51" s="552" t="s">
        <v>87</v>
      </c>
      <c r="D51" s="53" t="s">
        <v>15</v>
      </c>
      <c r="E51" s="60">
        <v>650</v>
      </c>
      <c r="F51" s="55">
        <v>0.15</v>
      </c>
      <c r="G51" s="56">
        <f t="shared" si="4"/>
        <v>97.5</v>
      </c>
      <c r="H51" s="57">
        <f>ROUND(VLOOKUP(D51,Tabla22[],2,FALSE()),0)</f>
        <v>8822237</v>
      </c>
      <c r="I51" s="57">
        <f>ROUND(VLOOKUP(D51,Tabla22[],6,FALSE()),0)</f>
        <v>50459</v>
      </c>
      <c r="J51" s="58">
        <f t="shared" si="5"/>
        <v>7568.8499999999995</v>
      </c>
      <c r="K51" s="59">
        <f t="shared" si="6"/>
        <v>4919752.5</v>
      </c>
      <c r="L51" s="60">
        <v>0</v>
      </c>
      <c r="M51" s="61">
        <v>0</v>
      </c>
      <c r="N51" s="62">
        <v>0</v>
      </c>
      <c r="O51" s="63">
        <v>0</v>
      </c>
      <c r="P51" s="63">
        <v>0</v>
      </c>
      <c r="Q51" s="64">
        <v>0</v>
      </c>
      <c r="R51" s="65">
        <v>0</v>
      </c>
      <c r="S51" s="66">
        <f t="shared" si="7"/>
        <v>4919752.5</v>
      </c>
    </row>
    <row r="52" spans="1:19" ht="26.25" customHeight="1">
      <c r="A52" s="545"/>
      <c r="B52" s="549"/>
      <c r="C52" s="552"/>
      <c r="D52" s="68" t="s">
        <v>16</v>
      </c>
      <c r="E52" s="74">
        <v>650</v>
      </c>
      <c r="F52" s="70">
        <v>0.15</v>
      </c>
      <c r="G52" s="81">
        <f t="shared" si="4"/>
        <v>97.5</v>
      </c>
      <c r="H52" s="71">
        <f>ROUND(VLOOKUP(D52,Tabla22[],2,FALSE()),0)</f>
        <v>6107703</v>
      </c>
      <c r="I52" s="71">
        <f>ROUND(VLOOKUP(D52,Tabla22[],6,FALSE()),0)</f>
        <v>34933</v>
      </c>
      <c r="J52" s="72">
        <f t="shared" si="5"/>
        <v>5239.95</v>
      </c>
      <c r="K52" s="73">
        <f t="shared" si="6"/>
        <v>3405967.5</v>
      </c>
      <c r="L52" s="74">
        <v>0</v>
      </c>
      <c r="M52" s="75">
        <v>0</v>
      </c>
      <c r="N52" s="76">
        <v>0</v>
      </c>
      <c r="O52" s="77">
        <v>0</v>
      </c>
      <c r="P52" s="77">
        <v>0</v>
      </c>
      <c r="Q52" s="78">
        <v>0</v>
      </c>
      <c r="R52" s="79">
        <v>0</v>
      </c>
      <c r="S52" s="80">
        <f t="shared" si="7"/>
        <v>3405967.5</v>
      </c>
    </row>
    <row r="53" spans="1:19" ht="33" customHeight="1">
      <c r="A53" s="545">
        <v>8</v>
      </c>
      <c r="B53" s="549" t="s">
        <v>88</v>
      </c>
      <c r="C53" s="553" t="s">
        <v>89</v>
      </c>
      <c r="D53" s="38" t="s">
        <v>15</v>
      </c>
      <c r="E53" s="83">
        <v>10</v>
      </c>
      <c r="F53" s="40">
        <v>2</v>
      </c>
      <c r="G53" s="41">
        <f t="shared" si="4"/>
        <v>20</v>
      </c>
      <c r="H53" s="42">
        <f>ROUND(VLOOKUP(D53,Tabla22[],2,FALSE()),0)</f>
        <v>8822237</v>
      </c>
      <c r="I53" s="42">
        <f>ROUND(VLOOKUP(D53,Tabla22[],6,FALSE()),0)</f>
        <v>50459</v>
      </c>
      <c r="J53" s="43">
        <f t="shared" si="5"/>
        <v>100918</v>
      </c>
      <c r="K53" s="44">
        <f t="shared" si="6"/>
        <v>1009180</v>
      </c>
      <c r="L53" s="45">
        <v>0</v>
      </c>
      <c r="M53" s="46">
        <v>0</v>
      </c>
      <c r="N53" s="47">
        <v>0</v>
      </c>
      <c r="O53" s="48">
        <v>0</v>
      </c>
      <c r="P53" s="48">
        <v>0</v>
      </c>
      <c r="Q53" s="49">
        <v>0</v>
      </c>
      <c r="R53" s="50">
        <v>0</v>
      </c>
      <c r="S53" s="51">
        <f t="shared" si="7"/>
        <v>1009180</v>
      </c>
    </row>
    <row r="54" spans="1:19" ht="25.5" customHeight="1">
      <c r="A54" s="545"/>
      <c r="B54" s="549"/>
      <c r="C54" s="553"/>
      <c r="D54" s="53" t="s">
        <v>16</v>
      </c>
      <c r="E54" s="90">
        <v>10</v>
      </c>
      <c r="F54" s="55">
        <v>8</v>
      </c>
      <c r="G54" s="56">
        <f t="shared" si="4"/>
        <v>80</v>
      </c>
      <c r="H54" s="57">
        <f>ROUND(VLOOKUP(D54,Tabla22[],2,FALSE()),0)</f>
        <v>6107703</v>
      </c>
      <c r="I54" s="57">
        <f>ROUND(VLOOKUP(D54,Tabla22[],6,FALSE()),0)</f>
        <v>34933</v>
      </c>
      <c r="J54" s="58">
        <f t="shared" si="5"/>
        <v>279464</v>
      </c>
      <c r="K54" s="59">
        <f t="shared" si="6"/>
        <v>2794640</v>
      </c>
      <c r="L54" s="60">
        <v>0</v>
      </c>
      <c r="M54" s="61">
        <v>0</v>
      </c>
      <c r="N54" s="62">
        <v>0</v>
      </c>
      <c r="O54" s="63">
        <v>0</v>
      </c>
      <c r="P54" s="63">
        <v>0</v>
      </c>
      <c r="Q54" s="64">
        <v>0</v>
      </c>
      <c r="R54" s="65">
        <v>0</v>
      </c>
      <c r="S54" s="66">
        <f t="shared" si="7"/>
        <v>2794640</v>
      </c>
    </row>
    <row r="55" spans="1:19" ht="33" customHeight="1">
      <c r="A55" s="545"/>
      <c r="B55" s="549"/>
      <c r="C55" s="105" t="s">
        <v>90</v>
      </c>
      <c r="D55" s="53" t="s">
        <v>15</v>
      </c>
      <c r="E55" s="90">
        <v>10</v>
      </c>
      <c r="F55" s="55">
        <v>8</v>
      </c>
      <c r="G55" s="56">
        <f t="shared" si="4"/>
        <v>80</v>
      </c>
      <c r="H55" s="57">
        <f>ROUND(VLOOKUP(D55,Tabla22[],2,FALSE()),0)</f>
        <v>8822237</v>
      </c>
      <c r="I55" s="57">
        <f>ROUND(VLOOKUP(D55,Tabla22[],6,FALSE()),0)</f>
        <v>50459</v>
      </c>
      <c r="J55" s="58">
        <f t="shared" si="5"/>
        <v>403672</v>
      </c>
      <c r="K55" s="59">
        <f t="shared" si="6"/>
        <v>4036720</v>
      </c>
      <c r="L55" s="60">
        <v>0</v>
      </c>
      <c r="M55" s="61">
        <v>0</v>
      </c>
      <c r="N55" s="62">
        <v>0</v>
      </c>
      <c r="O55" s="63">
        <v>0</v>
      </c>
      <c r="P55" s="63">
        <v>0</v>
      </c>
      <c r="Q55" s="64">
        <v>0</v>
      </c>
      <c r="R55" s="65">
        <v>0</v>
      </c>
      <c r="S55" s="66">
        <f t="shared" si="7"/>
        <v>4036720</v>
      </c>
    </row>
    <row r="56" spans="1:19" ht="33" customHeight="1">
      <c r="A56" s="545"/>
      <c r="B56" s="549"/>
      <c r="C56" s="52" t="s">
        <v>91</v>
      </c>
      <c r="D56" s="53" t="s">
        <v>15</v>
      </c>
      <c r="E56" s="90">
        <v>10</v>
      </c>
      <c r="F56" s="55">
        <v>4</v>
      </c>
      <c r="G56" s="56">
        <f t="shared" si="4"/>
        <v>40</v>
      </c>
      <c r="H56" s="57">
        <f>ROUND(VLOOKUP(D56,Tabla22[],2,FALSE()),0)</f>
        <v>8822237</v>
      </c>
      <c r="I56" s="57">
        <f>ROUND(VLOOKUP(D56,Tabla22[],6,FALSE()),0)</f>
        <v>50459</v>
      </c>
      <c r="J56" s="58">
        <f t="shared" si="5"/>
        <v>201836</v>
      </c>
      <c r="K56" s="59">
        <f t="shared" si="6"/>
        <v>2018360</v>
      </c>
      <c r="L56" s="60">
        <v>0</v>
      </c>
      <c r="M56" s="61">
        <v>0</v>
      </c>
      <c r="N56" s="62">
        <v>0</v>
      </c>
      <c r="O56" s="63">
        <v>0</v>
      </c>
      <c r="P56" s="63">
        <v>0</v>
      </c>
      <c r="Q56" s="64">
        <v>0</v>
      </c>
      <c r="R56" s="65">
        <v>0</v>
      </c>
      <c r="S56" s="66">
        <f t="shared" si="7"/>
        <v>2018360</v>
      </c>
    </row>
    <row r="57" spans="1:19" ht="33" customHeight="1">
      <c r="A57" s="545"/>
      <c r="B57" s="549"/>
      <c r="C57" s="52" t="s">
        <v>92</v>
      </c>
      <c r="D57" s="53" t="s">
        <v>15</v>
      </c>
      <c r="E57" s="90">
        <v>10</v>
      </c>
      <c r="F57" s="55">
        <v>4</v>
      </c>
      <c r="G57" s="56">
        <f t="shared" si="4"/>
        <v>40</v>
      </c>
      <c r="H57" s="57">
        <f>ROUND(VLOOKUP(D57,Tabla22[],2,FALSE()),0)</f>
        <v>8822237</v>
      </c>
      <c r="I57" s="57">
        <f>ROUND(VLOOKUP(D57,Tabla22[],6,FALSE()),0)</f>
        <v>50459</v>
      </c>
      <c r="J57" s="58">
        <f t="shared" si="5"/>
        <v>201836</v>
      </c>
      <c r="K57" s="59">
        <f t="shared" si="6"/>
        <v>2018360</v>
      </c>
      <c r="L57" s="60">
        <v>0</v>
      </c>
      <c r="M57" s="61">
        <v>0</v>
      </c>
      <c r="N57" s="62">
        <v>0</v>
      </c>
      <c r="O57" s="63">
        <v>0</v>
      </c>
      <c r="P57" s="63">
        <v>0</v>
      </c>
      <c r="Q57" s="64">
        <v>0</v>
      </c>
      <c r="R57" s="65">
        <v>0</v>
      </c>
      <c r="S57" s="66">
        <f t="shared" si="7"/>
        <v>2018360</v>
      </c>
    </row>
    <row r="58" spans="1:19" ht="33" customHeight="1">
      <c r="A58" s="545"/>
      <c r="B58" s="549"/>
      <c r="C58" s="52" t="s">
        <v>93</v>
      </c>
      <c r="D58" s="53" t="s">
        <v>15</v>
      </c>
      <c r="E58" s="60">
        <v>10</v>
      </c>
      <c r="F58" s="55">
        <v>2</v>
      </c>
      <c r="G58" s="56">
        <f t="shared" si="4"/>
        <v>20</v>
      </c>
      <c r="H58" s="57">
        <f>ROUND(VLOOKUP(D58,Tabla22[],2,FALSE()),0)</f>
        <v>8822237</v>
      </c>
      <c r="I58" s="57">
        <f>ROUND(VLOOKUP(D58,Tabla22[],6,FALSE()),0)</f>
        <v>50459</v>
      </c>
      <c r="J58" s="58">
        <f t="shared" si="5"/>
        <v>100918</v>
      </c>
      <c r="K58" s="59">
        <f t="shared" si="6"/>
        <v>1009180</v>
      </c>
      <c r="L58" s="60">
        <v>0</v>
      </c>
      <c r="M58" s="61">
        <v>0</v>
      </c>
      <c r="N58" s="62">
        <v>0</v>
      </c>
      <c r="O58" s="63">
        <v>0</v>
      </c>
      <c r="P58" s="63">
        <v>0</v>
      </c>
      <c r="Q58" s="64">
        <v>0</v>
      </c>
      <c r="R58" s="65">
        <v>0</v>
      </c>
      <c r="S58" s="66">
        <f t="shared" si="7"/>
        <v>1009180</v>
      </c>
    </row>
    <row r="59" spans="1:19" ht="33" customHeight="1">
      <c r="A59" s="545"/>
      <c r="B59" s="549"/>
      <c r="C59" s="552" t="s">
        <v>94</v>
      </c>
      <c r="D59" s="53" t="s">
        <v>14</v>
      </c>
      <c r="E59" s="60">
        <v>10</v>
      </c>
      <c r="F59" s="55">
        <v>3</v>
      </c>
      <c r="G59" s="56">
        <f t="shared" si="4"/>
        <v>30</v>
      </c>
      <c r="H59" s="57">
        <f>ROUND(VLOOKUP(D59,Tabla22[],2,FALSE()),0)</f>
        <v>10532771</v>
      </c>
      <c r="I59" s="57">
        <f>ROUND(VLOOKUP(D59,Tabla22[],6,FALSE()),0)</f>
        <v>60242</v>
      </c>
      <c r="J59" s="58">
        <f t="shared" si="5"/>
        <v>180726</v>
      </c>
      <c r="K59" s="59">
        <f t="shared" si="6"/>
        <v>1807260</v>
      </c>
      <c r="L59" s="60">
        <v>0</v>
      </c>
      <c r="M59" s="61">
        <v>0</v>
      </c>
      <c r="N59" s="62">
        <v>0</v>
      </c>
      <c r="O59" s="63">
        <v>0</v>
      </c>
      <c r="P59" s="63">
        <v>0</v>
      </c>
      <c r="Q59" s="64">
        <v>0</v>
      </c>
      <c r="R59" s="65">
        <v>0</v>
      </c>
      <c r="S59" s="66">
        <f t="shared" si="7"/>
        <v>1807260</v>
      </c>
    </row>
    <row r="60" spans="1:19" s="3" customFormat="1" ht="13.5" customHeight="1">
      <c r="A60" s="545"/>
      <c r="B60" s="549"/>
      <c r="C60" s="552"/>
      <c r="D60" s="106" t="s">
        <v>17</v>
      </c>
      <c r="E60" s="107">
        <v>10</v>
      </c>
      <c r="F60" s="85">
        <v>3</v>
      </c>
      <c r="G60" s="108">
        <f t="shared" si="4"/>
        <v>30</v>
      </c>
      <c r="H60" s="109">
        <f>ROUND(VLOOKUP(D60,Tabla22[],2,FALSE()),0)</f>
        <v>4033371</v>
      </c>
      <c r="I60" s="109">
        <f>ROUND(VLOOKUP(D60,Tabla22[],6,FALSE()),0)</f>
        <v>23069</v>
      </c>
      <c r="J60" s="110">
        <f t="shared" si="5"/>
        <v>69207</v>
      </c>
      <c r="K60" s="111">
        <f t="shared" si="6"/>
        <v>692070</v>
      </c>
      <c r="L60" s="107">
        <v>0</v>
      </c>
      <c r="M60" s="112">
        <v>0</v>
      </c>
      <c r="N60" s="113">
        <v>0</v>
      </c>
      <c r="O60" s="114">
        <v>0</v>
      </c>
      <c r="P60" s="114">
        <v>0</v>
      </c>
      <c r="Q60" s="115">
        <v>0</v>
      </c>
      <c r="R60" s="116">
        <v>0</v>
      </c>
      <c r="S60" s="117">
        <f t="shared" si="7"/>
        <v>692070</v>
      </c>
    </row>
    <row r="61" spans="1:19" ht="33" customHeight="1">
      <c r="A61" s="545"/>
      <c r="B61" s="549"/>
      <c r="C61" s="52" t="s">
        <v>95</v>
      </c>
      <c r="D61" s="53" t="s">
        <v>15</v>
      </c>
      <c r="E61" s="90">
        <v>10</v>
      </c>
      <c r="F61" s="55">
        <v>4</v>
      </c>
      <c r="G61" s="56">
        <f t="shared" si="4"/>
        <v>40</v>
      </c>
      <c r="H61" s="57">
        <f>ROUND(VLOOKUP(D61,Tabla22[],2,FALSE()),0)</f>
        <v>8822237</v>
      </c>
      <c r="I61" s="57">
        <f>ROUND(VLOOKUP(D61,Tabla22[],6,FALSE()),0)</f>
        <v>50459</v>
      </c>
      <c r="J61" s="58">
        <f t="shared" si="5"/>
        <v>201836</v>
      </c>
      <c r="K61" s="59">
        <f t="shared" si="6"/>
        <v>2018360</v>
      </c>
      <c r="L61" s="60">
        <v>0</v>
      </c>
      <c r="M61" s="61">
        <v>0</v>
      </c>
      <c r="N61" s="62">
        <v>0</v>
      </c>
      <c r="O61" s="63">
        <v>0</v>
      </c>
      <c r="P61" s="63">
        <v>0</v>
      </c>
      <c r="Q61" s="64">
        <v>0</v>
      </c>
      <c r="R61" s="65">
        <v>0</v>
      </c>
      <c r="S61" s="66">
        <f t="shared" si="7"/>
        <v>2018360</v>
      </c>
    </row>
    <row r="62" spans="1:19" ht="33" customHeight="1">
      <c r="A62" s="545"/>
      <c r="B62" s="549"/>
      <c r="C62" s="52" t="s">
        <v>96</v>
      </c>
      <c r="D62" s="53" t="s">
        <v>15</v>
      </c>
      <c r="E62" s="90">
        <v>10</v>
      </c>
      <c r="F62" s="55">
        <v>3</v>
      </c>
      <c r="G62" s="56">
        <f t="shared" si="4"/>
        <v>30</v>
      </c>
      <c r="H62" s="57">
        <f>ROUND(VLOOKUP(D62,Tabla22[],2,FALSE()),0)</f>
        <v>8822237</v>
      </c>
      <c r="I62" s="57">
        <f>ROUND(VLOOKUP(D62,Tabla22[],6,FALSE()),0)</f>
        <v>50459</v>
      </c>
      <c r="J62" s="58">
        <f t="shared" si="5"/>
        <v>151377</v>
      </c>
      <c r="K62" s="59">
        <f t="shared" si="6"/>
        <v>1513770</v>
      </c>
      <c r="L62" s="60">
        <v>0</v>
      </c>
      <c r="M62" s="61">
        <v>0</v>
      </c>
      <c r="N62" s="62">
        <v>0</v>
      </c>
      <c r="O62" s="63">
        <v>0</v>
      </c>
      <c r="P62" s="63">
        <v>0</v>
      </c>
      <c r="Q62" s="64">
        <v>0</v>
      </c>
      <c r="R62" s="65">
        <v>0</v>
      </c>
      <c r="S62" s="66">
        <f t="shared" si="7"/>
        <v>1513770</v>
      </c>
    </row>
    <row r="63" spans="1:19" ht="33" customHeight="1">
      <c r="A63" s="545"/>
      <c r="B63" s="549"/>
      <c r="C63" s="67" t="s">
        <v>97</v>
      </c>
      <c r="D63" s="68" t="s">
        <v>14</v>
      </c>
      <c r="E63" s="74">
        <v>10</v>
      </c>
      <c r="F63" s="70">
        <v>2</v>
      </c>
      <c r="G63" s="81">
        <f t="shared" si="4"/>
        <v>20</v>
      </c>
      <c r="H63" s="71">
        <f>ROUND(VLOOKUP(D63,Tabla22[],2,FALSE()),0)</f>
        <v>10532771</v>
      </c>
      <c r="I63" s="71">
        <f>ROUND(VLOOKUP(D63,Tabla22[],6,FALSE()),0)</f>
        <v>60242</v>
      </c>
      <c r="J63" s="72">
        <f t="shared" si="5"/>
        <v>120484</v>
      </c>
      <c r="K63" s="73">
        <f t="shared" si="6"/>
        <v>1204840</v>
      </c>
      <c r="L63" s="74">
        <v>0</v>
      </c>
      <c r="M63" s="75">
        <v>0</v>
      </c>
      <c r="N63" s="76">
        <v>0</v>
      </c>
      <c r="O63" s="77">
        <v>0</v>
      </c>
      <c r="P63" s="77">
        <v>0</v>
      </c>
      <c r="Q63" s="78">
        <v>0</v>
      </c>
      <c r="R63" s="79">
        <v>0</v>
      </c>
      <c r="S63" s="80">
        <f t="shared" si="7"/>
        <v>1204840</v>
      </c>
    </row>
    <row r="64" spans="1:19" ht="33" customHeight="1">
      <c r="A64" s="545">
        <v>9</v>
      </c>
      <c r="B64" s="549" t="s">
        <v>98</v>
      </c>
      <c r="C64" s="87" t="s">
        <v>99</v>
      </c>
      <c r="D64" s="38" t="s">
        <v>15</v>
      </c>
      <c r="E64" s="45">
        <v>1</v>
      </c>
      <c r="F64" s="40">
        <v>4</v>
      </c>
      <c r="G64" s="41">
        <f t="shared" si="4"/>
        <v>4</v>
      </c>
      <c r="H64" s="42">
        <f>ROUND(VLOOKUP(D64,Tabla22[],2,FALSE()),0)</f>
        <v>8822237</v>
      </c>
      <c r="I64" s="42">
        <f>ROUND(VLOOKUP(D64,Tabla22[],6,FALSE()),0)</f>
        <v>50459</v>
      </c>
      <c r="J64" s="43">
        <f t="shared" si="5"/>
        <v>201836</v>
      </c>
      <c r="K64" s="44">
        <f t="shared" si="6"/>
        <v>201836</v>
      </c>
      <c r="L64" s="45">
        <v>0</v>
      </c>
      <c r="M64" s="46">
        <v>0</v>
      </c>
      <c r="N64" s="47">
        <v>0</v>
      </c>
      <c r="O64" s="48">
        <v>0</v>
      </c>
      <c r="P64" s="48">
        <v>0</v>
      </c>
      <c r="Q64" s="49">
        <v>0</v>
      </c>
      <c r="R64" s="50">
        <v>0</v>
      </c>
      <c r="S64" s="51">
        <f t="shared" si="7"/>
        <v>201836</v>
      </c>
    </row>
    <row r="65" spans="1:19" ht="27" customHeight="1">
      <c r="A65" s="545"/>
      <c r="B65" s="549"/>
      <c r="C65" s="52" t="s">
        <v>100</v>
      </c>
      <c r="D65" s="53" t="s">
        <v>16</v>
      </c>
      <c r="E65" s="60">
        <v>1</v>
      </c>
      <c r="F65" s="55">
        <v>8</v>
      </c>
      <c r="G65" s="56">
        <f t="shared" si="4"/>
        <v>8</v>
      </c>
      <c r="H65" s="57">
        <f>ROUND(VLOOKUP(D65,Tabla22[],2,FALSE()),0)</f>
        <v>6107703</v>
      </c>
      <c r="I65" s="57">
        <f>ROUND(VLOOKUP(D65,Tabla22[],6,FALSE()),0)</f>
        <v>34933</v>
      </c>
      <c r="J65" s="58">
        <f t="shared" si="5"/>
        <v>279464</v>
      </c>
      <c r="K65" s="59">
        <f t="shared" si="6"/>
        <v>279464</v>
      </c>
      <c r="L65" s="60">
        <v>0</v>
      </c>
      <c r="M65" s="61">
        <v>0</v>
      </c>
      <c r="N65" s="62">
        <v>0</v>
      </c>
      <c r="O65" s="63">
        <v>0</v>
      </c>
      <c r="P65" s="63">
        <v>0</v>
      </c>
      <c r="Q65" s="64">
        <v>0</v>
      </c>
      <c r="R65" s="65">
        <v>0</v>
      </c>
      <c r="S65" s="66">
        <f t="shared" si="7"/>
        <v>279464</v>
      </c>
    </row>
    <row r="66" spans="1:19" ht="13.5" customHeight="1">
      <c r="A66" s="545"/>
      <c r="B66" s="549"/>
      <c r="C66" s="52" t="s">
        <v>101</v>
      </c>
      <c r="D66" s="53" t="s">
        <v>15</v>
      </c>
      <c r="E66" s="60">
        <v>1</v>
      </c>
      <c r="F66" s="55">
        <v>5</v>
      </c>
      <c r="G66" s="56">
        <f t="shared" si="4"/>
        <v>5</v>
      </c>
      <c r="H66" s="57">
        <f>ROUND(VLOOKUP(D66,Tabla22[],2,FALSE()),0)</f>
        <v>8822237</v>
      </c>
      <c r="I66" s="57">
        <f>ROUND(VLOOKUP(D66,Tabla22[],6,FALSE()),0)</f>
        <v>50459</v>
      </c>
      <c r="J66" s="58">
        <f t="shared" si="5"/>
        <v>252295</v>
      </c>
      <c r="K66" s="59">
        <f t="shared" si="6"/>
        <v>252295</v>
      </c>
      <c r="L66" s="60">
        <v>0</v>
      </c>
      <c r="M66" s="61">
        <v>0</v>
      </c>
      <c r="N66" s="62">
        <v>0</v>
      </c>
      <c r="O66" s="63">
        <v>0</v>
      </c>
      <c r="P66" s="63">
        <v>0</v>
      </c>
      <c r="Q66" s="64">
        <v>0</v>
      </c>
      <c r="R66" s="65">
        <v>0</v>
      </c>
      <c r="S66" s="66">
        <f t="shared" si="7"/>
        <v>252295</v>
      </c>
    </row>
    <row r="67" spans="1:19" ht="27" customHeight="1">
      <c r="A67" s="545"/>
      <c r="B67" s="549"/>
      <c r="C67" s="52" t="s">
        <v>102</v>
      </c>
      <c r="D67" s="53" t="s">
        <v>16</v>
      </c>
      <c r="E67" s="60">
        <v>1</v>
      </c>
      <c r="F67" s="55">
        <v>8</v>
      </c>
      <c r="G67" s="56">
        <f t="shared" si="4"/>
        <v>8</v>
      </c>
      <c r="H67" s="57">
        <f>ROUND(VLOOKUP(D67,Tabla22[],2,FALSE()),0)</f>
        <v>6107703</v>
      </c>
      <c r="I67" s="57">
        <f>ROUND(VLOOKUP(D67,Tabla22[],6,FALSE()),0)</f>
        <v>34933</v>
      </c>
      <c r="J67" s="58">
        <f t="shared" si="5"/>
        <v>279464</v>
      </c>
      <c r="K67" s="59">
        <f t="shared" si="6"/>
        <v>279464</v>
      </c>
      <c r="L67" s="60">
        <v>0</v>
      </c>
      <c r="M67" s="61">
        <v>0</v>
      </c>
      <c r="N67" s="62">
        <v>0</v>
      </c>
      <c r="O67" s="63">
        <v>0</v>
      </c>
      <c r="P67" s="63">
        <v>0</v>
      </c>
      <c r="Q67" s="64">
        <v>0</v>
      </c>
      <c r="R67" s="65">
        <v>0</v>
      </c>
      <c r="S67" s="66">
        <f t="shared" si="7"/>
        <v>279464</v>
      </c>
    </row>
    <row r="68" spans="1:19" ht="25.5" customHeight="1">
      <c r="A68" s="545"/>
      <c r="B68" s="549"/>
      <c r="C68" s="52" t="s">
        <v>103</v>
      </c>
      <c r="D68" s="53" t="s">
        <v>16</v>
      </c>
      <c r="E68" s="60">
        <v>2</v>
      </c>
      <c r="F68" s="55">
        <v>8</v>
      </c>
      <c r="G68" s="56">
        <f t="shared" si="4"/>
        <v>16</v>
      </c>
      <c r="H68" s="57">
        <f>ROUND(VLOOKUP(D68,Tabla22[],2,FALSE()),0)</f>
        <v>6107703</v>
      </c>
      <c r="I68" s="57">
        <f>ROUND(VLOOKUP(D68,Tabla22[],6,FALSE()),0)</f>
        <v>34933</v>
      </c>
      <c r="J68" s="58">
        <f t="shared" si="5"/>
        <v>279464</v>
      </c>
      <c r="K68" s="59">
        <f t="shared" si="6"/>
        <v>558928</v>
      </c>
      <c r="L68" s="60">
        <v>0</v>
      </c>
      <c r="M68" s="61">
        <v>0</v>
      </c>
      <c r="N68" s="62">
        <v>0</v>
      </c>
      <c r="O68" s="63">
        <v>0</v>
      </c>
      <c r="P68" s="63">
        <v>0</v>
      </c>
      <c r="Q68" s="64">
        <v>0</v>
      </c>
      <c r="R68" s="65">
        <v>0</v>
      </c>
      <c r="S68" s="66">
        <f t="shared" si="7"/>
        <v>558928</v>
      </c>
    </row>
    <row r="69" spans="1:19" ht="33" customHeight="1">
      <c r="A69" s="545"/>
      <c r="B69" s="549"/>
      <c r="C69" s="552" t="s">
        <v>104</v>
      </c>
      <c r="D69" s="53" t="s">
        <v>15</v>
      </c>
      <c r="E69" s="60">
        <v>576</v>
      </c>
      <c r="F69" s="55">
        <v>4</v>
      </c>
      <c r="G69" s="56">
        <f t="shared" si="4"/>
        <v>2304</v>
      </c>
      <c r="H69" s="57">
        <f>ROUND(VLOOKUP(D69,Tabla22[],2,FALSE()),0)</f>
        <v>8822237</v>
      </c>
      <c r="I69" s="57">
        <f>ROUND(VLOOKUP(D69,Tabla22[],6,FALSE()),0)</f>
        <v>50459</v>
      </c>
      <c r="J69" s="58">
        <f t="shared" si="5"/>
        <v>201836</v>
      </c>
      <c r="K69" s="59">
        <f t="shared" si="6"/>
        <v>116257536</v>
      </c>
      <c r="L69" s="60">
        <v>0</v>
      </c>
      <c r="M69" s="61">
        <v>0</v>
      </c>
      <c r="N69" s="62">
        <v>0</v>
      </c>
      <c r="O69" s="63">
        <v>0</v>
      </c>
      <c r="P69" s="63">
        <v>0</v>
      </c>
      <c r="Q69" s="64">
        <v>0</v>
      </c>
      <c r="R69" s="65">
        <v>0</v>
      </c>
      <c r="S69" s="66">
        <f t="shared" si="7"/>
        <v>116257536</v>
      </c>
    </row>
    <row r="70" spans="1:19" ht="25.5" customHeight="1">
      <c r="A70" s="545"/>
      <c r="B70" s="549"/>
      <c r="C70" s="552"/>
      <c r="D70" s="53" t="s">
        <v>16</v>
      </c>
      <c r="E70" s="60">
        <v>1</v>
      </c>
      <c r="F70" s="55">
        <v>8</v>
      </c>
      <c r="G70" s="56">
        <f t="shared" si="4"/>
        <v>8</v>
      </c>
      <c r="H70" s="57">
        <f>ROUND(VLOOKUP(D70,Tabla22[],2,FALSE()),0)</f>
        <v>6107703</v>
      </c>
      <c r="I70" s="57">
        <f>ROUND(VLOOKUP(D70,Tabla22[],6,FALSE()),0)</f>
        <v>34933</v>
      </c>
      <c r="J70" s="58">
        <f t="shared" si="5"/>
        <v>279464</v>
      </c>
      <c r="K70" s="59">
        <f t="shared" si="6"/>
        <v>279464</v>
      </c>
      <c r="L70" s="60">
        <v>0</v>
      </c>
      <c r="M70" s="61">
        <v>0</v>
      </c>
      <c r="N70" s="62">
        <v>0</v>
      </c>
      <c r="O70" s="63">
        <v>0</v>
      </c>
      <c r="P70" s="63">
        <v>0</v>
      </c>
      <c r="Q70" s="64">
        <v>0</v>
      </c>
      <c r="R70" s="65">
        <v>0</v>
      </c>
      <c r="S70" s="66">
        <f t="shared" si="7"/>
        <v>279464</v>
      </c>
    </row>
    <row r="71" spans="1:19" ht="33" customHeight="1">
      <c r="A71" s="545"/>
      <c r="B71" s="554" t="s">
        <v>105</v>
      </c>
      <c r="C71" s="52" t="s">
        <v>99</v>
      </c>
      <c r="D71" s="53" t="s">
        <v>15</v>
      </c>
      <c r="E71" s="60">
        <v>1</v>
      </c>
      <c r="F71" s="55">
        <v>4</v>
      </c>
      <c r="G71" s="56">
        <f t="shared" si="4"/>
        <v>4</v>
      </c>
      <c r="H71" s="57">
        <f>ROUND(VLOOKUP(D71,Tabla22[],2,FALSE()),0)</f>
        <v>8822237</v>
      </c>
      <c r="I71" s="57">
        <f>ROUND(VLOOKUP(D71,Tabla22[],6,FALSE()),0)</f>
        <v>50459</v>
      </c>
      <c r="J71" s="58">
        <f t="shared" si="5"/>
        <v>201836</v>
      </c>
      <c r="K71" s="59">
        <f t="shared" si="6"/>
        <v>201836</v>
      </c>
      <c r="L71" s="60">
        <v>0</v>
      </c>
      <c r="M71" s="61">
        <v>0</v>
      </c>
      <c r="N71" s="62">
        <v>0</v>
      </c>
      <c r="O71" s="63">
        <v>0</v>
      </c>
      <c r="P71" s="63">
        <v>0</v>
      </c>
      <c r="Q71" s="64">
        <v>0</v>
      </c>
      <c r="R71" s="65">
        <v>0</v>
      </c>
      <c r="S71" s="66">
        <f t="shared" si="7"/>
        <v>201836</v>
      </c>
    </row>
    <row r="72" spans="1:19" ht="27" customHeight="1">
      <c r="A72" s="545"/>
      <c r="B72" s="554"/>
      <c r="C72" s="52" t="s">
        <v>100</v>
      </c>
      <c r="D72" s="53" t="s">
        <v>16</v>
      </c>
      <c r="E72" s="60">
        <v>1</v>
      </c>
      <c r="F72" s="55">
        <v>8</v>
      </c>
      <c r="G72" s="56">
        <f t="shared" si="4"/>
        <v>8</v>
      </c>
      <c r="H72" s="57">
        <f>ROUND(VLOOKUP(D72,Tabla22[],2,FALSE()),0)</f>
        <v>6107703</v>
      </c>
      <c r="I72" s="57">
        <f>ROUND(VLOOKUP(D72,Tabla22[],6,FALSE()),0)</f>
        <v>34933</v>
      </c>
      <c r="J72" s="58">
        <f t="shared" si="5"/>
        <v>279464</v>
      </c>
      <c r="K72" s="59">
        <f t="shared" si="6"/>
        <v>279464</v>
      </c>
      <c r="L72" s="60">
        <v>0</v>
      </c>
      <c r="M72" s="61">
        <v>0</v>
      </c>
      <c r="N72" s="62">
        <v>0</v>
      </c>
      <c r="O72" s="63">
        <v>0</v>
      </c>
      <c r="P72" s="63">
        <v>0</v>
      </c>
      <c r="Q72" s="64">
        <v>0</v>
      </c>
      <c r="R72" s="65">
        <v>0</v>
      </c>
      <c r="S72" s="66">
        <f t="shared" si="7"/>
        <v>279464</v>
      </c>
    </row>
    <row r="73" spans="1:19" ht="27" customHeight="1">
      <c r="A73" s="545"/>
      <c r="B73" s="554"/>
      <c r="C73" s="52" t="s">
        <v>102</v>
      </c>
      <c r="D73" s="53" t="s">
        <v>16</v>
      </c>
      <c r="E73" s="60">
        <v>1</v>
      </c>
      <c r="F73" s="55">
        <v>8</v>
      </c>
      <c r="G73" s="56">
        <f t="shared" si="4"/>
        <v>8</v>
      </c>
      <c r="H73" s="57">
        <f>ROUND(VLOOKUP(D73,Tabla22[],2,FALSE()),0)</f>
        <v>6107703</v>
      </c>
      <c r="I73" s="57">
        <f>ROUND(VLOOKUP(D73,Tabla22[],6,FALSE()),0)</f>
        <v>34933</v>
      </c>
      <c r="J73" s="58">
        <f t="shared" si="5"/>
        <v>279464</v>
      </c>
      <c r="K73" s="59">
        <f t="shared" si="6"/>
        <v>279464</v>
      </c>
      <c r="L73" s="60">
        <v>0</v>
      </c>
      <c r="M73" s="61">
        <v>0</v>
      </c>
      <c r="N73" s="62">
        <v>0</v>
      </c>
      <c r="O73" s="63">
        <v>0</v>
      </c>
      <c r="P73" s="63">
        <v>0</v>
      </c>
      <c r="Q73" s="64">
        <v>0</v>
      </c>
      <c r="R73" s="65">
        <v>0</v>
      </c>
      <c r="S73" s="66">
        <f t="shared" si="7"/>
        <v>279464</v>
      </c>
    </row>
    <row r="74" spans="1:19" ht="27" customHeight="1">
      <c r="A74" s="545"/>
      <c r="B74" s="554"/>
      <c r="C74" s="52" t="s">
        <v>106</v>
      </c>
      <c r="D74" s="53" t="s">
        <v>16</v>
      </c>
      <c r="E74" s="60">
        <v>1</v>
      </c>
      <c r="F74" s="55">
        <v>8</v>
      </c>
      <c r="G74" s="56">
        <f t="shared" ref="G74:G105" si="8">+F74*E74</f>
        <v>8</v>
      </c>
      <c r="H74" s="57">
        <f>ROUND(VLOOKUP(D74,Tabla22[],2,FALSE()),0)</f>
        <v>6107703</v>
      </c>
      <c r="I74" s="57">
        <f>ROUND(VLOOKUP(D74,Tabla22[],6,FALSE()),0)</f>
        <v>34933</v>
      </c>
      <c r="J74" s="58">
        <f t="shared" ref="J74:J105" si="9">IFERROR(I74*F74,"")</f>
        <v>279464</v>
      </c>
      <c r="K74" s="59">
        <f t="shared" ref="K74:K105" si="10">IFERROR(E74*F74*I74,"")</f>
        <v>279464</v>
      </c>
      <c r="L74" s="60">
        <v>0</v>
      </c>
      <c r="M74" s="61">
        <v>0</v>
      </c>
      <c r="N74" s="62">
        <v>0</v>
      </c>
      <c r="O74" s="63">
        <v>0</v>
      </c>
      <c r="P74" s="63">
        <v>0</v>
      </c>
      <c r="Q74" s="64">
        <v>0</v>
      </c>
      <c r="R74" s="65">
        <v>0</v>
      </c>
      <c r="S74" s="66">
        <f t="shared" ref="S74:S105" si="11">SUM(K74,R74)</f>
        <v>279464</v>
      </c>
    </row>
    <row r="75" spans="1:19" ht="55.5" customHeight="1">
      <c r="A75" s="545"/>
      <c r="B75" s="554"/>
      <c r="C75" s="67" t="s">
        <v>107</v>
      </c>
      <c r="D75" s="68" t="s">
        <v>16</v>
      </c>
      <c r="E75" s="74">
        <v>74</v>
      </c>
      <c r="F75" s="70">
        <v>3</v>
      </c>
      <c r="G75" s="81">
        <f t="shared" si="8"/>
        <v>222</v>
      </c>
      <c r="H75" s="71">
        <f>ROUND(VLOOKUP(D75,Tabla22[],2,FALSE()),0)</f>
        <v>6107703</v>
      </c>
      <c r="I75" s="71">
        <f>ROUND(VLOOKUP(D75,Tabla22[],6,FALSE()),0)</f>
        <v>34933</v>
      </c>
      <c r="J75" s="72">
        <f t="shared" si="9"/>
        <v>104799</v>
      </c>
      <c r="K75" s="73">
        <f t="shared" si="10"/>
        <v>7755126</v>
      </c>
      <c r="L75" s="74">
        <v>0</v>
      </c>
      <c r="M75" s="75">
        <v>0</v>
      </c>
      <c r="N75" s="76">
        <v>0</v>
      </c>
      <c r="O75" s="77">
        <v>0</v>
      </c>
      <c r="P75" s="77">
        <v>0</v>
      </c>
      <c r="Q75" s="78">
        <v>0</v>
      </c>
      <c r="R75" s="79">
        <v>0</v>
      </c>
      <c r="S75" s="80">
        <f t="shared" si="11"/>
        <v>7755126</v>
      </c>
    </row>
    <row r="76" spans="1:19" ht="33" customHeight="1">
      <c r="A76" s="545">
        <v>10</v>
      </c>
      <c r="B76" s="549" t="s">
        <v>108</v>
      </c>
      <c r="C76" s="118" t="s">
        <v>73</v>
      </c>
      <c r="D76" s="119" t="s">
        <v>15</v>
      </c>
      <c r="E76" s="46">
        <v>650</v>
      </c>
      <c r="F76" s="40">
        <v>0.05</v>
      </c>
      <c r="G76" s="41">
        <f t="shared" si="8"/>
        <v>32.5</v>
      </c>
      <c r="H76" s="42">
        <f>ROUND(VLOOKUP(D76,Tabla22[],2,FALSE()),0)</f>
        <v>8822237</v>
      </c>
      <c r="I76" s="42">
        <f>ROUND(VLOOKUP(D76,Tabla22[],6,FALSE()),0)</f>
        <v>50459</v>
      </c>
      <c r="J76" s="43">
        <f t="shared" si="9"/>
        <v>2522.9500000000003</v>
      </c>
      <c r="K76" s="44">
        <f t="shared" si="10"/>
        <v>1639917.5</v>
      </c>
      <c r="L76" s="45">
        <v>0</v>
      </c>
      <c r="M76" s="46">
        <v>0</v>
      </c>
      <c r="N76" s="47">
        <v>0</v>
      </c>
      <c r="O76" s="48">
        <v>0</v>
      </c>
      <c r="P76" s="48">
        <v>0</v>
      </c>
      <c r="Q76" s="49">
        <v>0</v>
      </c>
      <c r="R76" s="50">
        <v>0</v>
      </c>
      <c r="S76" s="51">
        <f t="shared" si="11"/>
        <v>1639917.5</v>
      </c>
    </row>
    <row r="77" spans="1:19" ht="25.5" customHeight="1">
      <c r="A77" s="545"/>
      <c r="B77" s="549"/>
      <c r="C77" s="120" t="s">
        <v>109</v>
      </c>
      <c r="D77" s="121" t="s">
        <v>16</v>
      </c>
      <c r="E77" s="61">
        <v>650</v>
      </c>
      <c r="F77" s="55">
        <v>0.25</v>
      </c>
      <c r="G77" s="56">
        <f t="shared" si="8"/>
        <v>162.5</v>
      </c>
      <c r="H77" s="57">
        <f>ROUND(VLOOKUP(D77,Tabla22[],2,FALSE()),0)</f>
        <v>6107703</v>
      </c>
      <c r="I77" s="57">
        <f>ROUND(VLOOKUP(D77,Tabla22[],6,FALSE()),0)</f>
        <v>34933</v>
      </c>
      <c r="J77" s="58">
        <f t="shared" si="9"/>
        <v>8733.25</v>
      </c>
      <c r="K77" s="59">
        <f t="shared" si="10"/>
        <v>5676612.5</v>
      </c>
      <c r="L77" s="60">
        <v>0</v>
      </c>
      <c r="M77" s="61">
        <v>0</v>
      </c>
      <c r="N77" s="62">
        <v>0</v>
      </c>
      <c r="O77" s="63">
        <v>0</v>
      </c>
      <c r="P77" s="63">
        <v>0</v>
      </c>
      <c r="Q77" s="64">
        <v>0</v>
      </c>
      <c r="R77" s="65">
        <v>0</v>
      </c>
      <c r="S77" s="66">
        <f t="shared" si="11"/>
        <v>5676612.5</v>
      </c>
    </row>
    <row r="78" spans="1:19" ht="25.5" customHeight="1">
      <c r="A78" s="545"/>
      <c r="B78" s="549"/>
      <c r="C78" s="120" t="s">
        <v>75</v>
      </c>
      <c r="D78" s="121" t="s">
        <v>16</v>
      </c>
      <c r="E78" s="61">
        <v>650</v>
      </c>
      <c r="F78" s="55">
        <v>0.5</v>
      </c>
      <c r="G78" s="56">
        <f t="shared" si="8"/>
        <v>325</v>
      </c>
      <c r="H78" s="57">
        <f>ROUND(VLOOKUP(D78,Tabla22[],2,FALSE()),0)</f>
        <v>6107703</v>
      </c>
      <c r="I78" s="57">
        <f>ROUND(VLOOKUP(D78,Tabla22[],6,FALSE()),0)</f>
        <v>34933</v>
      </c>
      <c r="J78" s="58">
        <f t="shared" si="9"/>
        <v>17466.5</v>
      </c>
      <c r="K78" s="59">
        <f t="shared" si="10"/>
        <v>11353225</v>
      </c>
      <c r="L78" s="60">
        <v>0</v>
      </c>
      <c r="M78" s="61">
        <v>0</v>
      </c>
      <c r="N78" s="62">
        <v>0</v>
      </c>
      <c r="O78" s="63">
        <v>0</v>
      </c>
      <c r="P78" s="63">
        <v>0</v>
      </c>
      <c r="Q78" s="64">
        <v>0</v>
      </c>
      <c r="R78" s="65">
        <v>0</v>
      </c>
      <c r="S78" s="66">
        <f t="shared" si="11"/>
        <v>11353225</v>
      </c>
    </row>
    <row r="79" spans="1:19" ht="27" customHeight="1">
      <c r="A79" s="545"/>
      <c r="B79" s="549"/>
      <c r="C79" s="120" t="s">
        <v>110</v>
      </c>
      <c r="D79" s="121" t="s">
        <v>16</v>
      </c>
      <c r="E79" s="61">
        <v>650</v>
      </c>
      <c r="F79" s="55">
        <v>2</v>
      </c>
      <c r="G79" s="56">
        <f t="shared" si="8"/>
        <v>1300</v>
      </c>
      <c r="H79" s="57">
        <f>ROUND(VLOOKUP(D79,Tabla22[],2,FALSE()),0)</f>
        <v>6107703</v>
      </c>
      <c r="I79" s="57">
        <f>ROUND(VLOOKUP(D79,Tabla22[],6,FALSE()),0)</f>
        <v>34933</v>
      </c>
      <c r="J79" s="58">
        <f t="shared" si="9"/>
        <v>69866</v>
      </c>
      <c r="K79" s="59">
        <f t="shared" si="10"/>
        <v>45412900</v>
      </c>
      <c r="L79" s="60">
        <v>0</v>
      </c>
      <c r="M79" s="61">
        <v>0</v>
      </c>
      <c r="N79" s="62">
        <v>0</v>
      </c>
      <c r="O79" s="63">
        <v>0</v>
      </c>
      <c r="P79" s="63">
        <v>0</v>
      </c>
      <c r="Q79" s="64">
        <v>0</v>
      </c>
      <c r="R79" s="65">
        <v>0</v>
      </c>
      <c r="S79" s="66">
        <f t="shared" si="11"/>
        <v>45412900</v>
      </c>
    </row>
    <row r="80" spans="1:19" ht="25.5" customHeight="1">
      <c r="A80" s="545"/>
      <c r="B80" s="549"/>
      <c r="C80" s="120" t="s">
        <v>77</v>
      </c>
      <c r="D80" s="121" t="s">
        <v>16</v>
      </c>
      <c r="E80" s="61">
        <v>650</v>
      </c>
      <c r="F80" s="55">
        <v>0.5</v>
      </c>
      <c r="G80" s="56">
        <f t="shared" si="8"/>
        <v>325</v>
      </c>
      <c r="H80" s="57">
        <f>ROUND(VLOOKUP(D80,Tabla22[],2,FALSE()),0)</f>
        <v>6107703</v>
      </c>
      <c r="I80" s="57">
        <f>ROUND(VLOOKUP(D80,Tabla22[],6,FALSE()),0)</f>
        <v>34933</v>
      </c>
      <c r="J80" s="58">
        <f t="shared" si="9"/>
        <v>17466.5</v>
      </c>
      <c r="K80" s="59">
        <f t="shared" si="10"/>
        <v>11353225</v>
      </c>
      <c r="L80" s="60">
        <v>0</v>
      </c>
      <c r="M80" s="61">
        <v>0</v>
      </c>
      <c r="N80" s="62">
        <v>0</v>
      </c>
      <c r="O80" s="63">
        <v>0</v>
      </c>
      <c r="P80" s="63">
        <v>0</v>
      </c>
      <c r="Q80" s="64">
        <v>0</v>
      </c>
      <c r="R80" s="65">
        <v>0</v>
      </c>
      <c r="S80" s="66">
        <f t="shared" si="11"/>
        <v>11353225</v>
      </c>
    </row>
    <row r="81" spans="1:19" ht="26.25" customHeight="1">
      <c r="A81" s="545"/>
      <c r="B81" s="549"/>
      <c r="C81" s="122" t="s">
        <v>78</v>
      </c>
      <c r="D81" s="123" t="s">
        <v>16</v>
      </c>
      <c r="E81" s="124">
        <v>650</v>
      </c>
      <c r="F81" s="125">
        <v>0.16</v>
      </c>
      <c r="G81" s="126">
        <f t="shared" si="8"/>
        <v>104</v>
      </c>
      <c r="H81" s="127">
        <f>ROUND(VLOOKUP(D81,Tabla22[],2,FALSE()),0)</f>
        <v>6107703</v>
      </c>
      <c r="I81" s="127">
        <f>ROUND(VLOOKUP(D81,Tabla22[],6,FALSE()),0)</f>
        <v>34933</v>
      </c>
      <c r="J81" s="128">
        <f t="shared" si="9"/>
        <v>5589.28</v>
      </c>
      <c r="K81" s="129">
        <f t="shared" si="10"/>
        <v>3633032</v>
      </c>
      <c r="L81" s="130">
        <v>0</v>
      </c>
      <c r="M81" s="124">
        <v>0</v>
      </c>
      <c r="N81" s="131">
        <v>0</v>
      </c>
      <c r="O81" s="132">
        <v>0</v>
      </c>
      <c r="P81" s="132">
        <v>0</v>
      </c>
      <c r="Q81" s="133">
        <v>0</v>
      </c>
      <c r="R81" s="134">
        <v>0</v>
      </c>
      <c r="S81" s="135">
        <f t="shared" si="11"/>
        <v>3633032</v>
      </c>
    </row>
    <row r="82" spans="1:19" ht="33" customHeight="1">
      <c r="A82" s="545"/>
      <c r="B82" s="549" t="s">
        <v>111</v>
      </c>
      <c r="C82" s="118" t="s">
        <v>73</v>
      </c>
      <c r="D82" s="119" t="s">
        <v>15</v>
      </c>
      <c r="E82" s="46">
        <v>250</v>
      </c>
      <c r="F82" s="40">
        <v>0.05</v>
      </c>
      <c r="G82" s="41">
        <f t="shared" si="8"/>
        <v>12.5</v>
      </c>
      <c r="H82" s="42">
        <f>ROUND(VLOOKUP(D82,Tabla22[],2,FALSE()),0)</f>
        <v>8822237</v>
      </c>
      <c r="I82" s="42">
        <f>ROUND(VLOOKUP(D82,Tabla22[],6,FALSE()),0)</f>
        <v>50459</v>
      </c>
      <c r="J82" s="43">
        <f t="shared" si="9"/>
        <v>2522.9500000000003</v>
      </c>
      <c r="K82" s="44">
        <f t="shared" si="10"/>
        <v>630737.5</v>
      </c>
      <c r="L82" s="45">
        <v>0</v>
      </c>
      <c r="M82" s="46">
        <v>0</v>
      </c>
      <c r="N82" s="47">
        <v>0</v>
      </c>
      <c r="O82" s="48">
        <v>0</v>
      </c>
      <c r="P82" s="48">
        <v>0</v>
      </c>
      <c r="Q82" s="49">
        <v>0</v>
      </c>
      <c r="R82" s="50">
        <v>0</v>
      </c>
      <c r="S82" s="51">
        <f t="shared" si="11"/>
        <v>630737.5</v>
      </c>
    </row>
    <row r="83" spans="1:19" ht="25.5" customHeight="1">
      <c r="A83" s="545"/>
      <c r="B83" s="549"/>
      <c r="C83" s="120" t="s">
        <v>109</v>
      </c>
      <c r="D83" s="121" t="s">
        <v>16</v>
      </c>
      <c r="E83" s="61">
        <v>250</v>
      </c>
      <c r="F83" s="55">
        <v>0.25</v>
      </c>
      <c r="G83" s="56">
        <f t="shared" si="8"/>
        <v>62.5</v>
      </c>
      <c r="H83" s="57">
        <f>ROUND(VLOOKUP(D83,Tabla22[],2,FALSE()),0)</f>
        <v>6107703</v>
      </c>
      <c r="I83" s="57">
        <f>ROUND(VLOOKUP(D83,Tabla22[],6,FALSE()),0)</f>
        <v>34933</v>
      </c>
      <c r="J83" s="58">
        <f t="shared" si="9"/>
        <v>8733.25</v>
      </c>
      <c r="K83" s="59">
        <f t="shared" si="10"/>
        <v>2183312.5</v>
      </c>
      <c r="L83" s="60">
        <v>0</v>
      </c>
      <c r="M83" s="61">
        <v>0</v>
      </c>
      <c r="N83" s="62">
        <v>0</v>
      </c>
      <c r="O83" s="63">
        <v>0</v>
      </c>
      <c r="P83" s="63">
        <v>0</v>
      </c>
      <c r="Q83" s="64">
        <v>0</v>
      </c>
      <c r="R83" s="65">
        <v>0</v>
      </c>
      <c r="S83" s="66">
        <f t="shared" si="11"/>
        <v>2183312.5</v>
      </c>
    </row>
    <row r="84" spans="1:19" ht="25.5" customHeight="1">
      <c r="A84" s="545"/>
      <c r="B84" s="549"/>
      <c r="C84" s="120" t="s">
        <v>75</v>
      </c>
      <c r="D84" s="121" t="s">
        <v>16</v>
      </c>
      <c r="E84" s="61">
        <v>250</v>
      </c>
      <c r="F84" s="55">
        <v>0.5</v>
      </c>
      <c r="G84" s="56">
        <f t="shared" si="8"/>
        <v>125</v>
      </c>
      <c r="H84" s="57">
        <f>ROUND(VLOOKUP(D84,Tabla22[],2,FALSE()),0)</f>
        <v>6107703</v>
      </c>
      <c r="I84" s="57">
        <f>ROUND(VLOOKUP(D84,Tabla22[],6,FALSE()),0)</f>
        <v>34933</v>
      </c>
      <c r="J84" s="58">
        <f t="shared" si="9"/>
        <v>17466.5</v>
      </c>
      <c r="K84" s="59">
        <f t="shared" si="10"/>
        <v>4366625</v>
      </c>
      <c r="L84" s="60">
        <v>0</v>
      </c>
      <c r="M84" s="61">
        <v>0</v>
      </c>
      <c r="N84" s="62">
        <v>0</v>
      </c>
      <c r="O84" s="63">
        <v>0</v>
      </c>
      <c r="P84" s="63">
        <v>0</v>
      </c>
      <c r="Q84" s="64">
        <v>0</v>
      </c>
      <c r="R84" s="65">
        <v>0</v>
      </c>
      <c r="S84" s="66">
        <f t="shared" si="11"/>
        <v>4366625</v>
      </c>
    </row>
    <row r="85" spans="1:19" ht="27" customHeight="1">
      <c r="A85" s="545"/>
      <c r="B85" s="549"/>
      <c r="C85" s="120" t="s">
        <v>110</v>
      </c>
      <c r="D85" s="121" t="s">
        <v>16</v>
      </c>
      <c r="E85" s="61">
        <v>250</v>
      </c>
      <c r="F85" s="55">
        <v>2</v>
      </c>
      <c r="G85" s="56">
        <f t="shared" si="8"/>
        <v>500</v>
      </c>
      <c r="H85" s="57">
        <f>ROUND(VLOOKUP(D85,Tabla22[],2,FALSE()),0)</f>
        <v>6107703</v>
      </c>
      <c r="I85" s="57">
        <f>ROUND(VLOOKUP(D85,Tabla22[],6,FALSE()),0)</f>
        <v>34933</v>
      </c>
      <c r="J85" s="58">
        <f t="shared" si="9"/>
        <v>69866</v>
      </c>
      <c r="K85" s="59">
        <f t="shared" si="10"/>
        <v>17466500</v>
      </c>
      <c r="L85" s="60">
        <v>0</v>
      </c>
      <c r="M85" s="61">
        <v>0</v>
      </c>
      <c r="N85" s="62">
        <v>0</v>
      </c>
      <c r="O85" s="63">
        <v>0</v>
      </c>
      <c r="P85" s="63">
        <v>0</v>
      </c>
      <c r="Q85" s="64">
        <v>0</v>
      </c>
      <c r="R85" s="65">
        <v>0</v>
      </c>
      <c r="S85" s="66">
        <f t="shared" si="11"/>
        <v>17466500</v>
      </c>
    </row>
    <row r="86" spans="1:19" ht="25.5" customHeight="1">
      <c r="A86" s="545"/>
      <c r="B86" s="549"/>
      <c r="C86" s="120" t="s">
        <v>77</v>
      </c>
      <c r="D86" s="121" t="s">
        <v>16</v>
      </c>
      <c r="E86" s="61">
        <v>250</v>
      </c>
      <c r="F86" s="55">
        <v>0.5</v>
      </c>
      <c r="G86" s="56">
        <f t="shared" si="8"/>
        <v>125</v>
      </c>
      <c r="H86" s="57">
        <f>ROUND(VLOOKUP(D86,Tabla22[],2,FALSE()),0)</f>
        <v>6107703</v>
      </c>
      <c r="I86" s="57">
        <f>ROUND(VLOOKUP(D86,Tabla22[],6,FALSE()),0)</f>
        <v>34933</v>
      </c>
      <c r="J86" s="58">
        <f t="shared" si="9"/>
        <v>17466.5</v>
      </c>
      <c r="K86" s="59">
        <f t="shared" si="10"/>
        <v>4366625</v>
      </c>
      <c r="L86" s="60">
        <v>0</v>
      </c>
      <c r="M86" s="61">
        <v>0</v>
      </c>
      <c r="N86" s="62">
        <v>0</v>
      </c>
      <c r="O86" s="63">
        <v>0</v>
      </c>
      <c r="P86" s="63">
        <v>0</v>
      </c>
      <c r="Q86" s="64">
        <v>0</v>
      </c>
      <c r="R86" s="65">
        <v>0</v>
      </c>
      <c r="S86" s="66">
        <f t="shared" si="11"/>
        <v>4366625</v>
      </c>
    </row>
    <row r="87" spans="1:19" ht="26.25" customHeight="1">
      <c r="A87" s="545"/>
      <c r="B87" s="549"/>
      <c r="C87" s="136" t="s">
        <v>78</v>
      </c>
      <c r="D87" s="137" t="s">
        <v>16</v>
      </c>
      <c r="E87" s="75">
        <v>250</v>
      </c>
      <c r="F87" s="70">
        <v>0.16</v>
      </c>
      <c r="G87" s="81">
        <f t="shared" si="8"/>
        <v>40</v>
      </c>
      <c r="H87" s="71">
        <f>ROUND(VLOOKUP(D87,Tabla22[],2,FALSE()),0)</f>
        <v>6107703</v>
      </c>
      <c r="I87" s="71">
        <f>ROUND(VLOOKUP(D87,Tabla22[],6,FALSE()),0)</f>
        <v>34933</v>
      </c>
      <c r="J87" s="72">
        <f t="shared" si="9"/>
        <v>5589.28</v>
      </c>
      <c r="K87" s="73">
        <f t="shared" si="10"/>
        <v>1397320</v>
      </c>
      <c r="L87" s="74">
        <v>0</v>
      </c>
      <c r="M87" s="75">
        <v>0</v>
      </c>
      <c r="N87" s="76">
        <v>0</v>
      </c>
      <c r="O87" s="77">
        <v>0</v>
      </c>
      <c r="P87" s="77">
        <v>0</v>
      </c>
      <c r="Q87" s="78">
        <v>0</v>
      </c>
      <c r="R87" s="79">
        <v>0</v>
      </c>
      <c r="S87" s="80">
        <f t="shared" si="11"/>
        <v>1397320</v>
      </c>
    </row>
    <row r="88" spans="1:19" ht="33" customHeight="1">
      <c r="A88" s="545"/>
      <c r="B88" s="555" t="s">
        <v>112</v>
      </c>
      <c r="C88" s="138" t="s">
        <v>73</v>
      </c>
      <c r="D88" s="139" t="s">
        <v>15</v>
      </c>
      <c r="E88" s="99">
        <v>100</v>
      </c>
      <c r="F88" s="94">
        <v>0.05</v>
      </c>
      <c r="G88" s="95">
        <f t="shared" si="8"/>
        <v>5</v>
      </c>
      <c r="H88" s="96">
        <f>ROUND(VLOOKUP(D88,Tabla22[],2,FALSE()),0)</f>
        <v>8822237</v>
      </c>
      <c r="I88" s="96">
        <f>ROUND(VLOOKUP(D88,Tabla22[],6,FALSE()),0)</f>
        <v>50459</v>
      </c>
      <c r="J88" s="97">
        <f t="shared" si="9"/>
        <v>2522.9500000000003</v>
      </c>
      <c r="K88" s="98">
        <f t="shared" si="10"/>
        <v>252295</v>
      </c>
      <c r="L88" s="93">
        <v>0</v>
      </c>
      <c r="M88" s="99">
        <v>0</v>
      </c>
      <c r="N88" s="100">
        <v>0</v>
      </c>
      <c r="O88" s="101">
        <v>0</v>
      </c>
      <c r="P88" s="101">
        <v>0</v>
      </c>
      <c r="Q88" s="102">
        <v>0</v>
      </c>
      <c r="R88" s="103">
        <v>0</v>
      </c>
      <c r="S88" s="104">
        <f t="shared" si="11"/>
        <v>252295</v>
      </c>
    </row>
    <row r="89" spans="1:19" ht="25.5" customHeight="1">
      <c r="A89" s="545"/>
      <c r="B89" s="555"/>
      <c r="C89" s="120" t="s">
        <v>109</v>
      </c>
      <c r="D89" s="121" t="s">
        <v>16</v>
      </c>
      <c r="E89" s="99">
        <v>100</v>
      </c>
      <c r="F89" s="55">
        <v>0.25</v>
      </c>
      <c r="G89" s="56">
        <f t="shared" si="8"/>
        <v>25</v>
      </c>
      <c r="H89" s="57">
        <f>ROUND(VLOOKUP(D89,Tabla22[],2,FALSE()),0)</f>
        <v>6107703</v>
      </c>
      <c r="I89" s="57">
        <f>ROUND(VLOOKUP(D89,Tabla22[],6,FALSE()),0)</f>
        <v>34933</v>
      </c>
      <c r="J89" s="58">
        <f t="shared" si="9"/>
        <v>8733.25</v>
      </c>
      <c r="K89" s="59">
        <f t="shared" si="10"/>
        <v>873325</v>
      </c>
      <c r="L89" s="60">
        <v>0</v>
      </c>
      <c r="M89" s="61">
        <v>0</v>
      </c>
      <c r="N89" s="62">
        <v>0</v>
      </c>
      <c r="O89" s="63">
        <v>0</v>
      </c>
      <c r="P89" s="63">
        <v>0</v>
      </c>
      <c r="Q89" s="64">
        <v>0</v>
      </c>
      <c r="R89" s="65">
        <v>0</v>
      </c>
      <c r="S89" s="66">
        <f t="shared" si="11"/>
        <v>873325</v>
      </c>
    </row>
    <row r="90" spans="1:19" ht="25.5" customHeight="1">
      <c r="A90" s="545"/>
      <c r="B90" s="555"/>
      <c r="C90" s="120" t="s">
        <v>75</v>
      </c>
      <c r="D90" s="121" t="s">
        <v>16</v>
      </c>
      <c r="E90" s="99">
        <v>100</v>
      </c>
      <c r="F90" s="55">
        <v>0.5</v>
      </c>
      <c r="G90" s="56">
        <f t="shared" si="8"/>
        <v>50</v>
      </c>
      <c r="H90" s="57">
        <f>ROUND(VLOOKUP(D90,Tabla22[],2,FALSE()),0)</f>
        <v>6107703</v>
      </c>
      <c r="I90" s="57">
        <f>ROUND(VLOOKUP(D90,Tabla22[],6,FALSE()),0)</f>
        <v>34933</v>
      </c>
      <c r="J90" s="58">
        <f t="shared" si="9"/>
        <v>17466.5</v>
      </c>
      <c r="K90" s="59">
        <f t="shared" si="10"/>
        <v>1746650</v>
      </c>
      <c r="L90" s="60">
        <v>0</v>
      </c>
      <c r="M90" s="61">
        <v>0</v>
      </c>
      <c r="N90" s="62">
        <v>0</v>
      </c>
      <c r="O90" s="63">
        <v>0</v>
      </c>
      <c r="P90" s="63">
        <v>0</v>
      </c>
      <c r="Q90" s="64">
        <v>0</v>
      </c>
      <c r="R90" s="65">
        <v>0</v>
      </c>
      <c r="S90" s="66">
        <f t="shared" si="11"/>
        <v>1746650</v>
      </c>
    </row>
    <row r="91" spans="1:19" ht="27" customHeight="1">
      <c r="A91" s="545"/>
      <c r="B91" s="555"/>
      <c r="C91" s="120" t="s">
        <v>110</v>
      </c>
      <c r="D91" s="121" t="s">
        <v>16</v>
      </c>
      <c r="E91" s="99">
        <v>100</v>
      </c>
      <c r="F91" s="55">
        <v>2</v>
      </c>
      <c r="G91" s="56">
        <f t="shared" si="8"/>
        <v>200</v>
      </c>
      <c r="H91" s="57">
        <f>ROUND(VLOOKUP(D91,Tabla22[],2,FALSE()),0)</f>
        <v>6107703</v>
      </c>
      <c r="I91" s="57">
        <f>ROUND(VLOOKUP(D91,Tabla22[],6,FALSE()),0)</f>
        <v>34933</v>
      </c>
      <c r="J91" s="58">
        <f t="shared" si="9"/>
        <v>69866</v>
      </c>
      <c r="K91" s="59">
        <f t="shared" si="10"/>
        <v>6986600</v>
      </c>
      <c r="L91" s="60">
        <v>0</v>
      </c>
      <c r="M91" s="61">
        <v>0</v>
      </c>
      <c r="N91" s="62">
        <v>0</v>
      </c>
      <c r="O91" s="63">
        <v>0</v>
      </c>
      <c r="P91" s="63">
        <v>0</v>
      </c>
      <c r="Q91" s="64">
        <v>0</v>
      </c>
      <c r="R91" s="65">
        <v>0</v>
      </c>
      <c r="S91" s="66">
        <f t="shared" si="11"/>
        <v>6986600</v>
      </c>
    </row>
    <row r="92" spans="1:19" ht="25.5" customHeight="1">
      <c r="A92" s="545"/>
      <c r="B92" s="555"/>
      <c r="C92" s="120" t="s">
        <v>77</v>
      </c>
      <c r="D92" s="121" t="s">
        <v>16</v>
      </c>
      <c r="E92" s="99">
        <v>100</v>
      </c>
      <c r="F92" s="55">
        <v>0.5</v>
      </c>
      <c r="G92" s="56">
        <f t="shared" si="8"/>
        <v>50</v>
      </c>
      <c r="H92" s="57">
        <f>ROUND(VLOOKUP(D92,Tabla22[],2,FALSE()),0)</f>
        <v>6107703</v>
      </c>
      <c r="I92" s="57">
        <f>ROUND(VLOOKUP(D92,Tabla22[],6,FALSE()),0)</f>
        <v>34933</v>
      </c>
      <c r="J92" s="58">
        <f t="shared" si="9"/>
        <v>17466.5</v>
      </c>
      <c r="K92" s="59">
        <f t="shared" si="10"/>
        <v>1746650</v>
      </c>
      <c r="L92" s="60">
        <v>0</v>
      </c>
      <c r="M92" s="61">
        <v>0</v>
      </c>
      <c r="N92" s="62">
        <v>0</v>
      </c>
      <c r="O92" s="63">
        <v>0</v>
      </c>
      <c r="P92" s="63">
        <v>0</v>
      </c>
      <c r="Q92" s="64">
        <v>0</v>
      </c>
      <c r="R92" s="65">
        <v>0</v>
      </c>
      <c r="S92" s="66">
        <f t="shared" si="11"/>
        <v>1746650</v>
      </c>
    </row>
    <row r="93" spans="1:19" ht="26.25" customHeight="1">
      <c r="A93" s="545"/>
      <c r="B93" s="555"/>
      <c r="C93" s="136" t="s">
        <v>78</v>
      </c>
      <c r="D93" s="137" t="s">
        <v>16</v>
      </c>
      <c r="E93" s="99">
        <v>100</v>
      </c>
      <c r="F93" s="70">
        <v>0.16</v>
      </c>
      <c r="G93" s="81">
        <f t="shared" si="8"/>
        <v>16</v>
      </c>
      <c r="H93" s="71">
        <f>ROUND(VLOOKUP(D93,Tabla22[],2,FALSE()),0)</f>
        <v>6107703</v>
      </c>
      <c r="I93" s="71">
        <f>ROUND(VLOOKUP(D93,Tabla22[],6,FALSE()),0)</f>
        <v>34933</v>
      </c>
      <c r="J93" s="72">
        <f t="shared" si="9"/>
        <v>5589.28</v>
      </c>
      <c r="K93" s="73">
        <f t="shared" si="10"/>
        <v>558928</v>
      </c>
      <c r="L93" s="74">
        <v>0</v>
      </c>
      <c r="M93" s="75">
        <v>0</v>
      </c>
      <c r="N93" s="76">
        <v>0</v>
      </c>
      <c r="O93" s="77">
        <v>0</v>
      </c>
      <c r="P93" s="77">
        <v>0</v>
      </c>
      <c r="Q93" s="78">
        <v>0</v>
      </c>
      <c r="R93" s="79">
        <v>0</v>
      </c>
      <c r="S93" s="80">
        <f t="shared" si="11"/>
        <v>558928</v>
      </c>
    </row>
    <row r="94" spans="1:19" ht="25.5" customHeight="1">
      <c r="A94" s="545">
        <v>11</v>
      </c>
      <c r="B94" s="549" t="s">
        <v>113</v>
      </c>
      <c r="C94" s="118" t="s">
        <v>114</v>
      </c>
      <c r="D94" s="119" t="s">
        <v>16</v>
      </c>
      <c r="E94" s="140">
        <v>10</v>
      </c>
      <c r="F94" s="40">
        <v>0.16</v>
      </c>
      <c r="G94" s="41">
        <f t="shared" si="8"/>
        <v>1.6</v>
      </c>
      <c r="H94" s="42">
        <f>ROUND(VLOOKUP(D94,Tabla22[],2,FALSE()),0)</f>
        <v>6107703</v>
      </c>
      <c r="I94" s="42">
        <f>ROUND(VLOOKUP(D94,Tabla22[],6,FALSE()),0)</f>
        <v>34933</v>
      </c>
      <c r="J94" s="43">
        <f t="shared" si="9"/>
        <v>5589.28</v>
      </c>
      <c r="K94" s="44">
        <f t="shared" si="10"/>
        <v>55892.800000000003</v>
      </c>
      <c r="L94" s="45">
        <v>0</v>
      </c>
      <c r="M94" s="46">
        <v>0</v>
      </c>
      <c r="N94" s="47">
        <v>0</v>
      </c>
      <c r="O94" s="48">
        <v>0</v>
      </c>
      <c r="P94" s="48">
        <v>0</v>
      </c>
      <c r="Q94" s="49">
        <v>0</v>
      </c>
      <c r="R94" s="141">
        <v>0</v>
      </c>
      <c r="S94" s="142">
        <f t="shared" si="11"/>
        <v>55892.800000000003</v>
      </c>
    </row>
    <row r="95" spans="1:19" ht="25.5" customHeight="1">
      <c r="A95" s="545"/>
      <c r="B95" s="549"/>
      <c r="C95" s="120" t="s">
        <v>115</v>
      </c>
      <c r="D95" s="121" t="s">
        <v>16</v>
      </c>
      <c r="E95" s="143">
        <v>10</v>
      </c>
      <c r="F95" s="55">
        <v>1</v>
      </c>
      <c r="G95" s="56">
        <f t="shared" si="8"/>
        <v>10</v>
      </c>
      <c r="H95" s="57">
        <f>ROUND(VLOOKUP(D95,Tabla22[],2,FALSE()),0)</f>
        <v>6107703</v>
      </c>
      <c r="I95" s="57">
        <f>ROUND(VLOOKUP(D95,Tabla22[],6,FALSE()),0)</f>
        <v>34933</v>
      </c>
      <c r="J95" s="58">
        <f t="shared" si="9"/>
        <v>34933</v>
      </c>
      <c r="K95" s="59">
        <f t="shared" si="10"/>
        <v>349330</v>
      </c>
      <c r="L95" s="60">
        <v>0</v>
      </c>
      <c r="M95" s="61">
        <v>0</v>
      </c>
      <c r="N95" s="62">
        <v>0</v>
      </c>
      <c r="O95" s="63">
        <v>0</v>
      </c>
      <c r="P95" s="63">
        <v>0</v>
      </c>
      <c r="Q95" s="64">
        <v>0</v>
      </c>
      <c r="R95" s="144">
        <v>0</v>
      </c>
      <c r="S95" s="145">
        <f t="shared" si="11"/>
        <v>349330</v>
      </c>
    </row>
    <row r="96" spans="1:19" ht="25.5" customHeight="1">
      <c r="A96" s="545"/>
      <c r="B96" s="549"/>
      <c r="C96" s="146" t="s">
        <v>116</v>
      </c>
      <c r="D96" s="121" t="s">
        <v>16</v>
      </c>
      <c r="E96" s="143">
        <v>10</v>
      </c>
      <c r="F96" s="55">
        <v>1</v>
      </c>
      <c r="G96" s="56">
        <f t="shared" si="8"/>
        <v>10</v>
      </c>
      <c r="H96" s="57">
        <f>ROUND(VLOOKUP(D96,Tabla22[],2,FALSE()),0)</f>
        <v>6107703</v>
      </c>
      <c r="I96" s="57">
        <f>ROUND(VLOOKUP(D96,Tabla22[],6,FALSE()),0)</f>
        <v>34933</v>
      </c>
      <c r="J96" s="58">
        <f t="shared" si="9"/>
        <v>34933</v>
      </c>
      <c r="K96" s="59">
        <f t="shared" si="10"/>
        <v>349330</v>
      </c>
      <c r="L96" s="60">
        <v>0</v>
      </c>
      <c r="M96" s="61">
        <v>0</v>
      </c>
      <c r="N96" s="62">
        <v>0</v>
      </c>
      <c r="O96" s="63">
        <v>0</v>
      </c>
      <c r="P96" s="63">
        <v>0</v>
      </c>
      <c r="Q96" s="64">
        <v>0</v>
      </c>
      <c r="R96" s="144">
        <v>0</v>
      </c>
      <c r="S96" s="145">
        <f t="shared" si="11"/>
        <v>349330</v>
      </c>
    </row>
    <row r="97" spans="1:19" ht="26.25" customHeight="1">
      <c r="A97" s="545"/>
      <c r="B97" s="549"/>
      <c r="C97" s="136" t="s">
        <v>77</v>
      </c>
      <c r="D97" s="137" t="s">
        <v>16</v>
      </c>
      <c r="E97" s="147">
        <v>10</v>
      </c>
      <c r="F97" s="70">
        <v>1</v>
      </c>
      <c r="G97" s="81">
        <f t="shared" si="8"/>
        <v>10</v>
      </c>
      <c r="H97" s="71">
        <f>ROUND(VLOOKUP(D97,Tabla22[],2,FALSE()),0)</f>
        <v>6107703</v>
      </c>
      <c r="I97" s="71">
        <f>ROUND(VLOOKUP(D97,Tabla22[],6,FALSE()),0)</f>
        <v>34933</v>
      </c>
      <c r="J97" s="72">
        <f t="shared" si="9"/>
        <v>34933</v>
      </c>
      <c r="K97" s="73">
        <f t="shared" si="10"/>
        <v>349330</v>
      </c>
      <c r="L97" s="74">
        <v>0</v>
      </c>
      <c r="M97" s="75">
        <v>0</v>
      </c>
      <c r="N97" s="76">
        <v>0</v>
      </c>
      <c r="O97" s="77">
        <v>0</v>
      </c>
      <c r="P97" s="77">
        <v>0</v>
      </c>
      <c r="Q97" s="78">
        <v>0</v>
      </c>
      <c r="R97" s="148">
        <v>0</v>
      </c>
      <c r="S97" s="149">
        <f t="shared" si="11"/>
        <v>349330</v>
      </c>
    </row>
    <row r="98" spans="1:19" ht="25.5" customHeight="1">
      <c r="A98" s="545">
        <v>12</v>
      </c>
      <c r="B98" s="549" t="s">
        <v>117</v>
      </c>
      <c r="C98" s="553" t="s">
        <v>118</v>
      </c>
      <c r="D98" s="38" t="s">
        <v>16</v>
      </c>
      <c r="E98" s="45">
        <v>1</v>
      </c>
      <c r="F98" s="40">
        <v>1</v>
      </c>
      <c r="G98" s="41">
        <f t="shared" si="8"/>
        <v>1</v>
      </c>
      <c r="H98" s="42">
        <f>ROUND(VLOOKUP(D98,Tabla22[],2,FALSE()),0)</f>
        <v>6107703</v>
      </c>
      <c r="I98" s="42">
        <f>ROUND(VLOOKUP(D98,Tabla22[],6,FALSE()),0)</f>
        <v>34933</v>
      </c>
      <c r="J98" s="43">
        <f t="shared" si="9"/>
        <v>34933</v>
      </c>
      <c r="K98" s="44">
        <f t="shared" si="10"/>
        <v>34933</v>
      </c>
      <c r="L98" s="45">
        <v>0</v>
      </c>
      <c r="M98" s="46">
        <v>0</v>
      </c>
      <c r="N98" s="47">
        <v>0</v>
      </c>
      <c r="O98" s="48">
        <v>0</v>
      </c>
      <c r="P98" s="48">
        <v>0</v>
      </c>
      <c r="Q98" s="49">
        <v>0</v>
      </c>
      <c r="R98" s="50">
        <v>0</v>
      </c>
      <c r="S98" s="51">
        <f t="shared" si="11"/>
        <v>34933</v>
      </c>
    </row>
    <row r="99" spans="1:19" ht="33" customHeight="1">
      <c r="A99" s="545"/>
      <c r="B99" s="549"/>
      <c r="C99" s="553"/>
      <c r="D99" s="53" t="s">
        <v>15</v>
      </c>
      <c r="E99" s="60">
        <v>1</v>
      </c>
      <c r="F99" s="55">
        <v>1</v>
      </c>
      <c r="G99" s="56">
        <f t="shared" si="8"/>
        <v>1</v>
      </c>
      <c r="H99" s="57">
        <f>ROUND(VLOOKUP(D99,Tabla22[],2,FALSE()),0)</f>
        <v>8822237</v>
      </c>
      <c r="I99" s="57">
        <f>ROUND(VLOOKUP(D99,Tabla22[],6,FALSE()),0)</f>
        <v>50459</v>
      </c>
      <c r="J99" s="58">
        <f t="shared" si="9"/>
        <v>50459</v>
      </c>
      <c r="K99" s="59">
        <f t="shared" si="10"/>
        <v>50459</v>
      </c>
      <c r="L99" s="60">
        <v>0</v>
      </c>
      <c r="M99" s="61">
        <v>0</v>
      </c>
      <c r="N99" s="62">
        <v>0</v>
      </c>
      <c r="O99" s="63">
        <v>0</v>
      </c>
      <c r="P99" s="63">
        <v>0</v>
      </c>
      <c r="Q99" s="64">
        <v>0</v>
      </c>
      <c r="R99" s="65">
        <v>0</v>
      </c>
      <c r="S99" s="66">
        <f t="shared" si="11"/>
        <v>50459</v>
      </c>
    </row>
    <row r="100" spans="1:19" ht="25.5" customHeight="1">
      <c r="A100" s="545"/>
      <c r="B100" s="549"/>
      <c r="C100" s="52" t="s">
        <v>119</v>
      </c>
      <c r="D100" s="53" t="s">
        <v>16</v>
      </c>
      <c r="E100" s="60">
        <v>10</v>
      </c>
      <c r="F100" s="55">
        <v>3</v>
      </c>
      <c r="G100" s="56">
        <f t="shared" si="8"/>
        <v>30</v>
      </c>
      <c r="H100" s="57">
        <f>ROUND(VLOOKUP(D100,Tabla22[],2,FALSE()),0)</f>
        <v>6107703</v>
      </c>
      <c r="I100" s="57">
        <f>ROUND(VLOOKUP(D100,Tabla22[],6,FALSE()),0)</f>
        <v>34933</v>
      </c>
      <c r="J100" s="58">
        <f t="shared" si="9"/>
        <v>104799</v>
      </c>
      <c r="K100" s="59">
        <f t="shared" si="10"/>
        <v>1047990</v>
      </c>
      <c r="L100" s="60">
        <v>0</v>
      </c>
      <c r="M100" s="61">
        <v>0</v>
      </c>
      <c r="N100" s="62">
        <v>0</v>
      </c>
      <c r="O100" s="63">
        <v>0</v>
      </c>
      <c r="P100" s="63">
        <v>0</v>
      </c>
      <c r="Q100" s="64">
        <v>0</v>
      </c>
      <c r="R100" s="65">
        <v>0</v>
      </c>
      <c r="S100" s="66">
        <f t="shared" si="11"/>
        <v>1047990</v>
      </c>
    </row>
    <row r="101" spans="1:19" ht="26.25" customHeight="1">
      <c r="A101" s="545"/>
      <c r="B101" s="549"/>
      <c r="C101" s="67" t="s">
        <v>120</v>
      </c>
      <c r="D101" s="68" t="s">
        <v>16</v>
      </c>
      <c r="E101" s="74">
        <v>10</v>
      </c>
      <c r="F101" s="70">
        <v>1</v>
      </c>
      <c r="G101" s="81">
        <f t="shared" si="8"/>
        <v>10</v>
      </c>
      <c r="H101" s="71">
        <f>ROUND(VLOOKUP(D101,Tabla22[],2,FALSE()),0)</f>
        <v>6107703</v>
      </c>
      <c r="I101" s="71">
        <f>ROUND(VLOOKUP(D101,Tabla22[],6,FALSE()),0)</f>
        <v>34933</v>
      </c>
      <c r="J101" s="72">
        <f t="shared" si="9"/>
        <v>34933</v>
      </c>
      <c r="K101" s="73">
        <f t="shared" si="10"/>
        <v>349330</v>
      </c>
      <c r="L101" s="74">
        <v>0</v>
      </c>
      <c r="M101" s="75">
        <v>0</v>
      </c>
      <c r="N101" s="76">
        <v>0</v>
      </c>
      <c r="O101" s="77">
        <v>0</v>
      </c>
      <c r="P101" s="77">
        <v>0</v>
      </c>
      <c r="Q101" s="78">
        <v>0</v>
      </c>
      <c r="R101" s="79">
        <v>0</v>
      </c>
      <c r="S101" s="80">
        <f t="shared" si="11"/>
        <v>349330</v>
      </c>
    </row>
    <row r="102" spans="1:19" ht="33" customHeight="1">
      <c r="A102" s="551">
        <v>13</v>
      </c>
      <c r="B102" s="549" t="s">
        <v>121</v>
      </c>
      <c r="C102" s="550" t="s">
        <v>122</v>
      </c>
      <c r="D102" s="38" t="s">
        <v>15</v>
      </c>
      <c r="E102" s="83">
        <v>10</v>
      </c>
      <c r="F102" s="40">
        <v>16</v>
      </c>
      <c r="G102" s="41">
        <f t="shared" si="8"/>
        <v>160</v>
      </c>
      <c r="H102" s="42">
        <f>ROUND(VLOOKUP(D102,Tabla22[],2,FALSE()),0)</f>
        <v>8822237</v>
      </c>
      <c r="I102" s="42">
        <f>ROUND(VLOOKUP(D102,Tabla22[],6,FALSE()),0)</f>
        <v>50459</v>
      </c>
      <c r="J102" s="43">
        <f t="shared" si="9"/>
        <v>807344</v>
      </c>
      <c r="K102" s="44">
        <f t="shared" si="10"/>
        <v>8073440</v>
      </c>
      <c r="L102" s="45">
        <v>0</v>
      </c>
      <c r="M102" s="46">
        <v>0</v>
      </c>
      <c r="N102" s="47">
        <v>0</v>
      </c>
      <c r="O102" s="48">
        <v>0</v>
      </c>
      <c r="P102" s="48">
        <v>0</v>
      </c>
      <c r="Q102" s="49">
        <v>0</v>
      </c>
      <c r="R102" s="50">
        <v>0</v>
      </c>
      <c r="S102" s="51">
        <f t="shared" si="11"/>
        <v>8073440</v>
      </c>
    </row>
    <row r="103" spans="1:19" ht="33" customHeight="1">
      <c r="A103" s="551"/>
      <c r="B103" s="549"/>
      <c r="C103" s="550"/>
      <c r="D103" s="53" t="s">
        <v>14</v>
      </c>
      <c r="E103" s="90">
        <v>10</v>
      </c>
      <c r="F103" s="55">
        <v>16</v>
      </c>
      <c r="G103" s="56">
        <f t="shared" si="8"/>
        <v>160</v>
      </c>
      <c r="H103" s="57">
        <f>ROUND(VLOOKUP(D103,Tabla22[],2,FALSE()),0)</f>
        <v>10532771</v>
      </c>
      <c r="I103" s="57">
        <f>ROUND(VLOOKUP(D103,Tabla22[],6,FALSE()),0)</f>
        <v>60242</v>
      </c>
      <c r="J103" s="58">
        <f t="shared" si="9"/>
        <v>963872</v>
      </c>
      <c r="K103" s="59">
        <f t="shared" si="10"/>
        <v>9638720</v>
      </c>
      <c r="L103" s="60">
        <v>0</v>
      </c>
      <c r="M103" s="61">
        <v>0</v>
      </c>
      <c r="N103" s="62">
        <v>0</v>
      </c>
      <c r="O103" s="63">
        <v>0</v>
      </c>
      <c r="P103" s="63">
        <v>0</v>
      </c>
      <c r="Q103" s="64">
        <v>0</v>
      </c>
      <c r="R103" s="65">
        <v>0</v>
      </c>
      <c r="S103" s="66">
        <f t="shared" si="11"/>
        <v>9638720</v>
      </c>
    </row>
    <row r="104" spans="1:19" ht="25.5" customHeight="1">
      <c r="A104" s="551"/>
      <c r="B104" s="549"/>
      <c r="C104" s="550"/>
      <c r="D104" s="53" t="s">
        <v>16</v>
      </c>
      <c r="E104" s="90">
        <v>10</v>
      </c>
      <c r="F104" s="55">
        <v>16</v>
      </c>
      <c r="G104" s="56">
        <f t="shared" si="8"/>
        <v>160</v>
      </c>
      <c r="H104" s="57">
        <f>ROUND(VLOOKUP(D104,Tabla22[],2,FALSE()),0)</f>
        <v>6107703</v>
      </c>
      <c r="I104" s="57">
        <f>ROUND(VLOOKUP(D104,Tabla22[],6,FALSE()),0)</f>
        <v>34933</v>
      </c>
      <c r="J104" s="58">
        <f t="shared" si="9"/>
        <v>558928</v>
      </c>
      <c r="K104" s="59">
        <f t="shared" si="10"/>
        <v>5589280</v>
      </c>
      <c r="L104" s="60">
        <v>0</v>
      </c>
      <c r="M104" s="61">
        <v>0</v>
      </c>
      <c r="N104" s="62">
        <v>0</v>
      </c>
      <c r="O104" s="63">
        <v>0</v>
      </c>
      <c r="P104" s="63">
        <v>0</v>
      </c>
      <c r="Q104" s="64">
        <v>0</v>
      </c>
      <c r="R104" s="65">
        <v>0</v>
      </c>
      <c r="S104" s="66">
        <f t="shared" si="11"/>
        <v>5589280</v>
      </c>
    </row>
    <row r="105" spans="1:19" ht="33" customHeight="1">
      <c r="A105" s="551"/>
      <c r="B105" s="549"/>
      <c r="C105" s="547" t="s">
        <v>123</v>
      </c>
      <c r="D105" s="53" t="s">
        <v>14</v>
      </c>
      <c r="E105" s="60">
        <v>10</v>
      </c>
      <c r="F105" s="55">
        <v>2</v>
      </c>
      <c r="G105" s="56">
        <f t="shared" si="8"/>
        <v>20</v>
      </c>
      <c r="H105" s="57">
        <f>ROUND(VLOOKUP(D105,Tabla22[],2,FALSE()),0)</f>
        <v>10532771</v>
      </c>
      <c r="I105" s="57">
        <f>ROUND(VLOOKUP(D105,Tabla22[],6,FALSE()),0)</f>
        <v>60242</v>
      </c>
      <c r="J105" s="58">
        <f t="shared" si="9"/>
        <v>120484</v>
      </c>
      <c r="K105" s="59">
        <f t="shared" si="10"/>
        <v>1204840</v>
      </c>
      <c r="L105" s="60">
        <v>0</v>
      </c>
      <c r="M105" s="61">
        <v>0</v>
      </c>
      <c r="N105" s="62">
        <v>0</v>
      </c>
      <c r="O105" s="63">
        <v>0</v>
      </c>
      <c r="P105" s="63">
        <v>0</v>
      </c>
      <c r="Q105" s="64">
        <v>0</v>
      </c>
      <c r="R105" s="65">
        <v>0</v>
      </c>
      <c r="S105" s="66">
        <f t="shared" si="11"/>
        <v>1204840</v>
      </c>
    </row>
    <row r="106" spans="1:19" ht="25.5" customHeight="1">
      <c r="A106" s="551"/>
      <c r="B106" s="549"/>
      <c r="C106" s="547"/>
      <c r="D106" s="53" t="s">
        <v>16</v>
      </c>
      <c r="E106" s="60">
        <v>10</v>
      </c>
      <c r="F106" s="55">
        <v>2</v>
      </c>
      <c r="G106" s="56">
        <f t="shared" ref="G106:G122" si="12">+F106*E106</f>
        <v>20</v>
      </c>
      <c r="H106" s="57">
        <f>ROUND(VLOOKUP(D106,Tabla22[],2,FALSE()),0)</f>
        <v>6107703</v>
      </c>
      <c r="I106" s="57">
        <f>ROUND(VLOOKUP(D106,Tabla22[],6,FALSE()),0)</f>
        <v>34933</v>
      </c>
      <c r="J106" s="58">
        <f t="shared" ref="J106:J122" si="13">IFERROR(I106*F106,"")</f>
        <v>69866</v>
      </c>
      <c r="K106" s="59">
        <f t="shared" ref="K106:K122" si="14">IFERROR(E106*F106*I106,"")</f>
        <v>698660</v>
      </c>
      <c r="L106" s="60">
        <v>0</v>
      </c>
      <c r="M106" s="61">
        <v>0</v>
      </c>
      <c r="N106" s="62">
        <v>0</v>
      </c>
      <c r="O106" s="63">
        <v>0</v>
      </c>
      <c r="P106" s="63">
        <v>0</v>
      </c>
      <c r="Q106" s="64">
        <v>0</v>
      </c>
      <c r="R106" s="65">
        <v>0</v>
      </c>
      <c r="S106" s="66">
        <f t="shared" ref="S106:S122" si="15">SUM(K106,R106)</f>
        <v>698660</v>
      </c>
    </row>
    <row r="107" spans="1:19" ht="33" customHeight="1">
      <c r="A107" s="551"/>
      <c r="B107" s="549"/>
      <c r="C107" s="547"/>
      <c r="D107" s="53" t="s">
        <v>15</v>
      </c>
      <c r="E107" s="60">
        <v>10</v>
      </c>
      <c r="F107" s="55">
        <v>2</v>
      </c>
      <c r="G107" s="56">
        <f t="shared" si="12"/>
        <v>20</v>
      </c>
      <c r="H107" s="57">
        <f>ROUND(VLOOKUP(D107,Tabla22[],2,FALSE()),0)</f>
        <v>8822237</v>
      </c>
      <c r="I107" s="57">
        <f>ROUND(VLOOKUP(D107,Tabla22[],6,FALSE()),0)</f>
        <v>50459</v>
      </c>
      <c r="J107" s="58">
        <f t="shared" si="13"/>
        <v>100918</v>
      </c>
      <c r="K107" s="59">
        <f t="shared" si="14"/>
        <v>1009180</v>
      </c>
      <c r="L107" s="60">
        <v>0</v>
      </c>
      <c r="M107" s="61">
        <v>0</v>
      </c>
      <c r="N107" s="62">
        <v>0</v>
      </c>
      <c r="O107" s="63">
        <v>0</v>
      </c>
      <c r="P107" s="63">
        <v>0</v>
      </c>
      <c r="Q107" s="64">
        <v>0</v>
      </c>
      <c r="R107" s="65">
        <v>0</v>
      </c>
      <c r="S107" s="66">
        <f t="shared" si="15"/>
        <v>1009180</v>
      </c>
    </row>
    <row r="108" spans="1:19" ht="33" customHeight="1">
      <c r="A108" s="551"/>
      <c r="B108" s="549"/>
      <c r="C108" s="547" t="s">
        <v>124</v>
      </c>
      <c r="D108" s="53" t="s">
        <v>14</v>
      </c>
      <c r="E108" s="60">
        <v>1</v>
      </c>
      <c r="F108" s="55">
        <v>8</v>
      </c>
      <c r="G108" s="56">
        <f t="shared" si="12"/>
        <v>8</v>
      </c>
      <c r="H108" s="57">
        <f>ROUND(VLOOKUP(D108,Tabla22[],2,FALSE()),0)</f>
        <v>10532771</v>
      </c>
      <c r="I108" s="57">
        <f>ROUND(VLOOKUP(D108,Tabla22[],6,FALSE()),0)</f>
        <v>60242</v>
      </c>
      <c r="J108" s="58">
        <f t="shared" si="13"/>
        <v>481936</v>
      </c>
      <c r="K108" s="59">
        <f t="shared" si="14"/>
        <v>481936</v>
      </c>
      <c r="L108" s="60">
        <v>0</v>
      </c>
      <c r="M108" s="61">
        <v>0</v>
      </c>
      <c r="N108" s="62">
        <v>0</v>
      </c>
      <c r="O108" s="63">
        <v>0</v>
      </c>
      <c r="P108" s="63">
        <v>0</v>
      </c>
      <c r="Q108" s="64">
        <v>0</v>
      </c>
      <c r="R108" s="65">
        <v>0</v>
      </c>
      <c r="S108" s="66">
        <f t="shared" si="15"/>
        <v>481936</v>
      </c>
    </row>
    <row r="109" spans="1:19" ht="25.5" customHeight="1">
      <c r="A109" s="551"/>
      <c r="B109" s="549"/>
      <c r="C109" s="547"/>
      <c r="D109" s="53" t="s">
        <v>16</v>
      </c>
      <c r="E109" s="60">
        <v>1</v>
      </c>
      <c r="F109" s="55">
        <v>8</v>
      </c>
      <c r="G109" s="56">
        <f t="shared" si="12"/>
        <v>8</v>
      </c>
      <c r="H109" s="57">
        <f>ROUND(VLOOKUP(D109,Tabla22[],2,FALSE()),0)</f>
        <v>6107703</v>
      </c>
      <c r="I109" s="57">
        <f>ROUND(VLOOKUP(D109,Tabla22[],6,FALSE()),0)</f>
        <v>34933</v>
      </c>
      <c r="J109" s="58">
        <f t="shared" si="13"/>
        <v>279464</v>
      </c>
      <c r="K109" s="59">
        <f t="shared" si="14"/>
        <v>279464</v>
      </c>
      <c r="L109" s="60">
        <v>0</v>
      </c>
      <c r="M109" s="61">
        <v>0</v>
      </c>
      <c r="N109" s="62">
        <v>0</v>
      </c>
      <c r="O109" s="63">
        <v>0</v>
      </c>
      <c r="P109" s="63">
        <v>0</v>
      </c>
      <c r="Q109" s="64">
        <v>0</v>
      </c>
      <c r="R109" s="65">
        <v>0</v>
      </c>
      <c r="S109" s="66">
        <f t="shared" si="15"/>
        <v>279464</v>
      </c>
    </row>
    <row r="110" spans="1:19" ht="33" customHeight="1">
      <c r="A110" s="551"/>
      <c r="B110" s="549"/>
      <c r="C110" s="547"/>
      <c r="D110" s="53" t="s">
        <v>15</v>
      </c>
      <c r="E110" s="60">
        <v>1</v>
      </c>
      <c r="F110" s="55">
        <v>8</v>
      </c>
      <c r="G110" s="56">
        <f t="shared" si="12"/>
        <v>8</v>
      </c>
      <c r="H110" s="57">
        <f>ROUND(VLOOKUP(D110,Tabla22[],2,FALSE()),0)</f>
        <v>8822237</v>
      </c>
      <c r="I110" s="57">
        <f>ROUND(VLOOKUP(D110,Tabla22[],6,FALSE()),0)</f>
        <v>50459</v>
      </c>
      <c r="J110" s="58">
        <f t="shared" si="13"/>
        <v>403672</v>
      </c>
      <c r="K110" s="59">
        <f t="shared" si="14"/>
        <v>403672</v>
      </c>
      <c r="L110" s="60">
        <v>0</v>
      </c>
      <c r="M110" s="61">
        <v>0</v>
      </c>
      <c r="N110" s="62">
        <v>0</v>
      </c>
      <c r="O110" s="63">
        <v>0</v>
      </c>
      <c r="P110" s="63">
        <v>0</v>
      </c>
      <c r="Q110" s="64">
        <v>0</v>
      </c>
      <c r="R110" s="65">
        <v>0</v>
      </c>
      <c r="S110" s="66">
        <f t="shared" si="15"/>
        <v>403672</v>
      </c>
    </row>
    <row r="111" spans="1:19" ht="33" customHeight="1">
      <c r="A111" s="551"/>
      <c r="B111" s="549"/>
      <c r="C111" s="552" t="s">
        <v>125</v>
      </c>
      <c r="D111" s="53" t="s">
        <v>16</v>
      </c>
      <c r="E111" s="90">
        <v>1</v>
      </c>
      <c r="F111" s="55">
        <v>2</v>
      </c>
      <c r="G111" s="56">
        <f t="shared" si="12"/>
        <v>2</v>
      </c>
      <c r="H111" s="57">
        <f>ROUND(VLOOKUP(D111,Tabla22[],2,FALSE()),0)</f>
        <v>6107703</v>
      </c>
      <c r="I111" s="57">
        <f>ROUND(VLOOKUP(D111,Tabla22[],6,FALSE()),0)</f>
        <v>34933</v>
      </c>
      <c r="J111" s="58">
        <f t="shared" si="13"/>
        <v>69866</v>
      </c>
      <c r="K111" s="59">
        <f t="shared" si="14"/>
        <v>69866</v>
      </c>
      <c r="L111" s="60">
        <v>0</v>
      </c>
      <c r="M111" s="61">
        <v>0</v>
      </c>
      <c r="N111" s="62">
        <v>0</v>
      </c>
      <c r="O111" s="63">
        <v>0</v>
      </c>
      <c r="P111" s="63">
        <v>0</v>
      </c>
      <c r="Q111" s="64">
        <v>0</v>
      </c>
      <c r="R111" s="65">
        <v>0</v>
      </c>
      <c r="S111" s="66">
        <f t="shared" si="15"/>
        <v>69866</v>
      </c>
    </row>
    <row r="112" spans="1:19" ht="33" customHeight="1">
      <c r="A112" s="551"/>
      <c r="B112" s="549"/>
      <c r="C112" s="552"/>
      <c r="D112" s="53" t="s">
        <v>15</v>
      </c>
      <c r="E112" s="90">
        <v>1</v>
      </c>
      <c r="F112" s="55">
        <v>4</v>
      </c>
      <c r="G112" s="56">
        <f t="shared" si="12"/>
        <v>4</v>
      </c>
      <c r="H112" s="57">
        <f>ROUND(VLOOKUP(D112,Tabla22[],2,FALSE()),0)</f>
        <v>8822237</v>
      </c>
      <c r="I112" s="57">
        <f>ROUND(VLOOKUP(D112,Tabla22[],6,FALSE()),0)</f>
        <v>50459</v>
      </c>
      <c r="J112" s="58">
        <f t="shared" si="13"/>
        <v>201836</v>
      </c>
      <c r="K112" s="59">
        <f t="shared" si="14"/>
        <v>201836</v>
      </c>
      <c r="L112" s="60">
        <v>0</v>
      </c>
      <c r="M112" s="61">
        <v>0</v>
      </c>
      <c r="N112" s="62">
        <v>0</v>
      </c>
      <c r="O112" s="63">
        <v>0</v>
      </c>
      <c r="P112" s="63">
        <v>0</v>
      </c>
      <c r="Q112" s="64">
        <v>0</v>
      </c>
      <c r="R112" s="65">
        <v>0</v>
      </c>
      <c r="S112" s="66">
        <f t="shared" si="15"/>
        <v>201836</v>
      </c>
    </row>
    <row r="113" spans="1:19" ht="33" customHeight="1">
      <c r="A113" s="551"/>
      <c r="B113" s="549"/>
      <c r="C113" s="552"/>
      <c r="D113" s="68" t="s">
        <v>14</v>
      </c>
      <c r="E113" s="152">
        <v>1</v>
      </c>
      <c r="F113" s="70">
        <v>4</v>
      </c>
      <c r="G113" s="81">
        <f t="shared" si="12"/>
        <v>4</v>
      </c>
      <c r="H113" s="71">
        <f>ROUND(VLOOKUP(D113,Tabla22[],2,FALSE()),0)</f>
        <v>10532771</v>
      </c>
      <c r="I113" s="71">
        <f>ROUND(VLOOKUP(D113,Tabla22[],6,FALSE()),0)</f>
        <v>60242</v>
      </c>
      <c r="J113" s="72">
        <f t="shared" si="13"/>
        <v>240968</v>
      </c>
      <c r="K113" s="73">
        <f t="shared" si="14"/>
        <v>240968</v>
      </c>
      <c r="L113" s="74">
        <v>0</v>
      </c>
      <c r="M113" s="75">
        <v>0</v>
      </c>
      <c r="N113" s="76">
        <v>0</v>
      </c>
      <c r="O113" s="77">
        <v>0</v>
      </c>
      <c r="P113" s="77">
        <v>0</v>
      </c>
      <c r="Q113" s="78">
        <v>0</v>
      </c>
      <c r="R113" s="79">
        <v>0</v>
      </c>
      <c r="S113" s="80">
        <f t="shared" si="15"/>
        <v>240968</v>
      </c>
    </row>
    <row r="114" spans="1:19" ht="33" customHeight="1">
      <c r="A114" s="545">
        <v>14</v>
      </c>
      <c r="B114" s="546" t="s">
        <v>126</v>
      </c>
      <c r="C114" s="150" t="s">
        <v>127</v>
      </c>
      <c r="D114" s="38" t="s">
        <v>15</v>
      </c>
      <c r="E114" s="45">
        <v>10</v>
      </c>
      <c r="F114" s="40">
        <v>8</v>
      </c>
      <c r="G114" s="41">
        <f t="shared" si="12"/>
        <v>80</v>
      </c>
      <c r="H114" s="42">
        <f>ROUND(VLOOKUP(D114,Tabla22[],2,FALSE()),0)</f>
        <v>8822237</v>
      </c>
      <c r="I114" s="42">
        <f>ROUND(VLOOKUP(D114,Tabla22[],6,FALSE()),0)</f>
        <v>50459</v>
      </c>
      <c r="J114" s="43">
        <f t="shared" si="13"/>
        <v>403672</v>
      </c>
      <c r="K114" s="44">
        <f t="shared" si="14"/>
        <v>4036720</v>
      </c>
      <c r="L114" s="45">
        <v>0</v>
      </c>
      <c r="M114" s="46">
        <v>0</v>
      </c>
      <c r="N114" s="47">
        <v>0</v>
      </c>
      <c r="O114" s="48">
        <v>0</v>
      </c>
      <c r="P114" s="48">
        <v>0</v>
      </c>
      <c r="Q114" s="49">
        <v>0</v>
      </c>
      <c r="R114" s="50">
        <v>0</v>
      </c>
      <c r="S114" s="51">
        <f t="shared" si="15"/>
        <v>4036720</v>
      </c>
    </row>
    <row r="115" spans="1:19" ht="33" customHeight="1">
      <c r="A115" s="545"/>
      <c r="B115" s="546"/>
      <c r="C115" s="151" t="s">
        <v>128</v>
      </c>
      <c r="D115" s="53" t="s">
        <v>15</v>
      </c>
      <c r="E115" s="60">
        <v>5</v>
      </c>
      <c r="F115" s="55">
        <v>24</v>
      </c>
      <c r="G115" s="56">
        <f t="shared" si="12"/>
        <v>120</v>
      </c>
      <c r="H115" s="57">
        <f>ROUND(VLOOKUP(D115,Tabla22[],2,FALSE()),0)</f>
        <v>8822237</v>
      </c>
      <c r="I115" s="57">
        <f>ROUND(VLOOKUP(D115,Tabla22[],6,FALSE()),0)</f>
        <v>50459</v>
      </c>
      <c r="J115" s="58">
        <f t="shared" si="13"/>
        <v>1211016</v>
      </c>
      <c r="K115" s="59">
        <f t="shared" si="14"/>
        <v>6055080</v>
      </c>
      <c r="L115" s="60">
        <v>0</v>
      </c>
      <c r="M115" s="61">
        <v>0</v>
      </c>
      <c r="N115" s="62">
        <v>0</v>
      </c>
      <c r="O115" s="63">
        <v>0</v>
      </c>
      <c r="P115" s="63">
        <v>0</v>
      </c>
      <c r="Q115" s="64">
        <v>0</v>
      </c>
      <c r="R115" s="65">
        <v>0</v>
      </c>
      <c r="S115" s="66">
        <f t="shared" si="15"/>
        <v>6055080</v>
      </c>
    </row>
    <row r="116" spans="1:19" ht="33" customHeight="1">
      <c r="A116" s="545"/>
      <c r="B116" s="546"/>
      <c r="C116" s="151" t="s">
        <v>129</v>
      </c>
      <c r="D116" s="53" t="s">
        <v>15</v>
      </c>
      <c r="E116" s="60">
        <v>10</v>
      </c>
      <c r="F116" s="55">
        <v>8</v>
      </c>
      <c r="G116" s="56">
        <f t="shared" si="12"/>
        <v>80</v>
      </c>
      <c r="H116" s="57">
        <f>ROUND(VLOOKUP(D116,Tabla22[],2,FALSE()),0)</f>
        <v>8822237</v>
      </c>
      <c r="I116" s="57">
        <f>ROUND(VLOOKUP(D116,Tabla22[],6,FALSE()),0)</f>
        <v>50459</v>
      </c>
      <c r="J116" s="58">
        <f t="shared" si="13"/>
        <v>403672</v>
      </c>
      <c r="K116" s="59">
        <f t="shared" si="14"/>
        <v>4036720</v>
      </c>
      <c r="L116" s="60">
        <v>0</v>
      </c>
      <c r="M116" s="61">
        <v>0</v>
      </c>
      <c r="N116" s="62">
        <v>0</v>
      </c>
      <c r="O116" s="63">
        <v>0</v>
      </c>
      <c r="P116" s="63">
        <v>0</v>
      </c>
      <c r="Q116" s="64">
        <v>0</v>
      </c>
      <c r="R116" s="65">
        <v>0</v>
      </c>
      <c r="S116" s="66">
        <f t="shared" si="15"/>
        <v>4036720</v>
      </c>
    </row>
    <row r="117" spans="1:19" ht="33" customHeight="1">
      <c r="A117" s="545"/>
      <c r="B117" s="546"/>
      <c r="C117" s="151" t="s">
        <v>130</v>
      </c>
      <c r="D117" s="53" t="s">
        <v>15</v>
      </c>
      <c r="E117" s="60">
        <v>1</v>
      </c>
      <c r="F117" s="55">
        <v>40</v>
      </c>
      <c r="G117" s="56">
        <f t="shared" si="12"/>
        <v>40</v>
      </c>
      <c r="H117" s="57">
        <f>ROUND(VLOOKUP(D117,Tabla22[],2,FALSE()),0)</f>
        <v>8822237</v>
      </c>
      <c r="I117" s="57">
        <f>ROUND(VLOOKUP(D117,Tabla22[],6,FALSE()),0)</f>
        <v>50459</v>
      </c>
      <c r="J117" s="58">
        <f t="shared" si="13"/>
        <v>2018360</v>
      </c>
      <c r="K117" s="59">
        <f t="shared" si="14"/>
        <v>2018360</v>
      </c>
      <c r="L117" s="60">
        <v>0</v>
      </c>
      <c r="M117" s="61">
        <v>0</v>
      </c>
      <c r="N117" s="62">
        <v>0</v>
      </c>
      <c r="O117" s="63">
        <v>0</v>
      </c>
      <c r="P117" s="63">
        <v>0</v>
      </c>
      <c r="Q117" s="64">
        <v>0</v>
      </c>
      <c r="R117" s="65">
        <v>0</v>
      </c>
      <c r="S117" s="66">
        <f t="shared" si="15"/>
        <v>2018360</v>
      </c>
    </row>
    <row r="118" spans="1:19" ht="33" customHeight="1">
      <c r="A118" s="545"/>
      <c r="B118" s="546"/>
      <c r="C118" s="151" t="s">
        <v>131</v>
      </c>
      <c r="D118" s="53" t="s">
        <v>14</v>
      </c>
      <c r="E118" s="60">
        <v>1</v>
      </c>
      <c r="F118" s="55">
        <v>30</v>
      </c>
      <c r="G118" s="56">
        <f t="shared" si="12"/>
        <v>30</v>
      </c>
      <c r="H118" s="57">
        <f>ROUND(VLOOKUP(D118,Tabla22[],2,FALSE()),0)</f>
        <v>10532771</v>
      </c>
      <c r="I118" s="57">
        <f>ROUND(VLOOKUP(D118,Tabla22[],6,FALSE()),0)</f>
        <v>60242</v>
      </c>
      <c r="J118" s="58">
        <f t="shared" si="13"/>
        <v>1807260</v>
      </c>
      <c r="K118" s="59">
        <f t="shared" si="14"/>
        <v>1807260</v>
      </c>
      <c r="L118" s="60">
        <v>0</v>
      </c>
      <c r="M118" s="61">
        <v>0</v>
      </c>
      <c r="N118" s="62">
        <v>0</v>
      </c>
      <c r="O118" s="63">
        <v>0</v>
      </c>
      <c r="P118" s="63">
        <v>0</v>
      </c>
      <c r="Q118" s="64">
        <v>0</v>
      </c>
      <c r="R118" s="65">
        <v>0</v>
      </c>
      <c r="S118" s="66">
        <f t="shared" si="15"/>
        <v>1807260</v>
      </c>
    </row>
    <row r="119" spans="1:19" ht="25.5" customHeight="1">
      <c r="A119" s="545"/>
      <c r="B119" s="546"/>
      <c r="C119" s="547" t="s">
        <v>132</v>
      </c>
      <c r="D119" s="53" t="s">
        <v>16</v>
      </c>
      <c r="E119" s="60">
        <v>1</v>
      </c>
      <c r="F119" s="55">
        <v>40</v>
      </c>
      <c r="G119" s="56">
        <f t="shared" si="12"/>
        <v>40</v>
      </c>
      <c r="H119" s="57">
        <f>ROUND(VLOOKUP(D119,Tabla22[],2,FALSE()),0)</f>
        <v>6107703</v>
      </c>
      <c r="I119" s="57">
        <f>ROUND(VLOOKUP(D119,Tabla22[],6,FALSE()),0)</f>
        <v>34933</v>
      </c>
      <c r="J119" s="58">
        <f t="shared" si="13"/>
        <v>1397320</v>
      </c>
      <c r="K119" s="59">
        <f t="shared" si="14"/>
        <v>1397320</v>
      </c>
      <c r="L119" s="60">
        <v>0</v>
      </c>
      <c r="M119" s="61">
        <v>0</v>
      </c>
      <c r="N119" s="62">
        <v>0</v>
      </c>
      <c r="O119" s="63">
        <v>0</v>
      </c>
      <c r="P119" s="63">
        <v>0</v>
      </c>
      <c r="Q119" s="64">
        <v>0</v>
      </c>
      <c r="R119" s="65">
        <v>0</v>
      </c>
      <c r="S119" s="66">
        <f t="shared" si="15"/>
        <v>1397320</v>
      </c>
    </row>
    <row r="120" spans="1:19" ht="33" customHeight="1">
      <c r="A120" s="545"/>
      <c r="B120" s="546"/>
      <c r="C120" s="547"/>
      <c r="D120" s="68" t="s">
        <v>15</v>
      </c>
      <c r="E120" s="74">
        <v>1</v>
      </c>
      <c r="F120" s="70">
        <v>40</v>
      </c>
      <c r="G120" s="81">
        <f t="shared" si="12"/>
        <v>40</v>
      </c>
      <c r="H120" s="71">
        <f>ROUND(VLOOKUP(D120,Tabla22[],2,FALSE()),0)</f>
        <v>8822237</v>
      </c>
      <c r="I120" s="71">
        <f>ROUND(VLOOKUP(D120,Tabla22[],6,FALSE()),0)</f>
        <v>50459</v>
      </c>
      <c r="J120" s="72">
        <f t="shared" si="13"/>
        <v>2018360</v>
      </c>
      <c r="K120" s="73">
        <f t="shared" si="14"/>
        <v>2018360</v>
      </c>
      <c r="L120" s="74">
        <v>0</v>
      </c>
      <c r="M120" s="75">
        <v>0</v>
      </c>
      <c r="N120" s="76">
        <v>0</v>
      </c>
      <c r="O120" s="77">
        <v>0</v>
      </c>
      <c r="P120" s="77">
        <v>0</v>
      </c>
      <c r="Q120" s="78">
        <v>0</v>
      </c>
      <c r="R120" s="79">
        <v>0</v>
      </c>
      <c r="S120" s="80">
        <f t="shared" si="15"/>
        <v>2018360</v>
      </c>
    </row>
    <row r="121" spans="1:19" ht="33" customHeight="1">
      <c r="A121" s="548">
        <v>15</v>
      </c>
      <c r="B121" s="549" t="s">
        <v>133</v>
      </c>
      <c r="C121" s="550" t="s">
        <v>134</v>
      </c>
      <c r="D121" s="38" t="s">
        <v>15</v>
      </c>
      <c r="E121" s="45">
        <v>10</v>
      </c>
      <c r="F121" s="40">
        <v>6</v>
      </c>
      <c r="G121" s="41">
        <f t="shared" si="12"/>
        <v>60</v>
      </c>
      <c r="H121" s="42">
        <f>ROUND(VLOOKUP(D121,Tabla22[],2,FALSE()),0)</f>
        <v>8822237</v>
      </c>
      <c r="I121" s="42">
        <f>ROUND(VLOOKUP(D121,Tabla22[],6,FALSE()),0)</f>
        <v>50459</v>
      </c>
      <c r="J121" s="43">
        <f t="shared" si="13"/>
        <v>302754</v>
      </c>
      <c r="K121" s="44">
        <f t="shared" si="14"/>
        <v>3027540</v>
      </c>
      <c r="L121" s="45">
        <v>0</v>
      </c>
      <c r="M121" s="46">
        <v>0</v>
      </c>
      <c r="N121" s="47">
        <v>0</v>
      </c>
      <c r="O121" s="48">
        <v>0</v>
      </c>
      <c r="P121" s="48">
        <v>0</v>
      </c>
      <c r="Q121" s="49">
        <v>0</v>
      </c>
      <c r="R121" s="50">
        <v>0</v>
      </c>
      <c r="S121" s="51">
        <f t="shared" si="15"/>
        <v>3027540</v>
      </c>
    </row>
    <row r="122" spans="1:19" ht="33" customHeight="1">
      <c r="A122" s="548"/>
      <c r="B122" s="549"/>
      <c r="C122" s="550"/>
      <c r="D122" s="68" t="s">
        <v>14</v>
      </c>
      <c r="E122" s="74">
        <v>10</v>
      </c>
      <c r="F122" s="70">
        <v>6</v>
      </c>
      <c r="G122" s="81">
        <f t="shared" si="12"/>
        <v>60</v>
      </c>
      <c r="H122" s="71">
        <f>ROUND(VLOOKUP(D122,Tabla22[],2,FALSE()),0)</f>
        <v>10532771</v>
      </c>
      <c r="I122" s="71">
        <f>ROUND(VLOOKUP(D122,Tabla22[],6,FALSE()),0)</f>
        <v>60242</v>
      </c>
      <c r="J122" s="72">
        <f t="shared" si="13"/>
        <v>361452</v>
      </c>
      <c r="K122" s="73">
        <f t="shared" si="14"/>
        <v>3614520</v>
      </c>
      <c r="L122" s="74">
        <v>0</v>
      </c>
      <c r="M122" s="75">
        <v>0</v>
      </c>
      <c r="N122" s="76">
        <v>0</v>
      </c>
      <c r="O122" s="77">
        <v>0</v>
      </c>
      <c r="P122" s="77">
        <v>0</v>
      </c>
      <c r="Q122" s="78">
        <v>0</v>
      </c>
      <c r="R122" s="79">
        <v>0</v>
      </c>
      <c r="S122" s="80">
        <f t="shared" si="15"/>
        <v>3614520</v>
      </c>
    </row>
    <row r="123" spans="1:19" ht="29.25" customHeight="1">
      <c r="A123" s="537" t="s">
        <v>36</v>
      </c>
      <c r="B123" s="541" t="s">
        <v>37</v>
      </c>
      <c r="C123" s="542" t="s">
        <v>135</v>
      </c>
      <c r="D123" s="543" t="s">
        <v>136</v>
      </c>
      <c r="E123" s="543"/>
      <c r="F123" s="543"/>
      <c r="G123" s="543"/>
      <c r="H123" s="543"/>
      <c r="I123" s="543"/>
      <c r="J123" s="543"/>
      <c r="K123" s="544" t="s">
        <v>40</v>
      </c>
      <c r="L123" s="537" t="s">
        <v>136</v>
      </c>
      <c r="M123" s="537"/>
      <c r="N123" s="537"/>
      <c r="O123" s="537"/>
      <c r="P123" s="537"/>
      <c r="Q123" s="537"/>
      <c r="R123" s="538" t="s">
        <v>40</v>
      </c>
      <c r="S123" s="539" t="s">
        <v>42</v>
      </c>
    </row>
    <row r="124" spans="1:19" ht="32.25" customHeight="1">
      <c r="A124" s="537"/>
      <c r="B124" s="541"/>
      <c r="C124" s="542"/>
      <c r="D124" s="153" t="s">
        <v>137</v>
      </c>
      <c r="E124" s="153" t="s">
        <v>138</v>
      </c>
      <c r="F124" s="540" t="s">
        <v>139</v>
      </c>
      <c r="G124" s="540"/>
      <c r="H124" s="540" t="s">
        <v>49</v>
      </c>
      <c r="I124" s="540"/>
      <c r="J124" s="540"/>
      <c r="K124" s="544"/>
      <c r="L124" s="154" t="s">
        <v>137</v>
      </c>
      <c r="M124" s="153" t="s">
        <v>138</v>
      </c>
      <c r="N124" s="540" t="s">
        <v>139</v>
      </c>
      <c r="O124" s="540"/>
      <c r="P124" s="540" t="s">
        <v>49</v>
      </c>
      <c r="Q124" s="540"/>
      <c r="R124" s="538"/>
      <c r="S124" s="538"/>
    </row>
    <row r="125" spans="1:19" ht="100.5" customHeight="1">
      <c r="A125" s="155">
        <v>16</v>
      </c>
      <c r="B125" s="156" t="s">
        <v>140</v>
      </c>
      <c r="C125" s="157" t="s">
        <v>141</v>
      </c>
      <c r="D125" s="158" t="s">
        <v>142</v>
      </c>
      <c r="E125" s="159">
        <v>9</v>
      </c>
      <c r="F125" s="532" t="s">
        <v>143</v>
      </c>
      <c r="G125" s="532"/>
      <c r="H125" s="526">
        <v>18000000</v>
      </c>
      <c r="I125" s="526"/>
      <c r="J125" s="526"/>
      <c r="K125" s="160">
        <f>+E125*H125</f>
        <v>162000000</v>
      </c>
      <c r="L125" s="161" t="s">
        <v>144</v>
      </c>
      <c r="M125" s="162">
        <v>0</v>
      </c>
      <c r="N125" s="533" t="s">
        <v>145</v>
      </c>
      <c r="O125" s="533"/>
      <c r="P125" s="533">
        <v>0</v>
      </c>
      <c r="Q125" s="533"/>
      <c r="R125" s="163">
        <f>M125*P125</f>
        <v>0</v>
      </c>
      <c r="S125" s="164">
        <f>SUM(K125,R125)</f>
        <v>162000000</v>
      </c>
    </row>
    <row r="126" spans="1:19" ht="295.5" customHeight="1">
      <c r="A126" s="165">
        <v>17</v>
      </c>
      <c r="B126" s="166" t="s">
        <v>146</v>
      </c>
      <c r="C126" s="167" t="s">
        <v>147</v>
      </c>
      <c r="D126" s="168" t="s">
        <v>148</v>
      </c>
      <c r="E126" s="169">
        <v>1</v>
      </c>
      <c r="F126" s="534" t="s">
        <v>149</v>
      </c>
      <c r="G126" s="534"/>
      <c r="H126" s="535">
        <f>K126/650</f>
        <v>3755795.9261538461</v>
      </c>
      <c r="I126" s="535"/>
      <c r="J126" s="535"/>
      <c r="K126" s="170">
        <v>2441267352</v>
      </c>
      <c r="L126" s="171"/>
      <c r="M126" s="172"/>
      <c r="N126" s="534" t="s">
        <v>149</v>
      </c>
      <c r="O126" s="534"/>
      <c r="P126" s="536">
        <v>0</v>
      </c>
      <c r="Q126" s="536"/>
      <c r="R126" s="173">
        <f>M126*P126</f>
        <v>0</v>
      </c>
      <c r="S126" s="174">
        <f>SUM(K126,R126)</f>
        <v>2441267352</v>
      </c>
    </row>
    <row r="127" spans="1:19" ht="101.25" customHeight="1">
      <c r="A127" s="155">
        <v>18</v>
      </c>
      <c r="B127" s="156" t="s">
        <v>150</v>
      </c>
      <c r="C127" s="157" t="s">
        <v>151</v>
      </c>
      <c r="D127" s="158" t="s">
        <v>152</v>
      </c>
      <c r="E127" s="159">
        <v>0</v>
      </c>
      <c r="F127" s="525" t="s">
        <v>153</v>
      </c>
      <c r="G127" s="525"/>
      <c r="H127" s="526">
        <v>0</v>
      </c>
      <c r="I127" s="526"/>
      <c r="J127" s="526"/>
      <c r="K127" s="160">
        <f>+E127*H127</f>
        <v>0</v>
      </c>
      <c r="L127" s="161" t="s">
        <v>152</v>
      </c>
      <c r="M127" s="175">
        <v>10</v>
      </c>
      <c r="N127" s="527" t="s">
        <v>153</v>
      </c>
      <c r="O127" s="527"/>
      <c r="P127" s="528">
        <v>32700285</v>
      </c>
      <c r="Q127" s="528"/>
      <c r="R127" s="176">
        <f>P127*M127</f>
        <v>327002850</v>
      </c>
      <c r="S127" s="177">
        <f>R127</f>
        <v>327002850</v>
      </c>
    </row>
    <row r="128" spans="1:19" ht="23.25" customHeight="1">
      <c r="A128" s="178"/>
      <c r="B128" s="529" t="s">
        <v>154</v>
      </c>
      <c r="C128" s="529"/>
      <c r="D128" s="179"/>
      <c r="E128" s="530"/>
      <c r="F128" s="530"/>
      <c r="G128" s="530"/>
      <c r="H128" s="530"/>
      <c r="I128" s="530"/>
      <c r="J128" s="530"/>
      <c r="K128" s="180">
        <f>SUM(K10:K122,K125:K127)</f>
        <v>3270027485.8000002</v>
      </c>
      <c r="L128" s="531"/>
      <c r="M128" s="531"/>
      <c r="N128" s="531"/>
      <c r="O128" s="531"/>
      <c r="P128" s="531"/>
      <c r="Q128" s="531"/>
      <c r="R128" s="180">
        <f>SUM(R10:R122,R125:R127)</f>
        <v>327002850</v>
      </c>
      <c r="S128" s="181">
        <f>SUM(S10:S122,S125:S127)</f>
        <v>3597030335.8000002</v>
      </c>
    </row>
    <row r="129" spans="1:19" ht="46.5" customHeight="1">
      <c r="A129" s="524" t="s">
        <v>155</v>
      </c>
      <c r="B129" s="524"/>
      <c r="C129" s="524"/>
      <c r="D129" s="524"/>
      <c r="E129" s="524"/>
      <c r="F129" s="524"/>
      <c r="G129" s="524"/>
      <c r="H129" s="524"/>
      <c r="I129" s="524"/>
      <c r="J129" s="524"/>
      <c r="K129" s="524"/>
      <c r="L129" s="524"/>
      <c r="M129" s="524"/>
      <c r="N129" s="524"/>
      <c r="O129" s="524"/>
      <c r="P129" s="524"/>
      <c r="Q129" s="524"/>
      <c r="R129" s="524"/>
      <c r="S129" s="524"/>
    </row>
    <row r="130" spans="1:19" ht="13.5" customHeight="1">
      <c r="A130" s="182"/>
      <c r="B130" s="5"/>
      <c r="C130" s="183"/>
      <c r="D130" s="184"/>
      <c r="E130" s="185"/>
      <c r="F130" s="186"/>
      <c r="G130" s="185"/>
      <c r="H130" s="187"/>
      <c r="I130" s="187"/>
      <c r="J130" s="187"/>
      <c r="K130" s="187"/>
      <c r="S130" s="24"/>
    </row>
    <row r="131" spans="1:19" ht="13.5" customHeight="1">
      <c r="S131" s="24"/>
    </row>
    <row r="132" spans="1:19" ht="13.5" customHeight="1">
      <c r="K132" s="188"/>
      <c r="R132" s="189"/>
    </row>
    <row r="133" spans="1:19" ht="13.5" customHeight="1">
      <c r="K133" s="11"/>
      <c r="Q133" s="24"/>
      <c r="R133" s="24"/>
    </row>
    <row r="134" spans="1:19" ht="13.5" customHeight="1">
      <c r="I134" s="11"/>
      <c r="J134" s="11"/>
      <c r="K134" s="190"/>
      <c r="Q134" s="24"/>
      <c r="R134" s="191"/>
    </row>
    <row r="135" spans="1:19" ht="13.5" customHeight="1">
      <c r="I135" s="24"/>
      <c r="J135" s="11"/>
      <c r="K135" s="189"/>
    </row>
    <row r="136" spans="1:19" ht="13.5" customHeight="1">
      <c r="J136" s="11"/>
      <c r="K136" s="24"/>
    </row>
    <row r="137" spans="1:19" ht="13.5" customHeight="1">
      <c r="K137" s="191"/>
    </row>
    <row r="138" spans="1:19" ht="13.5" customHeight="1">
      <c r="K138" s="24"/>
    </row>
    <row r="139" spans="1:19" ht="13.5" customHeight="1">
      <c r="F139" s="192"/>
      <c r="K139" s="24"/>
    </row>
    <row r="140" spans="1:19" ht="13.5" customHeight="1">
      <c r="F140" s="193"/>
      <c r="K140" s="24"/>
      <c r="N140" s="24"/>
    </row>
    <row r="141" spans="1:19" ht="13.5" customHeight="1">
      <c r="E141" s="189"/>
    </row>
    <row r="142" spans="1:19" ht="13.5" customHeight="1">
      <c r="E142" s="189"/>
      <c r="N142" s="24"/>
    </row>
  </sheetData>
  <mergeCells count="89">
    <mergeCell ref="A1:C6"/>
    <mergeCell ref="D1:N6"/>
    <mergeCell ref="O1:S6"/>
    <mergeCell ref="A8:A9"/>
    <mergeCell ref="B8:B9"/>
    <mergeCell ref="C8:C9"/>
    <mergeCell ref="E8:J8"/>
    <mergeCell ref="K8:K9"/>
    <mergeCell ref="L8:Q8"/>
    <mergeCell ref="R8:R9"/>
    <mergeCell ref="S8:S9"/>
    <mergeCell ref="A10:A14"/>
    <mergeCell ref="B10:B14"/>
    <mergeCell ref="A15:A17"/>
    <mergeCell ref="B15:B17"/>
    <mergeCell ref="C15:C16"/>
    <mergeCell ref="A18:A23"/>
    <mergeCell ref="B18:B23"/>
    <mergeCell ref="C22:C23"/>
    <mergeCell ref="A24:A28"/>
    <mergeCell ref="B24:B28"/>
    <mergeCell ref="C24:C25"/>
    <mergeCell ref="C26:C28"/>
    <mergeCell ref="A29:A31"/>
    <mergeCell ref="B29:B31"/>
    <mergeCell ref="A32:A45"/>
    <mergeCell ref="B32:B38"/>
    <mergeCell ref="B39:B45"/>
    <mergeCell ref="A46:A52"/>
    <mergeCell ref="B46:B52"/>
    <mergeCell ref="C49:C50"/>
    <mergeCell ref="C51:C52"/>
    <mergeCell ref="A53:A63"/>
    <mergeCell ref="B53:B63"/>
    <mergeCell ref="C53:C54"/>
    <mergeCell ref="C59:C60"/>
    <mergeCell ref="A64:A75"/>
    <mergeCell ref="B64:B70"/>
    <mergeCell ref="C69:C70"/>
    <mergeCell ref="B71:B75"/>
    <mergeCell ref="A76:A93"/>
    <mergeCell ref="B76:B81"/>
    <mergeCell ref="B82:B87"/>
    <mergeCell ref="B88:B93"/>
    <mergeCell ref="A94:A97"/>
    <mergeCell ref="B94:B97"/>
    <mergeCell ref="A98:A101"/>
    <mergeCell ref="B98:B101"/>
    <mergeCell ref="C98:C99"/>
    <mergeCell ref="A102:A113"/>
    <mergeCell ref="B102:B113"/>
    <mergeCell ref="C102:C104"/>
    <mergeCell ref="C105:C107"/>
    <mergeCell ref="C108:C110"/>
    <mergeCell ref="C111:C113"/>
    <mergeCell ref="A114:A120"/>
    <mergeCell ref="B114:B120"/>
    <mergeCell ref="C119:C120"/>
    <mergeCell ref="A121:A122"/>
    <mergeCell ref="B121:B122"/>
    <mergeCell ref="C121:C122"/>
    <mergeCell ref="A123:A124"/>
    <mergeCell ref="B123:B124"/>
    <mergeCell ref="C123:C124"/>
    <mergeCell ref="D123:J123"/>
    <mergeCell ref="K123:K124"/>
    <mergeCell ref="L123:Q123"/>
    <mergeCell ref="R123:R124"/>
    <mergeCell ref="S123:S124"/>
    <mergeCell ref="F124:G124"/>
    <mergeCell ref="H124:J124"/>
    <mergeCell ref="N124:O124"/>
    <mergeCell ref="P124:Q124"/>
    <mergeCell ref="F125:G125"/>
    <mergeCell ref="H125:J125"/>
    <mergeCell ref="N125:O125"/>
    <mergeCell ref="P125:Q125"/>
    <mergeCell ref="F126:G126"/>
    <mergeCell ref="H126:J126"/>
    <mergeCell ref="N126:O126"/>
    <mergeCell ref="P126:Q126"/>
    <mergeCell ref="A129:S129"/>
    <mergeCell ref="F127:G127"/>
    <mergeCell ref="H127:J127"/>
    <mergeCell ref="N127:O127"/>
    <mergeCell ref="P127:Q127"/>
    <mergeCell ref="B128:C128"/>
    <mergeCell ref="E128:J128"/>
    <mergeCell ref="L128:Q128"/>
  </mergeCells>
  <pageMargins left="0.25" right="0.25" top="0.75" bottom="0.75" header="0.511811023622047" footer="0.511811023622047"/>
  <pageSetup scale="45" orientation="landscape" horizontalDpi="300" verticalDpi="300"/>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4"/>
  <sheetViews>
    <sheetView zoomScaleNormal="100" workbookViewId="0">
      <selection activeCell="A2" sqref="A2"/>
    </sheetView>
  </sheetViews>
  <sheetFormatPr defaultColWidth="0" defaultRowHeight="13.5"/>
  <cols>
    <col min="1" max="1" width="9.5703125" style="2" customWidth="1"/>
    <col min="2" max="2" width="102.42578125" style="2" customWidth="1"/>
    <col min="3" max="3" width="17" style="2" customWidth="1"/>
    <col min="4" max="4" width="16.42578125" style="2" customWidth="1"/>
    <col min="5" max="5" width="17.140625" style="2" customWidth="1"/>
    <col min="6" max="6" width="2.42578125" style="2" customWidth="1"/>
    <col min="7" max="7" width="11.42578125" style="2" hidden="1"/>
    <col min="8" max="8" width="12.42578125" style="2" hidden="1" customWidth="1"/>
    <col min="9" max="9" width="13" style="2" hidden="1" customWidth="1"/>
    <col min="10" max="16384" width="11.42578125" style="2" hidden="1"/>
  </cols>
  <sheetData>
    <row r="1" spans="1:9" ht="14.25" customHeight="1">
      <c r="A1" s="194"/>
      <c r="B1" s="194"/>
      <c r="C1" s="194"/>
      <c r="D1" s="194"/>
      <c r="E1" s="194"/>
      <c r="F1" s="195"/>
      <c r="G1" s="195"/>
      <c r="H1" s="195"/>
      <c r="I1" s="195"/>
    </row>
    <row r="2" spans="1:9" ht="29.25" customHeight="1">
      <c r="A2" s="565" t="s">
        <v>156</v>
      </c>
      <c r="B2" s="565"/>
      <c r="C2" s="565"/>
      <c r="D2" s="565"/>
      <c r="E2" s="565"/>
      <c r="F2" s="196"/>
      <c r="G2" s="196"/>
      <c r="H2" s="196"/>
      <c r="I2" s="196"/>
    </row>
    <row r="3" spans="1:9" ht="42" customHeight="1">
      <c r="A3" s="565"/>
      <c r="B3" s="565"/>
      <c r="C3" s="565"/>
      <c r="D3" s="565"/>
      <c r="E3" s="565"/>
      <c r="F3" s="196"/>
      <c r="G3" s="196"/>
      <c r="H3" s="196"/>
      <c r="I3" s="196"/>
    </row>
    <row r="4" spans="1:9" ht="14.25" hidden="1" customHeight="1">
      <c r="A4" s="197"/>
      <c r="B4" s="198"/>
      <c r="C4" s="198"/>
      <c r="D4" s="198"/>
      <c r="E4" s="199"/>
    </row>
    <row r="5" spans="1:9" ht="14.25" customHeight="1">
      <c r="A5" s="200" t="s">
        <v>137</v>
      </c>
      <c r="B5" s="201" t="s">
        <v>157</v>
      </c>
      <c r="C5" s="202" t="s">
        <v>158</v>
      </c>
      <c r="D5" s="202" t="s">
        <v>159</v>
      </c>
      <c r="E5" s="203" t="s">
        <v>160</v>
      </c>
    </row>
    <row r="6" spans="1:9" ht="13.5" customHeight="1">
      <c r="A6" s="204">
        <v>1</v>
      </c>
      <c r="B6" s="205" t="s">
        <v>161</v>
      </c>
      <c r="C6" s="206">
        <f>SUM(DAPS!K10:K14)</f>
        <v>2590406</v>
      </c>
      <c r="D6" s="207">
        <v>0</v>
      </c>
      <c r="E6" s="208">
        <f t="shared" ref="E6:E23" si="0">C6+D6</f>
        <v>2590406</v>
      </c>
    </row>
    <row r="7" spans="1:9" ht="13.5" customHeight="1">
      <c r="A7" s="209">
        <v>2</v>
      </c>
      <c r="B7" s="210" t="s">
        <v>162</v>
      </c>
      <c r="C7" s="206">
        <f>SUM(DAPS!K15:K17)</f>
        <v>2865355</v>
      </c>
      <c r="D7" s="211">
        <v>0</v>
      </c>
      <c r="E7" s="212">
        <f t="shared" si="0"/>
        <v>2865355</v>
      </c>
    </row>
    <row r="8" spans="1:9" ht="13.5" customHeight="1">
      <c r="A8" s="209">
        <v>3</v>
      </c>
      <c r="B8" s="210" t="s">
        <v>163</v>
      </c>
      <c r="C8" s="206">
        <f>SUM(DAPS!K18:K23)</f>
        <v>5659152</v>
      </c>
      <c r="D8" s="211">
        <v>0</v>
      </c>
      <c r="E8" s="212">
        <f t="shared" si="0"/>
        <v>5659152</v>
      </c>
    </row>
    <row r="9" spans="1:9" ht="13.5" customHeight="1">
      <c r="A9" s="209">
        <v>4</v>
      </c>
      <c r="B9" s="210" t="s">
        <v>164</v>
      </c>
      <c r="C9" s="206">
        <f>SUM(DAPS!K24:K28)</f>
        <v>3141212</v>
      </c>
      <c r="D9" s="211">
        <v>0</v>
      </c>
      <c r="E9" s="212">
        <f t="shared" si="0"/>
        <v>3141212</v>
      </c>
    </row>
    <row r="10" spans="1:9" ht="13.5" customHeight="1">
      <c r="A10" s="209">
        <v>5</v>
      </c>
      <c r="B10" s="210" t="s">
        <v>165</v>
      </c>
      <c r="C10" s="206">
        <f>SUM(DAPS!K29:K31)</f>
        <v>10125942</v>
      </c>
      <c r="D10" s="211">
        <v>0</v>
      </c>
      <c r="E10" s="212">
        <f t="shared" si="0"/>
        <v>10125942</v>
      </c>
    </row>
    <row r="11" spans="1:9" ht="13.5" customHeight="1">
      <c r="A11" s="209">
        <v>6</v>
      </c>
      <c r="B11" s="210" t="s">
        <v>166</v>
      </c>
      <c r="C11" s="206">
        <f>SUM(DAPS!K32:K45)</f>
        <v>200926869</v>
      </c>
      <c r="D11" s="211">
        <v>0</v>
      </c>
      <c r="E11" s="212">
        <f t="shared" si="0"/>
        <v>200926869</v>
      </c>
    </row>
    <row r="12" spans="1:9" ht="13.5" customHeight="1">
      <c r="A12" s="209">
        <v>7</v>
      </c>
      <c r="B12" s="210" t="s">
        <v>167</v>
      </c>
      <c r="C12" s="206">
        <f>SUM(DAPS!K46:K52)</f>
        <v>114289300</v>
      </c>
      <c r="D12" s="211">
        <v>0</v>
      </c>
      <c r="E12" s="212">
        <f t="shared" si="0"/>
        <v>114289300</v>
      </c>
    </row>
    <row r="13" spans="1:9" ht="13.5" customHeight="1">
      <c r="A13" s="209">
        <v>8</v>
      </c>
      <c r="B13" s="210" t="s">
        <v>168</v>
      </c>
      <c r="C13" s="206">
        <f>SUM(DAPS!K53:K63)</f>
        <v>20122740</v>
      </c>
      <c r="D13" s="211">
        <v>0</v>
      </c>
      <c r="E13" s="212">
        <f t="shared" si="0"/>
        <v>20122740</v>
      </c>
    </row>
    <row r="14" spans="1:9" ht="13.5" customHeight="1">
      <c r="A14" s="209">
        <v>9</v>
      </c>
      <c r="B14" s="210" t="s">
        <v>169</v>
      </c>
      <c r="C14" s="206">
        <f>SUM(DAPS!K64:K75)</f>
        <v>126904341</v>
      </c>
      <c r="D14" s="211">
        <v>0</v>
      </c>
      <c r="E14" s="212">
        <f t="shared" si="0"/>
        <v>126904341</v>
      </c>
    </row>
    <row r="15" spans="1:9" ht="13.5" customHeight="1">
      <c r="A15" s="209">
        <v>10</v>
      </c>
      <c r="B15" s="210" t="s">
        <v>170</v>
      </c>
      <c r="C15" s="206">
        <f>SUM(DAPS!K76:K93)</f>
        <v>121644480</v>
      </c>
      <c r="D15" s="211">
        <v>0</v>
      </c>
      <c r="E15" s="212">
        <f t="shared" si="0"/>
        <v>121644480</v>
      </c>
    </row>
    <row r="16" spans="1:9" ht="13.5" customHeight="1">
      <c r="A16" s="209">
        <v>11</v>
      </c>
      <c r="B16" s="210" t="s">
        <v>171</v>
      </c>
      <c r="C16" s="206">
        <f>SUM(DAPS!K94:K97)</f>
        <v>1103882.8</v>
      </c>
      <c r="D16" s="211">
        <v>0</v>
      </c>
      <c r="E16" s="212">
        <f t="shared" si="0"/>
        <v>1103882.8</v>
      </c>
    </row>
    <row r="17" spans="1:8" ht="13.5" customHeight="1">
      <c r="A17" s="209">
        <v>12</v>
      </c>
      <c r="B17" s="210" t="s">
        <v>172</v>
      </c>
      <c r="C17" s="206">
        <f>SUM(DAPS!K98:K101)</f>
        <v>1482712</v>
      </c>
      <c r="D17" s="211">
        <v>0</v>
      </c>
      <c r="E17" s="212">
        <f t="shared" si="0"/>
        <v>1482712</v>
      </c>
    </row>
    <row r="18" spans="1:8" ht="13.5" customHeight="1">
      <c r="A18" s="209">
        <v>13</v>
      </c>
      <c r="B18" s="210" t="s">
        <v>121</v>
      </c>
      <c r="C18" s="206">
        <f>SUM(DAPS!K102:K113)</f>
        <v>27891862</v>
      </c>
      <c r="D18" s="211">
        <v>0</v>
      </c>
      <c r="E18" s="212">
        <f t="shared" si="0"/>
        <v>27891862</v>
      </c>
      <c r="H18" s="213"/>
    </row>
    <row r="19" spans="1:8" ht="13.5" customHeight="1">
      <c r="A19" s="209">
        <v>14</v>
      </c>
      <c r="B19" s="210" t="s">
        <v>126</v>
      </c>
      <c r="C19" s="206">
        <f>SUM(DAPS!K114:K120)</f>
        <v>21369820</v>
      </c>
      <c r="D19" s="211">
        <v>0</v>
      </c>
      <c r="E19" s="212">
        <f t="shared" si="0"/>
        <v>21369820</v>
      </c>
      <c r="H19" s="213"/>
    </row>
    <row r="20" spans="1:8" ht="13.5" customHeight="1">
      <c r="A20" s="209">
        <v>15</v>
      </c>
      <c r="B20" s="210" t="s">
        <v>173</v>
      </c>
      <c r="C20" s="206">
        <f>SUM(DAPS!K121:K122)</f>
        <v>6642060</v>
      </c>
      <c r="D20" s="211">
        <v>0</v>
      </c>
      <c r="E20" s="212">
        <f t="shared" si="0"/>
        <v>6642060</v>
      </c>
      <c r="H20" s="213"/>
    </row>
    <row r="21" spans="1:8" ht="13.5" customHeight="1">
      <c r="A21" s="209">
        <v>16</v>
      </c>
      <c r="B21" s="210" t="s">
        <v>174</v>
      </c>
      <c r="C21" s="206">
        <f>SUM(DAPS!K125:K125)</f>
        <v>162000000</v>
      </c>
      <c r="D21" s="211">
        <v>0</v>
      </c>
      <c r="E21" s="212">
        <f t="shared" si="0"/>
        <v>162000000</v>
      </c>
      <c r="H21" s="213"/>
    </row>
    <row r="22" spans="1:8" ht="13.5" customHeight="1">
      <c r="A22" s="209">
        <v>17</v>
      </c>
      <c r="B22" s="210" t="s">
        <v>175</v>
      </c>
      <c r="C22" s="206">
        <f>SUM(DAPS!K126:K126)</f>
        <v>2441267352</v>
      </c>
      <c r="D22" s="211">
        <v>0</v>
      </c>
      <c r="E22" s="212">
        <f t="shared" si="0"/>
        <v>2441267352</v>
      </c>
      <c r="H22" s="213"/>
    </row>
    <row r="23" spans="1:8" ht="14.25" customHeight="1">
      <c r="A23" s="214">
        <v>18</v>
      </c>
      <c r="B23" s="215" t="s">
        <v>176</v>
      </c>
      <c r="C23" s="216">
        <v>0</v>
      </c>
      <c r="D23" s="216">
        <f>SUM(DAPS!R127)</f>
        <v>327002850</v>
      </c>
      <c r="E23" s="217">
        <f t="shared" si="0"/>
        <v>327002850</v>
      </c>
      <c r="G23" s="213"/>
      <c r="H23" s="213"/>
    </row>
    <row r="24" spans="1:8" s="220" customFormat="1" ht="13.5" customHeight="1">
      <c r="A24" s="566" t="s">
        <v>154</v>
      </c>
      <c r="B24" s="566"/>
      <c r="C24" s="218">
        <f>SUM(C6:C23)</f>
        <v>3270027485.8000002</v>
      </c>
      <c r="D24" s="218">
        <f>SUM(D6:D23)</f>
        <v>327002850</v>
      </c>
      <c r="E24" s="219">
        <f>SUM(E6:E23)</f>
        <v>3597030335.8000002</v>
      </c>
      <c r="H24" s="221"/>
    </row>
  </sheetData>
  <mergeCells count="2">
    <mergeCell ref="A2:E3"/>
    <mergeCell ref="A24:B24"/>
  </mergeCells>
  <pageMargins left="0.23611111111111099" right="0.23611111111111099" top="0.74791666666666701" bottom="0.74791666666666701" header="0.511811023622047" footer="0.511811023622047"/>
  <pageSetup scale="80"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28"/>
  <sheetViews>
    <sheetView tabSelected="1" zoomScale="50" zoomScaleNormal="50" workbookViewId="0">
      <pane xSplit="2" ySplit="9" topLeftCell="C10" activePane="bottomRight" state="frozen"/>
      <selection pane="bottomRight" activeCell="C12" sqref="C12"/>
      <selection pane="bottomLeft" activeCell="A118" sqref="A118"/>
      <selection pane="topRight" activeCell="E1" sqref="E1"/>
    </sheetView>
  </sheetViews>
  <sheetFormatPr defaultColWidth="13.140625" defaultRowHeight="15"/>
  <cols>
    <col min="1" max="1" width="4.85546875" customWidth="1"/>
    <col min="2" max="2" width="25.85546875" customWidth="1"/>
    <col min="3" max="3" width="79.42578125" customWidth="1"/>
    <col min="4" max="4" width="35" style="222" customWidth="1"/>
    <col min="5" max="5" width="22.42578125" customWidth="1"/>
    <col min="6" max="6" width="18.5703125" customWidth="1"/>
    <col min="7" max="7" width="21.42578125" customWidth="1"/>
    <col min="8" max="10" width="20.5703125" customWidth="1"/>
    <col min="11" max="11" width="25.28515625" customWidth="1"/>
    <col min="12" max="12" width="18.42578125" customWidth="1"/>
    <col min="13" max="13" width="11.42578125" customWidth="1"/>
    <col min="14" max="14" width="13.5703125" customWidth="1"/>
    <col min="15" max="15" width="14.42578125" customWidth="1"/>
    <col min="16" max="16" width="13.85546875" customWidth="1"/>
    <col min="17" max="17" width="16.85546875" customWidth="1"/>
    <col min="18" max="18" width="20.5703125" customWidth="1"/>
    <col min="19" max="19" width="20.28515625" customWidth="1"/>
  </cols>
  <sheetData>
    <row r="1" spans="1:19" ht="15" customHeight="1">
      <c r="A1" s="509"/>
      <c r="B1" s="509"/>
      <c r="C1" s="509"/>
      <c r="D1" s="510" t="s">
        <v>177</v>
      </c>
      <c r="E1" s="510"/>
      <c r="F1" s="510"/>
      <c r="G1" s="510"/>
      <c r="H1" s="510"/>
      <c r="I1" s="510"/>
      <c r="J1" s="510"/>
      <c r="K1" s="510"/>
      <c r="L1" s="510"/>
      <c r="M1" s="510"/>
      <c r="N1" s="510"/>
      <c r="O1" s="511"/>
      <c r="P1" s="511"/>
      <c r="Q1" s="511"/>
      <c r="R1" s="511"/>
      <c r="S1" s="511"/>
    </row>
    <row r="2" spans="1:19" ht="15" customHeight="1">
      <c r="A2" s="509"/>
      <c r="B2" s="509"/>
      <c r="C2" s="509"/>
      <c r="D2" s="510"/>
      <c r="E2" s="510"/>
      <c r="F2" s="510"/>
      <c r="G2" s="510"/>
      <c r="H2" s="510"/>
      <c r="I2" s="510"/>
      <c r="J2" s="510"/>
      <c r="K2" s="510"/>
      <c r="L2" s="510"/>
      <c r="M2" s="510"/>
      <c r="N2" s="510"/>
      <c r="O2" s="511"/>
      <c r="P2" s="511"/>
      <c r="Q2" s="511"/>
      <c r="R2" s="511"/>
      <c r="S2" s="511"/>
    </row>
    <row r="3" spans="1:19" ht="18" customHeight="1">
      <c r="A3" s="509"/>
      <c r="B3" s="509"/>
      <c r="C3" s="509"/>
      <c r="D3" s="510"/>
      <c r="E3" s="510"/>
      <c r="F3" s="510"/>
      <c r="G3" s="510"/>
      <c r="H3" s="510"/>
      <c r="I3" s="510"/>
      <c r="J3" s="510"/>
      <c r="K3" s="510"/>
      <c r="L3" s="510"/>
      <c r="M3" s="510"/>
      <c r="N3" s="510"/>
      <c r="O3" s="511"/>
      <c r="P3" s="511"/>
      <c r="Q3" s="511"/>
      <c r="R3" s="511"/>
      <c r="S3" s="511"/>
    </row>
    <row r="4" spans="1:19" ht="18" customHeight="1">
      <c r="A4" s="509"/>
      <c r="B4" s="509"/>
      <c r="C4" s="509"/>
      <c r="D4" s="510"/>
      <c r="E4" s="510"/>
      <c r="F4" s="510"/>
      <c r="G4" s="510"/>
      <c r="H4" s="510"/>
      <c r="I4" s="510"/>
      <c r="J4" s="510"/>
      <c r="K4" s="510"/>
      <c r="L4" s="510"/>
      <c r="M4" s="510"/>
      <c r="N4" s="510"/>
      <c r="O4" s="511"/>
      <c r="P4" s="511"/>
      <c r="Q4" s="511"/>
      <c r="R4" s="511"/>
      <c r="S4" s="511"/>
    </row>
    <row r="5" spans="1:19" ht="15" customHeight="1">
      <c r="A5" s="509"/>
      <c r="B5" s="509"/>
      <c r="C5" s="509"/>
      <c r="D5" s="510"/>
      <c r="E5" s="510"/>
      <c r="F5" s="510"/>
      <c r="G5" s="510"/>
      <c r="H5" s="510"/>
      <c r="I5" s="510"/>
      <c r="J5" s="510"/>
      <c r="K5" s="510"/>
      <c r="L5" s="510"/>
      <c r="M5" s="510"/>
      <c r="N5" s="510"/>
      <c r="O5" s="511"/>
      <c r="P5" s="511"/>
      <c r="Q5" s="511"/>
      <c r="R5" s="511"/>
      <c r="S5" s="511"/>
    </row>
    <row r="6" spans="1:19" ht="15" customHeight="1">
      <c r="A6" s="509"/>
      <c r="B6" s="509"/>
      <c r="C6" s="509"/>
      <c r="D6" s="510"/>
      <c r="E6" s="510"/>
      <c r="F6" s="510"/>
      <c r="G6" s="510"/>
      <c r="H6" s="510"/>
      <c r="I6" s="510"/>
      <c r="J6" s="510"/>
      <c r="K6" s="510"/>
      <c r="L6" s="510"/>
      <c r="M6" s="510"/>
      <c r="N6" s="510"/>
      <c r="O6" s="511"/>
      <c r="P6" s="511"/>
      <c r="Q6" s="511"/>
      <c r="R6" s="511"/>
      <c r="S6" s="511"/>
    </row>
    <row r="7" spans="1:19" ht="15" customHeight="1">
      <c r="A7" s="223"/>
      <c r="B7" s="223"/>
      <c r="C7" s="223"/>
      <c r="D7" s="224"/>
      <c r="E7" s="225"/>
      <c r="F7" s="225"/>
      <c r="G7" s="225"/>
      <c r="H7" s="225"/>
      <c r="I7" s="225"/>
      <c r="J7" s="225"/>
      <c r="K7" s="225"/>
      <c r="L7" s="225"/>
      <c r="M7" s="225"/>
      <c r="N7" s="225"/>
      <c r="O7" s="225"/>
      <c r="P7" s="223"/>
      <c r="Q7" s="223"/>
      <c r="R7" s="223"/>
      <c r="S7" s="223"/>
    </row>
    <row r="8" spans="1:19" ht="36" customHeight="1" thickBot="1">
      <c r="A8" s="473" t="s">
        <v>36</v>
      </c>
      <c r="B8" s="512" t="s">
        <v>37</v>
      </c>
      <c r="C8" s="512" t="s">
        <v>38</v>
      </c>
      <c r="D8" s="226"/>
      <c r="E8" s="513" t="s">
        <v>39</v>
      </c>
      <c r="F8" s="513"/>
      <c r="G8" s="513"/>
      <c r="H8" s="513"/>
      <c r="I8" s="513"/>
      <c r="J8" s="513"/>
      <c r="K8" s="514" t="s">
        <v>40</v>
      </c>
      <c r="L8" s="515" t="s">
        <v>41</v>
      </c>
      <c r="M8" s="515"/>
      <c r="N8" s="515"/>
      <c r="O8" s="515"/>
      <c r="P8" s="515"/>
      <c r="Q8" s="515"/>
      <c r="R8" s="516" t="s">
        <v>40</v>
      </c>
      <c r="S8" s="475" t="s">
        <v>42</v>
      </c>
    </row>
    <row r="9" spans="1:19" ht="63.75" customHeight="1" thickBot="1">
      <c r="A9" s="473"/>
      <c r="B9" s="512"/>
      <c r="C9" s="512"/>
      <c r="D9" s="227" t="s">
        <v>43</v>
      </c>
      <c r="E9" s="228" t="s">
        <v>44</v>
      </c>
      <c r="F9" s="229" t="s">
        <v>45</v>
      </c>
      <c r="G9" s="230" t="s">
        <v>46</v>
      </c>
      <c r="H9" s="230" t="s">
        <v>47</v>
      </c>
      <c r="I9" s="230" t="s">
        <v>48</v>
      </c>
      <c r="J9" s="231" t="s">
        <v>49</v>
      </c>
      <c r="K9" s="514"/>
      <c r="L9" s="232" t="s">
        <v>44</v>
      </c>
      <c r="M9" s="233" t="s">
        <v>45</v>
      </c>
      <c r="N9" s="234" t="s">
        <v>46</v>
      </c>
      <c r="O9" s="234" t="s">
        <v>47</v>
      </c>
      <c r="P9" s="234" t="s">
        <v>48</v>
      </c>
      <c r="Q9" s="235" t="s">
        <v>49</v>
      </c>
      <c r="R9" s="516"/>
      <c r="S9" s="516"/>
    </row>
    <row r="10" spans="1:19" ht="33" customHeight="1" thickBot="1">
      <c r="A10" s="482">
        <v>1</v>
      </c>
      <c r="B10" s="485" t="s">
        <v>50</v>
      </c>
      <c r="C10" s="236" t="s">
        <v>51</v>
      </c>
      <c r="D10" s="237" t="s">
        <v>14</v>
      </c>
      <c r="E10" s="238">
        <v>1</v>
      </c>
      <c r="F10" s="239">
        <v>10</v>
      </c>
      <c r="G10" s="240">
        <f t="shared" ref="G10:G45" si="0">+F10*E10</f>
        <v>10</v>
      </c>
      <c r="H10" s="241">
        <v>10532771</v>
      </c>
      <c r="I10" s="241">
        <f>ROUND(VLOOKUP(D10,Tabla22[],6,FALSE()),0)</f>
        <v>60242</v>
      </c>
      <c r="J10" s="242">
        <f t="shared" ref="J10:J51" si="1">IFERROR(I10*F10,"")</f>
        <v>602420</v>
      </c>
      <c r="K10" s="243">
        <f t="shared" ref="K10:K53" si="2">IFERROR(E10*F10*I10,"")</f>
        <v>602420</v>
      </c>
      <c r="L10" s="244">
        <v>0</v>
      </c>
      <c r="M10" s="245">
        <v>0</v>
      </c>
      <c r="N10" s="246">
        <v>0</v>
      </c>
      <c r="O10" s="247">
        <v>0</v>
      </c>
      <c r="P10" s="247">
        <v>0</v>
      </c>
      <c r="Q10" s="248">
        <v>0</v>
      </c>
      <c r="R10" s="249">
        <v>0</v>
      </c>
      <c r="S10" s="250">
        <f t="shared" ref="S10:S38" si="3">SUM(K10,R10)</f>
        <v>602420</v>
      </c>
    </row>
    <row r="11" spans="1:19" ht="33" customHeight="1" thickBot="1">
      <c r="A11" s="482"/>
      <c r="B11" s="482"/>
      <c r="C11" s="251" t="s">
        <v>52</v>
      </c>
      <c r="D11" s="252" t="s">
        <v>14</v>
      </c>
      <c r="E11" s="253">
        <v>1</v>
      </c>
      <c r="F11" s="254">
        <v>8</v>
      </c>
      <c r="G11" s="255">
        <f t="shared" si="0"/>
        <v>8</v>
      </c>
      <c r="H11" s="256">
        <f>ROUND(VLOOKUP(D11,Tabla22[],2,FALSE()),0)</f>
        <v>10532771</v>
      </c>
      <c r="I11" s="256">
        <f>ROUND(VLOOKUP(D11,Tabla22[],6,FALSE()),0)</f>
        <v>60242</v>
      </c>
      <c r="J11" s="257">
        <f t="shared" si="1"/>
        <v>481936</v>
      </c>
      <c r="K11" s="258">
        <f t="shared" si="2"/>
        <v>481936</v>
      </c>
      <c r="L11" s="259">
        <v>0</v>
      </c>
      <c r="M11" s="260">
        <v>0</v>
      </c>
      <c r="N11" s="261">
        <v>0</v>
      </c>
      <c r="O11" s="262">
        <v>0</v>
      </c>
      <c r="P11" s="262">
        <v>0</v>
      </c>
      <c r="Q11" s="263">
        <v>0</v>
      </c>
      <c r="R11" s="264">
        <v>0</v>
      </c>
      <c r="S11" s="265">
        <f t="shared" si="3"/>
        <v>481936</v>
      </c>
    </row>
    <row r="12" spans="1:19" ht="33" customHeight="1" thickBot="1">
      <c r="A12" s="482"/>
      <c r="B12" s="482"/>
      <c r="C12" s="251" t="s">
        <v>53</v>
      </c>
      <c r="D12" s="252" t="s">
        <v>14</v>
      </c>
      <c r="E12" s="253">
        <v>1</v>
      </c>
      <c r="F12" s="254">
        <v>5</v>
      </c>
      <c r="G12" s="255">
        <f t="shared" si="0"/>
        <v>5</v>
      </c>
      <c r="H12" s="256">
        <f>ROUND(VLOOKUP(D12,Tabla22[],2,FALSE()),0)</f>
        <v>10532771</v>
      </c>
      <c r="I12" s="256">
        <f>ROUND(VLOOKUP(D12,Tabla22[],6,FALSE()),0)</f>
        <v>60242</v>
      </c>
      <c r="J12" s="257">
        <f t="shared" si="1"/>
        <v>301210</v>
      </c>
      <c r="K12" s="258">
        <f t="shared" si="2"/>
        <v>301210</v>
      </c>
      <c r="L12" s="259">
        <v>0</v>
      </c>
      <c r="M12" s="260">
        <v>0</v>
      </c>
      <c r="N12" s="261">
        <v>0</v>
      </c>
      <c r="O12" s="262">
        <v>0</v>
      </c>
      <c r="P12" s="262">
        <v>0</v>
      </c>
      <c r="Q12" s="263">
        <v>0</v>
      </c>
      <c r="R12" s="264">
        <v>0</v>
      </c>
      <c r="S12" s="265">
        <f t="shared" si="3"/>
        <v>301210</v>
      </c>
    </row>
    <row r="13" spans="1:19" ht="33" customHeight="1" thickBot="1">
      <c r="A13" s="482"/>
      <c r="B13" s="482"/>
      <c r="C13" s="251" t="s">
        <v>54</v>
      </c>
      <c r="D13" s="252" t="s">
        <v>14</v>
      </c>
      <c r="E13" s="253">
        <v>1</v>
      </c>
      <c r="F13" s="254">
        <v>15</v>
      </c>
      <c r="G13" s="255">
        <f t="shared" si="0"/>
        <v>15</v>
      </c>
      <c r="H13" s="256">
        <f>ROUND(VLOOKUP(D13,Tabla22[],2,FALSE()),0)</f>
        <v>10532771</v>
      </c>
      <c r="I13" s="256">
        <f>ROUND(VLOOKUP(D13,Tabla22[],6,FALSE()),0)</f>
        <v>60242</v>
      </c>
      <c r="J13" s="257">
        <f t="shared" si="1"/>
        <v>903630</v>
      </c>
      <c r="K13" s="258">
        <f t="shared" si="2"/>
        <v>903630</v>
      </c>
      <c r="L13" s="259">
        <v>0</v>
      </c>
      <c r="M13" s="260">
        <v>0</v>
      </c>
      <c r="N13" s="261">
        <v>0</v>
      </c>
      <c r="O13" s="262">
        <v>0</v>
      </c>
      <c r="P13" s="262">
        <v>0</v>
      </c>
      <c r="Q13" s="263">
        <v>0</v>
      </c>
      <c r="R13" s="264">
        <v>0</v>
      </c>
      <c r="S13" s="265">
        <f t="shared" si="3"/>
        <v>903630</v>
      </c>
    </row>
    <row r="14" spans="1:19" ht="33.75" customHeight="1" thickBot="1">
      <c r="A14" s="482"/>
      <c r="B14" s="482"/>
      <c r="C14" s="266" t="s">
        <v>55</v>
      </c>
      <c r="D14" s="267" t="s">
        <v>14</v>
      </c>
      <c r="E14" s="268">
        <v>1</v>
      </c>
      <c r="F14" s="269">
        <v>5</v>
      </c>
      <c r="G14" s="270">
        <f t="shared" si="0"/>
        <v>5</v>
      </c>
      <c r="H14" s="270">
        <f>ROUND(VLOOKUP(D14,Tabla22[],2,FALSE()),0)</f>
        <v>10532771</v>
      </c>
      <c r="I14" s="270">
        <f>ROUND(VLOOKUP(D14,Tabla22[],6,FALSE()),0)</f>
        <v>60242</v>
      </c>
      <c r="J14" s="271">
        <f t="shared" si="1"/>
        <v>301210</v>
      </c>
      <c r="K14" s="272">
        <f t="shared" si="2"/>
        <v>301210</v>
      </c>
      <c r="L14" s="273">
        <v>0</v>
      </c>
      <c r="M14" s="274">
        <v>0</v>
      </c>
      <c r="N14" s="275">
        <v>0</v>
      </c>
      <c r="O14" s="276">
        <v>0</v>
      </c>
      <c r="P14" s="276">
        <v>0</v>
      </c>
      <c r="Q14" s="277">
        <v>0</v>
      </c>
      <c r="R14" s="278">
        <v>0</v>
      </c>
      <c r="S14" s="279">
        <f t="shared" si="3"/>
        <v>301210</v>
      </c>
    </row>
    <row r="15" spans="1:19" ht="33" customHeight="1" thickBot="1">
      <c r="A15" s="482">
        <v>2</v>
      </c>
      <c r="B15" s="485" t="s">
        <v>56</v>
      </c>
      <c r="C15" s="508" t="s">
        <v>57</v>
      </c>
      <c r="D15" s="237" t="s">
        <v>14</v>
      </c>
      <c r="E15" s="238">
        <v>1</v>
      </c>
      <c r="F15" s="239">
        <v>20</v>
      </c>
      <c r="G15" s="240">
        <f t="shared" si="0"/>
        <v>20</v>
      </c>
      <c r="H15" s="241">
        <f>ROUND(VLOOKUP(D15,Tabla22[],2,FALSE()),0)</f>
        <v>10532771</v>
      </c>
      <c r="I15" s="241">
        <f>ROUND(VLOOKUP(D15,Tabla22[],6,FALSE()),0)</f>
        <v>60242</v>
      </c>
      <c r="J15" s="242">
        <f t="shared" si="1"/>
        <v>1204840</v>
      </c>
      <c r="K15" s="243">
        <f t="shared" si="2"/>
        <v>1204840</v>
      </c>
      <c r="L15" s="244">
        <v>0</v>
      </c>
      <c r="M15" s="245">
        <v>0</v>
      </c>
      <c r="N15" s="246">
        <v>0</v>
      </c>
      <c r="O15" s="247">
        <v>0</v>
      </c>
      <c r="P15" s="247">
        <v>0</v>
      </c>
      <c r="Q15" s="248">
        <v>0</v>
      </c>
      <c r="R15" s="249">
        <v>0</v>
      </c>
      <c r="S15" s="250">
        <f t="shared" si="3"/>
        <v>1204840</v>
      </c>
    </row>
    <row r="16" spans="1:19" ht="81.95" customHeight="1" thickBot="1">
      <c r="A16" s="482"/>
      <c r="B16" s="482"/>
      <c r="C16" s="508"/>
      <c r="D16" s="252" t="s">
        <v>15</v>
      </c>
      <c r="E16" s="253">
        <v>1</v>
      </c>
      <c r="F16" s="254">
        <v>186</v>
      </c>
      <c r="G16" s="255">
        <f t="shared" si="0"/>
        <v>186</v>
      </c>
      <c r="H16" s="256">
        <f>ROUND(VLOOKUP(D16,Tabla22[],2,FALSE()),0)</f>
        <v>8822237</v>
      </c>
      <c r="I16" s="256">
        <f>ROUND(VLOOKUP(D16,Tabla22[],6,FALSE()),0)</f>
        <v>50459</v>
      </c>
      <c r="J16" s="257">
        <f t="shared" si="1"/>
        <v>9385374</v>
      </c>
      <c r="K16" s="258">
        <f t="shared" si="2"/>
        <v>9385374</v>
      </c>
      <c r="L16" s="259">
        <v>0</v>
      </c>
      <c r="M16" s="260">
        <v>0</v>
      </c>
      <c r="N16" s="261">
        <v>0</v>
      </c>
      <c r="O16" s="262">
        <v>0</v>
      </c>
      <c r="P16" s="262">
        <v>0</v>
      </c>
      <c r="Q16" s="263">
        <v>0</v>
      </c>
      <c r="R16" s="264">
        <v>0</v>
      </c>
      <c r="S16" s="265">
        <f t="shared" si="3"/>
        <v>9385374</v>
      </c>
    </row>
    <row r="17" spans="1:19" ht="33" customHeight="1" thickBot="1">
      <c r="A17" s="482"/>
      <c r="B17" s="482"/>
      <c r="C17" s="266" t="s">
        <v>58</v>
      </c>
      <c r="D17" s="267" t="s">
        <v>14</v>
      </c>
      <c r="E17" s="268">
        <v>1</v>
      </c>
      <c r="F17" s="269">
        <v>40</v>
      </c>
      <c r="G17" s="280">
        <f t="shared" si="0"/>
        <v>40</v>
      </c>
      <c r="H17" s="270">
        <f>ROUND(VLOOKUP(D17,Tabla22[],2,FALSE()),0)</f>
        <v>10532771</v>
      </c>
      <c r="I17" s="270">
        <f>ROUND(VLOOKUP(D17,Tabla22[],6,FALSE()),0)</f>
        <v>60242</v>
      </c>
      <c r="J17" s="271">
        <f t="shared" si="1"/>
        <v>2409680</v>
      </c>
      <c r="K17" s="272">
        <f t="shared" si="2"/>
        <v>2409680</v>
      </c>
      <c r="L17" s="273">
        <v>0</v>
      </c>
      <c r="M17" s="274">
        <v>0</v>
      </c>
      <c r="N17" s="275">
        <v>0</v>
      </c>
      <c r="O17" s="276">
        <v>0</v>
      </c>
      <c r="P17" s="276">
        <v>0</v>
      </c>
      <c r="Q17" s="277">
        <v>0</v>
      </c>
      <c r="R17" s="278">
        <v>0</v>
      </c>
      <c r="S17" s="279">
        <f t="shared" si="3"/>
        <v>2409680</v>
      </c>
    </row>
    <row r="18" spans="1:19" ht="16.5" customHeight="1" thickBot="1">
      <c r="A18" s="482">
        <v>3</v>
      </c>
      <c r="B18" s="485" t="s">
        <v>59</v>
      </c>
      <c r="C18" s="281" t="s">
        <v>60</v>
      </c>
      <c r="D18" s="237" t="s">
        <v>16</v>
      </c>
      <c r="E18" s="282">
        <v>4</v>
      </c>
      <c r="F18" s="239">
        <v>80</v>
      </c>
      <c r="G18" s="240">
        <f t="shared" si="0"/>
        <v>320</v>
      </c>
      <c r="H18" s="241">
        <f>ROUND(VLOOKUP(D18,Tabla22[],2,FALSE()),0)</f>
        <v>6107703</v>
      </c>
      <c r="I18" s="241">
        <f>ROUND(VLOOKUP(D18,Tabla22[],6,FALSE()),0)</f>
        <v>34933</v>
      </c>
      <c r="J18" s="242">
        <f t="shared" si="1"/>
        <v>2794640</v>
      </c>
      <c r="K18" s="243">
        <f t="shared" si="2"/>
        <v>11178560</v>
      </c>
      <c r="L18" s="244">
        <v>0</v>
      </c>
      <c r="M18" s="245">
        <v>0</v>
      </c>
      <c r="N18" s="246">
        <v>0</v>
      </c>
      <c r="O18" s="247">
        <v>0</v>
      </c>
      <c r="P18" s="247">
        <v>0</v>
      </c>
      <c r="Q18" s="248">
        <v>0</v>
      </c>
      <c r="R18" s="249">
        <v>0</v>
      </c>
      <c r="S18" s="250">
        <f t="shared" si="3"/>
        <v>11178560</v>
      </c>
    </row>
    <row r="19" spans="1:19" ht="33" customHeight="1" thickBot="1">
      <c r="A19" s="482"/>
      <c r="B19" s="482"/>
      <c r="C19" s="283" t="s">
        <v>61</v>
      </c>
      <c r="D19" s="252" t="s">
        <v>15</v>
      </c>
      <c r="E19" s="284">
        <v>4</v>
      </c>
      <c r="F19" s="254">
        <v>10</v>
      </c>
      <c r="G19" s="255">
        <f t="shared" si="0"/>
        <v>40</v>
      </c>
      <c r="H19" s="256">
        <f>ROUND(VLOOKUP(D19,Tabla22[],2,FALSE()),0)</f>
        <v>8822237</v>
      </c>
      <c r="I19" s="256">
        <f>ROUND(VLOOKUP(D19,Tabla22[],6,FALSE()),0)</f>
        <v>50459</v>
      </c>
      <c r="J19" s="257">
        <f t="shared" si="1"/>
        <v>504590</v>
      </c>
      <c r="K19" s="258">
        <f t="shared" si="2"/>
        <v>2018360</v>
      </c>
      <c r="L19" s="259">
        <v>0</v>
      </c>
      <c r="M19" s="260">
        <v>0</v>
      </c>
      <c r="N19" s="261">
        <v>0</v>
      </c>
      <c r="O19" s="262">
        <v>0</v>
      </c>
      <c r="P19" s="262">
        <v>0</v>
      </c>
      <c r="Q19" s="263">
        <v>0</v>
      </c>
      <c r="R19" s="264">
        <v>0</v>
      </c>
      <c r="S19" s="265">
        <f t="shared" si="3"/>
        <v>2018360</v>
      </c>
    </row>
    <row r="20" spans="1:19" ht="33" customHeight="1" thickBot="1">
      <c r="A20" s="482"/>
      <c r="B20" s="482"/>
      <c r="C20" s="251" t="s">
        <v>62</v>
      </c>
      <c r="D20" s="252" t="s">
        <v>15</v>
      </c>
      <c r="E20" s="285">
        <v>1</v>
      </c>
      <c r="F20" s="254">
        <v>4</v>
      </c>
      <c r="G20" s="255">
        <f t="shared" si="0"/>
        <v>4</v>
      </c>
      <c r="H20" s="256">
        <f>ROUND(VLOOKUP(D20,Tabla22[],2,FALSE()),0)</f>
        <v>8822237</v>
      </c>
      <c r="I20" s="256">
        <f>ROUND(VLOOKUP(D20,Tabla22[],6,FALSE()),0)</f>
        <v>50459</v>
      </c>
      <c r="J20" s="257">
        <f t="shared" si="1"/>
        <v>201836</v>
      </c>
      <c r="K20" s="258">
        <f t="shared" si="2"/>
        <v>201836</v>
      </c>
      <c r="L20" s="259">
        <v>0</v>
      </c>
      <c r="M20" s="260">
        <v>0</v>
      </c>
      <c r="N20" s="261">
        <v>0</v>
      </c>
      <c r="O20" s="262">
        <v>0</v>
      </c>
      <c r="P20" s="262">
        <v>0</v>
      </c>
      <c r="Q20" s="263">
        <v>0</v>
      </c>
      <c r="R20" s="264">
        <v>0</v>
      </c>
      <c r="S20" s="265">
        <f t="shared" si="3"/>
        <v>201836</v>
      </c>
    </row>
    <row r="21" spans="1:19" ht="16.5" customHeight="1" thickBot="1">
      <c r="A21" s="482"/>
      <c r="B21" s="482"/>
      <c r="C21" s="251" t="s">
        <v>63</v>
      </c>
      <c r="D21" s="252" t="s">
        <v>16</v>
      </c>
      <c r="E21" s="285">
        <v>1</v>
      </c>
      <c r="F21" s="254">
        <v>8</v>
      </c>
      <c r="G21" s="255">
        <f t="shared" si="0"/>
        <v>8</v>
      </c>
      <c r="H21" s="256">
        <f>ROUND(VLOOKUP(D21,Tabla22[],2,FALSE()),0)</f>
        <v>6107703</v>
      </c>
      <c r="I21" s="256">
        <f>ROUND(VLOOKUP(D21,Tabla22[],6,FALSE()),0)</f>
        <v>34933</v>
      </c>
      <c r="J21" s="257">
        <f t="shared" si="1"/>
        <v>279464</v>
      </c>
      <c r="K21" s="258">
        <f t="shared" si="2"/>
        <v>279464</v>
      </c>
      <c r="L21" s="259">
        <v>0</v>
      </c>
      <c r="M21" s="260">
        <v>0</v>
      </c>
      <c r="N21" s="261">
        <v>0</v>
      </c>
      <c r="O21" s="262">
        <v>0</v>
      </c>
      <c r="P21" s="262">
        <v>0</v>
      </c>
      <c r="Q21" s="263">
        <v>0</v>
      </c>
      <c r="R21" s="264">
        <v>0</v>
      </c>
      <c r="S21" s="265">
        <f t="shared" si="3"/>
        <v>279464</v>
      </c>
    </row>
    <row r="22" spans="1:19" ht="33" customHeight="1" thickBot="1">
      <c r="A22" s="482"/>
      <c r="B22" s="482"/>
      <c r="C22" s="505" t="s">
        <v>64</v>
      </c>
      <c r="D22" s="252" t="s">
        <v>15</v>
      </c>
      <c r="E22" s="285">
        <v>2</v>
      </c>
      <c r="F22" s="254">
        <v>1</v>
      </c>
      <c r="G22" s="255">
        <f t="shared" si="0"/>
        <v>2</v>
      </c>
      <c r="H22" s="256">
        <f>ROUND(VLOOKUP(D22,Tabla22[],2,FALSE()),0)</f>
        <v>8822237</v>
      </c>
      <c r="I22" s="256">
        <f>ROUND(VLOOKUP(D22,Tabla22[],6,FALSE()),0)</f>
        <v>50459</v>
      </c>
      <c r="J22" s="257">
        <f t="shared" si="1"/>
        <v>50459</v>
      </c>
      <c r="K22" s="258">
        <f t="shared" si="2"/>
        <v>100918</v>
      </c>
      <c r="L22" s="259">
        <v>0</v>
      </c>
      <c r="M22" s="260">
        <v>0</v>
      </c>
      <c r="N22" s="261">
        <v>0</v>
      </c>
      <c r="O22" s="262">
        <v>0</v>
      </c>
      <c r="P22" s="262">
        <v>0</v>
      </c>
      <c r="Q22" s="263">
        <v>0</v>
      </c>
      <c r="R22" s="264">
        <v>0</v>
      </c>
      <c r="S22" s="265">
        <f t="shared" si="3"/>
        <v>100918</v>
      </c>
    </row>
    <row r="23" spans="1:19" ht="17.25" customHeight="1" thickBot="1">
      <c r="A23" s="482"/>
      <c r="B23" s="482"/>
      <c r="C23" s="482"/>
      <c r="D23" s="267" t="s">
        <v>16</v>
      </c>
      <c r="E23" s="286">
        <v>2</v>
      </c>
      <c r="F23" s="269">
        <v>1</v>
      </c>
      <c r="G23" s="280">
        <f t="shared" si="0"/>
        <v>2</v>
      </c>
      <c r="H23" s="270">
        <f>ROUND(VLOOKUP(D23,Tabla22[],2,FALSE()),0)</f>
        <v>6107703</v>
      </c>
      <c r="I23" s="270">
        <f>ROUND(VLOOKUP(D23,Tabla22[],6,FALSE()),0)</f>
        <v>34933</v>
      </c>
      <c r="J23" s="271">
        <f t="shared" si="1"/>
        <v>34933</v>
      </c>
      <c r="K23" s="272">
        <f t="shared" si="2"/>
        <v>69866</v>
      </c>
      <c r="L23" s="273">
        <v>0</v>
      </c>
      <c r="M23" s="274">
        <v>0</v>
      </c>
      <c r="N23" s="275">
        <v>0</v>
      </c>
      <c r="O23" s="276">
        <v>0</v>
      </c>
      <c r="P23" s="276">
        <v>0</v>
      </c>
      <c r="Q23" s="277">
        <v>0</v>
      </c>
      <c r="R23" s="278">
        <v>0</v>
      </c>
      <c r="S23" s="279">
        <f t="shared" si="3"/>
        <v>69866</v>
      </c>
    </row>
    <row r="24" spans="1:19" ht="33" customHeight="1" thickBot="1">
      <c r="A24" s="482">
        <v>4</v>
      </c>
      <c r="B24" s="506" t="s">
        <v>65</v>
      </c>
      <c r="C24" s="507" t="s">
        <v>66</v>
      </c>
      <c r="D24" s="237" t="s">
        <v>15</v>
      </c>
      <c r="E24" s="282">
        <v>2</v>
      </c>
      <c r="F24" s="239">
        <v>16</v>
      </c>
      <c r="G24" s="240">
        <f t="shared" si="0"/>
        <v>32</v>
      </c>
      <c r="H24" s="241">
        <f>ROUND(VLOOKUP(D24,Tabla22[],2,FALSE()),0)</f>
        <v>8822237</v>
      </c>
      <c r="I24" s="241">
        <f>ROUND(VLOOKUP(D24,Tabla22[],6,FALSE()),0)</f>
        <v>50459</v>
      </c>
      <c r="J24" s="242">
        <f t="shared" si="1"/>
        <v>807344</v>
      </c>
      <c r="K24" s="243">
        <f t="shared" si="2"/>
        <v>1614688</v>
      </c>
      <c r="L24" s="244">
        <v>0</v>
      </c>
      <c r="M24" s="245">
        <v>0</v>
      </c>
      <c r="N24" s="246">
        <v>0</v>
      </c>
      <c r="O24" s="247">
        <v>0</v>
      </c>
      <c r="P24" s="247">
        <v>0</v>
      </c>
      <c r="Q24" s="248">
        <v>0</v>
      </c>
      <c r="R24" s="249">
        <v>0</v>
      </c>
      <c r="S24" s="250">
        <f t="shared" si="3"/>
        <v>1614688</v>
      </c>
    </row>
    <row r="25" spans="1:19" ht="33" customHeight="1" thickBot="1">
      <c r="A25" s="482"/>
      <c r="B25" s="482"/>
      <c r="C25" s="507"/>
      <c r="D25" s="252" t="s">
        <v>14</v>
      </c>
      <c r="E25" s="285">
        <v>2</v>
      </c>
      <c r="F25" s="254">
        <v>8</v>
      </c>
      <c r="G25" s="255">
        <f t="shared" si="0"/>
        <v>16</v>
      </c>
      <c r="H25" s="256">
        <f>ROUND(VLOOKUP(D25,Tabla22[],2,FALSE()),0)</f>
        <v>10532771</v>
      </c>
      <c r="I25" s="256">
        <f>ROUND(VLOOKUP(D25,Tabla22[],6,FALSE()),0)</f>
        <v>60242</v>
      </c>
      <c r="J25" s="257">
        <f t="shared" si="1"/>
        <v>481936</v>
      </c>
      <c r="K25" s="258">
        <f t="shared" si="2"/>
        <v>963872</v>
      </c>
      <c r="L25" s="259">
        <v>0</v>
      </c>
      <c r="M25" s="260">
        <v>0</v>
      </c>
      <c r="N25" s="261">
        <v>0</v>
      </c>
      <c r="O25" s="262">
        <v>0</v>
      </c>
      <c r="P25" s="262">
        <v>0</v>
      </c>
      <c r="Q25" s="263">
        <v>0</v>
      </c>
      <c r="R25" s="264">
        <v>0</v>
      </c>
      <c r="S25" s="265">
        <f t="shared" si="3"/>
        <v>963872</v>
      </c>
    </row>
    <row r="26" spans="1:19" ht="33" customHeight="1" thickBot="1">
      <c r="A26" s="482">
        <v>5</v>
      </c>
      <c r="B26" s="485" t="s">
        <v>68</v>
      </c>
      <c r="C26" s="287" t="s">
        <v>69</v>
      </c>
      <c r="D26" s="237" t="s">
        <v>14</v>
      </c>
      <c r="E26" s="282">
        <v>1</v>
      </c>
      <c r="F26" s="239">
        <v>4</v>
      </c>
      <c r="G26" s="240">
        <f t="shared" si="0"/>
        <v>4</v>
      </c>
      <c r="H26" s="241">
        <f>ROUND(VLOOKUP(D26,Tabla22[],2,FALSE()),0)</f>
        <v>10532771</v>
      </c>
      <c r="I26" s="241">
        <f>ROUND(VLOOKUP(D26,Tabla22[],6,FALSE()),0)</f>
        <v>60242</v>
      </c>
      <c r="J26" s="242">
        <f t="shared" si="1"/>
        <v>240968</v>
      </c>
      <c r="K26" s="243">
        <f t="shared" si="2"/>
        <v>240968</v>
      </c>
      <c r="L26" s="244">
        <v>0</v>
      </c>
      <c r="M26" s="245">
        <v>0</v>
      </c>
      <c r="N26" s="246">
        <v>0</v>
      </c>
      <c r="O26" s="247">
        <v>0</v>
      </c>
      <c r="P26" s="247">
        <v>0</v>
      </c>
      <c r="Q26" s="248">
        <v>0</v>
      </c>
      <c r="R26" s="249">
        <v>0</v>
      </c>
      <c r="S26" s="250">
        <f t="shared" si="3"/>
        <v>240968</v>
      </c>
    </row>
    <row r="27" spans="1:19" ht="52.5" customHeight="1" thickBot="1">
      <c r="A27" s="482"/>
      <c r="B27" s="482"/>
      <c r="C27" s="251" t="s">
        <v>70</v>
      </c>
      <c r="D27" s="252" t="s">
        <v>16</v>
      </c>
      <c r="E27" s="285">
        <v>4</v>
      </c>
      <c r="F27" s="254">
        <v>40</v>
      </c>
      <c r="G27" s="255">
        <f t="shared" si="0"/>
        <v>160</v>
      </c>
      <c r="H27" s="256">
        <f>ROUND(VLOOKUP(D27,Tabla22[],2,FALSE()),0)</f>
        <v>6107703</v>
      </c>
      <c r="I27" s="256">
        <f>ROUND(VLOOKUP(D27,Tabla22[],6,FALSE()),0)</f>
        <v>34933</v>
      </c>
      <c r="J27" s="257">
        <f t="shared" si="1"/>
        <v>1397320</v>
      </c>
      <c r="K27" s="258">
        <f t="shared" si="2"/>
        <v>5589280</v>
      </c>
      <c r="L27" s="259">
        <v>0</v>
      </c>
      <c r="M27" s="260">
        <v>0</v>
      </c>
      <c r="N27" s="261">
        <v>0</v>
      </c>
      <c r="O27" s="262">
        <v>0</v>
      </c>
      <c r="P27" s="262">
        <v>0</v>
      </c>
      <c r="Q27" s="263">
        <v>0</v>
      </c>
      <c r="R27" s="264">
        <v>0</v>
      </c>
      <c r="S27" s="265">
        <f t="shared" si="3"/>
        <v>5589280</v>
      </c>
    </row>
    <row r="28" spans="1:19" ht="42" customHeight="1" thickBot="1">
      <c r="A28" s="482"/>
      <c r="B28" s="482"/>
      <c r="C28" s="266" t="s">
        <v>71</v>
      </c>
      <c r="D28" s="267" t="s">
        <v>16</v>
      </c>
      <c r="E28" s="268">
        <v>4</v>
      </c>
      <c r="F28" s="269">
        <v>8</v>
      </c>
      <c r="G28" s="280">
        <f t="shared" si="0"/>
        <v>32</v>
      </c>
      <c r="H28" s="270">
        <f>ROUND(VLOOKUP(D28,Tabla22[],2,FALSE()),0)</f>
        <v>6107703</v>
      </c>
      <c r="I28" s="270">
        <f>ROUND(VLOOKUP(D28,Tabla22[],6,FALSE()),0)</f>
        <v>34933</v>
      </c>
      <c r="J28" s="271">
        <f t="shared" si="1"/>
        <v>279464</v>
      </c>
      <c r="K28" s="272">
        <f t="shared" si="2"/>
        <v>1117856</v>
      </c>
      <c r="L28" s="273">
        <v>0</v>
      </c>
      <c r="M28" s="274">
        <v>0</v>
      </c>
      <c r="N28" s="275">
        <v>0</v>
      </c>
      <c r="O28" s="276">
        <v>0</v>
      </c>
      <c r="P28" s="276">
        <v>0</v>
      </c>
      <c r="Q28" s="277">
        <v>0</v>
      </c>
      <c r="R28" s="278">
        <v>0</v>
      </c>
      <c r="S28" s="279">
        <f t="shared" si="3"/>
        <v>1117856</v>
      </c>
    </row>
    <row r="29" spans="1:19" ht="33" customHeight="1">
      <c r="A29" s="504">
        <v>6</v>
      </c>
      <c r="B29" s="485" t="s">
        <v>178</v>
      </c>
      <c r="C29" s="287" t="s">
        <v>73</v>
      </c>
      <c r="D29" s="237" t="s">
        <v>15</v>
      </c>
      <c r="E29" s="288">
        <v>150</v>
      </c>
      <c r="F29" s="239">
        <v>0.05</v>
      </c>
      <c r="G29" s="240">
        <f t="shared" si="0"/>
        <v>7.5</v>
      </c>
      <c r="H29" s="241">
        <f>ROUND(VLOOKUP(D29,Tabla22[],2,FALSE()),0)</f>
        <v>8822237</v>
      </c>
      <c r="I29" s="241">
        <f>ROUND(VLOOKUP(D29,Tabla22[],6,FALSE()),0)</f>
        <v>50459</v>
      </c>
      <c r="J29" s="242">
        <f t="shared" si="1"/>
        <v>2522.9500000000003</v>
      </c>
      <c r="K29" s="243">
        <f t="shared" si="2"/>
        <v>378442.5</v>
      </c>
      <c r="L29" s="244">
        <v>0</v>
      </c>
      <c r="M29" s="245">
        <v>0</v>
      </c>
      <c r="N29" s="246">
        <v>0</v>
      </c>
      <c r="O29" s="247">
        <v>0</v>
      </c>
      <c r="P29" s="247">
        <v>0</v>
      </c>
      <c r="Q29" s="248">
        <v>0</v>
      </c>
      <c r="R29" s="249">
        <v>0</v>
      </c>
      <c r="S29" s="250">
        <f t="shared" si="3"/>
        <v>378442.5</v>
      </c>
    </row>
    <row r="30" spans="1:19" ht="17.25" customHeight="1">
      <c r="A30" s="504"/>
      <c r="B30" s="504"/>
      <c r="C30" s="251" t="s">
        <v>74</v>
      </c>
      <c r="D30" s="252" t="s">
        <v>16</v>
      </c>
      <c r="E30" s="284">
        <v>150</v>
      </c>
      <c r="F30" s="254">
        <v>0.25</v>
      </c>
      <c r="G30" s="255">
        <f t="shared" si="0"/>
        <v>37.5</v>
      </c>
      <c r="H30" s="256">
        <f>ROUND(VLOOKUP(D30,Tabla22[],2,FALSE()),0)</f>
        <v>6107703</v>
      </c>
      <c r="I30" s="256">
        <f>ROUND(VLOOKUP(D30,Tabla22[],6,FALSE()),0)</f>
        <v>34933</v>
      </c>
      <c r="J30" s="257">
        <f t="shared" si="1"/>
        <v>8733.25</v>
      </c>
      <c r="K30" s="258">
        <f t="shared" si="2"/>
        <v>1309987.5</v>
      </c>
      <c r="L30" s="259">
        <v>0</v>
      </c>
      <c r="M30" s="260">
        <v>0</v>
      </c>
      <c r="N30" s="261">
        <v>0</v>
      </c>
      <c r="O30" s="262">
        <v>0</v>
      </c>
      <c r="P30" s="262">
        <v>0</v>
      </c>
      <c r="Q30" s="263">
        <v>0</v>
      </c>
      <c r="R30" s="264">
        <v>0</v>
      </c>
      <c r="S30" s="265">
        <f t="shared" si="3"/>
        <v>1309987.5</v>
      </c>
    </row>
    <row r="31" spans="1:19" ht="17.25" customHeight="1">
      <c r="A31" s="504"/>
      <c r="B31" s="504"/>
      <c r="C31" s="251" t="s">
        <v>75</v>
      </c>
      <c r="D31" s="252" t="s">
        <v>16</v>
      </c>
      <c r="E31" s="284">
        <v>150</v>
      </c>
      <c r="F31" s="254">
        <v>0.5</v>
      </c>
      <c r="G31" s="255">
        <f t="shared" si="0"/>
        <v>75</v>
      </c>
      <c r="H31" s="256">
        <f>ROUND(VLOOKUP(D31,Tabla22[],2,FALSE()),0)</f>
        <v>6107703</v>
      </c>
      <c r="I31" s="256">
        <f>ROUND(VLOOKUP(D31,Tabla22[],6,FALSE()),0)</f>
        <v>34933</v>
      </c>
      <c r="J31" s="257">
        <f t="shared" si="1"/>
        <v>17466.5</v>
      </c>
      <c r="K31" s="258">
        <f t="shared" si="2"/>
        <v>2619975</v>
      </c>
      <c r="L31" s="259">
        <v>0</v>
      </c>
      <c r="M31" s="260">
        <v>0</v>
      </c>
      <c r="N31" s="261">
        <v>0</v>
      </c>
      <c r="O31" s="262">
        <v>0</v>
      </c>
      <c r="P31" s="262">
        <v>0</v>
      </c>
      <c r="Q31" s="263">
        <v>0</v>
      </c>
      <c r="R31" s="264">
        <v>0</v>
      </c>
      <c r="S31" s="265">
        <f t="shared" si="3"/>
        <v>2619975</v>
      </c>
    </row>
    <row r="32" spans="1:19" ht="33.75" customHeight="1">
      <c r="A32" s="504"/>
      <c r="B32" s="504"/>
      <c r="C32" s="251" t="s">
        <v>76</v>
      </c>
      <c r="D32" s="252" t="s">
        <v>16</v>
      </c>
      <c r="E32" s="284">
        <v>150</v>
      </c>
      <c r="F32" s="254">
        <v>2</v>
      </c>
      <c r="G32" s="255">
        <f t="shared" si="0"/>
        <v>300</v>
      </c>
      <c r="H32" s="256">
        <f>ROUND(VLOOKUP(D32,Tabla22[],2,FALSE()),0)</f>
        <v>6107703</v>
      </c>
      <c r="I32" s="256">
        <f>ROUND(VLOOKUP(D32,Tabla22[],6,FALSE()),0)</f>
        <v>34933</v>
      </c>
      <c r="J32" s="257">
        <f t="shared" si="1"/>
        <v>69866</v>
      </c>
      <c r="K32" s="258">
        <f t="shared" si="2"/>
        <v>10479900</v>
      </c>
      <c r="L32" s="259">
        <v>0</v>
      </c>
      <c r="M32" s="260">
        <v>0</v>
      </c>
      <c r="N32" s="261">
        <v>0</v>
      </c>
      <c r="O32" s="262">
        <v>0</v>
      </c>
      <c r="P32" s="262">
        <v>0</v>
      </c>
      <c r="Q32" s="263">
        <v>0</v>
      </c>
      <c r="R32" s="264">
        <v>0</v>
      </c>
      <c r="S32" s="265">
        <f t="shared" si="3"/>
        <v>10479900</v>
      </c>
    </row>
    <row r="33" spans="1:19" ht="17.25" customHeight="1">
      <c r="A33" s="504"/>
      <c r="B33" s="504"/>
      <c r="C33" s="251" t="s">
        <v>77</v>
      </c>
      <c r="D33" s="252" t="s">
        <v>16</v>
      </c>
      <c r="E33" s="285">
        <v>150</v>
      </c>
      <c r="F33" s="254">
        <v>0.5</v>
      </c>
      <c r="G33" s="255">
        <f t="shared" si="0"/>
        <v>75</v>
      </c>
      <c r="H33" s="256">
        <f>ROUND(VLOOKUP(D33,Tabla22[],2,FALSE()),0)</f>
        <v>6107703</v>
      </c>
      <c r="I33" s="256">
        <f>ROUND(VLOOKUP(D33,Tabla22[],6,FALSE()),0)</f>
        <v>34933</v>
      </c>
      <c r="J33" s="257">
        <f t="shared" si="1"/>
        <v>17466.5</v>
      </c>
      <c r="K33" s="258">
        <f t="shared" si="2"/>
        <v>2619975</v>
      </c>
      <c r="L33" s="259">
        <v>0</v>
      </c>
      <c r="M33" s="260">
        <v>0</v>
      </c>
      <c r="N33" s="261">
        <v>0</v>
      </c>
      <c r="O33" s="262">
        <v>0</v>
      </c>
      <c r="P33" s="262">
        <v>0</v>
      </c>
      <c r="Q33" s="263">
        <v>0</v>
      </c>
      <c r="R33" s="264">
        <v>0</v>
      </c>
      <c r="S33" s="265">
        <f t="shared" si="3"/>
        <v>2619975</v>
      </c>
    </row>
    <row r="34" spans="1:19" ht="17.25" customHeight="1" thickBot="1">
      <c r="A34" s="504"/>
      <c r="B34" s="504"/>
      <c r="C34" s="251" t="s">
        <v>78</v>
      </c>
      <c r="D34" s="252" t="s">
        <v>16</v>
      </c>
      <c r="E34" s="284">
        <v>150</v>
      </c>
      <c r="F34" s="254">
        <v>0.16</v>
      </c>
      <c r="G34" s="255">
        <f t="shared" si="0"/>
        <v>24</v>
      </c>
      <c r="H34" s="256">
        <f>ROUND(VLOOKUP(D34,Tabla22[],2,FALSE()),0)</f>
        <v>6107703</v>
      </c>
      <c r="I34" s="256">
        <f>ROUND(VLOOKUP(D34,Tabla22[],6,FALSE()),0)</f>
        <v>34933</v>
      </c>
      <c r="J34" s="257">
        <f t="shared" si="1"/>
        <v>5589.28</v>
      </c>
      <c r="K34" s="258">
        <f t="shared" si="2"/>
        <v>838392</v>
      </c>
      <c r="L34" s="259">
        <v>0</v>
      </c>
      <c r="M34" s="260">
        <v>0</v>
      </c>
      <c r="N34" s="261">
        <v>0</v>
      </c>
      <c r="O34" s="262">
        <v>0</v>
      </c>
      <c r="P34" s="262">
        <v>0</v>
      </c>
      <c r="Q34" s="263">
        <v>0</v>
      </c>
      <c r="R34" s="264">
        <v>0</v>
      </c>
      <c r="S34" s="265">
        <f t="shared" si="3"/>
        <v>838392</v>
      </c>
    </row>
    <row r="35" spans="1:19" ht="33.75" customHeight="1" thickBot="1">
      <c r="A35" s="504"/>
      <c r="B35" s="485"/>
      <c r="C35" s="266" t="s">
        <v>79</v>
      </c>
      <c r="D35" s="267" t="s">
        <v>16</v>
      </c>
      <c r="E35" s="289">
        <v>150</v>
      </c>
      <c r="F35" s="269">
        <v>0.54</v>
      </c>
      <c r="G35" s="280">
        <f t="shared" si="0"/>
        <v>81</v>
      </c>
      <c r="H35" s="270">
        <f>ROUND(VLOOKUP(D35,Tabla22[],2,FALSE()),0)</f>
        <v>6107703</v>
      </c>
      <c r="I35" s="270">
        <f>ROUND(VLOOKUP(D35,Tabla22[],6,FALSE()),0)</f>
        <v>34933</v>
      </c>
      <c r="J35" s="271">
        <f t="shared" si="1"/>
        <v>18863.82</v>
      </c>
      <c r="K35" s="272">
        <f t="shared" si="2"/>
        <v>2829573</v>
      </c>
      <c r="L35" s="273">
        <v>0</v>
      </c>
      <c r="M35" s="274">
        <v>0</v>
      </c>
      <c r="N35" s="275">
        <v>0</v>
      </c>
      <c r="O35" s="276">
        <v>0</v>
      </c>
      <c r="P35" s="276">
        <v>0</v>
      </c>
      <c r="Q35" s="277">
        <v>0</v>
      </c>
      <c r="R35" s="278">
        <v>0</v>
      </c>
      <c r="S35" s="279">
        <f t="shared" si="3"/>
        <v>2829573</v>
      </c>
    </row>
    <row r="36" spans="1:19" ht="33" customHeight="1">
      <c r="A36" s="504"/>
      <c r="B36" s="485" t="s">
        <v>179</v>
      </c>
      <c r="C36" s="236" t="s">
        <v>180</v>
      </c>
      <c r="D36" s="237" t="s">
        <v>181</v>
      </c>
      <c r="E36" s="288">
        <v>150</v>
      </c>
      <c r="F36" s="239">
        <v>0.05</v>
      </c>
      <c r="G36" s="240">
        <f t="shared" si="0"/>
        <v>7.5</v>
      </c>
      <c r="H36" s="241">
        <f>ROUND(VLOOKUP(D36,Tabla22[],2,FALSE()),0)</f>
        <v>8822237</v>
      </c>
      <c r="I36" s="241">
        <f>ROUND(VLOOKUP(D36,Tabla22[],6,FALSE()),0)</f>
        <v>50459</v>
      </c>
      <c r="J36" s="242">
        <f t="shared" si="1"/>
        <v>2522.9500000000003</v>
      </c>
      <c r="K36" s="243">
        <f t="shared" si="2"/>
        <v>378442.5</v>
      </c>
      <c r="L36" s="290">
        <v>0</v>
      </c>
      <c r="M36" s="291">
        <v>0</v>
      </c>
      <c r="N36" s="292">
        <v>0</v>
      </c>
      <c r="O36" s="293">
        <v>0</v>
      </c>
      <c r="P36" s="293">
        <v>0</v>
      </c>
      <c r="Q36" s="294">
        <v>0</v>
      </c>
      <c r="R36" s="295">
        <v>0</v>
      </c>
      <c r="S36" s="296">
        <f t="shared" si="3"/>
        <v>378442.5</v>
      </c>
    </row>
    <row r="37" spans="1:19" ht="49.5" customHeight="1">
      <c r="A37" s="504"/>
      <c r="B37" s="504"/>
      <c r="C37" s="297" t="s">
        <v>182</v>
      </c>
      <c r="D37" s="252" t="s">
        <v>181</v>
      </c>
      <c r="E37" s="284">
        <v>150</v>
      </c>
      <c r="F37" s="254">
        <v>0.25</v>
      </c>
      <c r="G37" s="255">
        <f t="shared" si="0"/>
        <v>37.5</v>
      </c>
      <c r="H37" s="256">
        <f>ROUND(VLOOKUP(D37,Tabla22[],2,FALSE()),0)</f>
        <v>8822237</v>
      </c>
      <c r="I37" s="256">
        <f>ROUND(VLOOKUP(D37,Tabla22[],6,FALSE()),0)</f>
        <v>50459</v>
      </c>
      <c r="J37" s="257">
        <f t="shared" si="1"/>
        <v>12614.75</v>
      </c>
      <c r="K37" s="258">
        <f t="shared" si="2"/>
        <v>1892212.5</v>
      </c>
      <c r="L37" s="259">
        <v>0</v>
      </c>
      <c r="M37" s="260">
        <v>0</v>
      </c>
      <c r="N37" s="261">
        <v>0</v>
      </c>
      <c r="O37" s="262">
        <v>0</v>
      </c>
      <c r="P37" s="262">
        <v>0</v>
      </c>
      <c r="Q37" s="263">
        <v>0</v>
      </c>
      <c r="R37" s="264">
        <v>0</v>
      </c>
      <c r="S37" s="265">
        <f t="shared" si="3"/>
        <v>1892212.5</v>
      </c>
    </row>
    <row r="38" spans="1:19" ht="33.75" customHeight="1" thickBot="1">
      <c r="A38" s="504"/>
      <c r="B38" s="504"/>
      <c r="C38" s="298" t="s">
        <v>183</v>
      </c>
      <c r="D38" s="267" t="s">
        <v>181</v>
      </c>
      <c r="E38" s="289">
        <v>150</v>
      </c>
      <c r="F38" s="269">
        <v>0.5</v>
      </c>
      <c r="G38" s="280">
        <f t="shared" si="0"/>
        <v>75</v>
      </c>
      <c r="H38" s="270">
        <f>ROUND(VLOOKUP(D38,Tabla22[],2,FALSE()),0)</f>
        <v>8822237</v>
      </c>
      <c r="I38" s="270">
        <f>ROUND(VLOOKUP(D38,Tabla22[],6,FALSE()),0)</f>
        <v>50459</v>
      </c>
      <c r="J38" s="271">
        <f t="shared" si="1"/>
        <v>25229.5</v>
      </c>
      <c r="K38" s="272">
        <f t="shared" si="2"/>
        <v>3784425</v>
      </c>
      <c r="L38" s="259">
        <v>0</v>
      </c>
      <c r="M38" s="260">
        <v>0</v>
      </c>
      <c r="N38" s="261">
        <v>0</v>
      </c>
      <c r="O38" s="262">
        <v>0</v>
      </c>
      <c r="P38" s="262">
        <v>0</v>
      </c>
      <c r="Q38" s="263">
        <v>0</v>
      </c>
      <c r="R38" s="264">
        <v>0</v>
      </c>
      <c r="S38" s="265">
        <f t="shared" si="3"/>
        <v>3784425</v>
      </c>
    </row>
    <row r="39" spans="1:19" ht="66" customHeight="1">
      <c r="A39" s="501">
        <v>7</v>
      </c>
      <c r="B39" s="485" t="s">
        <v>184</v>
      </c>
      <c r="C39" s="299" t="s">
        <v>185</v>
      </c>
      <c r="D39" s="237" t="s">
        <v>181</v>
      </c>
      <c r="E39" s="300">
        <v>1</v>
      </c>
      <c r="F39" s="239">
        <v>2</v>
      </c>
      <c r="G39" s="240">
        <f t="shared" si="0"/>
        <v>2</v>
      </c>
      <c r="H39" s="241">
        <f>ROUND(VLOOKUP(D39,Tabla22[],2,FALSE()),0)</f>
        <v>8822237</v>
      </c>
      <c r="I39" s="241">
        <f>ROUND(VLOOKUP(D39,Tabla22[],6,FALSE()),0)</f>
        <v>50459</v>
      </c>
      <c r="J39" s="242">
        <f t="shared" si="1"/>
        <v>100918</v>
      </c>
      <c r="K39" s="243">
        <f t="shared" si="2"/>
        <v>100918</v>
      </c>
      <c r="L39" s="244">
        <v>0</v>
      </c>
      <c r="M39" s="245">
        <v>0</v>
      </c>
      <c r="N39" s="246">
        <v>0</v>
      </c>
      <c r="O39" s="247">
        <v>0</v>
      </c>
      <c r="P39" s="247">
        <v>0</v>
      </c>
      <c r="Q39" s="248">
        <v>0</v>
      </c>
      <c r="R39" s="249">
        <v>0</v>
      </c>
      <c r="S39" s="250">
        <f t="shared" ref="S39:S70" si="4">SUM(K39,R39)</f>
        <v>100918</v>
      </c>
    </row>
    <row r="40" spans="1:19" ht="66" customHeight="1">
      <c r="A40" s="501"/>
      <c r="B40" s="501"/>
      <c r="C40" s="301" t="s">
        <v>186</v>
      </c>
      <c r="D40" s="252" t="s">
        <v>181</v>
      </c>
      <c r="E40" s="302">
        <v>2</v>
      </c>
      <c r="F40" s="254">
        <v>2</v>
      </c>
      <c r="G40" s="255">
        <f t="shared" si="0"/>
        <v>4</v>
      </c>
      <c r="H40" s="256">
        <f>ROUND(VLOOKUP(D40,Tabla22[],2,FALSE()),0)</f>
        <v>8822237</v>
      </c>
      <c r="I40" s="256">
        <f>ROUND(VLOOKUP(D40,Tabla22[],6,FALSE()),0)</f>
        <v>50459</v>
      </c>
      <c r="J40" s="257">
        <f t="shared" si="1"/>
        <v>100918</v>
      </c>
      <c r="K40" s="258">
        <f t="shared" si="2"/>
        <v>201836</v>
      </c>
      <c r="L40" s="259">
        <v>0</v>
      </c>
      <c r="M40" s="260">
        <v>0</v>
      </c>
      <c r="N40" s="261">
        <v>0</v>
      </c>
      <c r="O40" s="262">
        <v>0</v>
      </c>
      <c r="P40" s="262">
        <v>0</v>
      </c>
      <c r="Q40" s="263">
        <v>0</v>
      </c>
      <c r="R40" s="264">
        <v>0</v>
      </c>
      <c r="S40" s="265">
        <f t="shared" si="4"/>
        <v>201836</v>
      </c>
    </row>
    <row r="41" spans="1:19" ht="33" customHeight="1">
      <c r="A41" s="501"/>
      <c r="B41" s="501"/>
      <c r="C41" s="301" t="s">
        <v>187</v>
      </c>
      <c r="D41" s="252" t="s">
        <v>16</v>
      </c>
      <c r="E41" s="302">
        <v>150</v>
      </c>
      <c r="F41" s="254">
        <v>2</v>
      </c>
      <c r="G41" s="255">
        <f t="shared" si="0"/>
        <v>300</v>
      </c>
      <c r="H41" s="256">
        <v>6107703</v>
      </c>
      <c r="I41" s="256">
        <v>34933</v>
      </c>
      <c r="J41" s="257">
        <f t="shared" si="1"/>
        <v>69866</v>
      </c>
      <c r="K41" s="258">
        <f t="shared" si="2"/>
        <v>10479900</v>
      </c>
      <c r="L41" s="259">
        <v>0</v>
      </c>
      <c r="M41" s="260">
        <v>0</v>
      </c>
      <c r="N41" s="261">
        <v>0</v>
      </c>
      <c r="O41" s="262">
        <v>0</v>
      </c>
      <c r="P41" s="262">
        <v>0</v>
      </c>
      <c r="Q41" s="263">
        <v>0</v>
      </c>
      <c r="R41" s="264">
        <v>0</v>
      </c>
      <c r="S41" s="265">
        <f t="shared" si="4"/>
        <v>10479900</v>
      </c>
    </row>
    <row r="42" spans="1:19" ht="49.5" customHeight="1">
      <c r="A42" s="501"/>
      <c r="B42" s="501"/>
      <c r="C42" s="301" t="s">
        <v>188</v>
      </c>
      <c r="D42" s="252" t="s">
        <v>16</v>
      </c>
      <c r="E42" s="302">
        <v>150</v>
      </c>
      <c r="F42" s="254">
        <v>1</v>
      </c>
      <c r="G42" s="255">
        <f t="shared" si="0"/>
        <v>150</v>
      </c>
      <c r="H42" s="256">
        <v>6107703</v>
      </c>
      <c r="I42" s="256">
        <v>34933</v>
      </c>
      <c r="J42" s="257">
        <f t="shared" si="1"/>
        <v>34933</v>
      </c>
      <c r="K42" s="258">
        <f t="shared" si="2"/>
        <v>5239950</v>
      </c>
      <c r="L42" s="259">
        <v>0</v>
      </c>
      <c r="M42" s="260">
        <v>0</v>
      </c>
      <c r="N42" s="261">
        <v>0</v>
      </c>
      <c r="O42" s="262">
        <v>0</v>
      </c>
      <c r="P42" s="262">
        <v>0</v>
      </c>
      <c r="Q42" s="263">
        <v>0</v>
      </c>
      <c r="R42" s="264">
        <v>0</v>
      </c>
      <c r="S42" s="265">
        <f t="shared" si="4"/>
        <v>5239950</v>
      </c>
    </row>
    <row r="43" spans="1:19" ht="33" customHeight="1">
      <c r="A43" s="501"/>
      <c r="B43" s="501"/>
      <c r="C43" s="303" t="s">
        <v>189</v>
      </c>
      <c r="D43" s="252" t="s">
        <v>190</v>
      </c>
      <c r="E43" s="302">
        <v>150</v>
      </c>
      <c r="F43" s="254">
        <v>1</v>
      </c>
      <c r="G43" s="255">
        <f t="shared" si="0"/>
        <v>150</v>
      </c>
      <c r="H43" s="256">
        <v>6107703</v>
      </c>
      <c r="I43" s="256">
        <v>34933</v>
      </c>
      <c r="J43" s="257">
        <f t="shared" si="1"/>
        <v>34933</v>
      </c>
      <c r="K43" s="258">
        <f t="shared" si="2"/>
        <v>5239950</v>
      </c>
      <c r="L43" s="259">
        <v>0</v>
      </c>
      <c r="M43" s="260">
        <v>0</v>
      </c>
      <c r="N43" s="261">
        <v>0</v>
      </c>
      <c r="O43" s="262">
        <v>0</v>
      </c>
      <c r="P43" s="262">
        <v>0</v>
      </c>
      <c r="Q43" s="263">
        <v>0</v>
      </c>
      <c r="R43" s="264">
        <v>0</v>
      </c>
      <c r="S43" s="265">
        <f t="shared" si="4"/>
        <v>5239950</v>
      </c>
    </row>
    <row r="44" spans="1:19" ht="33" customHeight="1">
      <c r="A44" s="501"/>
      <c r="B44" s="501"/>
      <c r="C44" s="303" t="s">
        <v>191</v>
      </c>
      <c r="D44" s="252" t="s">
        <v>16</v>
      </c>
      <c r="E44" s="302">
        <v>9</v>
      </c>
      <c r="F44" s="254">
        <v>2</v>
      </c>
      <c r="G44" s="255">
        <f t="shared" si="0"/>
        <v>18</v>
      </c>
      <c r="H44" s="256">
        <v>6107703</v>
      </c>
      <c r="I44" s="256">
        <v>34933</v>
      </c>
      <c r="J44" s="257">
        <f t="shared" si="1"/>
        <v>69866</v>
      </c>
      <c r="K44" s="258">
        <f t="shared" si="2"/>
        <v>628794</v>
      </c>
      <c r="L44" s="259">
        <v>0</v>
      </c>
      <c r="M44" s="260">
        <v>0</v>
      </c>
      <c r="N44" s="261">
        <v>0</v>
      </c>
      <c r="O44" s="262">
        <v>0</v>
      </c>
      <c r="P44" s="262">
        <v>0</v>
      </c>
      <c r="Q44" s="263">
        <v>0</v>
      </c>
      <c r="R44" s="264">
        <v>0</v>
      </c>
      <c r="S44" s="265">
        <f t="shared" si="4"/>
        <v>628794</v>
      </c>
    </row>
    <row r="45" spans="1:19" ht="42" customHeight="1" thickBot="1">
      <c r="A45" s="501"/>
      <c r="B45" s="501"/>
      <c r="C45" s="304" t="s">
        <v>192</v>
      </c>
      <c r="D45" s="305" t="s">
        <v>181</v>
      </c>
      <c r="E45" s="306">
        <v>2</v>
      </c>
      <c r="F45" s="307">
        <v>8</v>
      </c>
      <c r="G45" s="308">
        <f t="shared" si="0"/>
        <v>16</v>
      </c>
      <c r="H45" s="309">
        <v>8822237</v>
      </c>
      <c r="I45" s="309">
        <v>50459</v>
      </c>
      <c r="J45" s="310">
        <f t="shared" si="1"/>
        <v>403672</v>
      </c>
      <c r="K45" s="311">
        <f t="shared" si="2"/>
        <v>807344</v>
      </c>
      <c r="L45" s="259">
        <v>0</v>
      </c>
      <c r="M45" s="260">
        <v>0</v>
      </c>
      <c r="N45" s="261">
        <v>0</v>
      </c>
      <c r="O45" s="262">
        <v>0</v>
      </c>
      <c r="P45" s="262">
        <v>0</v>
      </c>
      <c r="Q45" s="263">
        <v>0</v>
      </c>
      <c r="R45" s="264">
        <v>0</v>
      </c>
      <c r="S45" s="265">
        <f t="shared" si="4"/>
        <v>807344</v>
      </c>
    </row>
    <row r="46" spans="1:19" ht="26.45" customHeight="1" thickBot="1">
      <c r="A46" s="485">
        <v>9</v>
      </c>
      <c r="B46" s="502" t="s">
        <v>193</v>
      </c>
      <c r="C46" s="312" t="s">
        <v>194</v>
      </c>
      <c r="D46" s="237" t="s">
        <v>195</v>
      </c>
      <c r="E46" s="282">
        <v>1</v>
      </c>
      <c r="F46" s="239">
        <v>24</v>
      </c>
      <c r="G46" s="240">
        <v>3</v>
      </c>
      <c r="H46" s="241">
        <v>6107703</v>
      </c>
      <c r="I46" s="241">
        <v>34933</v>
      </c>
      <c r="J46" s="242">
        <f t="shared" si="1"/>
        <v>838392</v>
      </c>
      <c r="K46" s="243">
        <f t="shared" si="2"/>
        <v>838392</v>
      </c>
      <c r="L46" s="259">
        <v>0</v>
      </c>
      <c r="M46" s="260">
        <v>0</v>
      </c>
      <c r="N46" s="261">
        <v>0</v>
      </c>
      <c r="O46" s="262">
        <v>0</v>
      </c>
      <c r="P46" s="262">
        <v>0</v>
      </c>
      <c r="Q46" s="263">
        <v>0</v>
      </c>
      <c r="R46" s="264">
        <v>0</v>
      </c>
      <c r="S46" s="313">
        <f t="shared" si="4"/>
        <v>838392</v>
      </c>
    </row>
    <row r="47" spans="1:19" ht="21" customHeight="1" thickBot="1">
      <c r="A47" s="485"/>
      <c r="B47" s="485"/>
      <c r="C47" s="503" t="s">
        <v>196</v>
      </c>
      <c r="D47" s="252" t="s">
        <v>14</v>
      </c>
      <c r="E47" s="285">
        <v>1</v>
      </c>
      <c r="F47" s="254">
        <v>3</v>
      </c>
      <c r="G47" s="315">
        <v>3</v>
      </c>
      <c r="H47" s="256">
        <v>10532771</v>
      </c>
      <c r="I47" s="256">
        <v>60242</v>
      </c>
      <c r="J47" s="257">
        <f t="shared" si="1"/>
        <v>180726</v>
      </c>
      <c r="K47" s="316">
        <f t="shared" si="2"/>
        <v>180726</v>
      </c>
      <c r="L47" s="317">
        <v>0</v>
      </c>
      <c r="M47" s="317">
        <v>0</v>
      </c>
      <c r="N47" s="318">
        <v>0</v>
      </c>
      <c r="O47" s="319">
        <f t="shared" ref="O47:O70" si="5">+N47*M47</f>
        <v>0</v>
      </c>
      <c r="P47" s="320">
        <v>0</v>
      </c>
      <c r="Q47" s="320">
        <v>0</v>
      </c>
      <c r="R47" s="321">
        <v>0</v>
      </c>
      <c r="S47" s="322">
        <f t="shared" si="4"/>
        <v>180726</v>
      </c>
    </row>
    <row r="48" spans="1:19" ht="20.25" customHeight="1" thickBot="1">
      <c r="A48" s="485"/>
      <c r="B48" s="485"/>
      <c r="C48" s="485"/>
      <c r="D48" s="252" t="s">
        <v>181</v>
      </c>
      <c r="E48" s="285">
        <v>1</v>
      </c>
      <c r="F48" s="254">
        <v>3</v>
      </c>
      <c r="G48" s="315">
        <v>3</v>
      </c>
      <c r="H48" s="256">
        <v>8822237</v>
      </c>
      <c r="I48" s="256">
        <v>50459</v>
      </c>
      <c r="J48" s="257">
        <f t="shared" si="1"/>
        <v>151377</v>
      </c>
      <c r="K48" s="316">
        <f t="shared" si="2"/>
        <v>151377</v>
      </c>
      <c r="L48" s="323">
        <v>0</v>
      </c>
      <c r="M48" s="323">
        <v>0</v>
      </c>
      <c r="N48" s="324">
        <v>0</v>
      </c>
      <c r="O48" s="325">
        <f t="shared" si="5"/>
        <v>0</v>
      </c>
      <c r="P48" s="326">
        <v>0</v>
      </c>
      <c r="Q48" s="326">
        <v>0</v>
      </c>
      <c r="R48" s="327">
        <v>0</v>
      </c>
      <c r="S48" s="328">
        <f t="shared" si="4"/>
        <v>151377</v>
      </c>
    </row>
    <row r="49" spans="1:19" ht="33" customHeight="1" thickBot="1">
      <c r="A49" s="485"/>
      <c r="B49" s="485"/>
      <c r="C49" s="485"/>
      <c r="D49" s="252" t="s">
        <v>197</v>
      </c>
      <c r="E49" s="285">
        <v>1</v>
      </c>
      <c r="F49" s="254">
        <v>3</v>
      </c>
      <c r="G49" s="315">
        <f>+F49*E49</f>
        <v>3</v>
      </c>
      <c r="H49" s="256">
        <v>6107703</v>
      </c>
      <c r="I49" s="256">
        <v>34933</v>
      </c>
      <c r="J49" s="257">
        <f t="shared" si="1"/>
        <v>104799</v>
      </c>
      <c r="K49" s="316">
        <f t="shared" si="2"/>
        <v>104799</v>
      </c>
      <c r="L49" s="323">
        <v>0</v>
      </c>
      <c r="M49" s="323">
        <v>0</v>
      </c>
      <c r="N49" s="324">
        <v>0</v>
      </c>
      <c r="O49" s="325">
        <f t="shared" si="5"/>
        <v>0</v>
      </c>
      <c r="P49" s="326">
        <v>0</v>
      </c>
      <c r="Q49" s="326">
        <v>0</v>
      </c>
      <c r="R49" s="327">
        <v>0</v>
      </c>
      <c r="S49" s="328">
        <f t="shared" si="4"/>
        <v>104799</v>
      </c>
    </row>
    <row r="50" spans="1:19" ht="33" customHeight="1" thickBot="1">
      <c r="A50" s="485"/>
      <c r="B50" s="485"/>
      <c r="C50" s="485"/>
      <c r="D50" s="252" t="s">
        <v>198</v>
      </c>
      <c r="E50" s="285">
        <v>1</v>
      </c>
      <c r="F50" s="254">
        <v>3</v>
      </c>
      <c r="G50" s="315">
        <f>+F50*E50</f>
        <v>3</v>
      </c>
      <c r="H50" s="256">
        <v>6107703</v>
      </c>
      <c r="I50" s="256">
        <v>34933</v>
      </c>
      <c r="J50" s="257">
        <f t="shared" si="1"/>
        <v>104799</v>
      </c>
      <c r="K50" s="316">
        <f t="shared" si="2"/>
        <v>104799</v>
      </c>
      <c r="L50" s="323">
        <v>0</v>
      </c>
      <c r="M50" s="323">
        <v>0</v>
      </c>
      <c r="N50" s="324">
        <v>0</v>
      </c>
      <c r="O50" s="325">
        <f t="shared" si="5"/>
        <v>0</v>
      </c>
      <c r="P50" s="326">
        <v>0</v>
      </c>
      <c r="Q50" s="326">
        <v>0</v>
      </c>
      <c r="R50" s="327">
        <v>0</v>
      </c>
      <c r="S50" s="328">
        <f t="shared" si="4"/>
        <v>104799</v>
      </c>
    </row>
    <row r="51" spans="1:19" ht="61.5" customHeight="1" thickBot="1">
      <c r="A51" s="485"/>
      <c r="B51" s="485"/>
      <c r="C51" s="503"/>
      <c r="D51" s="252" t="s">
        <v>199</v>
      </c>
      <c r="E51" s="285">
        <v>1</v>
      </c>
      <c r="F51" s="254">
        <v>3</v>
      </c>
      <c r="G51" s="315">
        <f>+F51*E51</f>
        <v>3</v>
      </c>
      <c r="H51" s="256">
        <v>6107703</v>
      </c>
      <c r="I51" s="256">
        <v>34933</v>
      </c>
      <c r="J51" s="257">
        <f t="shared" si="1"/>
        <v>104799</v>
      </c>
      <c r="K51" s="316">
        <f t="shared" si="2"/>
        <v>104799</v>
      </c>
      <c r="L51" s="329">
        <v>0</v>
      </c>
      <c r="M51" s="323">
        <v>0</v>
      </c>
      <c r="N51" s="324">
        <v>0</v>
      </c>
      <c r="O51" s="325">
        <f t="shared" si="5"/>
        <v>0</v>
      </c>
      <c r="P51" s="326">
        <v>0</v>
      </c>
      <c r="Q51" s="326">
        <v>0</v>
      </c>
      <c r="R51" s="327">
        <v>0</v>
      </c>
      <c r="S51" s="328">
        <f t="shared" si="4"/>
        <v>104799</v>
      </c>
    </row>
    <row r="52" spans="1:19" ht="36" customHeight="1" thickBot="1">
      <c r="A52" s="485"/>
      <c r="B52" s="485"/>
      <c r="C52" s="314" t="s">
        <v>200</v>
      </c>
      <c r="D52" s="252" t="s">
        <v>197</v>
      </c>
      <c r="E52" s="285">
        <v>1</v>
      </c>
      <c r="F52" s="254">
        <v>24</v>
      </c>
      <c r="G52" s="315">
        <f>+F52*E52</f>
        <v>24</v>
      </c>
      <c r="H52" s="256">
        <v>6107703</v>
      </c>
      <c r="I52" s="256">
        <v>34933</v>
      </c>
      <c r="J52" s="257">
        <f>IFERROR(I52*F52,"")</f>
        <v>838392</v>
      </c>
      <c r="K52" s="316">
        <f t="shared" si="2"/>
        <v>838392</v>
      </c>
      <c r="L52" s="329">
        <v>0</v>
      </c>
      <c r="M52" s="323">
        <v>0</v>
      </c>
      <c r="N52" s="324">
        <v>0</v>
      </c>
      <c r="O52" s="325">
        <f t="shared" si="5"/>
        <v>0</v>
      </c>
      <c r="P52" s="326">
        <v>0</v>
      </c>
      <c r="Q52" s="326">
        <v>0</v>
      </c>
      <c r="R52" s="327">
        <v>0</v>
      </c>
      <c r="S52" s="328">
        <f t="shared" si="4"/>
        <v>838392</v>
      </c>
    </row>
    <row r="53" spans="1:19" ht="113.45" customHeight="1" thickBot="1">
      <c r="A53" s="485"/>
      <c r="B53" s="485"/>
      <c r="C53" s="314" t="s">
        <v>201</v>
      </c>
      <c r="D53" s="252" t="s">
        <v>197</v>
      </c>
      <c r="E53" s="285">
        <v>150</v>
      </c>
      <c r="F53" s="254">
        <v>4</v>
      </c>
      <c r="G53" s="315">
        <f>+F53*E53</f>
        <v>600</v>
      </c>
      <c r="H53" s="256">
        <v>6107703</v>
      </c>
      <c r="I53" s="256">
        <v>34933</v>
      </c>
      <c r="J53" s="257">
        <f>IFERROR(I53*F53,"")</f>
        <v>139732</v>
      </c>
      <c r="K53" s="316">
        <f t="shared" si="2"/>
        <v>20959800</v>
      </c>
      <c r="L53" s="329">
        <v>0</v>
      </c>
      <c r="M53" s="323">
        <v>0</v>
      </c>
      <c r="N53" s="324">
        <v>0</v>
      </c>
      <c r="O53" s="325">
        <f t="shared" si="5"/>
        <v>0</v>
      </c>
      <c r="P53" s="326">
        <v>0</v>
      </c>
      <c r="Q53" s="326">
        <v>0</v>
      </c>
      <c r="R53" s="327">
        <v>0</v>
      </c>
      <c r="S53" s="328">
        <f t="shared" si="4"/>
        <v>20959800</v>
      </c>
    </row>
    <row r="54" spans="1:19" ht="49.5" customHeight="1" thickBot="1">
      <c r="A54" s="485"/>
      <c r="B54" s="485"/>
      <c r="C54" s="314" t="s">
        <v>202</v>
      </c>
      <c r="D54" s="252" t="s">
        <v>203</v>
      </c>
      <c r="E54" s="285">
        <v>150</v>
      </c>
      <c r="F54" s="497" t="s">
        <v>203</v>
      </c>
      <c r="G54" s="497"/>
      <c r="H54" s="497"/>
      <c r="I54" s="256">
        <v>73843</v>
      </c>
      <c r="J54" s="257">
        <f>I54*E54</f>
        <v>11076450</v>
      </c>
      <c r="K54" s="316">
        <f>J54</f>
        <v>11076450</v>
      </c>
      <c r="L54" s="329">
        <v>0</v>
      </c>
      <c r="M54" s="323">
        <v>0</v>
      </c>
      <c r="N54" s="324">
        <v>0</v>
      </c>
      <c r="O54" s="325">
        <f t="shared" si="5"/>
        <v>0</v>
      </c>
      <c r="P54" s="326">
        <v>0</v>
      </c>
      <c r="Q54" s="326">
        <v>0</v>
      </c>
      <c r="R54" s="327">
        <v>0</v>
      </c>
      <c r="S54" s="328">
        <f t="shared" si="4"/>
        <v>11076450</v>
      </c>
    </row>
    <row r="55" spans="1:19" ht="43.5" customHeight="1" thickBot="1">
      <c r="A55" s="485"/>
      <c r="B55" s="485"/>
      <c r="C55" s="314" t="s">
        <v>204</v>
      </c>
      <c r="D55" s="252" t="s">
        <v>197</v>
      </c>
      <c r="E55" s="285">
        <v>1</v>
      </c>
      <c r="F55" s="254">
        <v>24</v>
      </c>
      <c r="G55" s="315">
        <f>+F55*E55</f>
        <v>24</v>
      </c>
      <c r="H55" s="256">
        <v>6107703</v>
      </c>
      <c r="I55" s="256">
        <v>34933</v>
      </c>
      <c r="J55" s="257">
        <f>IFERROR(I55*F55,"")</f>
        <v>838392</v>
      </c>
      <c r="K55" s="316">
        <f>IFERROR(E55*F55*I55,"")</f>
        <v>838392</v>
      </c>
      <c r="L55" s="329">
        <v>0</v>
      </c>
      <c r="M55" s="323">
        <v>0</v>
      </c>
      <c r="N55" s="324">
        <v>0</v>
      </c>
      <c r="O55" s="325">
        <f t="shared" si="5"/>
        <v>0</v>
      </c>
      <c r="P55" s="326">
        <v>0</v>
      </c>
      <c r="Q55" s="326">
        <v>0</v>
      </c>
      <c r="R55" s="327">
        <v>0</v>
      </c>
      <c r="S55" s="328">
        <f t="shared" si="4"/>
        <v>838392</v>
      </c>
    </row>
    <row r="56" spans="1:19" ht="84" customHeight="1" thickBot="1">
      <c r="A56" s="485"/>
      <c r="B56" s="485"/>
      <c r="C56" s="330" t="s">
        <v>205</v>
      </c>
      <c r="D56" s="252" t="s">
        <v>197</v>
      </c>
      <c r="E56" s="331">
        <v>150</v>
      </c>
      <c r="F56" s="254">
        <v>4</v>
      </c>
      <c r="G56" s="315">
        <v>600</v>
      </c>
      <c r="H56" s="256">
        <v>6107703</v>
      </c>
      <c r="I56" s="256">
        <v>34933</v>
      </c>
      <c r="J56" s="257">
        <f>IFERROR(I56*F56,"")</f>
        <v>139732</v>
      </c>
      <c r="K56" s="316">
        <f>IFERROR(E56*F56*I56,"")</f>
        <v>20959800</v>
      </c>
      <c r="L56" s="329">
        <v>0</v>
      </c>
      <c r="M56" s="323">
        <v>0</v>
      </c>
      <c r="N56" s="324">
        <v>0</v>
      </c>
      <c r="O56" s="325">
        <f t="shared" si="5"/>
        <v>0</v>
      </c>
      <c r="P56" s="326">
        <v>0</v>
      </c>
      <c r="Q56" s="326">
        <v>0</v>
      </c>
      <c r="R56" s="327">
        <v>0</v>
      </c>
      <c r="S56" s="328">
        <f t="shared" si="4"/>
        <v>20959800</v>
      </c>
    </row>
    <row r="57" spans="1:19" ht="67.5" customHeight="1" thickBot="1">
      <c r="A57" s="485"/>
      <c r="B57" s="485"/>
      <c r="C57" s="332" t="s">
        <v>206</v>
      </c>
      <c r="D57" s="252" t="s">
        <v>207</v>
      </c>
      <c r="E57" s="331">
        <v>150</v>
      </c>
      <c r="F57" s="487" t="s">
        <v>207</v>
      </c>
      <c r="G57" s="488"/>
      <c r="H57" s="489"/>
      <c r="I57" s="257">
        <v>147753</v>
      </c>
      <c r="J57" s="257">
        <f>I57*E57</f>
        <v>22162950</v>
      </c>
      <c r="K57" s="316">
        <f>J57</f>
        <v>22162950</v>
      </c>
      <c r="L57" s="329">
        <v>0</v>
      </c>
      <c r="M57" s="323">
        <v>0</v>
      </c>
      <c r="N57" s="324">
        <v>0</v>
      </c>
      <c r="O57" s="325">
        <f t="shared" si="5"/>
        <v>0</v>
      </c>
      <c r="P57" s="326">
        <v>0</v>
      </c>
      <c r="Q57" s="326">
        <v>0</v>
      </c>
      <c r="R57" s="327">
        <v>0</v>
      </c>
      <c r="S57" s="328">
        <f t="shared" si="4"/>
        <v>22162950</v>
      </c>
    </row>
    <row r="58" spans="1:19" ht="54.75" customHeight="1" thickBot="1">
      <c r="A58" s="485"/>
      <c r="B58" s="485"/>
      <c r="C58" s="332" t="s">
        <v>208</v>
      </c>
      <c r="D58" s="252" t="s">
        <v>197</v>
      </c>
      <c r="E58" s="285">
        <v>1</v>
      </c>
      <c r="F58" s="254">
        <v>24</v>
      </c>
      <c r="G58" s="315">
        <f>+F58*E58</f>
        <v>24</v>
      </c>
      <c r="H58" s="256">
        <v>6107703</v>
      </c>
      <c r="I58" s="256">
        <v>34933</v>
      </c>
      <c r="J58" s="257">
        <f>IFERROR(I58*F58,"")</f>
        <v>838392</v>
      </c>
      <c r="K58" s="316">
        <f>IFERROR(E58*F58*I58,"")</f>
        <v>838392</v>
      </c>
      <c r="L58" s="329">
        <v>0</v>
      </c>
      <c r="M58" s="323">
        <v>0</v>
      </c>
      <c r="N58" s="324">
        <v>0</v>
      </c>
      <c r="O58" s="325">
        <f t="shared" si="5"/>
        <v>0</v>
      </c>
      <c r="P58" s="326">
        <v>0</v>
      </c>
      <c r="Q58" s="326">
        <v>0</v>
      </c>
      <c r="R58" s="327">
        <v>0</v>
      </c>
      <c r="S58" s="328">
        <f t="shared" si="4"/>
        <v>838392</v>
      </c>
    </row>
    <row r="59" spans="1:19" ht="69.599999999999994" customHeight="1" thickBot="1">
      <c r="A59" s="485"/>
      <c r="B59" s="485"/>
      <c r="C59" s="330" t="s">
        <v>209</v>
      </c>
      <c r="D59" s="252" t="s">
        <v>197</v>
      </c>
      <c r="E59" s="331">
        <v>150</v>
      </c>
      <c r="F59" s="254">
        <v>4</v>
      </c>
      <c r="G59" s="315">
        <v>600</v>
      </c>
      <c r="H59" s="256">
        <v>6107703</v>
      </c>
      <c r="I59" s="256">
        <v>34933</v>
      </c>
      <c r="J59" s="257">
        <f>IFERROR(I59*F59,"")</f>
        <v>139732</v>
      </c>
      <c r="K59" s="316">
        <f>IFERROR(J59*G59,"")</f>
        <v>83839200</v>
      </c>
      <c r="L59" s="329">
        <v>0</v>
      </c>
      <c r="M59" s="323">
        <v>0</v>
      </c>
      <c r="N59" s="324">
        <v>0</v>
      </c>
      <c r="O59" s="325">
        <f t="shared" si="5"/>
        <v>0</v>
      </c>
      <c r="P59" s="326">
        <v>0</v>
      </c>
      <c r="Q59" s="326">
        <v>0</v>
      </c>
      <c r="R59" s="327">
        <v>0</v>
      </c>
      <c r="S59" s="328">
        <f t="shared" si="4"/>
        <v>83839200</v>
      </c>
    </row>
    <row r="60" spans="1:19" ht="69" customHeight="1" thickBot="1">
      <c r="A60" s="485"/>
      <c r="B60" s="485"/>
      <c r="C60" s="332" t="s">
        <v>210</v>
      </c>
      <c r="D60" s="252" t="s">
        <v>211</v>
      </c>
      <c r="E60" s="331">
        <v>150</v>
      </c>
      <c r="F60" s="490" t="s">
        <v>211</v>
      </c>
      <c r="G60" s="491"/>
      <c r="H60" s="492"/>
      <c r="I60" s="334">
        <v>147753</v>
      </c>
      <c r="J60" s="257">
        <f>I60*E60</f>
        <v>22162950</v>
      </c>
      <c r="K60" s="316">
        <f>J60</f>
        <v>22162950</v>
      </c>
      <c r="L60" s="329">
        <v>0</v>
      </c>
      <c r="M60" s="323">
        <v>0</v>
      </c>
      <c r="N60" s="324">
        <v>0</v>
      </c>
      <c r="O60" s="325">
        <f t="shared" si="5"/>
        <v>0</v>
      </c>
      <c r="P60" s="326">
        <v>0</v>
      </c>
      <c r="Q60" s="326">
        <v>0</v>
      </c>
      <c r="R60" s="327">
        <v>0</v>
      </c>
      <c r="S60" s="328">
        <f t="shared" si="4"/>
        <v>22162950</v>
      </c>
    </row>
    <row r="61" spans="1:19" ht="44.45" customHeight="1" thickBot="1">
      <c r="A61" s="485"/>
      <c r="B61" s="485"/>
      <c r="C61" s="330" t="s">
        <v>212</v>
      </c>
      <c r="D61" s="252" t="s">
        <v>213</v>
      </c>
      <c r="E61" s="331">
        <v>150</v>
      </c>
      <c r="F61" s="498" t="s">
        <v>213</v>
      </c>
      <c r="G61" s="499"/>
      <c r="H61" s="500"/>
      <c r="I61" s="6">
        <v>22483</v>
      </c>
      <c r="J61" s="460">
        <f>I61*E61</f>
        <v>3372450</v>
      </c>
      <c r="K61" s="316">
        <f>J61</f>
        <v>3372450</v>
      </c>
      <c r="L61" s="329">
        <v>0</v>
      </c>
      <c r="M61" s="323">
        <v>0</v>
      </c>
      <c r="N61" s="324">
        <v>0</v>
      </c>
      <c r="O61" s="325">
        <f t="shared" si="5"/>
        <v>0</v>
      </c>
      <c r="P61" s="326">
        <v>0</v>
      </c>
      <c r="Q61" s="326">
        <v>0</v>
      </c>
      <c r="R61" s="327">
        <v>0</v>
      </c>
      <c r="S61" s="328">
        <f t="shared" si="4"/>
        <v>3372450</v>
      </c>
    </row>
    <row r="62" spans="1:19" ht="45" customHeight="1" thickBot="1">
      <c r="A62" s="485"/>
      <c r="B62" s="485"/>
      <c r="C62" s="332" t="s">
        <v>214</v>
      </c>
      <c r="D62" s="252" t="s">
        <v>198</v>
      </c>
      <c r="E62" s="331">
        <v>1</v>
      </c>
      <c r="F62" s="254">
        <v>8</v>
      </c>
      <c r="G62" s="315">
        <f>+F62*E62</f>
        <v>8</v>
      </c>
      <c r="H62" s="256">
        <v>6107703</v>
      </c>
      <c r="I62" s="256">
        <v>34933</v>
      </c>
      <c r="J62" s="257">
        <f>IFERROR(I62*F62,"")</f>
        <v>279464</v>
      </c>
      <c r="K62" s="316">
        <f>IFERROR(E62*F62*I62,"")</f>
        <v>279464</v>
      </c>
      <c r="L62" s="329">
        <v>0</v>
      </c>
      <c r="M62" s="323">
        <v>0</v>
      </c>
      <c r="N62" s="324">
        <v>0</v>
      </c>
      <c r="O62" s="325">
        <f t="shared" si="5"/>
        <v>0</v>
      </c>
      <c r="P62" s="326">
        <v>0</v>
      </c>
      <c r="Q62" s="326">
        <v>0</v>
      </c>
      <c r="R62" s="327">
        <v>0</v>
      </c>
      <c r="S62" s="328">
        <f t="shared" si="4"/>
        <v>279464</v>
      </c>
    </row>
    <row r="63" spans="1:19" ht="126.6" customHeight="1" thickBot="1">
      <c r="A63" s="485"/>
      <c r="B63" s="485"/>
      <c r="C63" s="314" t="s">
        <v>215</v>
      </c>
      <c r="D63" s="252" t="s">
        <v>198</v>
      </c>
      <c r="E63" s="331">
        <v>150</v>
      </c>
      <c r="F63" s="254">
        <v>4</v>
      </c>
      <c r="G63" s="315">
        <f>+F63*E63</f>
        <v>600</v>
      </c>
      <c r="H63" s="256">
        <v>6107703</v>
      </c>
      <c r="I63" s="256">
        <v>34933</v>
      </c>
      <c r="J63" s="257">
        <f>IFERROR(I63*F63,"")</f>
        <v>139732</v>
      </c>
      <c r="K63" s="316">
        <f>IFERROR(E63*F63*I63,"")</f>
        <v>20959800</v>
      </c>
      <c r="L63" s="329">
        <v>0</v>
      </c>
      <c r="M63" s="323">
        <v>0</v>
      </c>
      <c r="N63" s="324">
        <v>0</v>
      </c>
      <c r="O63" s="325">
        <f t="shared" si="5"/>
        <v>0</v>
      </c>
      <c r="P63" s="326">
        <v>0</v>
      </c>
      <c r="Q63" s="326">
        <v>0</v>
      </c>
      <c r="R63" s="327">
        <v>0</v>
      </c>
      <c r="S63" s="328">
        <f t="shared" si="4"/>
        <v>20959800</v>
      </c>
    </row>
    <row r="64" spans="1:19" ht="115.5" customHeight="1" thickBot="1">
      <c r="A64" s="485"/>
      <c r="B64" s="485"/>
      <c r="C64" s="314" t="s">
        <v>216</v>
      </c>
      <c r="D64" s="252" t="s">
        <v>217</v>
      </c>
      <c r="E64" s="331">
        <v>1</v>
      </c>
      <c r="F64" s="487" t="s">
        <v>217</v>
      </c>
      <c r="G64" s="488"/>
      <c r="H64" s="489"/>
      <c r="I64" s="336">
        <v>128231</v>
      </c>
      <c r="J64" s="257">
        <f>I64*E64</f>
        <v>128231</v>
      </c>
      <c r="K64" s="316">
        <f>J64</f>
        <v>128231</v>
      </c>
      <c r="L64" s="329">
        <v>0</v>
      </c>
      <c r="M64" s="323">
        <v>0</v>
      </c>
      <c r="N64" s="324">
        <v>0</v>
      </c>
      <c r="O64" s="325">
        <f t="shared" si="5"/>
        <v>0</v>
      </c>
      <c r="P64" s="326">
        <v>0</v>
      </c>
      <c r="Q64" s="326">
        <v>0</v>
      </c>
      <c r="R64" s="327">
        <v>0</v>
      </c>
      <c r="S64" s="328">
        <f t="shared" si="4"/>
        <v>128231</v>
      </c>
    </row>
    <row r="65" spans="1:19" ht="45" customHeight="1" thickBot="1">
      <c r="A65" s="485"/>
      <c r="B65" s="485"/>
      <c r="C65" s="332" t="s">
        <v>218</v>
      </c>
      <c r="D65" s="252" t="s">
        <v>198</v>
      </c>
      <c r="E65" s="331">
        <v>1</v>
      </c>
      <c r="F65" s="254">
        <v>8</v>
      </c>
      <c r="G65" s="315">
        <f>+F65*E65</f>
        <v>8</v>
      </c>
      <c r="H65" s="256">
        <v>6107703</v>
      </c>
      <c r="I65" s="256">
        <v>34933</v>
      </c>
      <c r="J65" s="257">
        <f>IFERROR(I65*F65,"")</f>
        <v>279464</v>
      </c>
      <c r="K65" s="316">
        <f>IFERROR(E65*F65*I65,"")</f>
        <v>279464</v>
      </c>
      <c r="L65" s="329">
        <v>0</v>
      </c>
      <c r="M65" s="323">
        <v>0</v>
      </c>
      <c r="N65" s="324">
        <v>0</v>
      </c>
      <c r="O65" s="325">
        <f t="shared" si="5"/>
        <v>0</v>
      </c>
      <c r="P65" s="326">
        <v>0</v>
      </c>
      <c r="Q65" s="326">
        <v>0</v>
      </c>
      <c r="R65" s="327">
        <v>0</v>
      </c>
      <c r="S65" s="328">
        <f t="shared" si="4"/>
        <v>279464</v>
      </c>
    </row>
    <row r="66" spans="1:19" ht="137.1" customHeight="1" thickBot="1">
      <c r="A66" s="485"/>
      <c r="B66" s="485"/>
      <c r="C66" s="330" t="s">
        <v>219</v>
      </c>
      <c r="D66" s="252" t="s">
        <v>198</v>
      </c>
      <c r="E66" s="331">
        <v>150</v>
      </c>
      <c r="F66" s="254">
        <v>4</v>
      </c>
      <c r="G66" s="315">
        <f>+F66*E66</f>
        <v>600</v>
      </c>
      <c r="H66" s="256">
        <v>6107703</v>
      </c>
      <c r="I66" s="256">
        <v>34933</v>
      </c>
      <c r="J66" s="257">
        <f>IFERROR(I66*F66,"")</f>
        <v>139732</v>
      </c>
      <c r="K66" s="316">
        <f>IFERROR(E66*F66*I66,"")</f>
        <v>20959800</v>
      </c>
      <c r="L66" s="329">
        <v>0</v>
      </c>
      <c r="M66" s="323">
        <v>0</v>
      </c>
      <c r="N66" s="324">
        <v>0</v>
      </c>
      <c r="O66" s="325">
        <f t="shared" si="5"/>
        <v>0</v>
      </c>
      <c r="P66" s="326">
        <v>0</v>
      </c>
      <c r="Q66" s="326">
        <v>0</v>
      </c>
      <c r="R66" s="327">
        <v>0</v>
      </c>
      <c r="S66" s="328">
        <f t="shared" si="4"/>
        <v>20959800</v>
      </c>
    </row>
    <row r="67" spans="1:19" ht="87.95" customHeight="1" thickBot="1">
      <c r="A67" s="485"/>
      <c r="B67" s="485"/>
      <c r="C67" s="332" t="s">
        <v>220</v>
      </c>
      <c r="D67" s="252" t="s">
        <v>221</v>
      </c>
      <c r="E67" s="331">
        <v>50</v>
      </c>
      <c r="F67" s="487" t="s">
        <v>221</v>
      </c>
      <c r="G67" s="488"/>
      <c r="H67" s="489"/>
      <c r="I67" s="336">
        <v>63174</v>
      </c>
      <c r="J67" s="460">
        <f>I67*E67</f>
        <v>3158700</v>
      </c>
      <c r="K67" s="316">
        <f>J67</f>
        <v>3158700</v>
      </c>
      <c r="L67" s="329">
        <v>0</v>
      </c>
      <c r="M67" s="323">
        <v>0</v>
      </c>
      <c r="N67" s="324">
        <v>0</v>
      </c>
      <c r="O67" s="325">
        <f t="shared" si="5"/>
        <v>0</v>
      </c>
      <c r="P67" s="326">
        <v>0</v>
      </c>
      <c r="Q67" s="326">
        <v>0</v>
      </c>
      <c r="R67" s="327">
        <v>0</v>
      </c>
      <c r="S67" s="328">
        <f t="shared" si="4"/>
        <v>3158700</v>
      </c>
    </row>
    <row r="68" spans="1:19" ht="83.1" customHeight="1" thickBot="1">
      <c r="A68" s="485"/>
      <c r="B68" s="485"/>
      <c r="C68" s="330" t="s">
        <v>222</v>
      </c>
      <c r="D68" s="252" t="s">
        <v>223</v>
      </c>
      <c r="E68" s="331">
        <v>100</v>
      </c>
      <c r="F68" s="487" t="s">
        <v>223</v>
      </c>
      <c r="G68" s="488"/>
      <c r="H68" s="489"/>
      <c r="I68" s="336">
        <v>81818</v>
      </c>
      <c r="J68" s="460">
        <f>I68*E68</f>
        <v>8181800</v>
      </c>
      <c r="K68" s="316">
        <f>J68</f>
        <v>8181800</v>
      </c>
      <c r="L68" s="329">
        <v>0</v>
      </c>
      <c r="M68" s="323">
        <v>0</v>
      </c>
      <c r="N68" s="324">
        <v>0</v>
      </c>
      <c r="O68" s="325">
        <f t="shared" si="5"/>
        <v>0</v>
      </c>
      <c r="P68" s="326">
        <v>0</v>
      </c>
      <c r="Q68" s="326">
        <v>0</v>
      </c>
      <c r="R68" s="327">
        <v>0</v>
      </c>
      <c r="S68" s="328">
        <f t="shared" si="4"/>
        <v>8181800</v>
      </c>
    </row>
    <row r="69" spans="1:19" ht="48.75" customHeight="1" thickBot="1">
      <c r="A69" s="485"/>
      <c r="B69" s="485"/>
      <c r="C69" s="332" t="s">
        <v>224</v>
      </c>
      <c r="D69" s="252" t="s">
        <v>199</v>
      </c>
      <c r="E69" s="331">
        <v>1</v>
      </c>
      <c r="F69" s="334">
        <v>8</v>
      </c>
      <c r="G69" s="315">
        <f>+F69*E69</f>
        <v>8</v>
      </c>
      <c r="H69" s="256">
        <v>6107703</v>
      </c>
      <c r="I69" s="256">
        <v>34933</v>
      </c>
      <c r="J69" s="335">
        <f>IFERROR(I69*F69,"")</f>
        <v>279464</v>
      </c>
      <c r="K69" s="316">
        <f>IFERROR(E69*F69*I69,"")</f>
        <v>279464</v>
      </c>
      <c r="L69" s="329">
        <v>0</v>
      </c>
      <c r="M69" s="323">
        <v>0</v>
      </c>
      <c r="N69" s="324">
        <v>0</v>
      </c>
      <c r="O69" s="325">
        <f t="shared" si="5"/>
        <v>0</v>
      </c>
      <c r="P69" s="326">
        <v>0</v>
      </c>
      <c r="Q69" s="326">
        <v>0</v>
      </c>
      <c r="R69" s="327">
        <v>0</v>
      </c>
      <c r="S69" s="328">
        <f t="shared" si="4"/>
        <v>279464</v>
      </c>
    </row>
    <row r="70" spans="1:19" ht="149.1" customHeight="1" thickBot="1">
      <c r="A70" s="485"/>
      <c r="B70" s="485"/>
      <c r="C70" s="332" t="s">
        <v>225</v>
      </c>
      <c r="D70" s="252" t="s">
        <v>199</v>
      </c>
      <c r="E70" s="331">
        <v>20</v>
      </c>
      <c r="F70" s="334">
        <v>4</v>
      </c>
      <c r="G70" s="315">
        <f>+F70*E70</f>
        <v>80</v>
      </c>
      <c r="H70" s="256">
        <v>6107703</v>
      </c>
      <c r="I70" s="256">
        <v>34933</v>
      </c>
      <c r="J70" s="335">
        <f>IFERROR(I70*F70,"")</f>
        <v>139732</v>
      </c>
      <c r="K70" s="316">
        <f>IFERROR(E70*F70*I70,"")</f>
        <v>2794640</v>
      </c>
      <c r="L70" s="323">
        <v>0</v>
      </c>
      <c r="M70" s="323">
        <v>0</v>
      </c>
      <c r="N70" s="324">
        <v>0</v>
      </c>
      <c r="O70" s="325">
        <f t="shared" si="5"/>
        <v>0</v>
      </c>
      <c r="P70" s="326">
        <v>0</v>
      </c>
      <c r="Q70" s="326">
        <v>0</v>
      </c>
      <c r="R70" s="327">
        <v>0</v>
      </c>
      <c r="S70" s="328">
        <f t="shared" si="4"/>
        <v>2794640</v>
      </c>
    </row>
    <row r="71" spans="1:19" ht="128.25" customHeight="1" thickBot="1">
      <c r="A71" s="485"/>
      <c r="B71" s="485"/>
      <c r="C71" s="332" t="s">
        <v>226</v>
      </c>
      <c r="D71" s="252" t="s">
        <v>227</v>
      </c>
      <c r="E71" s="331">
        <v>20</v>
      </c>
      <c r="F71" s="490" t="s">
        <v>228</v>
      </c>
      <c r="G71" s="491"/>
      <c r="H71" s="492"/>
      <c r="I71" s="256">
        <v>342820</v>
      </c>
      <c r="J71" s="335">
        <f>I71*E71</f>
        <v>6856400</v>
      </c>
      <c r="K71" s="316">
        <f>J71</f>
        <v>6856400</v>
      </c>
      <c r="L71" s="323"/>
      <c r="M71" s="323"/>
      <c r="N71" s="324"/>
      <c r="O71" s="325"/>
      <c r="P71" s="326"/>
      <c r="Q71" s="326"/>
      <c r="R71" s="327"/>
      <c r="S71" s="328"/>
    </row>
    <row r="72" spans="1:19" ht="27.75" customHeight="1" thickBot="1">
      <c r="A72" s="485"/>
      <c r="B72" s="485"/>
      <c r="C72" s="330" t="s">
        <v>229</v>
      </c>
      <c r="D72" s="252" t="s">
        <v>199</v>
      </c>
      <c r="E72" s="331">
        <v>1</v>
      </c>
      <c r="F72" s="334">
        <v>8</v>
      </c>
      <c r="G72" s="336">
        <f t="shared" ref="G72:G86" si="6">+F72*E72</f>
        <v>8</v>
      </c>
      <c r="H72" s="256">
        <v>6107703</v>
      </c>
      <c r="I72" s="256">
        <v>34933</v>
      </c>
      <c r="J72" s="337">
        <f t="shared" ref="J72:J87" si="7">IFERROR(I72*F72,"")</f>
        <v>279464</v>
      </c>
      <c r="K72" s="316">
        <f t="shared" ref="K72:K87" si="8">IFERROR(E72*F72*I72,"")</f>
        <v>279464</v>
      </c>
      <c r="L72" s="323">
        <v>0</v>
      </c>
      <c r="M72" s="323">
        <v>0</v>
      </c>
      <c r="N72" s="324">
        <v>0</v>
      </c>
      <c r="O72" s="325">
        <f>+N72*M72</f>
        <v>0</v>
      </c>
      <c r="P72" s="326">
        <v>0</v>
      </c>
      <c r="Q72" s="326">
        <v>0</v>
      </c>
      <c r="R72" s="327">
        <v>0</v>
      </c>
      <c r="S72" s="328">
        <f t="shared" ref="S72:S109" si="9">SUM(K72,R72)</f>
        <v>279464</v>
      </c>
    </row>
    <row r="73" spans="1:19" ht="71.25" customHeight="1" thickBot="1">
      <c r="A73" s="485"/>
      <c r="B73" s="485"/>
      <c r="C73" s="330" t="s">
        <v>230</v>
      </c>
      <c r="D73" s="252" t="s">
        <v>199</v>
      </c>
      <c r="E73" s="331">
        <v>50</v>
      </c>
      <c r="F73" s="334">
        <v>4</v>
      </c>
      <c r="G73" s="336">
        <f t="shared" si="6"/>
        <v>200</v>
      </c>
      <c r="H73" s="256">
        <v>6107703</v>
      </c>
      <c r="I73" s="256">
        <v>34933</v>
      </c>
      <c r="J73" s="337">
        <f t="shared" si="7"/>
        <v>139732</v>
      </c>
      <c r="K73" s="316">
        <f t="shared" si="8"/>
        <v>6986600</v>
      </c>
      <c r="L73" s="323">
        <v>0</v>
      </c>
      <c r="M73" s="323">
        <v>0</v>
      </c>
      <c r="N73" s="324">
        <v>0</v>
      </c>
      <c r="O73" s="325">
        <f>+N73*M73</f>
        <v>0</v>
      </c>
      <c r="P73" s="326">
        <v>0</v>
      </c>
      <c r="Q73" s="326">
        <v>0</v>
      </c>
      <c r="R73" s="327">
        <v>0</v>
      </c>
      <c r="S73" s="328">
        <f t="shared" si="9"/>
        <v>6986600</v>
      </c>
    </row>
    <row r="74" spans="1:19" ht="31.5" customHeight="1" thickBot="1">
      <c r="A74" s="485"/>
      <c r="B74" s="485"/>
      <c r="C74" s="330" t="s">
        <v>231</v>
      </c>
      <c r="D74" s="252" t="s">
        <v>199</v>
      </c>
      <c r="E74" s="331">
        <v>1</v>
      </c>
      <c r="F74" s="334">
        <v>8</v>
      </c>
      <c r="G74" s="315">
        <f t="shared" si="6"/>
        <v>8</v>
      </c>
      <c r="H74" s="256">
        <v>6107703</v>
      </c>
      <c r="I74" s="256">
        <v>34933</v>
      </c>
      <c r="J74" s="335">
        <f t="shared" si="7"/>
        <v>279464</v>
      </c>
      <c r="K74" s="316">
        <f t="shared" si="8"/>
        <v>279464</v>
      </c>
      <c r="L74" s="323">
        <v>0</v>
      </c>
      <c r="M74" s="323">
        <v>0</v>
      </c>
      <c r="N74" s="324">
        <v>0</v>
      </c>
      <c r="O74" s="325">
        <f>+N74*M74</f>
        <v>0</v>
      </c>
      <c r="P74" s="326">
        <v>0</v>
      </c>
      <c r="Q74" s="326">
        <v>0</v>
      </c>
      <c r="R74" s="327">
        <v>0</v>
      </c>
      <c r="S74" s="328">
        <f t="shared" si="9"/>
        <v>279464</v>
      </c>
    </row>
    <row r="75" spans="1:19" ht="120.75" customHeight="1" thickBot="1">
      <c r="A75" s="485"/>
      <c r="B75" s="485"/>
      <c r="C75" s="330" t="s">
        <v>232</v>
      </c>
      <c r="D75" s="252" t="s">
        <v>199</v>
      </c>
      <c r="E75" s="331">
        <v>40</v>
      </c>
      <c r="F75" s="334">
        <v>4</v>
      </c>
      <c r="G75" s="315">
        <f t="shared" si="6"/>
        <v>160</v>
      </c>
      <c r="H75" s="256">
        <v>6107703</v>
      </c>
      <c r="I75" s="256">
        <v>34933</v>
      </c>
      <c r="J75" s="257">
        <f t="shared" si="7"/>
        <v>139732</v>
      </c>
      <c r="K75" s="316">
        <f t="shared" si="8"/>
        <v>5589280</v>
      </c>
      <c r="L75" s="323">
        <v>0</v>
      </c>
      <c r="M75" s="323">
        <v>0</v>
      </c>
      <c r="N75" s="324">
        <v>0</v>
      </c>
      <c r="O75" s="325">
        <f>+N75*M75</f>
        <v>0</v>
      </c>
      <c r="P75" s="326">
        <v>0</v>
      </c>
      <c r="Q75" s="326">
        <v>0</v>
      </c>
      <c r="R75" s="327">
        <v>0</v>
      </c>
      <c r="S75" s="328">
        <f t="shared" si="9"/>
        <v>5589280</v>
      </c>
    </row>
    <row r="76" spans="1:19" ht="37.5" customHeight="1" thickBot="1">
      <c r="A76" s="485"/>
      <c r="B76" s="485"/>
      <c r="C76" s="330" t="s">
        <v>233</v>
      </c>
      <c r="D76" s="252" t="s">
        <v>199</v>
      </c>
      <c r="E76" s="331">
        <v>1</v>
      </c>
      <c r="F76" s="334">
        <v>8</v>
      </c>
      <c r="G76" s="315">
        <f t="shared" si="6"/>
        <v>8</v>
      </c>
      <c r="H76" s="256">
        <v>6107703</v>
      </c>
      <c r="I76" s="256">
        <v>34933</v>
      </c>
      <c r="J76" s="257">
        <f t="shared" si="7"/>
        <v>279464</v>
      </c>
      <c r="K76" s="316">
        <f t="shared" si="8"/>
        <v>279464</v>
      </c>
      <c r="L76" s="323"/>
      <c r="M76" s="323"/>
      <c r="N76" s="324"/>
      <c r="O76" s="325"/>
      <c r="P76" s="326"/>
      <c r="Q76" s="326"/>
      <c r="R76" s="327"/>
      <c r="S76" s="328">
        <f t="shared" si="9"/>
        <v>279464</v>
      </c>
    </row>
    <row r="77" spans="1:19" ht="171.75" customHeight="1" thickBot="1">
      <c r="A77" s="485"/>
      <c r="B77" s="485"/>
      <c r="C77" s="332" t="s">
        <v>234</v>
      </c>
      <c r="D77" s="252" t="s">
        <v>199</v>
      </c>
      <c r="E77" s="331">
        <v>40</v>
      </c>
      <c r="F77" s="334">
        <v>4</v>
      </c>
      <c r="G77" s="315">
        <f t="shared" si="6"/>
        <v>160</v>
      </c>
      <c r="H77" s="256">
        <v>6107703</v>
      </c>
      <c r="I77" s="256">
        <v>34933</v>
      </c>
      <c r="J77" s="257">
        <f t="shared" si="7"/>
        <v>139732</v>
      </c>
      <c r="K77" s="316">
        <f t="shared" si="8"/>
        <v>5589280</v>
      </c>
      <c r="L77" s="323">
        <v>0</v>
      </c>
      <c r="M77" s="323">
        <v>0</v>
      </c>
      <c r="N77" s="324">
        <v>0</v>
      </c>
      <c r="O77" s="325">
        <f t="shared" ref="O77:O90" si="10">+N77*M77</f>
        <v>0</v>
      </c>
      <c r="P77" s="326">
        <v>0</v>
      </c>
      <c r="Q77" s="326">
        <v>0</v>
      </c>
      <c r="R77" s="327">
        <v>0</v>
      </c>
      <c r="S77" s="328">
        <f t="shared" si="9"/>
        <v>5589280</v>
      </c>
    </row>
    <row r="78" spans="1:19" ht="47.25" customHeight="1" thickBot="1">
      <c r="A78" s="485"/>
      <c r="B78" s="485"/>
      <c r="C78" s="332" t="s">
        <v>235</v>
      </c>
      <c r="D78" s="252" t="s">
        <v>199</v>
      </c>
      <c r="E78" s="331">
        <v>1</v>
      </c>
      <c r="F78" s="334">
        <v>8</v>
      </c>
      <c r="G78" s="315">
        <f t="shared" si="6"/>
        <v>8</v>
      </c>
      <c r="H78" s="256">
        <v>6107703</v>
      </c>
      <c r="I78" s="256">
        <v>34933</v>
      </c>
      <c r="J78" s="257">
        <f t="shared" si="7"/>
        <v>279464</v>
      </c>
      <c r="K78" s="316">
        <f t="shared" si="8"/>
        <v>279464</v>
      </c>
      <c r="L78" s="323">
        <v>0</v>
      </c>
      <c r="M78" s="323">
        <v>0</v>
      </c>
      <c r="N78" s="324">
        <v>0</v>
      </c>
      <c r="O78" s="325">
        <f t="shared" si="10"/>
        <v>0</v>
      </c>
      <c r="P78" s="326">
        <v>0</v>
      </c>
      <c r="Q78" s="326">
        <v>0</v>
      </c>
      <c r="R78" s="327">
        <v>0</v>
      </c>
      <c r="S78" s="328">
        <f t="shared" si="9"/>
        <v>279464</v>
      </c>
    </row>
    <row r="79" spans="1:19" ht="152.1" customHeight="1" thickBot="1">
      <c r="A79" s="485"/>
      <c r="B79" s="485"/>
      <c r="C79" s="330" t="s">
        <v>236</v>
      </c>
      <c r="D79" s="252" t="s">
        <v>199</v>
      </c>
      <c r="E79" s="331">
        <v>20</v>
      </c>
      <c r="F79" s="333">
        <v>4</v>
      </c>
      <c r="G79" s="315">
        <f t="shared" si="6"/>
        <v>80</v>
      </c>
      <c r="H79" s="256">
        <v>6107703</v>
      </c>
      <c r="I79" s="256">
        <v>34933</v>
      </c>
      <c r="J79" s="257">
        <f t="shared" si="7"/>
        <v>139732</v>
      </c>
      <c r="K79" s="316">
        <f t="shared" si="8"/>
        <v>2794640</v>
      </c>
      <c r="L79" s="323">
        <v>0</v>
      </c>
      <c r="M79" s="323">
        <v>0</v>
      </c>
      <c r="N79" s="324">
        <v>0</v>
      </c>
      <c r="O79" s="325">
        <f t="shared" si="10"/>
        <v>0</v>
      </c>
      <c r="P79" s="326">
        <v>0</v>
      </c>
      <c r="Q79" s="326">
        <v>0</v>
      </c>
      <c r="R79" s="327">
        <v>0</v>
      </c>
      <c r="S79" s="328">
        <f t="shared" si="9"/>
        <v>2794640</v>
      </c>
    </row>
    <row r="80" spans="1:19" ht="48" customHeight="1" thickBot="1">
      <c r="A80" s="485"/>
      <c r="B80" s="485"/>
      <c r="C80" s="332" t="s">
        <v>237</v>
      </c>
      <c r="D80" s="252" t="s">
        <v>199</v>
      </c>
      <c r="E80" s="331">
        <v>1</v>
      </c>
      <c r="F80" s="334">
        <v>8</v>
      </c>
      <c r="G80" s="315">
        <f t="shared" si="6"/>
        <v>8</v>
      </c>
      <c r="H80" s="256">
        <v>6107703</v>
      </c>
      <c r="I80" s="256">
        <v>34933</v>
      </c>
      <c r="J80" s="257">
        <f t="shared" si="7"/>
        <v>279464</v>
      </c>
      <c r="K80" s="316">
        <f t="shared" si="8"/>
        <v>279464</v>
      </c>
      <c r="L80" s="323">
        <v>0</v>
      </c>
      <c r="M80" s="323">
        <v>0</v>
      </c>
      <c r="N80" s="324">
        <v>0</v>
      </c>
      <c r="O80" s="325">
        <f t="shared" si="10"/>
        <v>0</v>
      </c>
      <c r="P80" s="326">
        <v>0</v>
      </c>
      <c r="Q80" s="326">
        <v>0</v>
      </c>
      <c r="R80" s="327">
        <v>0</v>
      </c>
      <c r="S80" s="328">
        <f t="shared" si="9"/>
        <v>279464</v>
      </c>
    </row>
    <row r="81" spans="1:19" ht="137.1" customHeight="1" thickBot="1">
      <c r="A81" s="485"/>
      <c r="B81" s="485"/>
      <c r="C81" s="332" t="s">
        <v>238</v>
      </c>
      <c r="D81" s="252" t="s">
        <v>199</v>
      </c>
      <c r="E81" s="331">
        <v>50</v>
      </c>
      <c r="F81" s="334">
        <v>4</v>
      </c>
      <c r="G81" s="336">
        <f t="shared" si="6"/>
        <v>200</v>
      </c>
      <c r="H81" s="256">
        <v>6107703</v>
      </c>
      <c r="I81" s="256">
        <v>34933</v>
      </c>
      <c r="J81" s="337">
        <f t="shared" si="7"/>
        <v>139732</v>
      </c>
      <c r="K81" s="316">
        <f t="shared" si="8"/>
        <v>6986600</v>
      </c>
      <c r="L81" s="323">
        <v>0</v>
      </c>
      <c r="M81" s="323">
        <v>0</v>
      </c>
      <c r="N81" s="324">
        <v>0</v>
      </c>
      <c r="O81" s="325">
        <f t="shared" si="10"/>
        <v>0</v>
      </c>
      <c r="P81" s="326">
        <v>0</v>
      </c>
      <c r="Q81" s="326">
        <v>0</v>
      </c>
      <c r="R81" s="327">
        <v>0</v>
      </c>
      <c r="S81" s="328">
        <f t="shared" si="9"/>
        <v>6986600</v>
      </c>
    </row>
    <row r="82" spans="1:19" ht="63.75" customHeight="1" thickBot="1">
      <c r="A82" s="485"/>
      <c r="B82" s="485"/>
      <c r="C82" s="332" t="s">
        <v>239</v>
      </c>
      <c r="D82" s="252" t="s">
        <v>199</v>
      </c>
      <c r="E82" s="331">
        <v>1</v>
      </c>
      <c r="F82" s="334">
        <v>8</v>
      </c>
      <c r="G82" s="315">
        <f t="shared" si="6"/>
        <v>8</v>
      </c>
      <c r="H82" s="256">
        <v>6107703</v>
      </c>
      <c r="I82" s="256">
        <v>34933</v>
      </c>
      <c r="J82" s="337">
        <f t="shared" si="7"/>
        <v>279464</v>
      </c>
      <c r="K82" s="316">
        <f t="shared" si="8"/>
        <v>279464</v>
      </c>
      <c r="L82" s="323">
        <v>0</v>
      </c>
      <c r="M82" s="338">
        <v>0</v>
      </c>
      <c r="N82" s="339">
        <v>0</v>
      </c>
      <c r="O82" s="340">
        <f t="shared" si="10"/>
        <v>0</v>
      </c>
      <c r="P82" s="341">
        <v>0</v>
      </c>
      <c r="Q82" s="341">
        <v>0</v>
      </c>
      <c r="R82" s="327">
        <v>0</v>
      </c>
      <c r="S82" s="328">
        <f t="shared" si="9"/>
        <v>279464</v>
      </c>
    </row>
    <row r="83" spans="1:19" ht="115.5" customHeight="1" thickBot="1">
      <c r="A83" s="485"/>
      <c r="B83" s="485"/>
      <c r="C83" s="332" t="s">
        <v>240</v>
      </c>
      <c r="D83" s="252" t="s">
        <v>199</v>
      </c>
      <c r="E83" s="331">
        <v>40</v>
      </c>
      <c r="F83" s="333">
        <v>4</v>
      </c>
      <c r="G83" s="336">
        <f t="shared" si="6"/>
        <v>160</v>
      </c>
      <c r="H83" s="256">
        <v>6107703</v>
      </c>
      <c r="I83" s="256">
        <v>34933</v>
      </c>
      <c r="J83" s="337">
        <f t="shared" si="7"/>
        <v>139732</v>
      </c>
      <c r="K83" s="316">
        <f t="shared" si="8"/>
        <v>5589280</v>
      </c>
      <c r="L83" s="323">
        <v>0</v>
      </c>
      <c r="M83" s="323">
        <v>0</v>
      </c>
      <c r="N83" s="324">
        <v>0</v>
      </c>
      <c r="O83" s="325">
        <f t="shared" si="10"/>
        <v>0</v>
      </c>
      <c r="P83" s="326">
        <v>0</v>
      </c>
      <c r="Q83" s="326">
        <v>0</v>
      </c>
      <c r="R83" s="327">
        <v>0</v>
      </c>
      <c r="S83" s="328">
        <f t="shared" si="9"/>
        <v>5589280</v>
      </c>
    </row>
    <row r="84" spans="1:19" ht="48" customHeight="1" thickBot="1">
      <c r="A84" s="485"/>
      <c r="B84" s="485"/>
      <c r="C84" s="332" t="s">
        <v>241</v>
      </c>
      <c r="D84" s="252" t="s">
        <v>199</v>
      </c>
      <c r="E84" s="331">
        <v>1</v>
      </c>
      <c r="F84" s="334">
        <v>8</v>
      </c>
      <c r="G84" s="315">
        <f t="shared" si="6"/>
        <v>8</v>
      </c>
      <c r="H84" s="256">
        <v>6107703</v>
      </c>
      <c r="I84" s="256">
        <v>34933</v>
      </c>
      <c r="J84" s="337">
        <f t="shared" si="7"/>
        <v>279464</v>
      </c>
      <c r="K84" s="316">
        <f t="shared" si="8"/>
        <v>279464</v>
      </c>
      <c r="L84" s="323">
        <v>0</v>
      </c>
      <c r="M84" s="323">
        <v>0</v>
      </c>
      <c r="N84" s="324">
        <v>0</v>
      </c>
      <c r="O84" s="325">
        <f t="shared" si="10"/>
        <v>0</v>
      </c>
      <c r="P84" s="326">
        <v>0</v>
      </c>
      <c r="Q84" s="326">
        <v>0</v>
      </c>
      <c r="R84" s="327">
        <v>0</v>
      </c>
      <c r="S84" s="328">
        <f t="shared" si="9"/>
        <v>279464</v>
      </c>
    </row>
    <row r="85" spans="1:19" ht="115.5" customHeight="1" thickBot="1">
      <c r="A85" s="485"/>
      <c r="B85" s="485"/>
      <c r="C85" s="330" t="s">
        <v>242</v>
      </c>
      <c r="D85" s="252" t="s">
        <v>199</v>
      </c>
      <c r="E85" s="331">
        <v>40</v>
      </c>
      <c r="F85" s="334">
        <v>4</v>
      </c>
      <c r="G85" s="315">
        <f t="shared" si="6"/>
        <v>160</v>
      </c>
      <c r="H85" s="256">
        <v>6107703</v>
      </c>
      <c r="I85" s="256">
        <v>34933</v>
      </c>
      <c r="J85" s="257">
        <f t="shared" si="7"/>
        <v>139732</v>
      </c>
      <c r="K85" s="316">
        <f t="shared" si="8"/>
        <v>5589280</v>
      </c>
      <c r="L85" s="323">
        <v>0</v>
      </c>
      <c r="M85" s="323">
        <v>0</v>
      </c>
      <c r="N85" s="324">
        <v>0</v>
      </c>
      <c r="O85" s="325">
        <f t="shared" si="10"/>
        <v>0</v>
      </c>
      <c r="P85" s="326">
        <v>0</v>
      </c>
      <c r="Q85" s="326">
        <v>0</v>
      </c>
      <c r="R85" s="327">
        <v>0</v>
      </c>
      <c r="S85" s="328">
        <f t="shared" si="9"/>
        <v>5589280</v>
      </c>
    </row>
    <row r="86" spans="1:19" ht="29.25" customHeight="1" thickBot="1">
      <c r="A86" s="485"/>
      <c r="B86" s="485"/>
      <c r="C86" s="332" t="s">
        <v>243</v>
      </c>
      <c r="D86" s="252" t="s">
        <v>199</v>
      </c>
      <c r="E86" s="331">
        <v>1</v>
      </c>
      <c r="F86" s="334">
        <v>8</v>
      </c>
      <c r="G86" s="315">
        <f t="shared" si="6"/>
        <v>8</v>
      </c>
      <c r="H86" s="256">
        <v>6107703</v>
      </c>
      <c r="I86" s="256">
        <v>34933</v>
      </c>
      <c r="J86" s="337">
        <f t="shared" si="7"/>
        <v>279464</v>
      </c>
      <c r="K86" s="342">
        <f t="shared" si="8"/>
        <v>279464</v>
      </c>
      <c r="L86" s="323">
        <v>0</v>
      </c>
      <c r="M86" s="323">
        <v>0</v>
      </c>
      <c r="N86" s="324">
        <v>0</v>
      </c>
      <c r="O86" s="325">
        <f t="shared" si="10"/>
        <v>0</v>
      </c>
      <c r="P86" s="326">
        <v>0</v>
      </c>
      <c r="Q86" s="326">
        <v>0</v>
      </c>
      <c r="R86" s="327">
        <v>0</v>
      </c>
      <c r="S86" s="328">
        <f t="shared" si="9"/>
        <v>279464</v>
      </c>
    </row>
    <row r="87" spans="1:19" ht="123.75" customHeight="1" thickBot="1">
      <c r="A87" s="485"/>
      <c r="B87" s="485"/>
      <c r="C87" s="330" t="s">
        <v>244</v>
      </c>
      <c r="D87" s="252" t="s">
        <v>199</v>
      </c>
      <c r="E87" s="285">
        <v>1</v>
      </c>
      <c r="F87" s="254">
        <v>24</v>
      </c>
      <c r="G87" s="255">
        <v>3</v>
      </c>
      <c r="H87" s="256">
        <v>6107703</v>
      </c>
      <c r="I87" s="256">
        <v>34933</v>
      </c>
      <c r="J87" s="337">
        <f t="shared" si="7"/>
        <v>838392</v>
      </c>
      <c r="K87" s="342">
        <f t="shared" si="8"/>
        <v>838392</v>
      </c>
      <c r="L87" s="323">
        <v>0</v>
      </c>
      <c r="M87" s="323">
        <v>0</v>
      </c>
      <c r="N87" s="324">
        <v>0</v>
      </c>
      <c r="O87" s="325">
        <f t="shared" si="10"/>
        <v>0</v>
      </c>
      <c r="P87" s="326">
        <v>0</v>
      </c>
      <c r="Q87" s="326">
        <v>0</v>
      </c>
      <c r="R87" s="327">
        <v>0</v>
      </c>
      <c r="S87" s="328">
        <f t="shared" si="9"/>
        <v>838392</v>
      </c>
    </row>
    <row r="88" spans="1:19" ht="86.25" customHeight="1" thickBot="1">
      <c r="A88" s="485"/>
      <c r="B88" s="485"/>
      <c r="C88" s="332" t="s">
        <v>245</v>
      </c>
      <c r="D88" s="252" t="s">
        <v>246</v>
      </c>
      <c r="E88" s="331">
        <v>50</v>
      </c>
      <c r="F88" s="490" t="s">
        <v>246</v>
      </c>
      <c r="G88" s="491"/>
      <c r="H88" s="492"/>
      <c r="I88" s="256">
        <v>70581</v>
      </c>
      <c r="J88" s="257">
        <f>I88*E88</f>
        <v>3529050</v>
      </c>
      <c r="K88" s="316">
        <f>J88</f>
        <v>3529050</v>
      </c>
      <c r="L88" s="323">
        <v>0</v>
      </c>
      <c r="M88" s="323">
        <v>0</v>
      </c>
      <c r="N88" s="324">
        <v>0</v>
      </c>
      <c r="O88" s="325">
        <f t="shared" si="10"/>
        <v>0</v>
      </c>
      <c r="P88" s="326">
        <v>0</v>
      </c>
      <c r="Q88" s="326">
        <v>0</v>
      </c>
      <c r="R88" s="327">
        <v>0</v>
      </c>
      <c r="S88" s="328">
        <f t="shared" si="9"/>
        <v>3529050</v>
      </c>
    </row>
    <row r="89" spans="1:19" ht="111.75" customHeight="1" thickBot="1">
      <c r="A89" s="485"/>
      <c r="B89" s="485"/>
      <c r="C89" s="343" t="s">
        <v>247</v>
      </c>
      <c r="D89" s="267" t="s">
        <v>248</v>
      </c>
      <c r="E89" s="344">
        <v>100</v>
      </c>
      <c r="F89" s="493" t="s">
        <v>248</v>
      </c>
      <c r="G89" s="494"/>
      <c r="H89" s="495"/>
      <c r="I89" s="256">
        <v>183947</v>
      </c>
      <c r="J89" s="461">
        <f>I89*E89</f>
        <v>18394700</v>
      </c>
      <c r="K89" s="462">
        <f>J89</f>
        <v>18394700</v>
      </c>
      <c r="L89" s="323">
        <v>0</v>
      </c>
      <c r="M89" s="323">
        <v>0</v>
      </c>
      <c r="N89" s="324">
        <v>0</v>
      </c>
      <c r="O89" s="325">
        <f t="shared" si="10"/>
        <v>0</v>
      </c>
      <c r="P89" s="326">
        <v>0</v>
      </c>
      <c r="Q89" s="326">
        <v>0</v>
      </c>
      <c r="R89" s="327">
        <v>0</v>
      </c>
      <c r="S89" s="328">
        <f t="shared" si="9"/>
        <v>18394700</v>
      </c>
    </row>
    <row r="90" spans="1:19" ht="65.25" customHeight="1" thickBot="1">
      <c r="A90" s="345">
        <v>10</v>
      </c>
      <c r="B90" s="346" t="s">
        <v>249</v>
      </c>
      <c r="C90" s="347" t="s">
        <v>250</v>
      </c>
      <c r="D90" s="348" t="s">
        <v>16</v>
      </c>
      <c r="E90" s="349">
        <v>10</v>
      </c>
      <c r="F90" s="350">
        <v>78</v>
      </c>
      <c r="G90" s="351">
        <f t="shared" ref="G90:G109" si="11">+F90*E90</f>
        <v>780</v>
      </c>
      <c r="H90" s="352">
        <v>6107703</v>
      </c>
      <c r="I90" s="352">
        <v>34933</v>
      </c>
      <c r="J90" s="353">
        <f t="shared" ref="J90:J109" si="12">IFERROR(I90*F90,"")</f>
        <v>2724774</v>
      </c>
      <c r="K90" s="354">
        <f t="shared" ref="K90:K109" si="13">IFERROR(E90*F90*I90,"")</f>
        <v>27247740</v>
      </c>
      <c r="L90" s="323">
        <v>0</v>
      </c>
      <c r="M90" s="355">
        <v>0</v>
      </c>
      <c r="N90" s="356">
        <v>0</v>
      </c>
      <c r="O90" s="357">
        <f t="shared" si="10"/>
        <v>0</v>
      </c>
      <c r="P90" s="358">
        <v>0</v>
      </c>
      <c r="Q90" s="358">
        <v>0</v>
      </c>
      <c r="R90" s="359">
        <v>0</v>
      </c>
      <c r="S90" s="360">
        <f t="shared" si="9"/>
        <v>27247740</v>
      </c>
    </row>
    <row r="91" spans="1:19" ht="44.25" customHeight="1" thickBot="1">
      <c r="A91" s="485">
        <v>11</v>
      </c>
      <c r="B91" s="496" t="s">
        <v>121</v>
      </c>
      <c r="C91" s="361" t="s">
        <v>251</v>
      </c>
      <c r="D91" s="362" t="s">
        <v>252</v>
      </c>
      <c r="E91" s="363">
        <v>10</v>
      </c>
      <c r="F91" s="364">
        <v>40</v>
      </c>
      <c r="G91" s="365">
        <f t="shared" si="11"/>
        <v>400</v>
      </c>
      <c r="H91" s="365">
        <v>8822237.20677853</v>
      </c>
      <c r="I91" s="240">
        <v>50459</v>
      </c>
      <c r="J91" s="366">
        <f t="shared" si="12"/>
        <v>2018360</v>
      </c>
      <c r="K91" s="367">
        <f t="shared" si="13"/>
        <v>20183600</v>
      </c>
      <c r="L91" s="368"/>
      <c r="M91" s="369"/>
      <c r="N91" s="369"/>
      <c r="O91" s="370"/>
      <c r="P91" s="371"/>
      <c r="Q91" s="371"/>
      <c r="R91" s="372"/>
      <c r="S91" s="373">
        <f t="shared" si="9"/>
        <v>20183600</v>
      </c>
    </row>
    <row r="92" spans="1:19" ht="33" customHeight="1" thickBot="1">
      <c r="A92" s="485"/>
      <c r="B92" s="485"/>
      <c r="C92" s="483" t="s">
        <v>122</v>
      </c>
      <c r="D92" s="252" t="s">
        <v>15</v>
      </c>
      <c r="E92" s="285">
        <v>10</v>
      </c>
      <c r="F92" s="254">
        <v>16</v>
      </c>
      <c r="G92" s="255">
        <f t="shared" si="11"/>
        <v>160</v>
      </c>
      <c r="H92" s="256">
        <v>8822237</v>
      </c>
      <c r="I92" s="256">
        <v>50459</v>
      </c>
      <c r="J92" s="257">
        <f t="shared" si="12"/>
        <v>807344</v>
      </c>
      <c r="K92" s="258">
        <f t="shared" si="13"/>
        <v>8073440</v>
      </c>
      <c r="L92" s="244">
        <v>0</v>
      </c>
      <c r="M92" s="245">
        <v>0</v>
      </c>
      <c r="N92" s="246">
        <v>0</v>
      </c>
      <c r="O92" s="247">
        <v>0</v>
      </c>
      <c r="P92" s="247">
        <v>0</v>
      </c>
      <c r="Q92" s="248">
        <v>0</v>
      </c>
      <c r="R92" s="249">
        <v>0</v>
      </c>
      <c r="S92" s="250">
        <f t="shared" si="9"/>
        <v>8073440</v>
      </c>
    </row>
    <row r="93" spans="1:19" ht="33" customHeight="1" thickBot="1">
      <c r="A93" s="485"/>
      <c r="B93" s="485"/>
      <c r="C93" s="485"/>
      <c r="D93" s="252" t="s">
        <v>14</v>
      </c>
      <c r="E93" s="285">
        <v>10</v>
      </c>
      <c r="F93" s="254">
        <v>16</v>
      </c>
      <c r="G93" s="255">
        <f t="shared" si="11"/>
        <v>160</v>
      </c>
      <c r="H93" s="256">
        <v>10532771</v>
      </c>
      <c r="I93" s="256">
        <v>60242</v>
      </c>
      <c r="J93" s="257">
        <f t="shared" si="12"/>
        <v>963872</v>
      </c>
      <c r="K93" s="258">
        <f t="shared" si="13"/>
        <v>9638720</v>
      </c>
      <c r="L93" s="259">
        <v>0</v>
      </c>
      <c r="M93" s="260">
        <v>0</v>
      </c>
      <c r="N93" s="261">
        <v>0</v>
      </c>
      <c r="O93" s="262">
        <v>0</v>
      </c>
      <c r="P93" s="262">
        <v>0</v>
      </c>
      <c r="Q93" s="263">
        <v>0</v>
      </c>
      <c r="R93" s="264">
        <v>0</v>
      </c>
      <c r="S93" s="265">
        <f t="shared" si="9"/>
        <v>9638720</v>
      </c>
    </row>
    <row r="94" spans="1:19" ht="17.25" customHeight="1" thickBot="1">
      <c r="A94" s="485"/>
      <c r="B94" s="485"/>
      <c r="C94" s="483"/>
      <c r="D94" s="252" t="s">
        <v>16</v>
      </c>
      <c r="E94" s="285">
        <v>10</v>
      </c>
      <c r="F94" s="254">
        <v>16</v>
      </c>
      <c r="G94" s="255">
        <f t="shared" si="11"/>
        <v>160</v>
      </c>
      <c r="H94" s="256">
        <v>6107703</v>
      </c>
      <c r="I94" s="256">
        <v>34933</v>
      </c>
      <c r="J94" s="257">
        <f t="shared" si="12"/>
        <v>558928</v>
      </c>
      <c r="K94" s="258">
        <f t="shared" si="13"/>
        <v>5589280</v>
      </c>
      <c r="L94" s="259">
        <v>0</v>
      </c>
      <c r="M94" s="260">
        <v>0</v>
      </c>
      <c r="N94" s="261">
        <v>0</v>
      </c>
      <c r="O94" s="262">
        <v>0</v>
      </c>
      <c r="P94" s="262">
        <v>0</v>
      </c>
      <c r="Q94" s="263">
        <v>0</v>
      </c>
      <c r="R94" s="264">
        <v>0</v>
      </c>
      <c r="S94" s="265">
        <f t="shared" si="9"/>
        <v>5589280</v>
      </c>
    </row>
    <row r="95" spans="1:19" ht="33" customHeight="1" thickBot="1">
      <c r="A95" s="485"/>
      <c r="B95" s="485"/>
      <c r="C95" s="483" t="s">
        <v>123</v>
      </c>
      <c r="D95" s="252" t="s">
        <v>14</v>
      </c>
      <c r="E95" s="284">
        <v>10</v>
      </c>
      <c r="F95" s="254">
        <v>2</v>
      </c>
      <c r="G95" s="255">
        <f t="shared" si="11"/>
        <v>20</v>
      </c>
      <c r="H95" s="256">
        <v>10532771</v>
      </c>
      <c r="I95" s="256">
        <v>60242</v>
      </c>
      <c r="J95" s="257">
        <f t="shared" si="12"/>
        <v>120484</v>
      </c>
      <c r="K95" s="258">
        <f t="shared" si="13"/>
        <v>1204840</v>
      </c>
      <c r="L95" s="259">
        <v>0</v>
      </c>
      <c r="M95" s="260">
        <v>0</v>
      </c>
      <c r="N95" s="261">
        <v>0</v>
      </c>
      <c r="O95" s="262">
        <v>0</v>
      </c>
      <c r="P95" s="262">
        <v>0</v>
      </c>
      <c r="Q95" s="263">
        <v>0</v>
      </c>
      <c r="R95" s="264">
        <v>0</v>
      </c>
      <c r="S95" s="265">
        <f t="shared" si="9"/>
        <v>1204840</v>
      </c>
    </row>
    <row r="96" spans="1:19" ht="17.25" customHeight="1" thickBot="1">
      <c r="A96" s="485"/>
      <c r="B96" s="485"/>
      <c r="C96" s="485"/>
      <c r="D96" s="252" t="s">
        <v>16</v>
      </c>
      <c r="E96" s="284">
        <v>10</v>
      </c>
      <c r="F96" s="254">
        <v>2</v>
      </c>
      <c r="G96" s="255">
        <f t="shared" si="11"/>
        <v>20</v>
      </c>
      <c r="H96" s="256">
        <v>6107703</v>
      </c>
      <c r="I96" s="256">
        <v>34933</v>
      </c>
      <c r="J96" s="257">
        <f t="shared" si="12"/>
        <v>69866</v>
      </c>
      <c r="K96" s="258">
        <f t="shared" si="13"/>
        <v>698660</v>
      </c>
      <c r="L96" s="259">
        <v>0</v>
      </c>
      <c r="M96" s="260">
        <v>0</v>
      </c>
      <c r="N96" s="261">
        <v>0</v>
      </c>
      <c r="O96" s="262">
        <v>0</v>
      </c>
      <c r="P96" s="262">
        <v>0</v>
      </c>
      <c r="Q96" s="263">
        <v>0</v>
      </c>
      <c r="R96" s="264">
        <v>0</v>
      </c>
      <c r="S96" s="265">
        <f t="shared" si="9"/>
        <v>698660</v>
      </c>
    </row>
    <row r="97" spans="1:19" ht="33" customHeight="1" thickBot="1">
      <c r="A97" s="485"/>
      <c r="B97" s="485"/>
      <c r="C97" s="483"/>
      <c r="D97" s="252" t="s">
        <v>15</v>
      </c>
      <c r="E97" s="284">
        <v>10</v>
      </c>
      <c r="F97" s="254">
        <v>2</v>
      </c>
      <c r="G97" s="255">
        <f t="shared" si="11"/>
        <v>20</v>
      </c>
      <c r="H97" s="256">
        <v>8822237</v>
      </c>
      <c r="I97" s="256">
        <v>50459</v>
      </c>
      <c r="J97" s="257">
        <f t="shared" si="12"/>
        <v>100918</v>
      </c>
      <c r="K97" s="258">
        <f t="shared" si="13"/>
        <v>1009180</v>
      </c>
      <c r="L97" s="259">
        <v>0</v>
      </c>
      <c r="M97" s="260">
        <v>0</v>
      </c>
      <c r="N97" s="261">
        <v>0</v>
      </c>
      <c r="O97" s="262">
        <v>0</v>
      </c>
      <c r="P97" s="262">
        <v>0</v>
      </c>
      <c r="Q97" s="263">
        <v>0</v>
      </c>
      <c r="R97" s="264">
        <v>0</v>
      </c>
      <c r="S97" s="265">
        <f t="shared" si="9"/>
        <v>1009180</v>
      </c>
    </row>
    <row r="98" spans="1:19" ht="33" customHeight="1" thickBot="1">
      <c r="A98" s="485"/>
      <c r="B98" s="485"/>
      <c r="C98" s="483" t="s">
        <v>124</v>
      </c>
      <c r="D98" s="252" t="s">
        <v>14</v>
      </c>
      <c r="E98" s="284">
        <v>1</v>
      </c>
      <c r="F98" s="254">
        <v>8</v>
      </c>
      <c r="G98" s="255">
        <f t="shared" si="11"/>
        <v>8</v>
      </c>
      <c r="H98" s="256">
        <v>10532771</v>
      </c>
      <c r="I98" s="256">
        <v>60242</v>
      </c>
      <c r="J98" s="257">
        <f t="shared" si="12"/>
        <v>481936</v>
      </c>
      <c r="K98" s="258">
        <f t="shared" si="13"/>
        <v>481936</v>
      </c>
      <c r="L98" s="259">
        <v>0</v>
      </c>
      <c r="M98" s="260">
        <v>0</v>
      </c>
      <c r="N98" s="261">
        <v>0</v>
      </c>
      <c r="O98" s="262">
        <v>0</v>
      </c>
      <c r="P98" s="262">
        <v>0</v>
      </c>
      <c r="Q98" s="263">
        <v>0</v>
      </c>
      <c r="R98" s="264">
        <v>0</v>
      </c>
      <c r="S98" s="265">
        <f t="shared" si="9"/>
        <v>481936</v>
      </c>
    </row>
    <row r="99" spans="1:19" ht="17.25" customHeight="1" thickBot="1">
      <c r="A99" s="485"/>
      <c r="B99" s="485"/>
      <c r="C99" s="485"/>
      <c r="D99" s="252" t="s">
        <v>16</v>
      </c>
      <c r="E99" s="284">
        <v>1</v>
      </c>
      <c r="F99" s="254">
        <v>8</v>
      </c>
      <c r="G99" s="255">
        <f t="shared" si="11"/>
        <v>8</v>
      </c>
      <c r="H99" s="256">
        <v>6107703</v>
      </c>
      <c r="I99" s="256">
        <v>34933</v>
      </c>
      <c r="J99" s="257">
        <f t="shared" si="12"/>
        <v>279464</v>
      </c>
      <c r="K99" s="258">
        <f t="shared" si="13"/>
        <v>279464</v>
      </c>
      <c r="L99" s="259">
        <v>0</v>
      </c>
      <c r="M99" s="260">
        <v>0</v>
      </c>
      <c r="N99" s="261">
        <v>0</v>
      </c>
      <c r="O99" s="262">
        <v>0</v>
      </c>
      <c r="P99" s="262">
        <v>0</v>
      </c>
      <c r="Q99" s="263">
        <v>0</v>
      </c>
      <c r="R99" s="264">
        <v>0</v>
      </c>
      <c r="S99" s="265">
        <f t="shared" si="9"/>
        <v>279464</v>
      </c>
    </row>
    <row r="100" spans="1:19" ht="33" customHeight="1" thickBot="1">
      <c r="A100" s="485"/>
      <c r="B100" s="485"/>
      <c r="C100" s="483"/>
      <c r="D100" s="252" t="s">
        <v>15</v>
      </c>
      <c r="E100" s="284">
        <v>1</v>
      </c>
      <c r="F100" s="254">
        <v>8</v>
      </c>
      <c r="G100" s="255">
        <f t="shared" si="11"/>
        <v>8</v>
      </c>
      <c r="H100" s="256">
        <v>8822237</v>
      </c>
      <c r="I100" s="256">
        <v>50459</v>
      </c>
      <c r="J100" s="257">
        <f t="shared" si="12"/>
        <v>403672</v>
      </c>
      <c r="K100" s="258">
        <f t="shared" si="13"/>
        <v>403672</v>
      </c>
      <c r="L100" s="259">
        <v>0</v>
      </c>
      <c r="M100" s="260">
        <v>0</v>
      </c>
      <c r="N100" s="261">
        <v>0</v>
      </c>
      <c r="O100" s="262">
        <v>0</v>
      </c>
      <c r="P100" s="262">
        <v>0</v>
      </c>
      <c r="Q100" s="263">
        <v>0</v>
      </c>
      <c r="R100" s="264">
        <v>0</v>
      </c>
      <c r="S100" s="265">
        <f t="shared" si="9"/>
        <v>403672</v>
      </c>
    </row>
    <row r="101" spans="1:19" ht="33" customHeight="1" thickBot="1">
      <c r="A101" s="482">
        <v>13</v>
      </c>
      <c r="B101" s="482" t="s">
        <v>126</v>
      </c>
      <c r="C101" s="375" t="s">
        <v>127</v>
      </c>
      <c r="D101" s="237" t="s">
        <v>15</v>
      </c>
      <c r="E101" s="288">
        <v>10</v>
      </c>
      <c r="F101" s="239">
        <v>8</v>
      </c>
      <c r="G101" s="240">
        <f t="shared" si="11"/>
        <v>80</v>
      </c>
      <c r="H101" s="241">
        <v>8822237</v>
      </c>
      <c r="I101" s="241">
        <v>50459</v>
      </c>
      <c r="J101" s="242">
        <f t="shared" si="12"/>
        <v>403672</v>
      </c>
      <c r="K101" s="243">
        <f t="shared" si="13"/>
        <v>4036720</v>
      </c>
      <c r="L101" s="244">
        <v>0</v>
      </c>
      <c r="M101" s="245">
        <v>0</v>
      </c>
      <c r="N101" s="246">
        <v>0</v>
      </c>
      <c r="O101" s="247">
        <v>0</v>
      </c>
      <c r="P101" s="247">
        <v>0</v>
      </c>
      <c r="Q101" s="248">
        <v>0</v>
      </c>
      <c r="R101" s="249">
        <v>0</v>
      </c>
      <c r="S101" s="250">
        <f t="shared" si="9"/>
        <v>4036720</v>
      </c>
    </row>
    <row r="102" spans="1:19" ht="33" customHeight="1" thickBot="1">
      <c r="A102" s="482"/>
      <c r="B102" s="482"/>
      <c r="C102" s="374" t="s">
        <v>128</v>
      </c>
      <c r="D102" s="252" t="s">
        <v>15</v>
      </c>
      <c r="E102" s="284">
        <v>5</v>
      </c>
      <c r="F102" s="254">
        <v>24</v>
      </c>
      <c r="G102" s="255">
        <f t="shared" si="11"/>
        <v>120</v>
      </c>
      <c r="H102" s="256">
        <v>8822237</v>
      </c>
      <c r="I102" s="256">
        <v>50459</v>
      </c>
      <c r="J102" s="257">
        <f t="shared" si="12"/>
        <v>1211016</v>
      </c>
      <c r="K102" s="258">
        <f t="shared" si="13"/>
        <v>6055080</v>
      </c>
      <c r="L102" s="259">
        <v>0</v>
      </c>
      <c r="M102" s="260">
        <v>0</v>
      </c>
      <c r="N102" s="261">
        <v>0</v>
      </c>
      <c r="O102" s="262">
        <v>0</v>
      </c>
      <c r="P102" s="262">
        <v>0</v>
      </c>
      <c r="Q102" s="263">
        <v>0</v>
      </c>
      <c r="R102" s="264">
        <v>0</v>
      </c>
      <c r="S102" s="265">
        <f t="shared" si="9"/>
        <v>6055080</v>
      </c>
    </row>
    <row r="103" spans="1:19" ht="33" customHeight="1" thickBot="1">
      <c r="A103" s="482"/>
      <c r="B103" s="482"/>
      <c r="C103" s="374" t="s">
        <v>129</v>
      </c>
      <c r="D103" s="252" t="s">
        <v>15</v>
      </c>
      <c r="E103" s="284">
        <v>10</v>
      </c>
      <c r="F103" s="254">
        <v>8</v>
      </c>
      <c r="G103" s="255">
        <f t="shared" si="11"/>
        <v>80</v>
      </c>
      <c r="H103" s="256">
        <v>8822237</v>
      </c>
      <c r="I103" s="256">
        <v>50459</v>
      </c>
      <c r="J103" s="257">
        <f t="shared" si="12"/>
        <v>403672</v>
      </c>
      <c r="K103" s="258">
        <f t="shared" si="13"/>
        <v>4036720</v>
      </c>
      <c r="L103" s="259">
        <v>0</v>
      </c>
      <c r="M103" s="260">
        <v>0</v>
      </c>
      <c r="N103" s="261">
        <v>0</v>
      </c>
      <c r="O103" s="262">
        <v>0</v>
      </c>
      <c r="P103" s="262">
        <v>0</v>
      </c>
      <c r="Q103" s="263">
        <v>0</v>
      </c>
      <c r="R103" s="264">
        <v>0</v>
      </c>
      <c r="S103" s="265">
        <f t="shared" si="9"/>
        <v>4036720</v>
      </c>
    </row>
    <row r="104" spans="1:19" ht="33" customHeight="1" thickBot="1">
      <c r="A104" s="482"/>
      <c r="B104" s="482"/>
      <c r="C104" s="374" t="s">
        <v>130</v>
      </c>
      <c r="D104" s="252" t="s">
        <v>15</v>
      </c>
      <c r="E104" s="284">
        <v>1</v>
      </c>
      <c r="F104" s="254">
        <v>40</v>
      </c>
      <c r="G104" s="255">
        <f t="shared" si="11"/>
        <v>40</v>
      </c>
      <c r="H104" s="256">
        <v>8822237</v>
      </c>
      <c r="I104" s="256">
        <v>50459</v>
      </c>
      <c r="J104" s="257">
        <f t="shared" si="12"/>
        <v>2018360</v>
      </c>
      <c r="K104" s="258">
        <f t="shared" si="13"/>
        <v>2018360</v>
      </c>
      <c r="L104" s="259">
        <v>0</v>
      </c>
      <c r="M104" s="260">
        <v>0</v>
      </c>
      <c r="N104" s="261">
        <v>0</v>
      </c>
      <c r="O104" s="262">
        <v>0</v>
      </c>
      <c r="P104" s="262">
        <v>0</v>
      </c>
      <c r="Q104" s="263">
        <v>0</v>
      </c>
      <c r="R104" s="264">
        <v>0</v>
      </c>
      <c r="S104" s="265">
        <f t="shared" si="9"/>
        <v>2018360</v>
      </c>
    </row>
    <row r="105" spans="1:19" ht="33" customHeight="1" thickBot="1">
      <c r="A105" s="482"/>
      <c r="B105" s="482"/>
      <c r="C105" s="374" t="s">
        <v>131</v>
      </c>
      <c r="D105" s="252" t="s">
        <v>14</v>
      </c>
      <c r="E105" s="284">
        <v>1</v>
      </c>
      <c r="F105" s="254">
        <v>30</v>
      </c>
      <c r="G105" s="255">
        <f t="shared" si="11"/>
        <v>30</v>
      </c>
      <c r="H105" s="256">
        <v>10532771</v>
      </c>
      <c r="I105" s="256">
        <v>60242</v>
      </c>
      <c r="J105" s="257">
        <f t="shared" si="12"/>
        <v>1807260</v>
      </c>
      <c r="K105" s="258">
        <f t="shared" si="13"/>
        <v>1807260</v>
      </c>
      <c r="L105" s="259">
        <v>0</v>
      </c>
      <c r="M105" s="260">
        <v>0</v>
      </c>
      <c r="N105" s="261">
        <v>0</v>
      </c>
      <c r="O105" s="262">
        <v>0</v>
      </c>
      <c r="P105" s="262">
        <v>0</v>
      </c>
      <c r="Q105" s="263">
        <v>0</v>
      </c>
      <c r="R105" s="264">
        <v>0</v>
      </c>
      <c r="S105" s="265">
        <f t="shared" si="9"/>
        <v>1807260</v>
      </c>
    </row>
    <row r="106" spans="1:19" ht="17.25" customHeight="1" thickBot="1">
      <c r="A106" s="482"/>
      <c r="B106" s="482"/>
      <c r="C106" s="483" t="s">
        <v>132</v>
      </c>
      <c r="D106" s="252" t="s">
        <v>16</v>
      </c>
      <c r="E106" s="284">
        <v>1</v>
      </c>
      <c r="F106" s="254">
        <v>40</v>
      </c>
      <c r="G106" s="255">
        <f t="shared" si="11"/>
        <v>40</v>
      </c>
      <c r="H106" s="256">
        <v>6107703</v>
      </c>
      <c r="I106" s="256">
        <v>34933</v>
      </c>
      <c r="J106" s="257">
        <f t="shared" si="12"/>
        <v>1397320</v>
      </c>
      <c r="K106" s="258">
        <f t="shared" si="13"/>
        <v>1397320</v>
      </c>
      <c r="L106" s="259">
        <v>0</v>
      </c>
      <c r="M106" s="260">
        <v>0</v>
      </c>
      <c r="N106" s="261">
        <v>0</v>
      </c>
      <c r="O106" s="262">
        <v>0</v>
      </c>
      <c r="P106" s="262">
        <v>0</v>
      </c>
      <c r="Q106" s="263">
        <v>0</v>
      </c>
      <c r="R106" s="264">
        <v>0</v>
      </c>
      <c r="S106" s="265">
        <f t="shared" si="9"/>
        <v>1397320</v>
      </c>
    </row>
    <row r="107" spans="1:19" ht="33" customHeight="1" thickBot="1">
      <c r="A107" s="482"/>
      <c r="B107" s="482"/>
      <c r="C107" s="482"/>
      <c r="D107" s="267" t="s">
        <v>15</v>
      </c>
      <c r="E107" s="289">
        <v>1</v>
      </c>
      <c r="F107" s="269">
        <v>40</v>
      </c>
      <c r="G107" s="280">
        <f t="shared" si="11"/>
        <v>40</v>
      </c>
      <c r="H107" s="270">
        <v>8822237</v>
      </c>
      <c r="I107" s="270">
        <v>50459</v>
      </c>
      <c r="J107" s="271">
        <f t="shared" si="12"/>
        <v>2018360</v>
      </c>
      <c r="K107" s="272">
        <f t="shared" si="13"/>
        <v>2018360</v>
      </c>
      <c r="L107" s="273">
        <v>0</v>
      </c>
      <c r="M107" s="274">
        <v>0</v>
      </c>
      <c r="N107" s="275">
        <v>0</v>
      </c>
      <c r="O107" s="276">
        <v>0</v>
      </c>
      <c r="P107" s="276">
        <v>0</v>
      </c>
      <c r="Q107" s="277">
        <v>0</v>
      </c>
      <c r="R107" s="278">
        <v>0</v>
      </c>
      <c r="S107" s="279">
        <f t="shared" si="9"/>
        <v>2018360</v>
      </c>
    </row>
    <row r="108" spans="1:19" ht="33" customHeight="1" thickBot="1">
      <c r="A108" s="484">
        <v>14</v>
      </c>
      <c r="B108" s="485" t="s">
        <v>133</v>
      </c>
      <c r="C108" s="486" t="s">
        <v>134</v>
      </c>
      <c r="D108" s="237" t="s">
        <v>15</v>
      </c>
      <c r="E108" s="288">
        <v>10</v>
      </c>
      <c r="F108" s="239">
        <v>4</v>
      </c>
      <c r="G108" s="240">
        <f t="shared" si="11"/>
        <v>40</v>
      </c>
      <c r="H108" s="241">
        <v>8822237</v>
      </c>
      <c r="I108" s="241">
        <v>50459</v>
      </c>
      <c r="J108" s="242">
        <f t="shared" si="12"/>
        <v>201836</v>
      </c>
      <c r="K108" s="243">
        <f t="shared" si="13"/>
        <v>2018360</v>
      </c>
      <c r="L108" s="244">
        <v>0</v>
      </c>
      <c r="M108" s="245">
        <v>0</v>
      </c>
      <c r="N108" s="246">
        <v>0</v>
      </c>
      <c r="O108" s="247">
        <v>0</v>
      </c>
      <c r="P108" s="247">
        <v>0</v>
      </c>
      <c r="Q108" s="248">
        <v>0</v>
      </c>
      <c r="R108" s="249">
        <v>0</v>
      </c>
      <c r="S108" s="250">
        <f t="shared" si="9"/>
        <v>2018360</v>
      </c>
    </row>
    <row r="109" spans="1:19" ht="33" customHeight="1" thickBot="1">
      <c r="A109" s="484"/>
      <c r="B109" s="484"/>
      <c r="C109" s="484"/>
      <c r="D109" s="267" t="s">
        <v>14</v>
      </c>
      <c r="E109" s="289">
        <v>10</v>
      </c>
      <c r="F109" s="269">
        <v>4</v>
      </c>
      <c r="G109" s="280">
        <f t="shared" si="11"/>
        <v>40</v>
      </c>
      <c r="H109" s="270">
        <v>10532771</v>
      </c>
      <c r="I109" s="270">
        <v>60242</v>
      </c>
      <c r="J109" s="271">
        <f t="shared" si="12"/>
        <v>240968</v>
      </c>
      <c r="K109" s="272">
        <f t="shared" si="13"/>
        <v>2409680</v>
      </c>
      <c r="L109" s="273">
        <v>0</v>
      </c>
      <c r="M109" s="274">
        <v>0</v>
      </c>
      <c r="N109" s="275">
        <v>0</v>
      </c>
      <c r="O109" s="276">
        <v>0</v>
      </c>
      <c r="P109" s="276">
        <v>0</v>
      </c>
      <c r="Q109" s="277">
        <v>0</v>
      </c>
      <c r="R109" s="278">
        <v>0</v>
      </c>
      <c r="S109" s="279">
        <f t="shared" si="9"/>
        <v>2409680</v>
      </c>
    </row>
    <row r="110" spans="1:19" ht="29.25" customHeight="1" thickBot="1">
      <c r="A110" s="477" t="s">
        <v>36</v>
      </c>
      <c r="B110" s="478" t="s">
        <v>37</v>
      </c>
      <c r="C110" s="479" t="s">
        <v>135</v>
      </c>
      <c r="D110" s="480" t="s">
        <v>136</v>
      </c>
      <c r="E110" s="480"/>
      <c r="F110" s="480"/>
      <c r="G110" s="480"/>
      <c r="H110" s="480"/>
      <c r="I110" s="480"/>
      <c r="J110" s="480"/>
      <c r="K110" s="481" t="s">
        <v>40</v>
      </c>
      <c r="L110" s="473" t="s">
        <v>136</v>
      </c>
      <c r="M110" s="473"/>
      <c r="N110" s="473"/>
      <c r="O110" s="473"/>
      <c r="P110" s="473"/>
      <c r="Q110" s="473"/>
      <c r="R110" s="474" t="s">
        <v>40</v>
      </c>
      <c r="S110" s="475" t="s">
        <v>42</v>
      </c>
    </row>
    <row r="111" spans="1:19" ht="32.25" customHeight="1" thickBot="1">
      <c r="A111" s="477"/>
      <c r="B111" s="478"/>
      <c r="C111" s="479"/>
      <c r="D111" s="376" t="s">
        <v>137</v>
      </c>
      <c r="E111" s="376" t="s">
        <v>138</v>
      </c>
      <c r="F111" s="476" t="s">
        <v>139</v>
      </c>
      <c r="G111" s="476"/>
      <c r="H111" s="476" t="s">
        <v>49</v>
      </c>
      <c r="I111" s="476"/>
      <c r="J111" s="476"/>
      <c r="K111" s="481"/>
      <c r="L111" s="377" t="s">
        <v>137</v>
      </c>
      <c r="M111" s="376" t="s">
        <v>138</v>
      </c>
      <c r="N111" s="476" t="s">
        <v>139</v>
      </c>
      <c r="O111" s="476"/>
      <c r="P111" s="476" t="s">
        <v>49</v>
      </c>
      <c r="Q111" s="476"/>
      <c r="R111" s="474"/>
      <c r="S111" s="474"/>
    </row>
    <row r="112" spans="1:19" ht="100.5" customHeight="1" thickBot="1">
      <c r="A112" s="378">
        <v>15</v>
      </c>
      <c r="B112" s="379" t="s">
        <v>140</v>
      </c>
      <c r="C112" s="380" t="s">
        <v>253</v>
      </c>
      <c r="D112" s="381" t="s">
        <v>254</v>
      </c>
      <c r="E112" s="382">
        <v>6</v>
      </c>
      <c r="F112" s="467" t="s">
        <v>143</v>
      </c>
      <c r="G112" s="467"/>
      <c r="H112" s="468">
        <v>9000000</v>
      </c>
      <c r="I112" s="468"/>
      <c r="J112" s="468"/>
      <c r="K112" s="383">
        <f>+E112*H112</f>
        <v>54000000</v>
      </c>
      <c r="L112" s="384" t="s">
        <v>144</v>
      </c>
      <c r="M112" s="385">
        <v>0</v>
      </c>
      <c r="N112" s="469" t="s">
        <v>145</v>
      </c>
      <c r="O112" s="469"/>
      <c r="P112" s="469">
        <v>0</v>
      </c>
      <c r="Q112" s="469"/>
      <c r="R112" s="386">
        <f>M112*P112</f>
        <v>0</v>
      </c>
      <c r="S112" s="387">
        <f>SUM(K112,R112)</f>
        <v>54000000</v>
      </c>
    </row>
    <row r="113" spans="1:19" ht="101.25" customHeight="1" thickBot="1">
      <c r="A113" s="378">
        <v>16</v>
      </c>
      <c r="B113" s="379" t="s">
        <v>150</v>
      </c>
      <c r="C113" s="380" t="s">
        <v>151</v>
      </c>
      <c r="D113" s="381" t="s">
        <v>152</v>
      </c>
      <c r="E113" s="382">
        <v>0</v>
      </c>
      <c r="F113" s="470" t="s">
        <v>153</v>
      </c>
      <c r="G113" s="470"/>
      <c r="H113" s="468">
        <v>0</v>
      </c>
      <c r="I113" s="468"/>
      <c r="J113" s="468"/>
      <c r="K113" s="383">
        <f>+E113*H113</f>
        <v>0</v>
      </c>
      <c r="L113" s="384" t="s">
        <v>152</v>
      </c>
      <c r="M113" s="388">
        <v>10</v>
      </c>
      <c r="N113" s="471" t="s">
        <v>153</v>
      </c>
      <c r="O113" s="471"/>
      <c r="P113" s="472">
        <f>R113/10</f>
        <v>5599386.2000000002</v>
      </c>
      <c r="Q113" s="472"/>
      <c r="R113" s="389">
        <v>55993862</v>
      </c>
      <c r="S113" s="390">
        <f>R113</f>
        <v>55993862</v>
      </c>
    </row>
    <row r="114" spans="1:19" ht="23.25" customHeight="1" thickBot="1">
      <c r="A114" s="391"/>
      <c r="B114" s="463" t="s">
        <v>154</v>
      </c>
      <c r="C114" s="463"/>
      <c r="D114" s="392"/>
      <c r="E114" s="464"/>
      <c r="F114" s="464"/>
      <c r="G114" s="464"/>
      <c r="H114" s="464"/>
      <c r="I114" s="464"/>
      <c r="J114" s="464"/>
      <c r="K114" s="393">
        <f>SUM(K10:K109,K112:K113)</f>
        <v>559938622</v>
      </c>
      <c r="L114" s="465"/>
      <c r="M114" s="465"/>
      <c r="N114" s="465"/>
      <c r="O114" s="465"/>
      <c r="P114" s="465"/>
      <c r="Q114" s="465"/>
      <c r="R114" s="393">
        <f>SUM(R10:R109,R112:R113)</f>
        <v>55993862</v>
      </c>
      <c r="S114" s="394">
        <f>SUM(S10:S109,S112:S113)</f>
        <v>609076084</v>
      </c>
    </row>
    <row r="115" spans="1:19" ht="46.5" customHeight="1">
      <c r="A115" s="466" t="s">
        <v>155</v>
      </c>
      <c r="B115" s="466"/>
      <c r="C115" s="466"/>
      <c r="D115" s="466"/>
      <c r="E115" s="466"/>
      <c r="F115" s="466"/>
      <c r="G115" s="466"/>
      <c r="H115" s="466"/>
      <c r="I115" s="466"/>
      <c r="J115" s="466"/>
      <c r="K115" s="466"/>
      <c r="L115" s="466"/>
      <c r="M115" s="466"/>
      <c r="N115" s="466"/>
      <c r="O115" s="466"/>
      <c r="P115" s="466"/>
      <c r="Q115" s="466"/>
      <c r="R115" s="466"/>
      <c r="S115" s="466"/>
    </row>
    <row r="116" spans="1:19" ht="16.5" customHeight="1">
      <c r="A116" s="395"/>
      <c r="B116" s="396"/>
      <c r="C116" s="397"/>
      <c r="D116" s="398"/>
      <c r="E116" s="399"/>
      <c r="F116" s="400"/>
      <c r="G116" s="399"/>
      <c r="H116" s="401"/>
      <c r="I116" s="401"/>
      <c r="J116" s="401"/>
      <c r="K116" s="401"/>
      <c r="S116" s="402"/>
    </row>
    <row r="117" spans="1:19" ht="14.25" customHeight="1">
      <c r="S117" s="402"/>
    </row>
    <row r="118" spans="1:19" ht="15.75" hidden="1" customHeight="1">
      <c r="K118" s="403">
        <f>540000000</f>
        <v>540000000</v>
      </c>
      <c r="R118" s="404"/>
    </row>
    <row r="119" spans="1:19" ht="14.25" hidden="1" customHeight="1">
      <c r="K119" s="405">
        <f>K118-K114</f>
        <v>-19938622</v>
      </c>
      <c r="Q119" s="402"/>
      <c r="R119" s="402"/>
    </row>
    <row r="120" spans="1:19" ht="15.75" hidden="1" customHeight="1">
      <c r="I120" s="405"/>
      <c r="J120" s="405"/>
      <c r="K120" s="403"/>
      <c r="Q120" s="402"/>
      <c r="R120" s="406"/>
    </row>
    <row r="121" spans="1:19" ht="14.25" customHeight="1">
      <c r="I121" s="402"/>
      <c r="J121" s="405"/>
      <c r="K121" s="404"/>
      <c r="L121" s="405"/>
    </row>
    <row r="122" spans="1:19" ht="14.25" customHeight="1">
      <c r="J122" s="405"/>
      <c r="K122" s="402">
        <f>559938622</f>
        <v>559938622</v>
      </c>
      <c r="L122" s="407"/>
    </row>
    <row r="123" spans="1:19" ht="14.25" customHeight="1">
      <c r="K123" s="406"/>
    </row>
    <row r="124" spans="1:19" ht="14.25" customHeight="1">
      <c r="K124" s="402">
        <f>K122-K114</f>
        <v>0</v>
      </c>
    </row>
    <row r="125" spans="1:19" ht="14.25" customHeight="1">
      <c r="F125" s="408"/>
      <c r="K125" s="402"/>
    </row>
    <row r="126" spans="1:19" ht="14.25" customHeight="1">
      <c r="F126" s="409"/>
      <c r="K126" s="402">
        <f>K124/34933</f>
        <v>0</v>
      </c>
      <c r="N126" s="402"/>
    </row>
    <row r="127" spans="1:19" ht="14.25" customHeight="1">
      <c r="E127" s="404"/>
      <c r="K127" s="402">
        <f>K126/10</f>
        <v>0</v>
      </c>
    </row>
    <row r="128" spans="1:19" ht="14.25" customHeight="1">
      <c r="E128" s="404"/>
      <c r="N128" s="402"/>
    </row>
  </sheetData>
  <autoFilter ref="A9:S115" xr:uid="{00000000-0009-0000-0000-000003000000}"/>
  <mergeCells count="77">
    <mergeCell ref="A1:C6"/>
    <mergeCell ref="D1:N6"/>
    <mergeCell ref="O1:S6"/>
    <mergeCell ref="A8:A9"/>
    <mergeCell ref="B8:B9"/>
    <mergeCell ref="C8:C9"/>
    <mergeCell ref="E8:J8"/>
    <mergeCell ref="K8:K9"/>
    <mergeCell ref="L8:Q8"/>
    <mergeCell ref="R8:R9"/>
    <mergeCell ref="S8:S9"/>
    <mergeCell ref="A10:A14"/>
    <mergeCell ref="B10:B14"/>
    <mergeCell ref="A15:A17"/>
    <mergeCell ref="B15:B17"/>
    <mergeCell ref="C15:C16"/>
    <mergeCell ref="A18:A23"/>
    <mergeCell ref="B18:B23"/>
    <mergeCell ref="C22:C23"/>
    <mergeCell ref="A24:A25"/>
    <mergeCell ref="B24:B25"/>
    <mergeCell ref="C24:C25"/>
    <mergeCell ref="A26:A28"/>
    <mergeCell ref="B26:B28"/>
    <mergeCell ref="A29:A38"/>
    <mergeCell ref="B29:B35"/>
    <mergeCell ref="B36:B38"/>
    <mergeCell ref="A39:A45"/>
    <mergeCell ref="B39:B45"/>
    <mergeCell ref="A46:A89"/>
    <mergeCell ref="B46:B89"/>
    <mergeCell ref="C47:C51"/>
    <mergeCell ref="F54:H54"/>
    <mergeCell ref="F57:H57"/>
    <mergeCell ref="F60:H60"/>
    <mergeCell ref="F61:H61"/>
    <mergeCell ref="F64:H64"/>
    <mergeCell ref="A91:A100"/>
    <mergeCell ref="B91:B100"/>
    <mergeCell ref="C92:C94"/>
    <mergeCell ref="C95:C97"/>
    <mergeCell ref="C98:C100"/>
    <mergeCell ref="F67:H67"/>
    <mergeCell ref="F68:H68"/>
    <mergeCell ref="F71:H71"/>
    <mergeCell ref="F88:H88"/>
    <mergeCell ref="F89:H89"/>
    <mergeCell ref="A101:A107"/>
    <mergeCell ref="B101:B107"/>
    <mergeCell ref="C106:C107"/>
    <mergeCell ref="A108:A109"/>
    <mergeCell ref="B108:B109"/>
    <mergeCell ref="C108:C109"/>
    <mergeCell ref="A110:A111"/>
    <mergeCell ref="B110:B111"/>
    <mergeCell ref="C110:C111"/>
    <mergeCell ref="D110:J110"/>
    <mergeCell ref="K110:K111"/>
    <mergeCell ref="L110:Q110"/>
    <mergeCell ref="R110:R111"/>
    <mergeCell ref="S110:S111"/>
    <mergeCell ref="F111:G111"/>
    <mergeCell ref="H111:J111"/>
    <mergeCell ref="N111:O111"/>
    <mergeCell ref="P111:Q111"/>
    <mergeCell ref="B114:C114"/>
    <mergeCell ref="E114:J114"/>
    <mergeCell ref="L114:Q114"/>
    <mergeCell ref="A115:S115"/>
    <mergeCell ref="F112:G112"/>
    <mergeCell ref="H112:J112"/>
    <mergeCell ref="N112:O112"/>
    <mergeCell ref="P112:Q112"/>
    <mergeCell ref="F113:G113"/>
    <mergeCell ref="H113:J113"/>
    <mergeCell ref="N113:O113"/>
    <mergeCell ref="P113:Q113"/>
  </mergeCells>
  <pageMargins left="0.25" right="0.25" top="0.75" bottom="0.75" header="0.511811023622047" footer="0.511811023622047"/>
  <pageSetup scale="45" orientation="landscape" horizontalDpi="300" verticalDpi="300"/>
  <ignoredErrors>
    <ignoredError sqref="J54 J57 K59 J64:K64 K71" formula="1"/>
    <ignoredError sqref="J61 J67 J69:J70 J89 G49:G51" unlockedFormula="1"/>
    <ignoredError sqref="J71" formula="1"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30"/>
  <sheetViews>
    <sheetView topLeftCell="A9" zoomScaleNormal="100" workbookViewId="0">
      <selection activeCell="B30" sqref="B30"/>
    </sheetView>
  </sheetViews>
  <sheetFormatPr defaultColWidth="0" defaultRowHeight="15"/>
  <cols>
    <col min="1" max="1" width="4.5703125" customWidth="1"/>
    <col min="2" max="2" width="22.42578125" customWidth="1"/>
    <col min="3" max="3" width="78" customWidth="1"/>
    <col min="4" max="4" width="16" customWidth="1"/>
    <col min="5" max="5" width="11.5703125" customWidth="1"/>
    <col min="6" max="6" width="15.85546875" customWidth="1"/>
    <col min="7" max="7" width="12" customWidth="1"/>
    <col min="8" max="8" width="11.42578125" hidden="1"/>
    <col min="9" max="9" width="12.42578125" hidden="1" customWidth="1"/>
    <col min="10" max="10" width="13" hidden="1" customWidth="1"/>
    <col min="11" max="16384" width="11.42578125" hidden="1"/>
  </cols>
  <sheetData>
    <row r="1" spans="1:10" ht="14.25" customHeight="1">
      <c r="A1" s="410"/>
      <c r="B1" s="410"/>
      <c r="C1" s="581" t="s">
        <v>255</v>
      </c>
      <c r="D1" s="581"/>
      <c r="E1" s="581"/>
      <c r="F1" s="581"/>
      <c r="G1" s="411"/>
      <c r="H1" s="411"/>
      <c r="I1" s="411"/>
      <c r="J1" s="411"/>
    </row>
    <row r="2" spans="1:10" ht="18" customHeight="1">
      <c r="A2" s="410"/>
      <c r="C2" s="581"/>
      <c r="D2" s="581"/>
      <c r="E2" s="581"/>
      <c r="F2" s="581"/>
      <c r="G2" s="412"/>
      <c r="H2" s="412"/>
      <c r="I2" s="412"/>
      <c r="J2" s="412"/>
    </row>
    <row r="3" spans="1:10" ht="18" customHeight="1">
      <c r="A3" s="410"/>
      <c r="C3" s="581"/>
      <c r="D3" s="581"/>
      <c r="E3" s="581"/>
      <c r="F3" s="581"/>
      <c r="G3" s="412"/>
      <c r="H3" s="412"/>
      <c r="I3" s="412"/>
      <c r="J3" s="412"/>
    </row>
    <row r="4" spans="1:10" ht="15" customHeight="1">
      <c r="C4" s="581"/>
      <c r="D4" s="581"/>
      <c r="E4" s="581"/>
      <c r="F4" s="581"/>
    </row>
    <row r="5" spans="1:10" ht="27.75" customHeight="1">
      <c r="A5" s="413" t="s">
        <v>137</v>
      </c>
      <c r="B5" s="582" t="s">
        <v>157</v>
      </c>
      <c r="C5" s="582"/>
      <c r="D5" s="414" t="s">
        <v>158</v>
      </c>
      <c r="E5" s="415" t="s">
        <v>159</v>
      </c>
      <c r="F5" s="416" t="s">
        <v>256</v>
      </c>
    </row>
    <row r="6" spans="1:10" ht="16.5" customHeight="1">
      <c r="A6" s="417">
        <v>1</v>
      </c>
      <c r="B6" s="583" t="s">
        <v>50</v>
      </c>
      <c r="C6" s="583"/>
      <c r="D6" s="418"/>
      <c r="E6" s="419"/>
      <c r="F6" s="420"/>
    </row>
    <row r="7" spans="1:10" ht="16.5" customHeight="1">
      <c r="A7" s="421">
        <v>2</v>
      </c>
      <c r="B7" s="569" t="s">
        <v>56</v>
      </c>
      <c r="C7" s="569"/>
      <c r="D7" s="422"/>
      <c r="E7" s="423"/>
      <c r="F7" s="424"/>
    </row>
    <row r="8" spans="1:10" ht="16.5" customHeight="1">
      <c r="A8" s="421">
        <v>3</v>
      </c>
      <c r="B8" s="569" t="s">
        <v>59</v>
      </c>
      <c r="C8" s="569"/>
      <c r="D8" s="422"/>
      <c r="E8" s="423"/>
      <c r="F8" s="424"/>
    </row>
    <row r="9" spans="1:10" ht="16.5" customHeight="1">
      <c r="A9" s="421">
        <v>4</v>
      </c>
      <c r="B9" s="579" t="s">
        <v>65</v>
      </c>
      <c r="C9" s="579"/>
      <c r="D9" s="422"/>
      <c r="E9" s="423"/>
      <c r="F9" s="424"/>
    </row>
    <row r="10" spans="1:10" ht="16.5" customHeight="1">
      <c r="A10" s="421">
        <v>5</v>
      </c>
      <c r="B10" s="569" t="s">
        <v>68</v>
      </c>
      <c r="C10" s="569"/>
      <c r="D10" s="422"/>
      <c r="E10" s="423"/>
      <c r="F10" s="424"/>
    </row>
    <row r="11" spans="1:10" ht="16.5" customHeight="1">
      <c r="A11" s="575">
        <v>6</v>
      </c>
      <c r="B11" s="569" t="s">
        <v>257</v>
      </c>
      <c r="C11" s="569"/>
      <c r="D11" s="580"/>
      <c r="E11" s="578"/>
      <c r="F11" s="570"/>
    </row>
    <row r="12" spans="1:10" ht="16.5" customHeight="1">
      <c r="A12" s="575"/>
      <c r="B12" s="569" t="s">
        <v>80</v>
      </c>
      <c r="C12" s="569"/>
      <c r="D12" s="580"/>
      <c r="E12" s="578"/>
      <c r="F12" s="570"/>
    </row>
    <row r="13" spans="1:10" ht="16.5" customHeight="1">
      <c r="A13" s="575">
        <v>7</v>
      </c>
      <c r="B13" s="569" t="s">
        <v>258</v>
      </c>
      <c r="C13" s="569"/>
      <c r="D13" s="576"/>
      <c r="E13" s="577"/>
      <c r="F13" s="570"/>
    </row>
    <row r="14" spans="1:10" ht="16.5" customHeight="1">
      <c r="A14" s="575"/>
      <c r="B14" s="569" t="s">
        <v>259</v>
      </c>
      <c r="C14" s="569"/>
      <c r="D14" s="576"/>
      <c r="E14" s="577"/>
      <c r="F14" s="570"/>
    </row>
    <row r="15" spans="1:10" ht="16.5" customHeight="1">
      <c r="A15" s="575"/>
      <c r="B15" s="569" t="s">
        <v>260</v>
      </c>
      <c r="C15" s="569"/>
      <c r="D15" s="576"/>
      <c r="E15" s="577"/>
      <c r="F15" s="570"/>
    </row>
    <row r="16" spans="1:10" ht="16.5" customHeight="1">
      <c r="A16" s="425">
        <v>8</v>
      </c>
      <c r="B16" s="569" t="s">
        <v>261</v>
      </c>
      <c r="C16" s="569"/>
      <c r="D16" s="427"/>
      <c r="E16" s="423"/>
      <c r="F16" s="426"/>
    </row>
    <row r="17" spans="1:9" ht="16.5" customHeight="1">
      <c r="A17" s="575">
        <v>9</v>
      </c>
      <c r="B17" s="569" t="s">
        <v>262</v>
      </c>
      <c r="C17" s="569"/>
      <c r="D17" s="576"/>
      <c r="E17" s="577"/>
      <c r="F17" s="570"/>
    </row>
    <row r="18" spans="1:9" ht="16.5" customHeight="1">
      <c r="A18" s="575"/>
      <c r="B18" s="569" t="s">
        <v>259</v>
      </c>
      <c r="C18" s="569"/>
      <c r="D18" s="576"/>
      <c r="E18" s="577"/>
      <c r="F18" s="570"/>
    </row>
    <row r="19" spans="1:9" ht="16.5" customHeight="1">
      <c r="A19" s="575"/>
      <c r="B19" s="569" t="s">
        <v>260</v>
      </c>
      <c r="C19" s="569"/>
      <c r="D19" s="576"/>
      <c r="E19" s="577"/>
      <c r="F19" s="570"/>
    </row>
    <row r="20" spans="1:9" ht="16.5" customHeight="1">
      <c r="A20" s="571">
        <v>10</v>
      </c>
      <c r="B20" s="569" t="s">
        <v>262</v>
      </c>
      <c r="C20" s="569"/>
      <c r="D20" s="572"/>
      <c r="E20" s="573"/>
      <c r="F20" s="574"/>
    </row>
    <row r="21" spans="1:9" ht="16.5" customHeight="1">
      <c r="A21" s="571"/>
      <c r="B21" s="569" t="s">
        <v>259</v>
      </c>
      <c r="C21" s="569"/>
      <c r="D21" s="572"/>
      <c r="E21" s="573"/>
      <c r="F21" s="574"/>
    </row>
    <row r="22" spans="1:9" ht="16.5" customHeight="1">
      <c r="A22" s="571"/>
      <c r="B22" s="569" t="s">
        <v>260</v>
      </c>
      <c r="C22" s="569"/>
      <c r="D22" s="572"/>
      <c r="E22" s="573"/>
      <c r="F22" s="574"/>
    </row>
    <row r="23" spans="1:9" ht="16.5" customHeight="1">
      <c r="A23" s="571"/>
      <c r="B23" s="569" t="s">
        <v>263</v>
      </c>
      <c r="C23" s="569"/>
      <c r="D23" s="572"/>
      <c r="E23" s="573"/>
      <c r="F23" s="574"/>
    </row>
    <row r="24" spans="1:9" ht="16.5" customHeight="1">
      <c r="A24" s="571"/>
      <c r="B24" s="569" t="s">
        <v>264</v>
      </c>
      <c r="C24" s="569"/>
      <c r="D24" s="572"/>
      <c r="E24" s="573"/>
      <c r="F24" s="574"/>
    </row>
    <row r="25" spans="1:9" ht="16.5" customHeight="1">
      <c r="A25" s="571"/>
      <c r="B25" s="569" t="s">
        <v>265</v>
      </c>
      <c r="C25" s="569"/>
      <c r="D25" s="572"/>
      <c r="E25" s="573"/>
      <c r="F25" s="574"/>
    </row>
    <row r="26" spans="1:9" ht="16.5" customHeight="1">
      <c r="A26" s="571"/>
      <c r="B26" s="569" t="s">
        <v>266</v>
      </c>
      <c r="C26" s="569"/>
      <c r="D26" s="572"/>
      <c r="E26" s="573"/>
      <c r="F26" s="574"/>
    </row>
    <row r="27" spans="1:9" ht="16.5" customHeight="1">
      <c r="A27" s="421">
        <v>11</v>
      </c>
      <c r="B27" s="569" t="s">
        <v>121</v>
      </c>
      <c r="C27" s="569"/>
      <c r="D27" s="422"/>
      <c r="E27" s="423"/>
      <c r="F27" s="424"/>
    </row>
    <row r="28" spans="1:9" ht="16.5" customHeight="1">
      <c r="A28" s="421">
        <v>12</v>
      </c>
      <c r="B28" s="569" t="s">
        <v>126</v>
      </c>
      <c r="C28" s="569"/>
      <c r="D28" s="422"/>
      <c r="E28" s="423"/>
      <c r="F28" s="424"/>
      <c r="I28" s="428"/>
    </row>
    <row r="29" spans="1:9" ht="16.5" customHeight="1">
      <c r="A29" s="429">
        <v>13</v>
      </c>
      <c r="B29" s="569" t="s">
        <v>133</v>
      </c>
      <c r="C29" s="569"/>
      <c r="D29" s="430"/>
      <c r="E29" s="431"/>
      <c r="F29" s="432"/>
      <c r="I29" s="428"/>
    </row>
    <row r="30" spans="1:9" ht="16.5" customHeight="1">
      <c r="A30" s="429">
        <v>14</v>
      </c>
      <c r="B30" s="569" t="s">
        <v>267</v>
      </c>
      <c r="C30" s="569"/>
      <c r="D30" s="430"/>
      <c r="E30" s="431"/>
      <c r="F30" s="432"/>
      <c r="I30" s="428"/>
    </row>
    <row r="31" spans="1:9" ht="16.5" customHeight="1">
      <c r="A31" s="429">
        <v>15</v>
      </c>
      <c r="B31" s="569" t="s">
        <v>140</v>
      </c>
      <c r="C31" s="569"/>
      <c r="D31" s="430"/>
      <c r="E31" s="431"/>
      <c r="F31" s="432"/>
      <c r="I31" s="428"/>
    </row>
    <row r="32" spans="1:9" ht="17.25" customHeight="1">
      <c r="A32" s="433">
        <v>16</v>
      </c>
      <c r="B32" s="567" t="s">
        <v>150</v>
      </c>
      <c r="C32" s="567"/>
      <c r="D32" s="434"/>
      <c r="E32" s="435"/>
      <c r="F32" s="436"/>
      <c r="I32" s="428"/>
    </row>
    <row r="33" spans="1:9" s="440" customFormat="1" ht="19.5" customHeight="1">
      <c r="A33" s="568" t="s">
        <v>154</v>
      </c>
      <c r="B33" s="568"/>
      <c r="C33" s="568"/>
      <c r="D33" s="437"/>
      <c r="E33" s="438"/>
      <c r="F33" s="439"/>
      <c r="I33" s="441"/>
    </row>
    <row r="34" spans="1:9" ht="14.25" customHeight="1"/>
    <row r="35" spans="1:9" ht="14.25" customHeight="1"/>
    <row r="36" spans="1:9" ht="14.25" customHeight="1"/>
    <row r="37" spans="1:9" ht="15" customHeight="1"/>
    <row r="38" spans="1:9" ht="14.25" customHeight="1"/>
    <row r="39" spans="1:9" ht="14.25" customHeight="1"/>
    <row r="40" spans="1:9" ht="14.25" customHeight="1"/>
    <row r="41" spans="1:9" ht="14.25" customHeight="1"/>
    <row r="42" spans="1:9" ht="14.25" customHeight="1"/>
    <row r="43" spans="1:9" ht="14.25" customHeight="1"/>
    <row r="44" spans="1:9" ht="15" customHeight="1"/>
    <row r="45" spans="1:9" ht="14.25" customHeight="1"/>
    <row r="46" spans="1:9" ht="14.25" customHeight="1"/>
    <row r="47" spans="1:9" ht="14.25" customHeight="1"/>
    <row r="48" spans="1:9" ht="14.25" customHeight="1"/>
    <row r="49" ht="14.25" customHeight="1"/>
    <row r="50" ht="14.25" customHeight="1"/>
    <row r="51" ht="15" customHeight="1"/>
    <row r="52" ht="14.25" customHeight="1"/>
    <row r="53" ht="14.25" customHeight="1"/>
    <row r="54" ht="14.25" customHeight="1"/>
    <row r="55" ht="14.25" customHeight="1"/>
    <row r="56" ht="14.25" customHeight="1"/>
    <row r="57" ht="14.25" customHeight="1"/>
    <row r="58" ht="1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5" customHeight="1"/>
    <row r="70" ht="14.25" customHeight="1"/>
    <row r="71" ht="14.25" customHeight="1"/>
    <row r="72" ht="14.25" customHeight="1"/>
    <row r="73" ht="14.25" customHeight="1"/>
    <row r="74" ht="14.25" customHeight="1"/>
    <row r="75" ht="14.25" customHeight="1"/>
    <row r="76" ht="15" customHeight="1"/>
    <row r="77" ht="14.25" customHeight="1"/>
    <row r="78" ht="14.25" customHeight="1"/>
    <row r="79" ht="14.25" customHeight="1"/>
    <row r="80" ht="14.25" customHeight="1"/>
    <row r="81" ht="15" customHeight="1"/>
    <row r="82" ht="14.25" customHeight="1"/>
    <row r="83" ht="14.25" customHeight="1"/>
    <row r="84" ht="14.25" customHeight="1"/>
    <row r="85" ht="14.25" customHeight="1"/>
    <row r="86" ht="14.25" customHeight="1"/>
    <row r="87" ht="15" customHeight="1"/>
    <row r="88" ht="14.25" customHeight="1"/>
    <row r="89" ht="14.25" customHeight="1"/>
    <row r="90" ht="14.25" customHeight="1"/>
    <row r="91" ht="14.25" customHeight="1"/>
    <row r="92" ht="14.25" customHeight="1"/>
    <row r="93" ht="15" customHeight="1"/>
    <row r="94" ht="14.25" customHeight="1"/>
    <row r="95" ht="14.25" customHeight="1"/>
    <row r="96" ht="14.25" customHeight="1"/>
    <row r="97" ht="14.25" customHeight="1"/>
    <row r="98" ht="14.25" customHeight="1"/>
    <row r="99" ht="15" customHeight="1"/>
    <row r="100" ht="14.25" customHeight="1"/>
    <row r="101" ht="14.25" customHeight="1"/>
    <row r="102" ht="14.25" customHeight="1"/>
    <row r="103" ht="15" customHeight="1"/>
    <row r="104" ht="14.25" customHeight="1"/>
    <row r="105" ht="14.25" customHeight="1"/>
    <row r="106" ht="14.25" customHeight="1"/>
    <row r="107" ht="1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5" customHeight="1"/>
    <row r="120" ht="14.25" customHeight="1"/>
    <row r="121" ht="14.25" customHeight="1"/>
    <row r="122" ht="14.25" customHeight="1"/>
    <row r="123" ht="14.25" customHeight="1"/>
    <row r="124" ht="14.25" customHeight="1"/>
    <row r="125" ht="14.25" customHeight="1"/>
    <row r="126" ht="15" customHeight="1"/>
    <row r="127" ht="14.25" customHeight="1"/>
    <row r="128" ht="15" customHeight="1"/>
    <row r="129" ht="14.25" customHeight="1"/>
    <row r="130" ht="15" customHeight="1"/>
  </sheetData>
  <mergeCells count="46">
    <mergeCell ref="C1:F4"/>
    <mergeCell ref="B5:C5"/>
    <mergeCell ref="B6:C6"/>
    <mergeCell ref="B7:C7"/>
    <mergeCell ref="B8:C8"/>
    <mergeCell ref="B9:C9"/>
    <mergeCell ref="B10:C10"/>
    <mergeCell ref="A11:A12"/>
    <mergeCell ref="B11:C11"/>
    <mergeCell ref="D11:D12"/>
    <mergeCell ref="E11:E12"/>
    <mergeCell ref="F11:F12"/>
    <mergeCell ref="B12:C12"/>
    <mergeCell ref="A13:A15"/>
    <mergeCell ref="B13:C13"/>
    <mergeCell ref="D13:D15"/>
    <mergeCell ref="E13:E15"/>
    <mergeCell ref="F13:F15"/>
    <mergeCell ref="B14:C14"/>
    <mergeCell ref="B15:C15"/>
    <mergeCell ref="B16:C16"/>
    <mergeCell ref="A17:A19"/>
    <mergeCell ref="B17:C17"/>
    <mergeCell ref="D17:D19"/>
    <mergeCell ref="E17:E19"/>
    <mergeCell ref="F17:F19"/>
    <mergeCell ref="B18:C18"/>
    <mergeCell ref="B19:C19"/>
    <mergeCell ref="A20:A26"/>
    <mergeCell ref="B20:C20"/>
    <mergeCell ref="D20:D26"/>
    <mergeCell ref="E20:E26"/>
    <mergeCell ref="F20:F26"/>
    <mergeCell ref="B21:C21"/>
    <mergeCell ref="B22:C22"/>
    <mergeCell ref="B23:C23"/>
    <mergeCell ref="B24:C24"/>
    <mergeCell ref="B25:C25"/>
    <mergeCell ref="B26:C26"/>
    <mergeCell ref="B32:C32"/>
    <mergeCell ref="A33:C33"/>
    <mergeCell ref="B27:C27"/>
    <mergeCell ref="B28:C28"/>
    <mergeCell ref="B29:C29"/>
    <mergeCell ref="B30:C30"/>
    <mergeCell ref="B31:C31"/>
  </mergeCells>
  <pageMargins left="0.23611111111111099" right="0.23611111111111099" top="0.74791666666666701" bottom="0.74791666666666701" header="0.511811023622047" footer="0.511811023622047"/>
  <pageSetup scale="80" orientation="landscape"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8ED973"/>
  </sheetPr>
  <dimension ref="A1:I30"/>
  <sheetViews>
    <sheetView zoomScaleNormal="100" workbookViewId="0">
      <selection activeCell="B23" sqref="B23"/>
    </sheetView>
  </sheetViews>
  <sheetFormatPr defaultColWidth="0" defaultRowHeight="15" zeroHeight="1"/>
  <cols>
    <col min="1" max="1" width="9.42578125" customWidth="1"/>
    <col min="2" max="2" width="102.42578125" customWidth="1"/>
    <col min="3" max="3" width="17" customWidth="1"/>
    <col min="4" max="4" width="16.42578125" customWidth="1"/>
    <col min="5" max="5" width="21" customWidth="1"/>
    <col min="6" max="6" width="6.42578125" customWidth="1"/>
    <col min="7" max="7" width="11.42578125" hidden="1"/>
    <col min="8" max="8" width="12.42578125" hidden="1" customWidth="1"/>
    <col min="9" max="9" width="13" hidden="1" customWidth="1"/>
    <col min="10" max="16384" width="11.42578125" hidden="1"/>
  </cols>
  <sheetData>
    <row r="1" spans="1:9" ht="14.25" customHeight="1">
      <c r="A1" s="410"/>
      <c r="B1" s="410"/>
      <c r="C1" s="410"/>
      <c r="D1" s="410"/>
      <c r="E1" s="410"/>
      <c r="F1" s="411"/>
      <c r="G1" s="411"/>
      <c r="H1" s="411"/>
      <c r="I1" s="411"/>
    </row>
    <row r="2" spans="1:9" ht="18" customHeight="1">
      <c r="A2" s="410"/>
      <c r="B2" s="584" t="s">
        <v>268</v>
      </c>
      <c r="C2" s="584"/>
      <c r="D2" s="584"/>
      <c r="E2" s="584"/>
      <c r="F2" s="412"/>
      <c r="G2" s="412"/>
      <c r="H2" s="412"/>
      <c r="I2" s="412"/>
    </row>
    <row r="3" spans="1:9" ht="18" customHeight="1">
      <c r="A3" s="410"/>
      <c r="B3" s="584" t="s">
        <v>269</v>
      </c>
      <c r="C3" s="584"/>
      <c r="D3" s="584"/>
      <c r="E3" s="584"/>
      <c r="F3" s="412"/>
      <c r="G3" s="412"/>
      <c r="H3" s="412"/>
      <c r="I3" s="412"/>
    </row>
    <row r="4" spans="1:9" ht="15" customHeight="1"/>
    <row r="5" spans="1:9" ht="17.25" customHeight="1">
      <c r="A5" s="442" t="s">
        <v>137</v>
      </c>
      <c r="B5" s="443" t="s">
        <v>157</v>
      </c>
      <c r="C5" s="444" t="s">
        <v>158</v>
      </c>
      <c r="D5" s="444" t="s">
        <v>159</v>
      </c>
      <c r="E5" s="445" t="s">
        <v>160</v>
      </c>
    </row>
    <row r="6" spans="1:9" ht="16.5" customHeight="1">
      <c r="A6" s="446">
        <v>1</v>
      </c>
      <c r="B6" s="447" t="s">
        <v>161</v>
      </c>
      <c r="C6" s="448"/>
      <c r="D6" s="449"/>
      <c r="E6" s="450"/>
    </row>
    <row r="7" spans="1:9" ht="16.5" customHeight="1">
      <c r="A7" s="421">
        <v>2</v>
      </c>
      <c r="B7" s="451" t="s">
        <v>162</v>
      </c>
      <c r="C7" s="448"/>
      <c r="D7" s="452"/>
      <c r="E7" s="453"/>
    </row>
    <row r="8" spans="1:9" ht="16.5" customHeight="1">
      <c r="A8" s="421">
        <v>3</v>
      </c>
      <c r="B8" s="451" t="s">
        <v>163</v>
      </c>
      <c r="C8" s="454"/>
      <c r="D8" s="452"/>
      <c r="E8" s="453"/>
    </row>
    <row r="9" spans="1:9" ht="16.5" customHeight="1">
      <c r="A9" s="421">
        <v>4</v>
      </c>
      <c r="B9" s="451" t="s">
        <v>164</v>
      </c>
      <c r="C9" s="454"/>
      <c r="D9" s="452"/>
      <c r="E9" s="453"/>
    </row>
    <row r="10" spans="1:9" ht="16.5" customHeight="1">
      <c r="A10" s="421">
        <v>5</v>
      </c>
      <c r="B10" s="451" t="s">
        <v>165</v>
      </c>
      <c r="C10" s="454"/>
      <c r="D10" s="452"/>
      <c r="E10" s="453"/>
    </row>
    <row r="11" spans="1:9" ht="16.5" customHeight="1">
      <c r="A11" s="421">
        <v>6</v>
      </c>
      <c r="B11" s="451" t="s">
        <v>166</v>
      </c>
      <c r="C11" s="454"/>
      <c r="D11" s="452"/>
      <c r="E11" s="453"/>
    </row>
    <row r="12" spans="1:9" ht="16.5" customHeight="1">
      <c r="A12" s="421">
        <v>7</v>
      </c>
      <c r="B12" s="451" t="s">
        <v>167</v>
      </c>
      <c r="C12" s="454"/>
      <c r="D12" s="452"/>
      <c r="E12" s="453"/>
    </row>
    <row r="13" spans="1:9" ht="16.5" customHeight="1">
      <c r="A13" s="421">
        <v>8</v>
      </c>
      <c r="B13" s="451" t="s">
        <v>168</v>
      </c>
      <c r="C13" s="452"/>
      <c r="D13" s="452"/>
      <c r="E13" s="453"/>
    </row>
    <row r="14" spans="1:9" ht="16.5" customHeight="1">
      <c r="A14" s="421">
        <v>9</v>
      </c>
      <c r="B14" s="451" t="s">
        <v>169</v>
      </c>
      <c r="C14" s="452"/>
      <c r="D14" s="452"/>
      <c r="E14" s="453"/>
    </row>
    <row r="15" spans="1:9" ht="16.5" customHeight="1">
      <c r="A15" s="421">
        <v>10</v>
      </c>
      <c r="B15" s="451" t="s">
        <v>270</v>
      </c>
      <c r="C15" s="452"/>
      <c r="D15" s="452"/>
      <c r="E15" s="453"/>
    </row>
    <row r="16" spans="1:9" ht="16.5" customHeight="1">
      <c r="A16" s="421">
        <v>11</v>
      </c>
      <c r="B16" s="451" t="s">
        <v>126</v>
      </c>
      <c r="C16" s="452"/>
      <c r="D16" s="452"/>
      <c r="E16" s="453"/>
    </row>
    <row r="17" spans="1:8" ht="16.5" customHeight="1">
      <c r="A17" s="421">
        <v>12</v>
      </c>
      <c r="B17" s="451" t="s">
        <v>133</v>
      </c>
      <c r="C17" s="452"/>
      <c r="D17" s="452"/>
      <c r="E17" s="453"/>
    </row>
    <row r="18" spans="1:8" ht="16.5" customHeight="1">
      <c r="A18" s="421">
        <v>13</v>
      </c>
      <c r="B18" s="451" t="s">
        <v>140</v>
      </c>
      <c r="C18" s="452"/>
      <c r="D18" s="452"/>
      <c r="E18" s="453"/>
      <c r="H18" s="428"/>
    </row>
    <row r="19" spans="1:8" ht="17.25" customHeight="1">
      <c r="A19" s="429">
        <v>18</v>
      </c>
      <c r="B19" s="455" t="s">
        <v>176</v>
      </c>
      <c r="C19" s="456"/>
      <c r="D19" s="456"/>
      <c r="E19" s="457"/>
      <c r="G19" s="428"/>
      <c r="H19" s="428"/>
    </row>
    <row r="20" spans="1:8" s="440" customFormat="1" ht="19.5" customHeight="1">
      <c r="A20" s="585" t="s">
        <v>154</v>
      </c>
      <c r="B20" s="585"/>
      <c r="C20" s="458">
        <f>SUM(C6:C19)</f>
        <v>0</v>
      </c>
      <c r="D20" s="458">
        <f>SUM(D6:D19)</f>
        <v>0</v>
      </c>
      <c r="E20" s="459">
        <f>SUM(E6:E19)</f>
        <v>0</v>
      </c>
      <c r="H20" s="441"/>
    </row>
    <row r="21" spans="1:8" ht="14.25" customHeight="1"/>
    <row r="22" spans="1:8" ht="14.25" customHeight="1"/>
    <row r="23" spans="1:8" ht="14.25" customHeight="1"/>
    <row r="24" spans="1:8" ht="14.25" customHeight="1"/>
    <row r="25" spans="1:8" ht="14.25" customHeight="1"/>
    <row r="26" spans="1:8" ht="14.25" customHeight="1"/>
    <row r="27" spans="1:8" ht="13.5" customHeight="1"/>
    <row r="28" spans="1:8" ht="13.5" customHeight="1"/>
    <row r="29" spans="1:8" ht="13.5" customHeight="1"/>
    <row r="30" spans="1:8" ht="13.5" customHeight="1"/>
  </sheetData>
  <mergeCells count="3">
    <mergeCell ref="B2:E2"/>
    <mergeCell ref="B3:E3"/>
    <mergeCell ref="A20:B20"/>
  </mergeCells>
  <pageMargins left="0.23611111111111099" right="0.23611111111111099" top="0.74791666666666701" bottom="0.74791666666666701" header="0.511811023622047" footer="0.511811023622047"/>
  <pageSetup scale="80" orientation="landscape" horizontalDpi="300"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8ED973"/>
  </sheetPr>
  <dimension ref="A1:I30"/>
  <sheetViews>
    <sheetView zoomScaleNormal="100" workbookViewId="0">
      <selection activeCell="B24" sqref="B24"/>
    </sheetView>
  </sheetViews>
  <sheetFormatPr defaultColWidth="0" defaultRowHeight="15" zeroHeight="1"/>
  <cols>
    <col min="1" max="1" width="9.42578125" customWidth="1"/>
    <col min="2" max="2" width="102.42578125" customWidth="1"/>
    <col min="3" max="3" width="17" customWidth="1"/>
    <col min="4" max="4" width="16.42578125" customWidth="1"/>
    <col min="5" max="5" width="21" customWidth="1"/>
    <col min="6" max="6" width="6.42578125" customWidth="1"/>
    <col min="7" max="7" width="11.42578125" hidden="1"/>
    <col min="8" max="8" width="12.42578125" hidden="1" customWidth="1"/>
    <col min="9" max="9" width="13" hidden="1" customWidth="1"/>
    <col min="10" max="16384" width="11.42578125" hidden="1"/>
  </cols>
  <sheetData>
    <row r="1" spans="1:9" ht="14.25" customHeight="1">
      <c r="A1" s="410"/>
      <c r="B1" s="410"/>
      <c r="C1" s="410"/>
      <c r="D1" s="410"/>
      <c r="E1" s="410"/>
      <c r="F1" s="411"/>
      <c r="G1" s="411"/>
      <c r="H1" s="411"/>
      <c r="I1" s="411"/>
    </row>
    <row r="2" spans="1:9" ht="18" customHeight="1">
      <c r="A2" s="410"/>
      <c r="B2" s="584" t="s">
        <v>271</v>
      </c>
      <c r="C2" s="584"/>
      <c r="D2" s="584"/>
      <c r="E2" s="584"/>
      <c r="F2" s="412"/>
      <c r="G2" s="412"/>
      <c r="H2" s="412"/>
      <c r="I2" s="412"/>
    </row>
    <row r="3" spans="1:9" ht="18" customHeight="1">
      <c r="A3" s="410"/>
      <c r="B3" s="584" t="s">
        <v>269</v>
      </c>
      <c r="C3" s="584"/>
      <c r="D3" s="584"/>
      <c r="E3" s="584"/>
      <c r="F3" s="412"/>
      <c r="G3" s="412"/>
      <c r="H3" s="412"/>
      <c r="I3" s="412"/>
    </row>
    <row r="4" spans="1:9" ht="15" customHeight="1"/>
    <row r="5" spans="1:9" ht="17.25" customHeight="1">
      <c r="A5" s="442" t="s">
        <v>137</v>
      </c>
      <c r="B5" s="443" t="s">
        <v>157</v>
      </c>
      <c r="C5" s="444" t="s">
        <v>158</v>
      </c>
      <c r="D5" s="444" t="s">
        <v>159</v>
      </c>
      <c r="E5" s="445" t="s">
        <v>160</v>
      </c>
    </row>
    <row r="6" spans="1:9" ht="16.5" customHeight="1">
      <c r="A6" s="446">
        <v>1</v>
      </c>
      <c r="B6" s="447" t="s">
        <v>161</v>
      </c>
      <c r="C6" s="448"/>
      <c r="D6" s="449"/>
      <c r="E6" s="450"/>
    </row>
    <row r="7" spans="1:9" ht="16.5" customHeight="1">
      <c r="A7" s="421">
        <v>2</v>
      </c>
      <c r="B7" s="451" t="s">
        <v>162</v>
      </c>
      <c r="C7" s="448"/>
      <c r="D7" s="452"/>
      <c r="E7" s="453"/>
    </row>
    <row r="8" spans="1:9" ht="16.5" customHeight="1">
      <c r="A8" s="421">
        <v>3</v>
      </c>
      <c r="B8" s="451" t="s">
        <v>163</v>
      </c>
      <c r="C8" s="454"/>
      <c r="D8" s="452"/>
      <c r="E8" s="453"/>
    </row>
    <row r="9" spans="1:9" ht="16.5" customHeight="1">
      <c r="A9" s="421">
        <v>4</v>
      </c>
      <c r="B9" s="451" t="s">
        <v>164</v>
      </c>
      <c r="C9" s="454"/>
      <c r="D9" s="452"/>
      <c r="E9" s="453"/>
    </row>
    <row r="10" spans="1:9" ht="16.5" customHeight="1">
      <c r="A10" s="421">
        <v>5</v>
      </c>
      <c r="B10" s="451" t="s">
        <v>165</v>
      </c>
      <c r="C10" s="454"/>
      <c r="D10" s="452"/>
      <c r="E10" s="453"/>
    </row>
    <row r="11" spans="1:9" ht="16.5" customHeight="1">
      <c r="A11" s="421">
        <v>6</v>
      </c>
      <c r="B11" s="451" t="s">
        <v>166</v>
      </c>
      <c r="C11" s="454"/>
      <c r="D11" s="452"/>
      <c r="E11" s="453"/>
    </row>
    <row r="12" spans="1:9" ht="16.5" customHeight="1">
      <c r="A12" s="421">
        <v>7</v>
      </c>
      <c r="B12" s="451" t="s">
        <v>167</v>
      </c>
      <c r="C12" s="454"/>
      <c r="D12" s="452"/>
      <c r="E12" s="453"/>
    </row>
    <row r="13" spans="1:9" ht="16.5" customHeight="1">
      <c r="A13" s="421">
        <v>8</v>
      </c>
      <c r="B13" s="451" t="s">
        <v>168</v>
      </c>
      <c r="C13" s="452"/>
      <c r="D13" s="452"/>
      <c r="E13" s="453"/>
    </row>
    <row r="14" spans="1:9" ht="16.5" customHeight="1">
      <c r="A14" s="421">
        <v>9</v>
      </c>
      <c r="B14" s="451" t="s">
        <v>169</v>
      </c>
      <c r="C14" s="452"/>
      <c r="D14" s="452"/>
      <c r="E14" s="453"/>
    </row>
    <row r="15" spans="1:9" ht="16.5" customHeight="1">
      <c r="A15" s="421">
        <v>10</v>
      </c>
      <c r="B15" s="451" t="s">
        <v>270</v>
      </c>
      <c r="C15" s="452"/>
      <c r="D15" s="452"/>
      <c r="E15" s="453"/>
    </row>
    <row r="16" spans="1:9" ht="16.5" customHeight="1">
      <c r="A16" s="421">
        <v>11</v>
      </c>
      <c r="B16" s="451" t="s">
        <v>126</v>
      </c>
      <c r="C16" s="452"/>
      <c r="D16" s="452"/>
      <c r="E16" s="453"/>
    </row>
    <row r="17" spans="1:8" ht="16.5" customHeight="1">
      <c r="A17" s="421">
        <v>12</v>
      </c>
      <c r="B17" s="451" t="s">
        <v>133</v>
      </c>
      <c r="C17" s="452"/>
      <c r="D17" s="452"/>
      <c r="E17" s="453"/>
    </row>
    <row r="18" spans="1:8" ht="16.5" customHeight="1">
      <c r="A18" s="421">
        <v>13</v>
      </c>
      <c r="B18" s="451" t="s">
        <v>140</v>
      </c>
      <c r="C18" s="452"/>
      <c r="D18" s="452"/>
      <c r="E18" s="453"/>
      <c r="H18" s="428"/>
    </row>
    <row r="19" spans="1:8" ht="17.25" customHeight="1">
      <c r="A19" s="429">
        <v>18</v>
      </c>
      <c r="B19" s="455" t="s">
        <v>176</v>
      </c>
      <c r="C19" s="456"/>
      <c r="D19" s="456"/>
      <c r="E19" s="457"/>
      <c r="G19" s="428"/>
      <c r="H19" s="428"/>
    </row>
    <row r="20" spans="1:8" s="440" customFormat="1" ht="19.5" customHeight="1">
      <c r="A20" s="585" t="s">
        <v>154</v>
      </c>
      <c r="B20" s="585"/>
      <c r="C20" s="458">
        <f>SUM(C6:C19)</f>
        <v>0</v>
      </c>
      <c r="D20" s="458">
        <f>SUM(D6:D19)</f>
        <v>0</v>
      </c>
      <c r="E20" s="459">
        <f>SUM(E6:E19)</f>
        <v>0</v>
      </c>
      <c r="H20" s="441"/>
    </row>
    <row r="21" spans="1:8" ht="14.25" customHeight="1"/>
    <row r="22" spans="1:8" ht="14.25" customHeight="1"/>
    <row r="23" spans="1:8" ht="14.25" customHeight="1"/>
    <row r="24" spans="1:8" ht="14.25" customHeight="1"/>
    <row r="25" spans="1:8" ht="14.25" customHeight="1"/>
    <row r="26" spans="1:8" ht="14.25" customHeight="1"/>
    <row r="27" spans="1:8" ht="13.5" customHeight="1"/>
    <row r="28" spans="1:8" ht="13.5" customHeight="1"/>
    <row r="29" spans="1:8" ht="13.5" customHeight="1"/>
    <row r="30" spans="1:8" ht="13.5" customHeight="1"/>
  </sheetData>
  <mergeCells count="3">
    <mergeCell ref="B2:E2"/>
    <mergeCell ref="B3:E3"/>
    <mergeCell ref="A20:B20"/>
  </mergeCells>
  <pageMargins left="0.23611111111111099" right="0.23611111111111099" top="0.74791666666666701" bottom="0.74791666666666701" header="0.511811023622047" footer="0.511811023622047"/>
  <pageSetup scale="80" orientation="landscape" horizontalDpi="300" verticalDpi="300"/>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F. Caicedo Diaz</dc:creator>
  <cp:keywords/>
  <dc:description/>
  <cp:lastModifiedBy>Sarita Rico Valdes</cp:lastModifiedBy>
  <cp:revision>0</cp:revision>
  <dcterms:created xsi:type="dcterms:W3CDTF">2024-09-09T23:16:55Z</dcterms:created>
  <dcterms:modified xsi:type="dcterms:W3CDTF">2026-07-27T15:41:18Z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