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EDT DONMATIAS\PROYECTOS\CONTRATOS\ANTIOQUIA\GOMEZ PLATA\GAVIONES 2\"/>
    </mc:Choice>
  </mc:AlternateContent>
  <xr:revisionPtr revIDLastSave="0" documentId="8_{D67084CF-9758-4C88-83DD-2D636FF8CDE5}" xr6:coauthVersionLast="47" xr6:coauthVersionMax="47" xr10:uidLastSave="{00000000-0000-0000-0000-000000000000}"/>
  <bookViews>
    <workbookView xWindow="-120" yWindow="-120" windowWidth="29040" windowHeight="15840" tabRatio="859" xr2:uid="{00000000-000D-0000-FFFF-FFFF00000000}"/>
  </bookViews>
  <sheets>
    <sheet name="PRESUPUESTO GAVIONES" sheetId="18" r:id="rId1"/>
    <sheet name="APU'S" sheetId="2" r:id="rId2"/>
    <sheet name="SUBANALISIS" sheetId="17" r:id="rId3"/>
    <sheet name="PRESTACIONES SOCIALES" sheetId="15" r:id="rId4"/>
    <sheet name="AU" sheetId="1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TRANS">[1]BASE!$D$134</definedName>
    <definedName name="_xlnm.Print_Area">#REF!</definedName>
    <definedName name="AYUDA">[1]BASE!$D$14</definedName>
    <definedName name="AYUDR">[1]BASE!$D$15</definedName>
    <definedName name="CT210KG">[1]BASE!$D$41</definedName>
    <definedName name="CT245KG">[1]BASE!$D$40</definedName>
    <definedName name="MC4CM">[1]BASE!$D$1660</definedName>
    <definedName name="OFICI">[1]BASE!$D$13</definedName>
    <definedName name="PRESTA">[1]BASE!$D$10</definedName>
    <definedName name="q" localSheetId="3">IF([2]APU!$B1048576="","",IF(LEN([2]APU!$C1)=9,SUMIF([2]APU!$B:$B,[2]APU!$C1,[2]APU!#REF!)/2,IF([2]APU!$C1="","",IF(ISERROR(SEARCH("-",[2]APU!$C1,3)),VLOOKUP([2]APU!$C1,[3]Ins!$D:$J,7,0),""))))</definedName>
    <definedName name="q">IF([4]APU!$B1048576="","",IF(LEN([4]APU!$C1)=9,SUMIF([4]APU!$B:$B,[4]APU!$C1,[4]APU!#REF!)/2,IF([4]APU!$C1="","",IF(ISERROR(SEARCH("-",[4]APU!$C1,3)),VLOOKUP([4]APU!$C1,[3]Ins!$D:$J,7,0),""))))</definedName>
    <definedName name="RC_CANT_IT_APU" localSheetId="3">IFERROR(VLOOKUP([2]APU!$C1,'[3]10-Presupuesto'!$D:$LO,COLUMN(RC_CANT_TOTAL)-3,0),"")</definedName>
    <definedName name="RC_CANT_IT_APU">IFERROR(VLOOKUP([4]APU!$C1,'[3]10-Presupuesto'!$D:$LO,COLUMN(RC_CANT_TOTAL)-3,0),"")</definedName>
    <definedName name="RC_CANT_TOTAL">'[3]10-Presupuesto'!$CJ:$LO</definedName>
    <definedName name="RC_CD_DIR">'[3]10-Presupuesto'!$CL$127</definedName>
    <definedName name="RC_COL_AX_APU" localSheetId="3">IFERROR(VLOOKUP([2]APU!XDI1,[3]Ins!XDK:XDT,10,0)&amp;" "&amp;[2]APU!XDJ1,VLOOKUP([2]APU!XDI1,'[3]10-Presupuesto'!XDK:XDX,2,0))</definedName>
    <definedName name="RC_COL_AX_APU">IFERROR(VLOOKUP([4]APU!XDI1,[3]Ins!XDK:XDT,10,0)&amp;" "&amp;[4]APU!XDJ1,VLOOKUP([4]APU!XDI1,'[3]10-Presupuesto'!XDK:XDX,2,0))</definedName>
    <definedName name="RC_COL_AZ_APU" localSheetId="3">[2]APU!XDJ1*(1+[2]APU!XDK1)</definedName>
    <definedName name="RC_COL_AZ_APU">[4]APU!XDJ1*(1+[4]APU!XDK1)</definedName>
    <definedName name="RC_COL_L_APU" localSheetId="3">IFERROR(IF([2]APU!$C1="","",IF(VLOOKUP([2]APU!$C1,[3]Ins!$D:$M,10,0)="",LEFT([2]APU!$C1,1),VLOOKUP([2]APU!$C1,[3]Ins!$D:$M,10,0))),"")</definedName>
    <definedName name="RC_COL_L_APU">IFERROR(IF([4]APU!$C1="","",IF(VLOOKUP([4]APU!$C1,[3]Ins!$D:$M,10,0)="",LEFT([4]APU!$C1,1),VLOOKUP([4]APU!$C1,[3]Ins!$D:$M,10,0))),"")</definedName>
    <definedName name="RC_COL_N_APU" localSheetId="3">IFERROR(IF(ISERROR(SEARCH("-",[2]APU!$C1)),[2]APU!$F1*(1+[2]APU!$G1)*VLOOKUP([2]APU!$B1,'[3]10-Presupuesto'!$D:$CJ,COLUMN(RC_CANT_TOTAL)-COLUMN(RC_ITEMS)+1,0),""),"")</definedName>
    <definedName name="RC_COL_N_APU">IFERROR(IF(ISERROR(SEARCH("-",[4]APU!$C1)),[4]APU!$F1*(1+[4]APU!$G1)*VLOOKUP([4]APU!$B1,'[3]10-Presupuesto'!$D:$CJ,COLUMN(RC_CANT_TOTAL)-COLUMN(RC_ITEMS)+1,0),""),"")</definedName>
    <definedName name="RC_COL_P_APU" localSheetId="3">IF(LEN([2]APU!XEQ1)=2,[2]APU!A1048576,IF([2]APU!C1=[2]APU!C1048576,[2]APU!A1048576,IF([2]APU!C1="",[2]APU!A1048576,[2]APU!A1048576+1)))</definedName>
    <definedName name="RC_COL_P_APU">IF(LEN([4]APU!XEQ1)=2,[4]APU!A1048576,IF([4]APU!C1=[4]APU!C1048576,[4]APU!A1048576,IF([4]APU!C1="",[4]APU!A1048576,[4]APU!A1048576+1)))</definedName>
    <definedName name="RC_COL_Q_APU" localSheetId="3">IF([2]APU!B1&lt;&gt;"",IF([2]APU!B1=[2]APU!B1048576,[2]APU!A1048576,[2]APU!A1048576+1),[2]APU!A1048576)</definedName>
    <definedName name="RC_COL_Q_APU">IF([4]APU!B1&lt;&gt;"",IF([4]APU!B1=[4]APU!B1048576,[4]APU!A1048576,[4]APU!A1048576+1),[4]APU!A1048576)</definedName>
    <definedName name="RC_COL_S_APU" localSheetId="3">[2]APU!XFD1&amp;[2]APU!XFC1</definedName>
    <definedName name="RC_COL_S_APU">[4]APU!XFD1&amp;[4]APU!XFC1</definedName>
    <definedName name="RC_COL_T_APU" localSheetId="3">IF(OR(IF([2]APU!XFB1=[2]APU!XFB1048576,LEFT([2]APU!XEM1,1),"")="3",IF([2]APU!XFB1=[2]APU!XFB1048576,LEFT([2]APU!XEM1,1),"")="7"),"1",IF([2]APU!XFB1=[2]APU!XFB1048576,LEFT([2]APU!XEM1,1),""))</definedName>
    <definedName name="RC_COL_T_APU">IF(OR(IF([4]APU!XFB1=[4]APU!XFB1048576,LEFT([4]APU!XEM1,1),"")="3",IF([4]APU!XFB1=[4]APU!XFB1048576,LEFT([4]APU!XEM1,1),"")="7"),"1",IF([4]APU!XFB1=[4]APU!XFB1048576,LEFT([4]APU!XEM1,1),""))</definedName>
    <definedName name="RC_CON_HTA_APU" localSheetId="3">SUMIFS([2]APU!#REF!,[2]APU!$B:$B,[2]APU!$B1,[2]APU!#REF!,"2")</definedName>
    <definedName name="RC_CON_HTA_APU">SUMIFS([4]APU!#REF!,[4]APU!$B:$B,[4]APU!$B1,[4]APU!#REF!,"2")</definedName>
    <definedName name="RC_CT_TOT">'[3]10-Presupuesto'!$CL$130</definedName>
    <definedName name="RC_DESC_APU" localSheetId="3">IF(LEN([2]APU!$C1)=2,VLOOKUP([2]APU!$C1,'[3]10-Presupuesto'!$D:$CL,2,0),IF([2]APU!$B1="",IF([2]APU!$C1="",IF([2]APU!$B1048576="","",'PRESTACIONES SOCIALES'!RC_DIRECTO_APU),""),'PRESTACIONES SOCIALES'!RC_DESCRIPCION_APU))</definedName>
    <definedName name="RC_DESC_APU">IF(LEN([4]APU!$C1)=2,VLOOKUP([4]APU!$C1,'[3]10-Presupuesto'!$D:$CL,2,0),IF([4]APU!$B1="",IF([4]APU!$C1="",IF([4]APU!$B1048576="","",RC_DIRECTO_APU),""),RC_DESCRIPCION_APU))</definedName>
    <definedName name="RC_DESCRIPCION_APU" localSheetId="3">IF(ISERROR(SEARCH("-",[2]APU!$C1,3)),'PRESTACIONES SOCIALES'!RC_INSUMO,'PRESTACIONES SOCIALES'!RC_ITEM)</definedName>
    <definedName name="RC_DESCRIPCION_APU">IF(ISERROR(SEARCH("-",[4]APU!$C1,3)),RC_INSUMO,RC_ITEM)</definedName>
    <definedName name="RC_DIRECTO_APU" localSheetId="3">"COSTO DIRECTO:  "&amp;TEXT(ROUNDUP(SUMIF([2]APU!$B:$B,[2]APU!$B1048576,[2]APU!#REF!)/2,0),"$#,##0")&amp;" / "&amp;VLOOKUP([2]APU!$B1048576,'[3]10-Presupuesto'!$D:$F,3,0)</definedName>
    <definedName name="RC_DIRECTO_APU">"COSTO DIRECTO:  "&amp;TEXT(ROUNDUP(SUMIF([4]APU!$B:$B,[4]APU!$B1048576,[4]APU!#REF!)/2,0),"$#,##0")&amp;" / "&amp;VLOOKUP([4]APU!$B1048576,'[3]10-Presupuesto'!$D:$F,3,0)</definedName>
    <definedName name="RC_INSUMO" localSheetId="3">IF([2]APU!#REF!="",VLOOKUP([2]APU!$C1,[3]Ins!$D:$E,2,0),VLOOKUP([2]APU!$C1,[3]Ins!$D:$E,2,0)&amp;" - "&amp;[2]APU!#REF!)</definedName>
    <definedName name="RC_INSUMO">IF([4]APU!#REF!="",VLOOKUP([4]APU!$C1,[3]Ins!$D:$E,2,0),VLOOKUP([4]APU!$C1,[3]Ins!$D:$E,2,0)&amp;" - "&amp;[4]APU!#REF!)</definedName>
    <definedName name="RC_ITEM" localSheetId="3">VLOOKUP([2]APU!$C1,'[3]10-Presupuesto'!$D:$CK,2,0)</definedName>
    <definedName name="RC_ITEM">VLOOKUP([4]APU!$C1,'[3]10-Presupuesto'!$D:$CK,2,0)</definedName>
    <definedName name="RC_ITEMS">'[3]10-Presupuesto'!$D:$D</definedName>
    <definedName name="RC_IVA">[3]Parametros!$B$11</definedName>
    <definedName name="RC_MIN">[3]Parametros!$B$9</definedName>
    <definedName name="RC_PLAZO">'[3]10-Presupuesto'!$CM$2</definedName>
    <definedName name="RC_PROYECTO">[3]Parametros!$B$1</definedName>
    <definedName name="RC_TPTE_APU" localSheetId="3">SUMIFS([2]APU!D:D,[2]APU!F:F,"ok",[2]APU!XFA:XFA,[2]APU!XFA1)</definedName>
    <definedName name="RC_TPTE_APU">SUMIFS([4]APU!D:D,[4]APU!F:F,"ok",[4]APU!XFA:XFA,[4]APU!XFA1)</definedName>
    <definedName name="RC_UN_APU" localSheetId="3">IF(LEN([2]APU!$C1)=2,"",IF([2]APU!$C1="","",IF(ISERROR(SEARCH("-",[2]APU!$C1,3)),VLOOKUP([2]APU!$C1,[3]Ins!$D:$F,3,0),VLOOKUP([2]APU!$C1,'[3]10-Presupuesto'!$D:$CZ,3,0))))</definedName>
    <definedName name="RC_UN_APU">IF(LEN([4]APU!$C1)=2,"",IF([4]APU!$C1="","",IF(ISERROR(SEARCH("-",[4]APU!$C1,3)),VLOOKUP([4]APU!$C1,[3]Ins!$D:$F,3,0),VLOOKUP([4]APU!$C1,'[3]10-Presupuesto'!$D:$CZ,3,0))))</definedName>
    <definedName name="RC_VR_CON_IVA" localSheetId="3">([2]MATERIALES!$G1+[2]MATERIALES!$H1)*(1+[2]MATERIALES!$I1)</definedName>
    <definedName name="RC_VR_CON_IVA">([4]MATERIALES!$G1+[4]MATERIALES!$H1)*(1+[4]MATERIALES!$I1)</definedName>
    <definedName name="RC_VR_SIN_IVA" localSheetId="3">SUMIF([5]Aux!$A:$A,[2]MATERIALES!#REF!,[5]Aux!$H:$H)/2</definedName>
    <definedName name="RC_VR_SIN_IVA">SUMIF([5]Aux!$A:$A,[4]MATERIALES!#REF!,[5]Aux!$H:$H)/2</definedName>
    <definedName name="RC_VR_TOT_APU" localSheetId="3">IF([2]APU!$E1="","",IF([2]APU!$C1=[2]APU!$B1,ROUND(SUMIF([2]APU!XEX2:XEX96,[2]APU!$B1,[2]APU!A2:A96),0),[2]APU!$F1*[2]APU!$H1*(1+[2]APU!$G1)))</definedName>
    <definedName name="RC_VR_TOT_APU">IF([4]APU!$E1="","",IF([4]APU!$C1=[4]APU!$B1,ROUND(SUMIF([4]APU!XEX2:XEX96,[4]APU!$B1,[4]APU!A2:A96),0),[4]APU!$F1*[4]APU!$H1*(1+[4]APU!$G1)))</definedName>
    <definedName name="RC_VR_UN_APU" localSheetId="3">IF([2]APU!$B1048576="","",IF(LEN([2]APU!$C1)=9,SUMIF([2]APU!$B:$B,[2]APU!$C1,[2]APU!#REF!)/2,IF([2]APU!$C1="","",IF(ISERROR(SEARCH("-",[2]APU!$C1,3)),VLOOKUP([2]APU!$C1,[3]Ins!$D:$J,7,0),""))))</definedName>
    <definedName name="RC_VR_UN_APU">IF([4]APU!$B1048576="","",IF(LEN([4]APU!$C1)=9,SUMIF([4]APU!$B:$B,[4]APU!$C1,[4]APU!#REF!)/2,IF([4]APU!$C1="","",IF(ISERROR(SEARCH("-",[4]APU!$C1,3)),VLOOKUP([4]APU!$C1,[3]Ins!$D:$J,7,0),""))))</definedName>
    <definedName name="solver_adj" localSheetId="1" hidden="1">'APU''S'!$F$85</definedName>
    <definedName name="solver_adj" localSheetId="4" hidden="1">AU!$D$24</definedName>
    <definedName name="solver_cvg" localSheetId="1" hidden="1">0.0001</definedName>
    <definedName name="solver_cvg" localSheetId="4" hidden="1">0.0001</definedName>
    <definedName name="solver_drv" localSheetId="1" hidden="1">1</definedName>
    <definedName name="solver_drv" localSheetId="4" hidden="1">1</definedName>
    <definedName name="solver_eng" localSheetId="1" hidden="1">1</definedName>
    <definedName name="solver_eng" localSheetId="4" hidden="1">1</definedName>
    <definedName name="solver_est" localSheetId="1" hidden="1">1</definedName>
    <definedName name="solver_est" localSheetId="4" hidden="1">1</definedName>
    <definedName name="solver_itr" localSheetId="1" hidden="1">2147483647</definedName>
    <definedName name="solver_itr" localSheetId="4" hidden="1">2147483647</definedName>
    <definedName name="solver_mip" localSheetId="1" hidden="1">2147483647</definedName>
    <definedName name="solver_mip" localSheetId="4" hidden="1">2147483647</definedName>
    <definedName name="solver_mni" localSheetId="1" hidden="1">30</definedName>
    <definedName name="solver_mni" localSheetId="4" hidden="1">30</definedName>
    <definedName name="solver_mrt" localSheetId="1" hidden="1">0.075</definedName>
    <definedName name="solver_mrt" localSheetId="4" hidden="1">0.075</definedName>
    <definedName name="solver_msl" localSheetId="1" hidden="1">2</definedName>
    <definedName name="solver_msl" localSheetId="4" hidden="1">2</definedName>
    <definedName name="solver_neg" localSheetId="1" hidden="1">1</definedName>
    <definedName name="solver_neg" localSheetId="4" hidden="1">1</definedName>
    <definedName name="solver_nod" localSheetId="1" hidden="1">2147483647</definedName>
    <definedName name="solver_nod" localSheetId="4" hidden="1">2147483647</definedName>
    <definedName name="solver_num" localSheetId="1" hidden="1">0</definedName>
    <definedName name="solver_num" localSheetId="4" hidden="1">0</definedName>
    <definedName name="solver_nwt" localSheetId="1" hidden="1">1</definedName>
    <definedName name="solver_nwt" localSheetId="4" hidden="1">1</definedName>
    <definedName name="solver_opt" localSheetId="1" hidden="1">'APU''S'!$J$85</definedName>
    <definedName name="solver_opt" localSheetId="4" hidden="1">AU!$E$70</definedName>
    <definedName name="solver_pre" localSheetId="1" hidden="1">0.000001</definedName>
    <definedName name="solver_pre" localSheetId="4" hidden="1">0.000001</definedName>
    <definedName name="solver_rbv" localSheetId="1" hidden="1">1</definedName>
    <definedName name="solver_rbv" localSheetId="4" hidden="1">1</definedName>
    <definedName name="solver_rlx" localSheetId="1" hidden="1">2</definedName>
    <definedName name="solver_rlx" localSheetId="4" hidden="1">2</definedName>
    <definedName name="solver_rsd" localSheetId="1" hidden="1">0</definedName>
    <definedName name="solver_rsd" localSheetId="4" hidden="1">0</definedName>
    <definedName name="solver_scl" localSheetId="1" hidden="1">1</definedName>
    <definedName name="solver_scl" localSheetId="4" hidden="1">1</definedName>
    <definedName name="solver_sho" localSheetId="1" hidden="1">2</definedName>
    <definedName name="solver_sho" localSheetId="4" hidden="1">2</definedName>
    <definedName name="solver_ssz" localSheetId="1" hidden="1">100</definedName>
    <definedName name="solver_ssz" localSheetId="4" hidden="1">100</definedName>
    <definedName name="solver_tim" localSheetId="1" hidden="1">2147483647</definedName>
    <definedName name="solver_tim" localSheetId="4" hidden="1">2147483647</definedName>
    <definedName name="solver_tol" localSheetId="1" hidden="1">0.01</definedName>
    <definedName name="solver_tol" localSheetId="4" hidden="1">0.01</definedName>
    <definedName name="solver_typ" localSheetId="1" hidden="1">3</definedName>
    <definedName name="solver_typ" localSheetId="4" hidden="1">3</definedName>
    <definedName name="solver_val" localSheetId="1" hidden="1">0</definedName>
    <definedName name="solver_val" localSheetId="4" hidden="1">0.25</definedName>
    <definedName name="solver_ver" localSheetId="1" hidden="1">3</definedName>
    <definedName name="solver_ver" localSheetId="4" hidden="1">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16" l="1"/>
  <c r="L6" i="18"/>
  <c r="C27" i="18"/>
  <c r="B165" i="2" l="1"/>
  <c r="G180" i="2"/>
  <c r="G181" i="2" s="1"/>
  <c r="G177" i="2"/>
  <c r="G178" i="2" s="1"/>
  <c r="G168" i="2"/>
  <c r="G169" i="2" s="1"/>
  <c r="B147" i="2"/>
  <c r="C147" i="2" s="1"/>
  <c r="B144" i="2"/>
  <c r="G160" i="2"/>
  <c r="G161" i="2" s="1"/>
  <c r="G157" i="2"/>
  <c r="G158" i="2" s="1"/>
  <c r="G148" i="2"/>
  <c r="G136" i="2"/>
  <c r="G137" i="2" s="1"/>
  <c r="G127" i="2"/>
  <c r="E17" i="17"/>
  <c r="E16" i="17"/>
  <c r="E15" i="17"/>
  <c r="C126" i="2"/>
  <c r="B126" i="2"/>
  <c r="B123" i="2"/>
  <c r="G139" i="2"/>
  <c r="G140" i="2" s="1"/>
  <c r="E68" i="2"/>
  <c r="G64" i="2"/>
  <c r="G63" i="2"/>
  <c r="B60" i="2"/>
  <c r="G77" i="2"/>
  <c r="G78" i="2" s="1"/>
  <c r="G74" i="2"/>
  <c r="G75" i="2" s="1"/>
  <c r="L14" i="18"/>
  <c r="L13" i="18"/>
  <c r="H13" i="18" s="1"/>
  <c r="L12" i="18"/>
  <c r="L11" i="18"/>
  <c r="L8" i="18"/>
  <c r="H14" i="18"/>
  <c r="I13" i="18"/>
  <c r="J14" i="18"/>
  <c r="I9" i="18"/>
  <c r="J9" i="18"/>
  <c r="H9" i="18"/>
  <c r="L7" i="18"/>
  <c r="O13" i="18"/>
  <c r="P13" i="18"/>
  <c r="Q13" i="18"/>
  <c r="O14" i="18"/>
  <c r="M6" i="18"/>
  <c r="E6" i="18" s="1"/>
  <c r="M7" i="18"/>
  <c r="M8" i="18"/>
  <c r="M11" i="18"/>
  <c r="M12" i="18"/>
  <c r="M13" i="18"/>
  <c r="M14" i="18"/>
  <c r="I14" i="18" s="1"/>
  <c r="N6" i="18"/>
  <c r="N7" i="18"/>
  <c r="N8" i="18"/>
  <c r="N11" i="18"/>
  <c r="N12" i="18"/>
  <c r="N13" i="18"/>
  <c r="J13" i="18" s="1"/>
  <c r="N14" i="18"/>
  <c r="C29" i="18"/>
  <c r="C28" i="18"/>
  <c r="F18" i="18"/>
  <c r="C12" i="18"/>
  <c r="C11" i="18"/>
  <c r="E9" i="18"/>
  <c r="G9" i="18" s="1"/>
  <c r="C8" i="18"/>
  <c r="C7" i="18"/>
  <c r="C6" i="18"/>
  <c r="G65" i="2" l="1"/>
  <c r="E8" i="18"/>
  <c r="C30" i="18"/>
  <c r="E15" i="18" s="1"/>
  <c r="E14" i="18"/>
  <c r="G14" i="18" s="1"/>
  <c r="E12" i="18"/>
  <c r="E13" i="18"/>
  <c r="G13" i="18" s="1"/>
  <c r="E11" i="18"/>
  <c r="E7" i="18"/>
  <c r="G15" i="18" l="1"/>
  <c r="H15" i="18"/>
  <c r="A1" i="16" l="1"/>
  <c r="E29" i="16" l="1"/>
  <c r="E30" i="16" s="1"/>
  <c r="E31" i="16" l="1"/>
  <c r="G88" i="2"/>
  <c r="G86" i="2"/>
  <c r="G87" i="2"/>
  <c r="G85" i="2"/>
  <c r="G52" i="2"/>
  <c r="G53" i="2" s="1"/>
  <c r="G55" i="2"/>
  <c r="G56" i="2" s="1"/>
  <c r="G89" i="2" l="1"/>
  <c r="G99" i="2" l="1"/>
  <c r="G100" i="2" s="1"/>
  <c r="G118" i="2" l="1"/>
  <c r="G119" i="2" s="1"/>
  <c r="G107" i="2" l="1"/>
  <c r="G108" i="2" l="1"/>
  <c r="G35" i="2" l="1"/>
  <c r="G36" i="2" s="1"/>
  <c r="G6" i="2"/>
  <c r="G7" i="2" l="1"/>
  <c r="G17" i="2" l="1"/>
  <c r="G18" i="2" s="1"/>
  <c r="F20" i="17"/>
  <c r="E18" i="17"/>
  <c r="F18" i="17" s="1"/>
  <c r="F17" i="17"/>
  <c r="F16" i="17"/>
  <c r="F15" i="17"/>
  <c r="F9" i="17"/>
  <c r="E7" i="17"/>
  <c r="F7" i="17" s="1"/>
  <c r="F6" i="17"/>
  <c r="F5" i="17"/>
  <c r="F4" i="17"/>
  <c r="G29" i="16"/>
  <c r="G48" i="16" l="1"/>
  <c r="G47" i="16"/>
  <c r="G46" i="16"/>
  <c r="G45" i="16"/>
  <c r="G44" i="16"/>
  <c r="G42" i="16"/>
  <c r="G41" i="16"/>
  <c r="G40" i="16"/>
  <c r="G39" i="16"/>
  <c r="G38" i="16"/>
  <c r="G37" i="16"/>
  <c r="G35" i="16"/>
  <c r="G34" i="16"/>
  <c r="G33" i="16"/>
  <c r="G32" i="16"/>
  <c r="G31" i="16"/>
  <c r="G30" i="16"/>
  <c r="G15" i="16"/>
  <c r="G14" i="16"/>
  <c r="G13" i="16"/>
  <c r="G6" i="16"/>
  <c r="G49" i="16" l="1"/>
  <c r="G20" i="16"/>
  <c r="F24" i="16" s="1"/>
  <c r="G24" i="16" l="1"/>
  <c r="F25" i="16"/>
  <c r="G25" i="16" s="1"/>
  <c r="G26" i="16" s="1"/>
  <c r="AA53" i="15"/>
  <c r="AA52" i="15"/>
  <c r="AA51" i="15"/>
  <c r="AA50" i="15"/>
  <c r="AA49" i="15"/>
  <c r="AA48" i="15"/>
  <c r="AF47" i="15"/>
  <c r="AA47" i="15"/>
  <c r="AF46" i="15"/>
  <c r="AA46" i="15"/>
  <c r="AF45" i="15"/>
  <c r="AA45" i="15"/>
  <c r="AF44" i="15"/>
  <c r="AA44" i="15"/>
  <c r="AF43" i="15"/>
  <c r="AA43" i="15"/>
  <c r="AF42" i="15"/>
  <c r="AA42" i="15"/>
  <c r="AF41" i="15"/>
  <c r="AA41" i="15"/>
  <c r="AF40" i="15"/>
  <c r="AA40" i="15"/>
  <c r="B29" i="15"/>
  <c r="B30" i="15" s="1"/>
  <c r="X11" i="15"/>
  <c r="S11" i="15"/>
  <c r="N11" i="15"/>
  <c r="I11" i="15"/>
  <c r="D11" i="15"/>
  <c r="X10" i="15"/>
  <c r="S10" i="15"/>
  <c r="N10" i="15"/>
  <c r="I10" i="15"/>
  <c r="I12" i="15" s="1"/>
  <c r="D10" i="15"/>
  <c r="D12" i="15" s="1"/>
  <c r="B8" i="15"/>
  <c r="W7" i="15"/>
  <c r="X7" i="15" s="1"/>
  <c r="R7" i="15"/>
  <c r="S7" i="15" s="1"/>
  <c r="M7" i="15"/>
  <c r="N7" i="15" s="1"/>
  <c r="C7" i="15"/>
  <c r="D7" i="15" s="1"/>
  <c r="C5" i="15"/>
  <c r="E18" i="15" s="1"/>
  <c r="N12" i="15" l="1"/>
  <c r="X12" i="15"/>
  <c r="AB18" i="15"/>
  <c r="AC18" i="15" s="1"/>
  <c r="AB24" i="15"/>
  <c r="AC24" i="15" s="1"/>
  <c r="S12" i="15"/>
  <c r="G5" i="15"/>
  <c r="G6" i="15" s="1"/>
  <c r="G7" i="15"/>
  <c r="H7" i="15" s="1"/>
  <c r="I7" i="15" s="1"/>
  <c r="AB12" i="15"/>
  <c r="AB47" i="15" s="1"/>
  <c r="C20" i="15"/>
  <c r="E20" i="15" s="1"/>
  <c r="AB6" i="15"/>
  <c r="AC6" i="15" s="1"/>
  <c r="C8" i="15"/>
  <c r="AB30" i="15"/>
  <c r="AC30" i="15" s="1"/>
  <c r="C16" i="15"/>
  <c r="E16" i="15" s="1"/>
  <c r="AB36" i="15"/>
  <c r="AC36" i="15" s="1"/>
  <c r="D5" i="15"/>
  <c r="C14" i="15"/>
  <c r="E14" i="15" s="1"/>
  <c r="C15" i="15"/>
  <c r="E15" i="15" s="1"/>
  <c r="E19" i="15"/>
  <c r="D26" i="15"/>
  <c r="E26" i="15" s="1"/>
  <c r="AC12" i="15" l="1"/>
  <c r="H5" i="15"/>
  <c r="J18" i="15" s="1"/>
  <c r="H6" i="15"/>
  <c r="G29" i="15"/>
  <c r="D23" i="15"/>
  <c r="D22" i="15"/>
  <c r="E22" i="15" s="1"/>
  <c r="AC47" i="15"/>
  <c r="D15" i="15"/>
  <c r="D14" i="15"/>
  <c r="D18" i="15"/>
  <c r="D16" i="15"/>
  <c r="D19" i="15"/>
  <c r="D8" i="15"/>
  <c r="E10" i="15" s="1"/>
  <c r="D20" i="15"/>
  <c r="L5" i="15"/>
  <c r="J19" i="15"/>
  <c r="G8" i="15"/>
  <c r="I5" i="15" l="1"/>
  <c r="E5" i="15"/>
  <c r="D24" i="15"/>
  <c r="E24" i="15" s="1"/>
  <c r="E23" i="15"/>
  <c r="I19" i="15"/>
  <c r="I18" i="15"/>
  <c r="G30" i="15"/>
  <c r="I6" i="15"/>
  <c r="AB11" i="15"/>
  <c r="AC11" i="15" s="1"/>
  <c r="H8" i="15"/>
  <c r="AB29" i="15"/>
  <c r="AC29" i="15" s="1"/>
  <c r="H16" i="15"/>
  <c r="J16" i="15" s="1"/>
  <c r="H20" i="15"/>
  <c r="J20" i="15" s="1"/>
  <c r="I26" i="15"/>
  <c r="J26" i="15" s="1"/>
  <c r="AB23" i="15"/>
  <c r="AC23" i="15" s="1"/>
  <c r="AB17" i="15"/>
  <c r="AC17" i="15" s="1"/>
  <c r="H15" i="15"/>
  <c r="J15" i="15" s="1"/>
  <c r="H14" i="15"/>
  <c r="J14" i="15" s="1"/>
  <c r="AB35" i="15"/>
  <c r="AC35" i="15" s="1"/>
  <c r="AB5" i="15"/>
  <c r="L6" i="15"/>
  <c r="M5" i="15"/>
  <c r="E27" i="15" l="1"/>
  <c r="AD36" i="15" s="1"/>
  <c r="AE36" i="15" s="1"/>
  <c r="AG36" i="15" s="1"/>
  <c r="O19" i="15"/>
  <c r="N5" i="15"/>
  <c r="O18" i="15"/>
  <c r="Q5" i="15"/>
  <c r="L29" i="15"/>
  <c r="L8" i="15"/>
  <c r="M6" i="15"/>
  <c r="AB46" i="15"/>
  <c r="AC5" i="15"/>
  <c r="I22" i="15"/>
  <c r="J22" i="15" s="1"/>
  <c r="I23" i="15"/>
  <c r="I8" i="15"/>
  <c r="J10" i="15" s="1"/>
  <c r="I15" i="15"/>
  <c r="I20" i="15"/>
  <c r="I14" i="15"/>
  <c r="I16" i="15"/>
  <c r="E30" i="15" l="1"/>
  <c r="AD12" i="15"/>
  <c r="AE12" i="15" s="1"/>
  <c r="AD6" i="15"/>
  <c r="AE6" i="15" s="1"/>
  <c r="AG6" i="15" s="1"/>
  <c r="E29" i="15"/>
  <c r="AD24" i="15"/>
  <c r="AE24" i="15" s="1"/>
  <c r="AD18" i="15"/>
  <c r="AE18" i="15" s="1"/>
  <c r="AG18" i="15" s="1"/>
  <c r="AD30" i="15"/>
  <c r="AE30" i="15" s="1"/>
  <c r="AG30" i="15" s="1"/>
  <c r="AG24" i="15"/>
  <c r="F45" i="2"/>
  <c r="G45" i="2" s="1"/>
  <c r="J5" i="15"/>
  <c r="L30" i="15"/>
  <c r="AD47" i="15"/>
  <c r="Q6" i="15"/>
  <c r="R5" i="15"/>
  <c r="AC46" i="15"/>
  <c r="N18" i="15"/>
  <c r="N19" i="15"/>
  <c r="M14" i="15"/>
  <c r="O14" i="15" s="1"/>
  <c r="M20" i="15"/>
  <c r="O20" i="15" s="1"/>
  <c r="M15" i="15"/>
  <c r="O15" i="15" s="1"/>
  <c r="M16" i="15"/>
  <c r="O16" i="15" s="1"/>
  <c r="N26" i="15"/>
  <c r="O26" i="15" s="1"/>
  <c r="N6" i="15"/>
  <c r="M8" i="15"/>
  <c r="I24" i="15"/>
  <c r="J24" i="15" s="1"/>
  <c r="J23" i="15"/>
  <c r="J27" i="15" l="1"/>
  <c r="AD29" i="15" s="1"/>
  <c r="AE29" i="15" s="1"/>
  <c r="AG29" i="15" s="1"/>
  <c r="R6" i="15"/>
  <c r="Q8" i="15"/>
  <c r="Q29" i="15"/>
  <c r="AG12" i="15"/>
  <c r="AG47" i="15" s="1"/>
  <c r="AE47" i="15"/>
  <c r="S5" i="15"/>
  <c r="T18" i="15"/>
  <c r="V5" i="15"/>
  <c r="T19" i="15"/>
  <c r="N22" i="15"/>
  <c r="O22" i="15" s="1"/>
  <c r="N23" i="15"/>
  <c r="N20" i="15"/>
  <c r="N8" i="15"/>
  <c r="O10" i="15" s="1"/>
  <c r="N15" i="15"/>
  <c r="N14" i="15"/>
  <c r="N16" i="15"/>
  <c r="J29" i="15" l="1"/>
  <c r="AD11" i="15"/>
  <c r="AE11" i="15" s="1"/>
  <c r="AG11" i="15" s="1"/>
  <c r="J30" i="15"/>
  <c r="AD17" i="15"/>
  <c r="AE17" i="15" s="1"/>
  <c r="AG17" i="15" s="1"/>
  <c r="AD23" i="15"/>
  <c r="AE23" i="15" s="1"/>
  <c r="AG23" i="15" s="1"/>
  <c r="AD35" i="15"/>
  <c r="AE35" i="15" s="1"/>
  <c r="AG35" i="15" s="1"/>
  <c r="AD5" i="15"/>
  <c r="AD46" i="15" s="1"/>
  <c r="V6" i="15"/>
  <c r="W5" i="15"/>
  <c r="S18" i="15"/>
  <c r="S19" i="15"/>
  <c r="N24" i="15"/>
  <c r="O24" i="15" s="1"/>
  <c r="O23" i="15"/>
  <c r="Q30" i="15"/>
  <c r="O5" i="15"/>
  <c r="R15" i="15"/>
  <c r="T15" i="15" s="1"/>
  <c r="R14" i="15"/>
  <c r="T14" i="15" s="1"/>
  <c r="AB22" i="15"/>
  <c r="AB28" i="15"/>
  <c r="R16" i="15"/>
  <c r="T16" i="15" s="1"/>
  <c r="AB10" i="15"/>
  <c r="R8" i="15"/>
  <c r="S6" i="15"/>
  <c r="S26" i="15"/>
  <c r="T26" i="15" s="1"/>
  <c r="AB16" i="15"/>
  <c r="AB34" i="15"/>
  <c r="R20" i="15"/>
  <c r="T20" i="15" s="1"/>
  <c r="AB4" i="15"/>
  <c r="AE5" i="15" l="1"/>
  <c r="AC28" i="15"/>
  <c r="AB44" i="15"/>
  <c r="AB43" i="15"/>
  <c r="AC22" i="15"/>
  <c r="O27" i="15"/>
  <c r="AC34" i="15"/>
  <c r="AB45" i="15"/>
  <c r="S22" i="15"/>
  <c r="T22" i="15" s="1"/>
  <c r="S23" i="15"/>
  <c r="Y18" i="15"/>
  <c r="Y19" i="15"/>
  <c r="X5" i="15"/>
  <c r="AB40" i="15"/>
  <c r="AC4" i="15"/>
  <c r="AG5" i="15"/>
  <c r="AG46" i="15" s="1"/>
  <c r="AE46" i="15"/>
  <c r="AC16" i="15"/>
  <c r="AB42" i="15"/>
  <c r="S16" i="15"/>
  <c r="S8" i="15"/>
  <c r="T10" i="15" s="1"/>
  <c r="S15" i="15"/>
  <c r="S20" i="15"/>
  <c r="S14" i="15"/>
  <c r="AC10" i="15"/>
  <c r="AB41" i="15"/>
  <c r="W6" i="15"/>
  <c r="V8" i="15"/>
  <c r="V29" i="15"/>
  <c r="O29" i="15" l="1"/>
  <c r="O30" i="15"/>
  <c r="AC40" i="15"/>
  <c r="W8" i="15"/>
  <c r="X26" i="15"/>
  <c r="Y26" i="15" s="1"/>
  <c r="W20" i="15"/>
  <c r="Y20" i="15" s="1"/>
  <c r="W14" i="15"/>
  <c r="Y14" i="15" s="1"/>
  <c r="W15" i="15"/>
  <c r="Y15" i="15" s="1"/>
  <c r="W16" i="15"/>
  <c r="Y16" i="15" s="1"/>
  <c r="X6" i="15"/>
  <c r="AC45" i="15"/>
  <c r="AC43" i="15"/>
  <c r="T5" i="15"/>
  <c r="V30" i="15"/>
  <c r="X18" i="15"/>
  <c r="X19" i="15"/>
  <c r="AC42" i="15"/>
  <c r="AC41" i="15"/>
  <c r="T23" i="15"/>
  <c r="S24" i="15"/>
  <c r="T24" i="15" s="1"/>
  <c r="AC44" i="15"/>
  <c r="T27" i="15" l="1"/>
  <c r="AD4" i="15" s="1"/>
  <c r="X23" i="15"/>
  <c r="X22" i="15"/>
  <c r="Y22" i="15" s="1"/>
  <c r="X8" i="15"/>
  <c r="Y10" i="15" s="1"/>
  <c r="X20" i="15"/>
  <c r="X15" i="15"/>
  <c r="X14" i="15"/>
  <c r="X16" i="15"/>
  <c r="AD16" i="15"/>
  <c r="AD10" i="15"/>
  <c r="AD34" i="15"/>
  <c r="AD22" i="15"/>
  <c r="AD28" i="15"/>
  <c r="T29" i="15"/>
  <c r="T30" i="15"/>
  <c r="AD44" i="15" l="1"/>
  <c r="AE28" i="15"/>
  <c r="AD45" i="15"/>
  <c r="AE34" i="15"/>
  <c r="F110" i="2" s="1"/>
  <c r="G110" i="2" s="1"/>
  <c r="G111" i="2" s="1"/>
  <c r="F113" i="2" s="1"/>
  <c r="G113" i="2" s="1"/>
  <c r="G114" i="2" s="1"/>
  <c r="F120" i="2" s="1"/>
  <c r="AD41" i="15"/>
  <c r="AE10" i="15"/>
  <c r="Y5" i="15"/>
  <c r="AD43" i="15"/>
  <c r="AE22" i="15"/>
  <c r="AD40" i="15"/>
  <c r="AE4" i="15"/>
  <c r="AD42" i="15"/>
  <c r="AE16" i="15"/>
  <c r="Y23" i="15"/>
  <c r="X24" i="15"/>
  <c r="Y24" i="15" s="1"/>
  <c r="F12" i="18" l="1"/>
  <c r="F46" i="2"/>
  <c r="G46" i="2" s="1"/>
  <c r="G47" i="2" s="1"/>
  <c r="F49" i="2" s="1"/>
  <c r="G49" i="2" s="1"/>
  <c r="G50" i="2" s="1"/>
  <c r="F57" i="2" s="1"/>
  <c r="F91" i="2"/>
  <c r="G91" i="2" s="1"/>
  <c r="G92" i="2" s="1"/>
  <c r="F94" i="2" s="1"/>
  <c r="G94" i="2" s="1"/>
  <c r="G95" i="2" s="1"/>
  <c r="F101" i="2" s="1"/>
  <c r="F9" i="2"/>
  <c r="G9" i="2" s="1"/>
  <c r="G10" i="2" s="1"/>
  <c r="F12" i="2" s="1"/>
  <c r="G12" i="2" s="1"/>
  <c r="G13" i="2" s="1"/>
  <c r="F19" i="2" s="1"/>
  <c r="E19" i="17"/>
  <c r="F19" i="17" s="1"/>
  <c r="E8" i="17"/>
  <c r="F8" i="17" s="1"/>
  <c r="Y27" i="15"/>
  <c r="Y29" i="15" s="1"/>
  <c r="AE41" i="15"/>
  <c r="AG10" i="15"/>
  <c r="AE42" i="15"/>
  <c r="F68" i="2" s="1"/>
  <c r="G68" i="2" s="1"/>
  <c r="AG16" i="15"/>
  <c r="AG34" i="15"/>
  <c r="AE45" i="15"/>
  <c r="F27" i="2" s="1"/>
  <c r="G27" i="2" s="1"/>
  <c r="G28" i="2" s="1"/>
  <c r="F30" i="2" s="1"/>
  <c r="G30" i="2" s="1"/>
  <c r="G31" i="2" s="1"/>
  <c r="F37" i="2" s="1"/>
  <c r="AG4" i="15"/>
  <c r="AE40" i="15"/>
  <c r="AG28" i="15"/>
  <c r="AE44" i="15"/>
  <c r="F67" i="2" s="1"/>
  <c r="G67" i="2" s="1"/>
  <c r="AG22" i="15"/>
  <c r="AE43" i="15"/>
  <c r="Y30" i="15" l="1"/>
  <c r="G69" i="2"/>
  <c r="F71" i="2" s="1"/>
  <c r="G71" i="2" s="1"/>
  <c r="G72" i="2" s="1"/>
  <c r="F79" i="2" s="1"/>
  <c r="F6" i="18"/>
  <c r="F11" i="18"/>
  <c r="H12" i="18"/>
  <c r="I12" i="18"/>
  <c r="J12" i="18"/>
  <c r="G12" i="18"/>
  <c r="F7" i="18"/>
  <c r="F8" i="18"/>
  <c r="E21" i="17"/>
  <c r="F21" i="17" s="1"/>
  <c r="F22" i="17" s="1"/>
  <c r="E10" i="17"/>
  <c r="F10" i="17" s="1"/>
  <c r="F11" i="17" s="1"/>
  <c r="F147" i="2" s="1"/>
  <c r="G147" i="2" s="1"/>
  <c r="G149" i="2" s="1"/>
  <c r="AG13" i="15"/>
  <c r="AG14" i="15" s="1"/>
  <c r="AE49" i="15" s="1"/>
  <c r="AG41" i="15"/>
  <c r="AG45" i="15"/>
  <c r="AG37" i="15"/>
  <c r="AG38" i="15" s="1"/>
  <c r="AE53" i="15" s="1"/>
  <c r="F130" i="2" s="1"/>
  <c r="AG43" i="15"/>
  <c r="AG25" i="15"/>
  <c r="AG26" i="15" s="1"/>
  <c r="AE51" i="15" s="1"/>
  <c r="AG44" i="15"/>
  <c r="AG31" i="15"/>
  <c r="AG32" i="15" s="1"/>
  <c r="AE52" i="15" s="1"/>
  <c r="AG19" i="15"/>
  <c r="AG20" i="15" s="1"/>
  <c r="AE50" i="15" s="1"/>
  <c r="AG42" i="15"/>
  <c r="AG40" i="15"/>
  <c r="AG7" i="15"/>
  <c r="AG8" i="15" s="1"/>
  <c r="AE48" i="15" s="1"/>
  <c r="G130" i="2" l="1"/>
  <c r="G131" i="2" s="1"/>
  <c r="F133" i="2" s="1"/>
  <c r="G133" i="2" s="1"/>
  <c r="G134" i="2" s="1"/>
  <c r="F151" i="2"/>
  <c r="F126" i="2"/>
  <c r="G126" i="2" s="1"/>
  <c r="G128" i="2" s="1"/>
  <c r="H11" i="18"/>
  <c r="H10" i="18" s="1"/>
  <c r="I11" i="18"/>
  <c r="I10" i="18" s="1"/>
  <c r="J11" i="18"/>
  <c r="J10" i="18" s="1"/>
  <c r="G11" i="18"/>
  <c r="G10" i="18" s="1"/>
  <c r="I7" i="18"/>
  <c r="J7" i="18"/>
  <c r="H7" i="18"/>
  <c r="G7" i="18"/>
  <c r="I8" i="18"/>
  <c r="J8" i="18"/>
  <c r="H8" i="18"/>
  <c r="G8" i="18"/>
  <c r="H6" i="18"/>
  <c r="J6" i="18"/>
  <c r="I6" i="18"/>
  <c r="G6" i="18"/>
  <c r="G151" i="2" l="1"/>
  <c r="G152" i="2" s="1"/>
  <c r="F154" i="2" s="1"/>
  <c r="G154" i="2" s="1"/>
  <c r="G155" i="2" s="1"/>
  <c r="F162" i="2" s="1"/>
  <c r="F171" i="2"/>
  <c r="G171" i="2" s="1"/>
  <c r="G172" i="2" s="1"/>
  <c r="F174" i="2" s="1"/>
  <c r="G174" i="2" s="1"/>
  <c r="G175" i="2" s="1"/>
  <c r="F182" i="2" s="1"/>
  <c r="F141" i="2"/>
  <c r="I5" i="18"/>
  <c r="I16" i="18" s="1"/>
  <c r="G5" i="18"/>
  <c r="G16" i="18" s="1"/>
  <c r="J5" i="18"/>
  <c r="J16" i="18" s="1"/>
  <c r="H5" i="18"/>
  <c r="H16" i="18" s="1"/>
  <c r="G69" i="16" l="1"/>
  <c r="G71" i="16" s="1"/>
  <c r="G18" i="18"/>
  <c r="H18" i="18"/>
  <c r="J18" i="18"/>
  <c r="I18" i="18"/>
  <c r="F52" i="16"/>
  <c r="G52" i="16"/>
  <c r="F53" i="16"/>
  <c r="G53" i="16"/>
  <c r="F54" i="16"/>
  <c r="G54" i="16"/>
  <c r="F55" i="16"/>
  <c r="G55" i="16"/>
  <c r="F56" i="16"/>
  <c r="G56" i="16"/>
  <c r="F57" i="16"/>
  <c r="G57" i="16"/>
  <c r="F58" i="16"/>
  <c r="G58" i="16"/>
  <c r="G59" i="16"/>
  <c r="E62" i="16"/>
  <c r="F62" i="16"/>
  <c r="G62" i="16"/>
  <c r="E63" i="16"/>
  <c r="F63" i="16"/>
  <c r="G63" i="16"/>
  <c r="E64" i="16"/>
  <c r="F64" i="16"/>
  <c r="G64" i="16"/>
  <c r="E65" i="16"/>
  <c r="F65" i="16"/>
  <c r="G65" i="16"/>
  <c r="E66" i="16"/>
  <c r="F66" i="16"/>
  <c r="G66" i="16"/>
  <c r="G67" i="16"/>
  <c r="G68" i="16"/>
  <c r="E70" i="16"/>
  <c r="G70" i="16"/>
  <c r="F17" i="18"/>
  <c r="G17" i="18"/>
  <c r="H17" i="18"/>
  <c r="I17" i="18"/>
  <c r="J17" i="18"/>
  <c r="G19" i="18"/>
  <c r="H19" i="18"/>
  <c r="I19" i="18"/>
  <c r="J19" i="18"/>
  <c r="H22" i="18"/>
  <c r="J22" i="18"/>
</calcChain>
</file>

<file path=xl/sharedStrings.xml><?xml version="1.0" encoding="utf-8"?>
<sst xmlns="http://schemas.openxmlformats.org/spreadsheetml/2006/main" count="959" uniqueCount="304">
  <si>
    <t>ITEM</t>
  </si>
  <si>
    <t>DESCRIPCION</t>
  </si>
  <si>
    <t>UNIDAD</t>
  </si>
  <si>
    <t>CANTIDAD</t>
  </si>
  <si>
    <t>ANALISIS DE PRECIOS UNITARIOS</t>
  </si>
  <si>
    <t>No. Item</t>
  </si>
  <si>
    <t>Unidad</t>
  </si>
  <si>
    <t>Clave</t>
  </si>
  <si>
    <t>Mano de Obra</t>
  </si>
  <si>
    <t>Cantidad</t>
  </si>
  <si>
    <t>V/Unitario</t>
  </si>
  <si>
    <t>V/Total</t>
  </si>
  <si>
    <t>jor</t>
  </si>
  <si>
    <t>Importe de Mano de Obra</t>
  </si>
  <si>
    <t>SUBTOTAL</t>
  </si>
  <si>
    <t>Herramienta</t>
  </si>
  <si>
    <t>HERRAMIENTA MENOR</t>
  </si>
  <si>
    <t>Herramienta menor</t>
  </si>
  <si>
    <t>(%)mo</t>
  </si>
  <si>
    <t>Importe de Herramienta</t>
  </si>
  <si>
    <t>Equipo</t>
  </si>
  <si>
    <t>Importe de Equipo</t>
  </si>
  <si>
    <t>Auxiliares</t>
  </si>
  <si>
    <t>m3</t>
  </si>
  <si>
    <t>Importe de Auxiliares</t>
  </si>
  <si>
    <t>P R E C I O   U N I T A R I O</t>
  </si>
  <si>
    <t>Materiales</t>
  </si>
  <si>
    <t>Importe de Materiales</t>
  </si>
  <si>
    <t>AYUDANTE RASO</t>
  </si>
  <si>
    <t>Ayudante Raso</t>
  </si>
  <si>
    <t>kg</t>
  </si>
  <si>
    <t>un</t>
  </si>
  <si>
    <t>ACARREO INT MAT (M3)</t>
  </si>
  <si>
    <t>Acarreo interno de materiales</t>
  </si>
  <si>
    <t>Subtotal</t>
  </si>
  <si>
    <t>Administración</t>
  </si>
  <si>
    <t>Utilidad</t>
  </si>
  <si>
    <t>TOTAL</t>
  </si>
  <si>
    <t>DESCRIPCIÓN</t>
  </si>
  <si>
    <t>%</t>
  </si>
  <si>
    <t>ANÁLISIS DETALLADO DEL PORCENTAJE DE PRESTACIONES SOCIALES PERSONAL DE OBRA</t>
  </si>
  <si>
    <t>ANÁLISIS DE CUADRILLA</t>
  </si>
  <si>
    <t>SALARIO MÍNIMO</t>
  </si>
  <si>
    <t>2. MAYOR AL SMMLV Y MENOS DE 2 SMMLV</t>
  </si>
  <si>
    <t>3. MAYOR A 2 SMMLV</t>
  </si>
  <si>
    <t>4. OFICIALES</t>
  </si>
  <si>
    <t>5. PROFESIONALES</t>
  </si>
  <si>
    <t>CUADRILLA 1. ESTRUCTURAS</t>
  </si>
  <si>
    <t>SALARIO BASE</t>
  </si>
  <si>
    <t>VALOR DÍA</t>
  </si>
  <si>
    <t>F.P.</t>
  </si>
  <si>
    <t>VR. DÍA + F.P.</t>
  </si>
  <si>
    <t>CANT</t>
  </si>
  <si>
    <t>VR. MES</t>
  </si>
  <si>
    <t>SALARIO</t>
  </si>
  <si>
    <t>Oficial 1 Estructuras</t>
  </si>
  <si>
    <t>S.M.M.L.V. 2023</t>
  </si>
  <si>
    <t>Ayudante Entendido</t>
  </si>
  <si>
    <t>SUBSIDIO TRANSPORTE MENSUAL</t>
  </si>
  <si>
    <t>TOTAL MES CUADRILLA</t>
  </si>
  <si>
    <t>TOTAL SALARIO</t>
  </si>
  <si>
    <t>TOTAL DÍA CUADRILLA</t>
  </si>
  <si>
    <t>DOTACIÓN PROMEDIO</t>
  </si>
  <si>
    <t>BASE:</t>
  </si>
  <si>
    <t>SALARIO + TTE</t>
  </si>
  <si>
    <t>CUADRILLA 2. FONTANERÍA Y URBANISMO, ESTRUCTURA METÁLICA</t>
  </si>
  <si>
    <t>Ropa de trabajo</t>
  </si>
  <si>
    <t>Oficial 2 Fontanería y Urbanismo</t>
  </si>
  <si>
    <t>Calzado</t>
  </si>
  <si>
    <t>TOTAL DOTACIÓN</t>
  </si>
  <si>
    <t>SEGURIDAD SOCIAL</t>
  </si>
  <si>
    <t>Salud</t>
  </si>
  <si>
    <t>Pensión</t>
  </si>
  <si>
    <t>CUADRILLA 3. ELÉCTRICA</t>
  </si>
  <si>
    <t>ARL</t>
  </si>
  <si>
    <t>Oficial 3 Eléctrico</t>
  </si>
  <si>
    <t>PARAFISCALES</t>
  </si>
  <si>
    <t>Sena</t>
  </si>
  <si>
    <t>I.C.B.F.</t>
  </si>
  <si>
    <t>Caja de Compensación</t>
  </si>
  <si>
    <t>PRESTACIONES SOCIALES</t>
  </si>
  <si>
    <t>CUADRILLA 4. OBRA NEGRA (Cerramientos, morteros, colocación grouting)</t>
  </si>
  <si>
    <t>Prima anual</t>
  </si>
  <si>
    <t>Oficial 4 (Cerramientos, Act. Sencillas)</t>
  </si>
  <si>
    <t>Cesantía Anual (Art. 310 CST)</t>
  </si>
  <si>
    <t>Intereses de Cesantía</t>
  </si>
  <si>
    <t>DESCANSO REMUNERADO</t>
  </si>
  <si>
    <t>Vacaciones</t>
  </si>
  <si>
    <t>CUADRILLA 5. MAMPOSTERÍA</t>
  </si>
  <si>
    <t>RANGO TRABAJADOR</t>
  </si>
  <si>
    <t>AYUDANTE ENTENDIDO</t>
  </si>
  <si>
    <t>OFICIAL</t>
  </si>
  <si>
    <t>OFICIALES ESPECIALIZADOS</t>
  </si>
  <si>
    <t>RESIDENTE</t>
  </si>
  <si>
    <t>Oficial 5 (Mampostería)</t>
  </si>
  <si>
    <t>VALOR HORA</t>
  </si>
  <si>
    <t>CUADRILLA 6. OBRA BLANCA</t>
  </si>
  <si>
    <t>Oficial 6 (Enchapes, acabados, carpintería)</t>
  </si>
  <si>
    <t>SALARIO INDIVIDUAL</t>
  </si>
  <si>
    <t>CONCRETO21 Mpa</t>
  </si>
  <si>
    <t>VR. UNITARIO</t>
  </si>
  <si>
    <t>VR. TOTAL</t>
  </si>
  <si>
    <t>Cemento gris 50 kg portland tipo 1</t>
  </si>
  <si>
    <t>blt</t>
  </si>
  <si>
    <t>Arena de pega</t>
  </si>
  <si>
    <t>Triturado 3/4"</t>
  </si>
  <si>
    <t>cuadrilla 1 oficial + 1 ayudante</t>
  </si>
  <si>
    <t>Transporte interno de materiales</t>
  </si>
  <si>
    <t>m3/k</t>
  </si>
  <si>
    <t>Herramienta y equipo menor</t>
  </si>
  <si>
    <t>TOTAL COSTO DIRECTO (m3)</t>
  </si>
  <si>
    <t>SUB-ANALISIS MORTERO 1:4</t>
  </si>
  <si>
    <t xml:space="preserve">ADMINISTRACIÓN </t>
  </si>
  <si>
    <t>HONORARIOS MENSUAL  BASICO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</si>
  <si>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</si>
  <si>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</si>
  <si>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</si>
  <si>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</si>
  <si>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</si>
  <si>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</si>
  <si>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</si>
  <si>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2.5</t>
  </si>
  <si>
    <t>2.6</t>
  </si>
  <si>
    <t>SENA</t>
  </si>
  <si>
    <t>2.7</t>
  </si>
  <si>
    <t>ICBF</t>
  </si>
  <si>
    <t>2.8</t>
  </si>
  <si>
    <t>Subsidio Familiar</t>
  </si>
  <si>
    <t>2.9</t>
  </si>
  <si>
    <t>2.10</t>
  </si>
  <si>
    <t>Polizas</t>
  </si>
  <si>
    <t>2.11</t>
  </si>
  <si>
    <t>Dotación</t>
  </si>
  <si>
    <t>2.12</t>
  </si>
  <si>
    <t>Auxilio de transporte</t>
  </si>
  <si>
    <t xml:space="preserve">PRESTACIONES SOCIALES    </t>
  </si>
  <si>
    <t>$ Salario Base</t>
  </si>
  <si>
    <t xml:space="preserve"> Factor Prestacional</t>
  </si>
  <si>
    <t>$ Valor Total</t>
  </si>
  <si>
    <t>PERSONAL EN OBRA</t>
  </si>
  <si>
    <t>mes</t>
  </si>
  <si>
    <t>$ Valor parcial</t>
  </si>
  <si>
    <t>GASTOS OPERACIONALES</t>
  </si>
  <si>
    <t>4.3</t>
  </si>
  <si>
    <t>Mantenimientos, Equipos, Herramienta</t>
  </si>
  <si>
    <t>4.4</t>
  </si>
  <si>
    <t>Registro Fotografico, Videos, Informes</t>
  </si>
  <si>
    <t>4.7</t>
  </si>
  <si>
    <t>Gastos de mobiliario, papelería, fotocopias, etc</t>
  </si>
  <si>
    <t>4.8</t>
  </si>
  <si>
    <t>Buzón PQRS</t>
  </si>
  <si>
    <t>4.9</t>
  </si>
  <si>
    <t>Extintor multipropósito</t>
  </si>
  <si>
    <t>4.10</t>
  </si>
  <si>
    <t>Botiquin primeros auxilios</t>
  </si>
  <si>
    <t>4.11</t>
  </si>
  <si>
    <t>Ensayos de laboratorio y toma de muestras</t>
  </si>
  <si>
    <t>4.13</t>
  </si>
  <si>
    <t>EPPS (Elementos de protección personal) para la obra</t>
  </si>
  <si>
    <t>4.13.1</t>
  </si>
  <si>
    <t>Cascos</t>
  </si>
  <si>
    <t>4.13.2</t>
  </si>
  <si>
    <t xml:space="preserve">Guantes </t>
  </si>
  <si>
    <t>4.13.3</t>
  </si>
  <si>
    <t>Gafas</t>
  </si>
  <si>
    <t>4.13.4</t>
  </si>
  <si>
    <t xml:space="preserve">tapabocas </t>
  </si>
  <si>
    <t>caja</t>
  </si>
  <si>
    <t>4.13.5</t>
  </si>
  <si>
    <t>Protector auditivo</t>
  </si>
  <si>
    <t>4.13.6</t>
  </si>
  <si>
    <t>Dotación: Calzado de protección, pantalón y camisa de protección</t>
  </si>
  <si>
    <t>combo</t>
  </si>
  <si>
    <t>4.14</t>
  </si>
  <si>
    <t>Elementos Plan de manejo socio ambiental</t>
  </si>
  <si>
    <t>4.14.1</t>
  </si>
  <si>
    <t>Recipientes plasticos para disposicion de residuos  solidos 35L</t>
  </si>
  <si>
    <t>4.14.2</t>
  </si>
  <si>
    <t>Señalización</t>
  </si>
  <si>
    <t>gl</t>
  </si>
  <si>
    <t>4.14.3</t>
  </si>
  <si>
    <t xml:space="preserve">Bolsas colores </t>
  </si>
  <si>
    <t>4.14.4</t>
  </si>
  <si>
    <t>Manuales de procedimientos</t>
  </si>
  <si>
    <t>4.16</t>
  </si>
  <si>
    <t>Acopio y manejo residuos peligrosos (baldes, pinturas, otros)</t>
  </si>
  <si>
    <t>IMPUESTOS Y GARANTIAS</t>
  </si>
  <si>
    <t>% IMPUESTOS</t>
  </si>
  <si>
    <t>$Base</t>
  </si>
  <si>
    <t>5.1</t>
  </si>
  <si>
    <t>Fondo de Seguridad 5%</t>
  </si>
  <si>
    <t>5.2</t>
  </si>
  <si>
    <t>Estampilla pro-Hospital 1%</t>
  </si>
  <si>
    <t>5.3</t>
  </si>
  <si>
    <t>Estampilla pro- Bienestar adulto mayor 4%</t>
  </si>
  <si>
    <t>5.4</t>
  </si>
  <si>
    <t>Estampilla pro- Cultura 2%</t>
  </si>
  <si>
    <t>5.5</t>
  </si>
  <si>
    <t>Tasa pro- Deporte 2,5%</t>
  </si>
  <si>
    <t>5.6</t>
  </si>
  <si>
    <t>GARANTIAS</t>
  </si>
  <si>
    <t>% Asegurado</t>
  </si>
  <si>
    <t>$ Base</t>
  </si>
  <si>
    <t>$ Asegurado</t>
  </si>
  <si>
    <t>6.1</t>
  </si>
  <si>
    <t>CUMPLIMIENTO</t>
  </si>
  <si>
    <t>6.2</t>
  </si>
  <si>
    <t>CALIDAD DE BIENES</t>
  </si>
  <si>
    <t>6.3</t>
  </si>
  <si>
    <t>SALARIOS Y PRESTACIONES SOCIALES</t>
  </si>
  <si>
    <t>6.4</t>
  </si>
  <si>
    <t>ESTABILIDAD Y CALIDAD DE LA OBRA</t>
  </si>
  <si>
    <t>6.5</t>
  </si>
  <si>
    <t>RESPONSABILIDAD CIVIL EXTRACONTRACTUAL</t>
  </si>
  <si>
    <t>A.</t>
  </si>
  <si>
    <t>U.</t>
  </si>
  <si>
    <t>Agua</t>
  </si>
  <si>
    <t>lt</t>
  </si>
  <si>
    <t>Arena</t>
  </si>
  <si>
    <t>COSTO DIRECTO</t>
  </si>
  <si>
    <t>COSTO TOTAL</t>
  </si>
  <si>
    <t>PRECIO UNITARIO</t>
  </si>
  <si>
    <t>PRECIO TOTAL</t>
  </si>
  <si>
    <t>1.1</t>
  </si>
  <si>
    <t>m2</t>
  </si>
  <si>
    <t>1OFICIAL-1 AYUDANTE ON</t>
  </si>
  <si>
    <t>1 oficial - 1 ayudante O.N.</t>
  </si>
  <si>
    <t>1.2</t>
  </si>
  <si>
    <t>1.3</t>
  </si>
  <si>
    <t>1 oficial - 1 ayudante O.B.</t>
  </si>
  <si>
    <t>1OFICIAL-1 AYUDANTE OB</t>
  </si>
  <si>
    <t>Viaje</t>
  </si>
  <si>
    <t>und</t>
  </si>
  <si>
    <t>COSTO DIRECTO PROYECTO</t>
  </si>
  <si>
    <t>1OFICIAL-1 AYUDANTE O.N.</t>
  </si>
  <si>
    <t>PRELIMINARES Y MOVIMIENTO DE TIERRAS</t>
  </si>
  <si>
    <t>Alambre galvanizado No. 12</t>
  </si>
  <si>
    <t>COSTALES FIBRA</t>
  </si>
  <si>
    <t>Costales fibra</t>
  </si>
  <si>
    <t>CARGUE, transporte y botada de MATERIAL PROVENIENTE DE LAS EXPLANACIONES, EXCAVACIONES Y VOLADURAS DE ROCA. Incluye transportes internos, paleros, derecho de botadero. Se debe hacer en botaderos oficiales autorizados por la entidad competente o hasta el sitio que indique la interventoría. Su medida será en sitio.</t>
  </si>
  <si>
    <t>GAVIONES Y ESTRUCTURAS AUXILIARES</t>
  </si>
  <si>
    <t>EXPLANACIÓN Y NIVELACIÓN del  terreno manualmente, bajo cualquier grado de humedad, incluye corte de taludes, terraceos y desplantes requeridos según planos y/o definidos por la interventoría o supervisión. Medido in situ. Incluye cargue y transporte interno. No incluye botadero.</t>
  </si>
  <si>
    <t>LLENOS EN MATERIAL PROVENIENTES DE LA EXCAVACIÓN, compactados mecánica o manualmente hasta obtener una densidad del 95% de la máxima obtenida en el ensayo del próctor modificado. Incluye transporte interno. Su medida será en sitio ya compactado.</t>
  </si>
  <si>
    <t>CANGURO</t>
  </si>
  <si>
    <t>Canguros con motor 4 tiempos</t>
  </si>
  <si>
    <t>dia</t>
  </si>
  <si>
    <t>1OFICIAL</t>
  </si>
  <si>
    <t xml:space="preserve">1 oficial O.N. </t>
  </si>
  <si>
    <t>2 ayudante O.N.</t>
  </si>
  <si>
    <t>2 AYUDANTE O.N.</t>
  </si>
  <si>
    <t>Piedra para gavión</t>
  </si>
  <si>
    <t>Formaleta (gaviones, juntas de bordillos, juntas de cunetas, muros, concretos clase D,E, F y G)</t>
  </si>
  <si>
    <t>PIEDRAGABION</t>
  </si>
  <si>
    <t>MALLAGABION</t>
  </si>
  <si>
    <t>ALAMBREN12</t>
  </si>
  <si>
    <t>FORMALETERIA</t>
  </si>
  <si>
    <t>u</t>
  </si>
  <si>
    <t>Instalación de GEOTEXTIL NT 2500. para filtro o equivalente. Incluye suministro y transporte de los materiales, traslapos y todos los elementos necesarios para su correcta instalación y funcionamiento. Según diseño del filtro.</t>
  </si>
  <si>
    <t>GEOTEXTIL NT 2500</t>
  </si>
  <si>
    <t xml:space="preserve">Geotextil No Tejido 2500 </t>
  </si>
  <si>
    <t>Construcción de muro de contención tipo Gavione de Alambre de Acero entrelazado triple con ojo de 80 mm de ancho y 100 mm de alto, con diafragma cada 2,00 m, tirantes verticales en cada diafragma y tirantes horizontales en los gabiones de borde con roca entre 100 y 200 mm. Incluye todos los demas materiales necesarios para su correcta instalación y funcionamiento.</t>
  </si>
  <si>
    <t>MUNICIPIO DE GOMEZ PLATA, ANTIOQUIA</t>
  </si>
  <si>
    <t>SALIDA AL CERRO</t>
  </si>
  <si>
    <t>BAYADERA</t>
  </si>
  <si>
    <t xml:space="preserve">EL POBLADO </t>
  </si>
  <si>
    <t>ml</t>
  </si>
  <si>
    <t xml:space="preserve">m3 </t>
  </si>
  <si>
    <t>profamilia</t>
  </si>
  <si>
    <t>rete ICA</t>
  </si>
  <si>
    <t xml:space="preserve">Constriccion de estructuras para el control de aguas en areas aferentes al proyecto (ataguías, tablestacas, cajones y bombeo para trabajo en seco), altura maxima 1,50 m; Incluye todo lo necesario para su correcta instalacion y funcionamiento. </t>
  </si>
  <si>
    <t xml:space="preserve">Suministro, transporte e instalacion de Concreto 3000 PSI (21 Mpa) para revestimiento de gaviones y estructuras auxiliares. Incluye todo lo necesario para su correcta instalacion. </t>
  </si>
  <si>
    <t>Kg</t>
  </si>
  <si>
    <t>Suministro, transporte e instalacion de acero de refuerzo corrugado Fy = 420. Incluye transporte, figurado e instalacion</t>
  </si>
  <si>
    <t xml:space="preserve">ACERO </t>
  </si>
  <si>
    <t xml:space="preserve">Suministro, transporte e instalacion de Concreto Ciclopeo  40/60 para sobrecimiento de gaviones y esrtucturas auxiliares. Incluye todo lo necesario para su correcta instalacion.  </t>
  </si>
  <si>
    <t>llave el cerro</t>
  </si>
  <si>
    <t>Salida al cerro</t>
  </si>
  <si>
    <t>Bayadera</t>
  </si>
  <si>
    <t>El poblado</t>
  </si>
  <si>
    <t>EL POBLADO</t>
  </si>
  <si>
    <t>PRESUPUESTO PARA LA CONSTRUCCIÓN DE GAVIONES EN EL MUNICIPIO DE GÓMEZ PLATA</t>
  </si>
  <si>
    <t>1.4</t>
  </si>
  <si>
    <t xml:space="preserve">TABLAS </t>
  </si>
  <si>
    <t>Tablas 0,2 x 1 m</t>
  </si>
  <si>
    <t>ESTACONES</t>
  </si>
  <si>
    <t>Estacones madera</t>
  </si>
  <si>
    <t>BOMBA SUMERGIBLE</t>
  </si>
  <si>
    <t xml:space="preserve">Bomba sumergible </t>
  </si>
  <si>
    <t>MADERA ENCOFRADO</t>
  </si>
  <si>
    <t xml:space="preserve">Madera para encofrado </t>
  </si>
  <si>
    <t>VIBRADORCONCRETO</t>
  </si>
  <si>
    <t xml:space="preserve">Vibrador concreto diesel </t>
  </si>
  <si>
    <t>PIEDRACICLOPEO</t>
  </si>
  <si>
    <t xml:space="preserve">Piedra ciclopeo </t>
  </si>
  <si>
    <t>ACEROREFUERZO</t>
  </si>
  <si>
    <t>Acero refuerzo Fy = 420 corrugado</t>
  </si>
  <si>
    <t>PULIDORA</t>
  </si>
  <si>
    <t>Pulidora disco corte</t>
  </si>
  <si>
    <t>Director / Residente de obra (Dedicación 100%)</t>
  </si>
  <si>
    <t>3.1</t>
  </si>
  <si>
    <t>Malla Ciclónica Para Gaviones Galvanizada TIPO A (C12) 1X1X1</t>
  </si>
  <si>
    <t>3.2</t>
  </si>
  <si>
    <t xml:space="preserve">Tecnologo SISO </t>
  </si>
  <si>
    <t xml:space="preserve"> FECHA: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</si>
</sst>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&quot;$&quot;\ #,##0.00"/>
    <numFmt numFmtId="169" formatCode="_(* #,##0.00_);_(* \(#,##0.00\);_(* &quot;-&quot;??_);_(@_)"/>
    <numFmt numFmtId="170" formatCode="###,###,##0.00000"/>
    <numFmt numFmtId="171" formatCode="_([$$-240A]\ * #,##0_);_([$$-240A]\ * \(#,##0\);_([$$-240A]\ * &quot;-&quot;_);_(@_)"/>
    <numFmt numFmtId="172" formatCode="_(* ##0.00&quot;%&quot;_)"/>
    <numFmt numFmtId="173" formatCode="&quot;$&quot;\ #,##0"/>
    <numFmt numFmtId="174" formatCode="_-&quot;$&quot;\ * #,##0_-;\-&quot;$&quot;\ * #,##0_-;_-&quot;$&quot;\ * &quot;-&quot;??_-;_-@_-"/>
    <numFmt numFmtId="175" formatCode="0.0"/>
    <numFmt numFmtId="176" formatCode="0.0000"/>
    <numFmt numFmtId="177" formatCode="[$$-240A]\ #,##0.00"/>
    <numFmt numFmtId="178" formatCode="[$$-240A]\ #,##0"/>
    <numFmt numFmtId="179" formatCode="_(&quot;$&quot;* #,##0_);_(&quot;$&quot;* \(#,##0\);_(&quot;$&quot;* &quot;-&quot;??_);_(@_)"/>
    <numFmt numFmtId="180" formatCode="###,###,##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rgb="FFFF0000"/>
      <name val="Calibri"/>
      <family val="2"/>
      <scheme val="minor"/>
    </font>
    <font>
      <sz val="16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name val="Arial Narrow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169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</cellStyleXfs>
  <cellXfs count="203">
    <xf numFmtId="0" fontId="0" fillId="0" borderId="0" xfId="0"/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centerContinuous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170" fontId="2" fillId="0" borderId="6" xfId="0" applyNumberFormat="1" applyFont="1" applyBorder="1" applyAlignment="1">
      <alignment horizontal="center" vertical="center"/>
    </xf>
    <xf numFmtId="171" fontId="2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6" xfId="0" applyFont="1" applyBorder="1" applyAlignment="1">
      <alignment horizontal="center" vertical="center"/>
    </xf>
    <xf numFmtId="0" fontId="0" fillId="0" borderId="6" xfId="0" applyBorder="1"/>
    <xf numFmtId="166" fontId="0" fillId="0" borderId="6" xfId="0" applyNumberFormat="1" applyBorder="1"/>
    <xf numFmtId="176" fontId="0" fillId="0" borderId="6" xfId="0" applyNumberFormat="1" applyBorder="1"/>
    <xf numFmtId="166" fontId="0" fillId="0" borderId="6" xfId="3" applyFont="1" applyBorder="1"/>
    <xf numFmtId="10" fontId="0" fillId="0" borderId="6" xfId="4" applyNumberFormat="1" applyFont="1" applyBorder="1" applyAlignment="1">
      <alignment horizontal="center" vertical="center"/>
    </xf>
    <xf numFmtId="0" fontId="0" fillId="0" borderId="8" xfId="0" applyBorder="1"/>
    <xf numFmtId="166" fontId="0" fillId="0" borderId="8" xfId="0" applyNumberFormat="1" applyBorder="1"/>
    <xf numFmtId="0" fontId="1" fillId="0" borderId="6" xfId="0" applyFont="1" applyBorder="1" applyAlignment="1">
      <alignment wrapText="1"/>
    </xf>
    <xf numFmtId="167" fontId="0" fillId="0" borderId="6" xfId="0" applyNumberFormat="1" applyBorder="1"/>
    <xf numFmtId="10" fontId="0" fillId="0" borderId="6" xfId="0" applyNumberFormat="1" applyBorder="1"/>
    <xf numFmtId="1" fontId="0" fillId="0" borderId="6" xfId="4" applyNumberFormat="1" applyFont="1" applyFill="1" applyBorder="1" applyAlignment="1">
      <alignment horizontal="center" vertical="center"/>
    </xf>
    <xf numFmtId="10" fontId="0" fillId="0" borderId="6" xfId="4" applyNumberFormat="1" applyFont="1" applyFill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2" fontId="0" fillId="0" borderId="6" xfId="0" applyNumberFormat="1" applyBorder="1"/>
    <xf numFmtId="0" fontId="0" fillId="0" borderId="6" xfId="0" applyBorder="1" applyAlignment="1">
      <alignment wrapText="1"/>
    </xf>
    <xf numFmtId="174" fontId="0" fillId="0" borderId="0" xfId="2" applyNumberFormat="1" applyFont="1"/>
    <xf numFmtId="174" fontId="0" fillId="0" borderId="0" xfId="0" applyNumberFormat="1"/>
    <xf numFmtId="0" fontId="8" fillId="0" borderId="19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10" fontId="9" fillId="0" borderId="2" xfId="4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0" fontId="9" fillId="0" borderId="7" xfId="4" applyNumberFormat="1" applyFont="1" applyBorder="1" applyAlignment="1">
      <alignment horizontal="center" vertical="center"/>
    </xf>
    <xf numFmtId="10" fontId="9" fillId="0" borderId="15" xfId="4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10" fontId="9" fillId="0" borderId="4" xfId="4" applyNumberFormat="1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177" fontId="9" fillId="2" borderId="6" xfId="8" applyNumberFormat="1" applyFont="1" applyFill="1" applyBorder="1" applyAlignment="1">
      <alignment vertical="center" wrapText="1"/>
    </xf>
    <xf numFmtId="177" fontId="9" fillId="2" borderId="6" xfId="8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2" fontId="6" fillId="0" borderId="6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10" fontId="6" fillId="0" borderId="6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/>
    </xf>
    <xf numFmtId="177" fontId="9" fillId="2" borderId="17" xfId="8" applyNumberFormat="1" applyFont="1" applyFill="1" applyBorder="1" applyAlignment="1">
      <alignment horizontal="center" vertical="center" wrapText="1"/>
    </xf>
    <xf numFmtId="177" fontId="9" fillId="2" borderId="11" xfId="8" applyNumberFormat="1" applyFont="1" applyFill="1" applyBorder="1" applyAlignment="1">
      <alignment horizontal="center" vertical="center" wrapText="1"/>
    </xf>
    <xf numFmtId="1" fontId="9" fillId="2" borderId="17" xfId="8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2" fontId="6" fillId="2" borderId="6" xfId="0" applyNumberFormat="1" applyFont="1" applyFill="1" applyBorder="1" applyAlignment="1">
      <alignment horizontal="right" vertical="center"/>
    </xf>
    <xf numFmtId="178" fontId="6" fillId="2" borderId="6" xfId="0" applyNumberFormat="1" applyFont="1" applyFill="1" applyBorder="1" applyAlignment="1">
      <alignment horizontal="right" vertical="center"/>
    </xf>
    <xf numFmtId="178" fontId="6" fillId="2" borderId="6" xfId="0" applyNumberFormat="1" applyFont="1" applyFill="1" applyBorder="1" applyAlignment="1">
      <alignment horizontal="right" vertical="center" wrapText="1"/>
    </xf>
    <xf numFmtId="178" fontId="6" fillId="2" borderId="6" xfId="0" applyNumberFormat="1" applyFont="1" applyFill="1" applyBorder="1" applyAlignment="1">
      <alignment horizontal="center" vertical="center"/>
    </xf>
    <xf numFmtId="178" fontId="6" fillId="2" borderId="6" xfId="0" applyNumberFormat="1" applyFont="1" applyFill="1" applyBorder="1" applyAlignment="1">
      <alignment horizontal="center" vertical="center" wrapText="1"/>
    </xf>
    <xf numFmtId="10" fontId="6" fillId="0" borderId="6" xfId="0" applyNumberFormat="1" applyFont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179" fontId="6" fillId="0" borderId="6" xfId="2" applyNumberFormat="1" applyFont="1" applyFill="1" applyBorder="1" applyAlignment="1">
      <alignment horizontal="right" vertical="center"/>
    </xf>
    <xf numFmtId="178" fontId="6" fillId="0" borderId="6" xfId="0" applyNumberFormat="1" applyFont="1" applyBorder="1" applyAlignment="1">
      <alignment horizontal="center" vertical="center"/>
    </xf>
    <xf numFmtId="0" fontId="6" fillId="0" borderId="0" xfId="0" applyFont="1"/>
    <xf numFmtId="178" fontId="10" fillId="0" borderId="6" xfId="0" applyNumberFormat="1" applyFont="1" applyBorder="1"/>
    <xf numFmtId="0" fontId="1" fillId="3" borderId="6" xfId="1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165" fontId="0" fillId="0" borderId="6" xfId="0" applyNumberFormat="1" applyBorder="1" applyAlignment="1">
      <alignment wrapText="1"/>
    </xf>
    <xf numFmtId="165" fontId="0" fillId="0" borderId="6" xfId="0" applyNumberFormat="1" applyBorder="1" applyAlignment="1">
      <alignment vertical="center"/>
    </xf>
    <xf numFmtId="2" fontId="0" fillId="0" borderId="6" xfId="0" applyNumberFormat="1" applyBorder="1" applyAlignment="1">
      <alignment horizontal="center" wrapText="1"/>
    </xf>
    <xf numFmtId="167" fontId="0" fillId="0" borderId="6" xfId="2" applyFont="1" applyBorder="1"/>
    <xf numFmtId="171" fontId="0" fillId="0" borderId="6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9" fontId="0" fillId="0" borderId="6" xfId="4" applyFont="1" applyBorder="1" applyAlignment="1">
      <alignment horizontal="center" wrapText="1"/>
    </xf>
    <xf numFmtId="164" fontId="0" fillId="0" borderId="6" xfId="0" applyNumberFormat="1" applyBorder="1" applyAlignment="1">
      <alignment horizontal="right" wrapText="1"/>
    </xf>
    <xf numFmtId="164" fontId="1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1" fontId="0" fillId="0" borderId="6" xfId="0" applyNumberFormat="1" applyBorder="1" applyAlignment="1">
      <alignment horizontal="right" vertical="center"/>
    </xf>
    <xf numFmtId="0" fontId="2" fillId="0" borderId="6" xfId="0" applyFont="1" applyBorder="1" applyAlignment="1">
      <alignment horizontal="left"/>
    </xf>
    <xf numFmtId="172" fontId="2" fillId="0" borderId="6" xfId="0" applyNumberFormat="1" applyFont="1" applyBorder="1" applyAlignment="1">
      <alignment horizontal="centerContinuous"/>
    </xf>
    <xf numFmtId="0" fontId="4" fillId="0" borderId="6" xfId="0" applyFont="1" applyBorder="1" applyAlignment="1">
      <alignment horizontal="right"/>
    </xf>
    <xf numFmtId="171" fontId="3" fillId="0" borderId="6" xfId="0" applyNumberFormat="1" applyFont="1" applyBorder="1" applyAlignment="1">
      <alignment vertical="center"/>
    </xf>
    <xf numFmtId="0" fontId="5" fillId="3" borderId="18" xfId="10" applyBorder="1" applyAlignment="1">
      <alignment horizontal="right"/>
    </xf>
    <xf numFmtId="0" fontId="5" fillId="3" borderId="18" xfId="10" applyBorder="1"/>
    <xf numFmtId="0" fontId="5" fillId="3" borderId="11" xfId="10" applyBorder="1"/>
    <xf numFmtId="0" fontId="5" fillId="3" borderId="17" xfId="10" applyBorder="1" applyAlignment="1">
      <alignment horizontal="right"/>
    </xf>
    <xf numFmtId="166" fontId="5" fillId="3" borderId="6" xfId="10" applyNumberFormat="1" applyBorder="1"/>
    <xf numFmtId="0" fontId="2" fillId="0" borderId="6" xfId="0" applyFont="1" applyBorder="1" applyAlignment="1">
      <alignment horizontal="centerContinuous"/>
    </xf>
    <xf numFmtId="0" fontId="2" fillId="0" borderId="6" xfId="0" applyFont="1" applyBorder="1" applyAlignment="1">
      <alignment horizontal="left" wrapText="1"/>
    </xf>
    <xf numFmtId="0" fontId="5" fillId="0" borderId="0" xfId="5"/>
    <xf numFmtId="0" fontId="6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5" fillId="0" borderId="0" xfId="5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6" xfId="12" applyFont="1" applyBorder="1" applyAlignment="1">
      <alignment horizontal="center" vertical="center"/>
    </xf>
    <xf numFmtId="2" fontId="14" fillId="0" borderId="6" xfId="0" applyNumberFormat="1" applyFont="1" applyBorder="1" applyAlignment="1">
      <alignment horizontal="left" vertical="center" wrapText="1"/>
    </xf>
    <xf numFmtId="2" fontId="14" fillId="0" borderId="6" xfId="0" applyNumberFormat="1" applyFont="1" applyBorder="1" applyAlignment="1">
      <alignment horizontal="center" vertical="center"/>
    </xf>
    <xf numFmtId="173" fontId="14" fillId="0" borderId="6" xfId="0" applyNumberFormat="1" applyFont="1" applyBorder="1" applyAlignment="1">
      <alignment horizontal="center" vertical="center"/>
    </xf>
    <xf numFmtId="174" fontId="6" fillId="0" borderId="0" xfId="2" applyNumberFormat="1" applyFont="1"/>
    <xf numFmtId="10" fontId="14" fillId="0" borderId="16" xfId="0" applyNumberFormat="1" applyFont="1" applyBorder="1" applyAlignment="1">
      <alignment horizontal="center"/>
    </xf>
    <xf numFmtId="10" fontId="14" fillId="0" borderId="6" xfId="0" applyNumberFormat="1" applyFont="1" applyBorder="1" applyAlignment="1">
      <alignment horizontal="center"/>
    </xf>
    <xf numFmtId="168" fontId="6" fillId="0" borderId="0" xfId="0" applyNumberFormat="1" applyFont="1"/>
    <xf numFmtId="173" fontId="14" fillId="0" borderId="6" xfId="0" applyNumberFormat="1" applyFont="1" applyBorder="1" applyAlignment="1">
      <alignment horizontal="center"/>
    </xf>
    <xf numFmtId="167" fontId="6" fillId="0" borderId="0" xfId="0" applyNumberFormat="1" applyFont="1"/>
    <xf numFmtId="2" fontId="6" fillId="0" borderId="0" xfId="0" applyNumberFormat="1" applyFont="1"/>
    <xf numFmtId="0" fontId="13" fillId="0" borderId="16" xfId="0" applyFont="1" applyBorder="1" applyAlignment="1">
      <alignment horizontal="center"/>
    </xf>
    <xf numFmtId="0" fontId="10" fillId="5" borderId="6" xfId="12" applyFont="1" applyBorder="1" applyAlignment="1">
      <alignment horizontal="center" vertical="center"/>
    </xf>
    <xf numFmtId="168" fontId="10" fillId="5" borderId="6" xfId="12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168" fontId="6" fillId="0" borderId="6" xfId="0" applyNumberFormat="1" applyFont="1" applyBorder="1"/>
    <xf numFmtId="0" fontId="6" fillId="0" borderId="6" xfId="0" applyFont="1" applyBorder="1"/>
    <xf numFmtId="168" fontId="6" fillId="0" borderId="0" xfId="0" applyNumberFormat="1" applyFont="1" applyBorder="1"/>
    <xf numFmtId="0" fontId="13" fillId="0" borderId="6" xfId="0" applyFont="1" applyBorder="1" applyAlignment="1">
      <alignment horizontal="center" vertical="center"/>
    </xf>
    <xf numFmtId="173" fontId="14" fillId="0" borderId="16" xfId="0" applyNumberFormat="1" applyFont="1" applyBorder="1" applyAlignment="1">
      <alignment horizontal="center"/>
    </xf>
    <xf numFmtId="173" fontId="13" fillId="0" borderId="6" xfId="0" applyNumberFormat="1" applyFont="1" applyBorder="1" applyAlignment="1">
      <alignment horizontal="center"/>
    </xf>
    <xf numFmtId="173" fontId="6" fillId="0" borderId="0" xfId="0" applyNumberFormat="1" applyFont="1"/>
    <xf numFmtId="171" fontId="0" fillId="0" borderId="0" xfId="0" applyNumberFormat="1"/>
    <xf numFmtId="180" fontId="2" fillId="0" borderId="6" xfId="0" applyNumberFormat="1" applyFont="1" applyBorder="1" applyAlignment="1">
      <alignment horizontal="center" vertical="center"/>
    </xf>
    <xf numFmtId="178" fontId="0" fillId="0" borderId="0" xfId="0" applyNumberFormat="1"/>
    <xf numFmtId="164" fontId="6" fillId="0" borderId="0" xfId="0" applyNumberFormat="1" applyFont="1"/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5" borderId="6" xfId="12" applyNumberFormat="1" applyBorder="1" applyAlignment="1" applyProtection="1">
      <alignment horizontal="right"/>
    </xf>
    <xf numFmtId="171" fontId="5" fillId="5" borderId="6" xfId="12" applyNumberFormat="1" applyBorder="1" applyAlignment="1">
      <alignment horizontal="right"/>
    </xf>
    <xf numFmtId="2" fontId="2" fillId="0" borderId="6" xfId="0" applyNumberFormat="1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5" borderId="6" xfId="12" applyNumberFormat="1" applyBorder="1" applyAlignment="1" applyProtection="1">
      <alignment horizontal="center"/>
    </xf>
    <xf numFmtId="0" fontId="5" fillId="5" borderId="17" xfId="12" applyNumberFormat="1" applyBorder="1" applyAlignment="1" applyProtection="1">
      <alignment horizontal="center"/>
    </xf>
    <xf numFmtId="0" fontId="5" fillId="5" borderId="18" xfId="12" applyNumberFormat="1" applyBorder="1" applyAlignment="1" applyProtection="1">
      <alignment horizontal="center"/>
    </xf>
    <xf numFmtId="0" fontId="5" fillId="5" borderId="11" xfId="12" applyNumberFormat="1" applyBorder="1" applyAlignment="1" applyProtection="1">
      <alignment horizontal="center"/>
    </xf>
    <xf numFmtId="2" fontId="2" fillId="0" borderId="19" xfId="0" applyNumberFormat="1" applyFont="1" applyBorder="1" applyAlignment="1">
      <alignment horizontal="left" vertical="center" wrapText="1"/>
    </xf>
    <xf numFmtId="2" fontId="2" fillId="0" borderId="9" xfId="0" applyNumberFormat="1" applyFont="1" applyBorder="1" applyAlignment="1">
      <alignment horizontal="left" vertical="center" wrapText="1"/>
    </xf>
    <xf numFmtId="2" fontId="2" fillId="0" borderId="10" xfId="0" applyNumberFormat="1" applyFont="1" applyBorder="1" applyAlignment="1">
      <alignment horizontal="left" vertical="center" wrapText="1"/>
    </xf>
    <xf numFmtId="2" fontId="2" fillId="0" borderId="26" xfId="0" applyNumberFormat="1" applyFont="1" applyBorder="1" applyAlignment="1">
      <alignment horizontal="left" vertical="center" wrapText="1"/>
    </xf>
    <xf numFmtId="2" fontId="2" fillId="0" borderId="12" xfId="0" applyNumberFormat="1" applyFont="1" applyBorder="1" applyAlignment="1">
      <alignment horizontal="left" vertical="center" wrapText="1"/>
    </xf>
    <xf numFmtId="2" fontId="2" fillId="0" borderId="13" xfId="0" applyNumberFormat="1" applyFont="1" applyBorder="1" applyAlignment="1">
      <alignment horizontal="left" vertical="center" wrapText="1"/>
    </xf>
    <xf numFmtId="0" fontId="5" fillId="5" borderId="6" xfId="12" applyBorder="1" applyAlignment="1">
      <alignment horizont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5" borderId="6" xfId="12" applyBorder="1" applyAlignment="1">
      <alignment horizontal="center"/>
    </xf>
    <xf numFmtId="0" fontId="5" fillId="4" borderId="16" xfId="11" applyBorder="1" applyAlignment="1">
      <alignment horizontal="center"/>
    </xf>
    <xf numFmtId="0" fontId="5" fillId="4" borderId="6" xfId="11" applyBorder="1" applyAlignment="1">
      <alignment horizontal="center"/>
    </xf>
    <xf numFmtId="0" fontId="5" fillId="3" borderId="6" xfId="10" applyBorder="1" applyAlignment="1">
      <alignment horizontal="left"/>
    </xf>
    <xf numFmtId="0" fontId="5" fillId="3" borderId="6" xfId="10" applyBorder="1" applyAlignment="1">
      <alignment horizont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1" xfId="0" applyBorder="1" applyAlignment="1">
      <alignment horizontal="right"/>
    </xf>
    <xf numFmtId="0" fontId="5" fillId="3" borderId="17" xfId="10" applyBorder="1" applyAlignment="1">
      <alignment horizontal="right"/>
    </xf>
    <xf numFmtId="0" fontId="5" fillId="3" borderId="18" xfId="10" applyBorder="1" applyAlignment="1">
      <alignment horizontal="right"/>
    </xf>
    <xf numFmtId="0" fontId="5" fillId="3" borderId="11" xfId="10" applyBorder="1" applyAlignment="1">
      <alignment horizontal="right"/>
    </xf>
    <xf numFmtId="0" fontId="5" fillId="3" borderId="17" xfId="10" applyBorder="1" applyAlignment="1">
      <alignment horizontal="left"/>
    </xf>
    <xf numFmtId="0" fontId="5" fillId="3" borderId="18" xfId="10" applyBorder="1" applyAlignment="1">
      <alignment horizontal="left"/>
    </xf>
    <xf numFmtId="10" fontId="0" fillId="0" borderId="8" xfId="4" applyNumberFormat="1" applyFont="1" applyBorder="1" applyAlignment="1">
      <alignment horizontal="center" vertical="center"/>
    </xf>
    <xf numFmtId="10" fontId="0" fillId="0" borderId="14" xfId="4" applyNumberFormat="1" applyFont="1" applyBorder="1" applyAlignment="1">
      <alignment horizontal="center" vertical="center"/>
    </xf>
    <xf numFmtId="10" fontId="0" fillId="0" borderId="16" xfId="4" applyNumberFormat="1" applyFont="1" applyBorder="1" applyAlignment="1">
      <alignment horizontal="center" vertical="center"/>
    </xf>
    <xf numFmtId="0" fontId="0" fillId="0" borderId="6" xfId="0" applyBorder="1" applyAlignment="1">
      <alignment horizontal="left"/>
    </xf>
    <xf numFmtId="10" fontId="0" fillId="0" borderId="6" xfId="4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8" fillId="0" borderId="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77" fontId="9" fillId="2" borderId="17" xfId="8" applyNumberFormat="1" applyFont="1" applyFill="1" applyBorder="1" applyAlignment="1">
      <alignment horizontal="center" vertical="center" wrapText="1"/>
    </xf>
    <xf numFmtId="177" fontId="9" fillId="2" borderId="11" xfId="8" applyNumberFormat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right" vertical="center"/>
    </xf>
    <xf numFmtId="175" fontId="11" fillId="0" borderId="17" xfId="9" applyNumberFormat="1" applyFont="1" applyBorder="1" applyAlignment="1">
      <alignment horizontal="left" vertical="center" wrapText="1"/>
    </xf>
    <xf numFmtId="175" fontId="11" fillId="0" borderId="11" xfId="9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0" fontId="0" fillId="0" borderId="17" xfId="4" applyNumberFormat="1" applyFont="1" applyBorder="1" applyAlignment="1">
      <alignment horizontal="center"/>
    </xf>
    <xf numFmtId="10" fontId="0" fillId="0" borderId="11" xfId="4" applyNumberFormat="1" applyFont="1" applyBorder="1" applyAlignment="1">
      <alignment horizontal="center"/>
    </xf>
  </cellXfs>
  <cellStyles count="13">
    <cellStyle name="20% - Énfasis5" xfId="10" builtinId="46"/>
    <cellStyle name="40% - Énfasis5" xfId="11" builtinId="47"/>
    <cellStyle name="60% - Énfasis5" xfId="12" builtinId="48"/>
    <cellStyle name="Millares 2" xfId="1" xr:uid="{00000000-0005-0000-0000-000001000000}"/>
    <cellStyle name="Moneda" xfId="2" builtinId="4"/>
    <cellStyle name="Moneda [0]" xfId="3" builtinId="7"/>
    <cellStyle name="Normal" xfId="0" builtinId="0"/>
    <cellStyle name="Normal 2 2 2" xfId="5" xr:uid="{00000000-0005-0000-0000-000005000000}"/>
    <cellStyle name="Normal 2 2 2 2 2" xfId="8" xr:uid="{00000000-0005-0000-0000-000006000000}"/>
    <cellStyle name="Normal 2 3" xfId="7" xr:uid="{00000000-0005-0000-0000-000007000000}"/>
    <cellStyle name="Normal 5 2" xfId="9" xr:uid="{00000000-0005-0000-0000-000008000000}"/>
    <cellStyle name="Porcentaje" xfId="4" builtinId="5"/>
    <cellStyle name="Porcentual 3" xfId="6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2020\ACUEDUCTO\PRESUPUESTO%20DEFINITIVO%20C.%20DEL%20PRINCIPE%20(%20mayo%202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&#243;n\Alcald&#237;a%20Guadalupe\Mejoramiento%20de%20vivienda\Mejoramiento%20de%20vivienda%20rural\PRESUPUESTO%20100%20VIVIENDAS_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esupuesto%20ejempl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mon\OneDrive\Desktop\PRESUPUESTO%20100%20VIVIENDAS_v2%20(1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esupuesto%20ejemp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"/>
      <sheetName val="LISTA DE BENEFICIARIOS"/>
      <sheetName val="COSTOS ADMINISTRACIÓN"/>
      <sheetName val="APU"/>
      <sheetName val="SUBANÁLISIS"/>
      <sheetName val="MATERIALES"/>
      <sheetName val="COSTO SUPERVISIÓN"/>
      <sheetName val="BASE CALCULO FM"/>
      <sheetName val="INTERVENTORIA"/>
      <sheetName val="INVERSIÓN AMBIENTAL"/>
      <sheetName val="GASTOS VARIOS SUPERVISIÓN"/>
      <sheetName val="PRESTACIONES SOCIALES"/>
    </sheetNames>
    <sheetDataSet>
      <sheetData sheetId="0"/>
      <sheetData sheetId="1"/>
      <sheetData sheetId="2"/>
      <sheetData sheetId="3"/>
      <sheetData sheetId="4">
        <row r="1">
          <cell r="B1">
            <v>0</v>
          </cell>
        </row>
        <row r="2">
          <cell r="B2">
            <v>0</v>
          </cell>
        </row>
        <row r="3">
          <cell r="B3" t="str">
            <v>DESCRIPCION</v>
          </cell>
        </row>
        <row r="4">
          <cell r="B4" t="str">
            <v>PRELIMINARES</v>
          </cell>
        </row>
        <row r="5">
          <cell r="B5" t="str">
            <v>LOCALIZACION Y REPLANTEO METODO MANUAL. INCLUYE LARGUEROS, NYLON, TRANSPORTE INTERNO Y TODO LO NECESARIO PARA SU CORRECTA EJECUCION.</v>
          </cell>
        </row>
        <row r="6">
          <cell r="B6" t="str">
            <v>liston 2" x 2" X 3 m</v>
          </cell>
        </row>
        <row r="7">
          <cell r="B7" t="str">
            <v>clavos</v>
          </cell>
        </row>
        <row r="8">
          <cell r="B8" t="str">
            <v>nylon 0.3 mm x 3.0 m</v>
          </cell>
        </row>
        <row r="9">
          <cell r="B9" t="str">
            <v>mo oficial obra negra</v>
          </cell>
        </row>
        <row r="10">
          <cell r="B10" t="str">
            <v>transporte de materiales varios y botada de escombros</v>
          </cell>
        </row>
        <row r="11">
          <cell r="B11" t="str">
            <v>herramienta y equipo menor</v>
          </cell>
        </row>
        <row r="12">
          <cell r="B12" t="str">
            <v>COSTO DIRECTO: (M2)</v>
          </cell>
        </row>
        <row r="13">
          <cell r="B13" t="str">
            <v>DEMOLICION DE MURO EN LADRILLO O TAPIA DE E=10 CM A 50 CM; INCLUYE BOTADA</v>
          </cell>
        </row>
        <row r="14">
          <cell r="B14" t="str">
            <v>cuadrilla 1 oficial + 1 ayudante</v>
          </cell>
        </row>
        <row r="15">
          <cell r="B15" t="str">
            <v>transporte de materiales varios y botada de escombros</v>
          </cell>
        </row>
        <row r="16">
          <cell r="B16" t="str">
            <v>herramienta y equipo menor</v>
          </cell>
        </row>
        <row r="17">
          <cell r="B17" t="str">
            <v>COSTO DIRECTO: (M2)</v>
          </cell>
        </row>
        <row r="18">
          <cell r="B18" t="str">
            <v>DEMOLICION DE PISO MORTERO; INCLUYE BOTADA.</v>
          </cell>
        </row>
        <row r="19">
          <cell r="B19" t="str">
            <v>cuadrilla 1 oficial + 1 ayudante</v>
          </cell>
        </row>
        <row r="20">
          <cell r="B20" t="str">
            <v>transporte de materiales varios y botada de escombros</v>
          </cell>
        </row>
        <row r="21">
          <cell r="B21" t="str">
            <v>herramienta y equipo menor</v>
          </cell>
        </row>
        <row r="22">
          <cell r="B22" t="str">
            <v>COSTO DIRECTO: (M2)</v>
          </cell>
        </row>
        <row r="23">
          <cell r="B23" t="str">
            <v>DEMOLICION DE ENCHAPES; INCLUYE BOTADA.</v>
          </cell>
        </row>
        <row r="24">
          <cell r="B24" t="str">
            <v>cuadrilla 1 oficial + 1 ayudante</v>
          </cell>
        </row>
        <row r="25">
          <cell r="B25" t="str">
            <v>transporte de materiales varios y botada de escombros</v>
          </cell>
        </row>
        <row r="26">
          <cell r="B26" t="str">
            <v>herramienta y equipo menor</v>
          </cell>
        </row>
        <row r="27">
          <cell r="B27" t="str">
            <v>COSTO DIRECTO: (M2)</v>
          </cell>
        </row>
        <row r="28">
          <cell r="B28" t="str">
            <v>RETIRO DE APARATOS SANITARIOS; DESMONTE DE CABINAS, PUERTAS, VENTANAS Y LVD PREFABRICADO O SIMILAR; INCLUYE BOTADA.</v>
          </cell>
        </row>
        <row r="29">
          <cell r="B29" t="str">
            <v>cuadrilla 1 oficial + 1 ayudante</v>
          </cell>
        </row>
        <row r="30">
          <cell r="B30" t="str">
            <v>transporte de materiales varios y botada de escombros</v>
          </cell>
        </row>
        <row r="31">
          <cell r="B31" t="str">
            <v>herramienta y equipo menor</v>
          </cell>
        </row>
        <row r="32">
          <cell r="B32" t="str">
            <v>COSTO DIRECTO: (U)</v>
          </cell>
        </row>
        <row r="33">
          <cell r="B33" t="str">
            <v>DESMONTE DE CUBIERTA EN FIBROCEMENTO, ZINC O SIMILAR</v>
          </cell>
        </row>
        <row r="34">
          <cell r="B34" t="str">
            <v>seccion completa andamio 1.20x1.50m</v>
          </cell>
        </row>
        <row r="35">
          <cell r="B35" t="str">
            <v>can madera comun de 2.80-3.00 m</v>
          </cell>
        </row>
        <row r="36">
          <cell r="B36" t="str">
            <v>cuadrilla 1 oficial + 1 ayudante</v>
          </cell>
        </row>
        <row r="37">
          <cell r="B37" t="str">
            <v>transporte de materiales varios y botada de escombros</v>
          </cell>
        </row>
        <row r="38">
          <cell r="B38" t="str">
            <v>herramienta y equipo menor</v>
          </cell>
        </row>
        <row r="39">
          <cell r="B39" t="str">
            <v>COSTO DIRECTO: (M2)</v>
          </cell>
        </row>
        <row r="40">
          <cell r="B40" t="str">
            <v>ADECUACION DE SUPERFICIE PARA REVOQUE.</v>
          </cell>
        </row>
        <row r="41">
          <cell r="B41" t="str">
            <v>cuadrilla 1 oficial + 1 ayudante</v>
          </cell>
        </row>
        <row r="42">
          <cell r="B42" t="str">
            <v>transporte de materiales varios y botada de escombros</v>
          </cell>
        </row>
        <row r="43">
          <cell r="B43" t="str">
            <v>herramienta y equipo menor</v>
          </cell>
        </row>
        <row r="44">
          <cell r="B44" t="str">
            <v>COSTO DIRECTO: (M2)</v>
          </cell>
        </row>
        <row r="45">
          <cell r="B45" t="str">
            <v>MOVIMIENTOS DE TIERRA</v>
          </cell>
        </row>
        <row r="46">
          <cell r="B46" t="str">
    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    </cell>
        </row>
        <row r="47">
          <cell r="B47" t="str">
            <v>saco de fibra</v>
          </cell>
        </row>
        <row r="48">
          <cell r="B48" t="str">
            <v>mo ayudante</v>
          </cell>
        </row>
        <row r="49">
          <cell r="B49" t="str">
            <v>transporte de materiales varios y botada de escombros</v>
          </cell>
        </row>
        <row r="50">
          <cell r="B50" t="str">
            <v>herramienta y equipo menor</v>
          </cell>
        </row>
        <row r="51">
          <cell r="B51" t="str">
            <v>COSTO DIRECTO: (M3)</v>
          </cell>
        </row>
        <row r="52">
          <cell r="B52" t="str">
            <v>LLENOS EN MATERIAL PROVENIENTES DE LA EXCAVACIÓN, COMPACTADOS MECÁNICAMENTE HASTA OBTENER UNA DENSIDAD DEL 95% DE LA MÁXIMA OBTENIDA EN EL ENSAYO DEL PRÓCTOR MODIFICADO. INCLUYE TRANSPORTE INTERNO. SU MEDIDA SERÁ EN SITIO YA COMPACTADO.</v>
          </cell>
        </row>
        <row r="53">
          <cell r="B53" t="str">
            <v>Compactador tipo Canguro</v>
          </cell>
        </row>
        <row r="54">
          <cell r="B54" t="str">
            <v>mo ayudante</v>
          </cell>
        </row>
        <row r="55">
          <cell r="B55" t="str">
            <v>transporte de materiales varios y botada de escombros</v>
          </cell>
        </row>
        <row r="56">
          <cell r="B56" t="str">
            <v>herramienta y equipo menor</v>
          </cell>
        </row>
        <row r="57">
          <cell r="B57" t="str">
            <v>COSTO DIRECTO: (M3)</v>
          </cell>
        </row>
        <row r="58">
          <cell r="B58" t="str">
            <v>BOTADA DE MATERIALES RESULTANTES DE EXCAVACIONES, DEMOLICIONES, RETIRO Y DEMAS ACTIVIDADES QUE ASI LO REQUIERAN, ESTE SERA LLEVADO EN VOLQUETA U OTRO MEDIO DE TRANSPORTE AL SITIO DESTINADO.</v>
          </cell>
        </row>
        <row r="59">
          <cell r="B59" t="str">
            <v>saco de fibra</v>
          </cell>
        </row>
        <row r="60">
          <cell r="B60" t="str">
            <v>mo ayudante</v>
          </cell>
        </row>
        <row r="61">
          <cell r="B61" t="str">
            <v>transporte de materiales varios y botada de escombros</v>
          </cell>
        </row>
        <row r="62">
          <cell r="B62" t="str">
            <v>herramienta y equipo menor</v>
          </cell>
        </row>
        <row r="63">
          <cell r="B63" t="str">
            <v>COSTO DIRECTO: (M3)</v>
          </cell>
        </row>
        <row r="64">
          <cell r="B64" t="str">
            <v>CONCRETOS ESTRUCTURALES</v>
          </cell>
        </row>
        <row r="65">
          <cell r="B65" t="str">
            <v>COLOCACIÓN DE CONCRETO DE 14 MPA PARA SOLADO, CON UN ESPESOR DE 0.05 M. INCLUYE EL SUMINISTRO Y EL TRANSPORTE DEL CONCRETO Y TODOS LOS DEMÁS ELEMENTOS NECESARIOS PARA SU CORRECTA CONSTRUCCIÓN, INCLUYE ACARREO INTERNO.</v>
          </cell>
        </row>
        <row r="66">
          <cell r="B66" t="str">
            <v>CONCRETO 200 psi (14 mpA) - obra - 3/4"</v>
          </cell>
        </row>
        <row r="67">
          <cell r="B67" t="str">
            <v>cuadrilla 1 oficial + 1 ayudante</v>
          </cell>
        </row>
        <row r="68">
          <cell r="B68" t="str">
            <v>transporte de materiales varios y botada de escombros</v>
          </cell>
        </row>
        <row r="69">
          <cell r="B69" t="str">
            <v>herramienta y equipo menor</v>
          </cell>
        </row>
        <row r="70">
          <cell r="B70" t="str">
            <v>COSTO DIRECTO: (M2)</v>
          </cell>
        </row>
        <row r="71">
          <cell r="B71" t="str">
            <v>VIGA DE CIMENTACION EN CONCRETO DE 21 MPa, DE SECCION 0.25X0.20 M. INCLUYE FORMALETA, EQUIPO Y TODO LO NECESARIO PARA SU CORRECTA COLOCACION Y FUNCIONAMIENTO.</v>
          </cell>
        </row>
        <row r="72">
          <cell r="B72" t="str">
            <v>aux concreto 3000 psi (21.1 MPa) -obra- 3/4"</v>
          </cell>
        </row>
        <row r="73">
          <cell r="B73" t="str">
            <v>alambre recocido (alambre cal 18)</v>
          </cell>
        </row>
        <row r="74">
          <cell r="B74" t="str">
            <v>clavos</v>
          </cell>
        </row>
        <row r="75">
          <cell r="B75" t="str">
            <v>can madera comun de 2.80-3.00 m</v>
          </cell>
        </row>
        <row r="76">
          <cell r="B76" t="str">
            <v>tabla madera comun 1x8" 3.962 m</v>
          </cell>
        </row>
        <row r="77">
          <cell r="B77" t="str">
            <v>liston 2" x 2" x 3.2 m</v>
          </cell>
        </row>
        <row r="78">
          <cell r="B78" t="str">
            <v>moldura en madera 1/4 bocel x 2,80 m</v>
          </cell>
        </row>
        <row r="79">
          <cell r="B79" t="str">
            <v>separol n 20 k</v>
          </cell>
        </row>
        <row r="80">
          <cell r="B80" t="str">
            <v>seccion completa andamio 1.20x1.50m</v>
          </cell>
        </row>
        <row r="81">
          <cell r="B81" t="str">
            <v>cuadrilla 1 oficial + 1 ayudante</v>
          </cell>
        </row>
        <row r="82">
          <cell r="B82" t="str">
            <v>transporte de materiales varios y botada de escombros</v>
          </cell>
        </row>
        <row r="83">
          <cell r="B83" t="str">
            <v>herramienta y equipo menor</v>
          </cell>
        </row>
        <row r="84">
          <cell r="B84" t="str">
            <v>COSTO DIRECTO: (M)</v>
          </cell>
        </row>
        <row r="85">
          <cell r="B85" t="str">
            <v>VIGA DE AMARRE SUPERIOR EN CONCRETO DE 21 MPa SOBRE MAMPOSTERIA, DE SECCION 0.10X0.15 M. INCLUYE FORMALETA, EQUIPO Y TODO LO NECESARIO PARA SU CORRECTA COLOCACION Y FUNCIONAMIENTO.</v>
          </cell>
        </row>
        <row r="86">
          <cell r="B86" t="str">
            <v>aux concreto 3000 psi (21.1 MPa) -obra- 3/4"</v>
          </cell>
        </row>
        <row r="87">
          <cell r="B87" t="str">
            <v>alambre recocido (alambre cal 18)</v>
          </cell>
        </row>
        <row r="88">
          <cell r="B88" t="str">
            <v>clavos</v>
          </cell>
        </row>
        <row r="89">
          <cell r="B89" t="str">
            <v>tabla madera comun 1x8" 3.962 m</v>
          </cell>
        </row>
        <row r="90">
          <cell r="B90" t="str">
            <v>liston 2" x 2" x 3.2 m</v>
          </cell>
        </row>
        <row r="91">
          <cell r="B91" t="str">
            <v>separol n 20 k</v>
          </cell>
        </row>
        <row r="92">
          <cell r="B92" t="str">
            <v>seccion completa andamio 1.20x1.50m</v>
          </cell>
        </row>
        <row r="93">
          <cell r="B93" t="str">
            <v>cuadrilla 1 oficial + 1 ayudante</v>
          </cell>
        </row>
        <row r="94">
          <cell r="B94" t="str">
            <v>transporte de materiales varios y botada de escombros</v>
          </cell>
        </row>
        <row r="95">
          <cell r="B95" t="str">
            <v>herramienta y equipo menor</v>
          </cell>
        </row>
        <row r="96">
          <cell r="B96" t="str">
            <v>COSTO DIRECTO: (M)</v>
          </cell>
        </row>
        <row r="97">
          <cell r="B97" t="str">
            <v>CINTAS DE AMARRE SUPERIOR EN CONCRETO DE 21 MPa SOBRE MAMPOSTERIA, DE SECCION 0.10X0.12 M. INCLUYE FORMALETA, EQUIPO Y TODO LO NECESARIO PARA SU CORRECTA COLOCACION Y FUNCIONAMIENTO.</v>
          </cell>
        </row>
        <row r="98">
          <cell r="B98" t="str">
            <v>aux concreto 3000 psi (21.1 MPa) -obra- 3/4"</v>
          </cell>
        </row>
        <row r="99">
          <cell r="B99" t="str">
            <v>alambre recocido (alambre cal 18)</v>
          </cell>
        </row>
        <row r="100">
          <cell r="B100" t="str">
            <v>clavos</v>
          </cell>
        </row>
        <row r="101">
          <cell r="B101" t="str">
            <v>tabla madera comun 1x8" 3.962 m</v>
          </cell>
        </row>
        <row r="102">
          <cell r="B102" t="str">
            <v>liston 2" x 2" x 3.2 m</v>
          </cell>
        </row>
        <row r="103">
          <cell r="B103" t="str">
            <v>separol n 20 k</v>
          </cell>
        </row>
        <row r="104">
          <cell r="B104" t="str">
            <v>seccion completa andamio 1.20x1.50m</v>
          </cell>
        </row>
        <row r="105">
          <cell r="B105" t="str">
            <v>cuadrilla 1 oficial + 1 ayudante</v>
          </cell>
        </row>
        <row r="106">
          <cell r="B106" t="str">
            <v>transporte de materiales varios y botada de escombros</v>
          </cell>
        </row>
        <row r="107">
          <cell r="B107" t="str">
            <v>herramienta y equipo menor</v>
          </cell>
        </row>
        <row r="108">
          <cell r="B108" t="str">
            <v>COSTO DIRECTO: (M)</v>
          </cell>
        </row>
        <row r="109">
          <cell r="B109" t="str">
            <v>ACERO DE REFUERZO</v>
          </cell>
        </row>
        <row r="110">
          <cell r="B110" t="str">
            <v>ACERO DE REFUERZO DE FY=420 MPa. COMPRENDE EL SUMINISTRO, TRANSPORTE, CORTE, DOBLAJE, FIGURACION Y COLOCACION DE BARRAS DE ACERO PARA EL REFUERZO DE ESTRUCTURAS Y DEMAS OBRAS QUE REQUIERAN DE ESTE ELEMENTO.</v>
          </cell>
        </row>
        <row r="111">
          <cell r="B111" t="str">
            <v>acero de refuerzo figurado</v>
          </cell>
        </row>
        <row r="112">
          <cell r="B112" t="str">
            <v>alambre recocido (alambre cal 18)</v>
          </cell>
        </row>
        <row r="113">
          <cell r="B113" t="str">
            <v>cuadrilla 1 oficial + 1 ayudante</v>
          </cell>
        </row>
        <row r="114">
          <cell r="B114" t="str">
            <v>transporte de materiales varios y botada de escombros</v>
          </cell>
        </row>
        <row r="115">
          <cell r="B115" t="str">
            <v>herramienta y equipo menor</v>
          </cell>
        </row>
        <row r="116">
          <cell r="B116" t="str">
            <v>COSTO DIRECTO: (KG)</v>
          </cell>
        </row>
        <row r="117">
          <cell r="B117" t="str">
            <v>MAMPOSTERIAS, DIVISIONES Y ELEMENTOS NO ESTRUCTURALES</v>
          </cell>
        </row>
        <row r="118">
          <cell r="B118" t="str">
            <v>SUMINISTRO, TRANSPORTE Y COLOCACION DE CONCRETO FLUIDO PARA DOVELAS EN MAMPOSTERIA ESTRUCTURAL. INCLUYE ACERO DE REFUERZO Y GROUTING DE 21 MPa, ESPACIADAS DE ACUERDO A LOS DISEÑOS, O EN SU DEFECTO CADA 1.20 M Y EN LAS INTERSECCIONES DE MUROS.</v>
          </cell>
        </row>
        <row r="119">
          <cell r="B119" t="str">
            <v>aux concreto 3000 psi (21.1 MPa) -obra- 3/4"</v>
          </cell>
        </row>
        <row r="120">
          <cell r="B120" t="str">
            <v>acero de refuerzo figurado</v>
          </cell>
        </row>
        <row r="121">
          <cell r="B121" t="str">
            <v>seccion completa andamio 1.20x1.50m</v>
          </cell>
        </row>
        <row r="122">
          <cell r="B122" t="str">
            <v>can madera comun de 2.80-3.00 m</v>
          </cell>
        </row>
        <row r="123">
          <cell r="B123" t="str">
            <v>cuadrilla 1 oficial + 1 ayudante</v>
          </cell>
        </row>
        <row r="124">
          <cell r="B124" t="str">
            <v>transporte de materiales varios y botada de escombros</v>
          </cell>
        </row>
        <row r="125">
          <cell r="B125" t="str">
            <v>herramienta y equipo menor</v>
          </cell>
        </row>
        <row r="126">
          <cell r="B126" t="str">
            <v>COSTO DIRECTO: (M)</v>
          </cell>
        </row>
        <row r="127">
          <cell r="B127" t="str">
    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    </cell>
        </row>
        <row r="128">
          <cell r="B128" t="str">
            <v>seccion completa andamio 1.20x1.50m</v>
          </cell>
        </row>
        <row r="129">
          <cell r="B129" t="str">
            <v>acido muritaico</v>
          </cell>
        </row>
        <row r="130">
          <cell r="B130" t="str">
            <v>hidrofugo</v>
          </cell>
        </row>
        <row r="131">
          <cell r="B131" t="str">
            <v>bloque de concreto 10x20x40</v>
          </cell>
        </row>
        <row r="132">
          <cell r="B132" t="str">
            <v>aux mortero de pega 1:4:1/4</v>
          </cell>
        </row>
        <row r="133">
          <cell r="B133" t="str">
            <v>cuadrilla 1 oficial + 1 ayudante</v>
          </cell>
        </row>
        <row r="134">
          <cell r="B134" t="str">
            <v>transporte de materiales varios y botada de escombros</v>
          </cell>
        </row>
        <row r="135">
          <cell r="B135" t="str">
            <v>herramienta y equipo menor</v>
          </cell>
        </row>
        <row r="136">
          <cell r="B136" t="str">
            <v>COSTO DIRECTO: (M2)</v>
          </cell>
        </row>
        <row r="137">
          <cell r="B137" t="str">
            <v>CUBIERTAS Y CIELOS</v>
          </cell>
        </row>
        <row r="138">
          <cell r="B138" t="str">
    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    </cell>
        </row>
        <row r="139">
          <cell r="B139" t="str">
            <v>teja fibrocemento gris #8 2,44 x 0,92</v>
          </cell>
        </row>
        <row r="140">
          <cell r="B140" t="str">
            <v>seccion completa andamio 1.20x1.50m</v>
          </cell>
        </row>
        <row r="141">
          <cell r="B141" t="str">
            <v>Amarre teja tapa metálica 26 cm cal. 18</v>
          </cell>
        </row>
        <row r="142">
          <cell r="B142" t="str">
            <v>transporte de materiales varios y botada de escombros</v>
          </cell>
        </row>
        <row r="143">
          <cell r="B143" t="str">
            <v>cuadrilla 1 oficial + 1 ayudante</v>
          </cell>
        </row>
        <row r="144">
          <cell r="B144" t="str">
            <v>herramienta y equipo menor</v>
          </cell>
        </row>
        <row r="145">
          <cell r="B145" t="str">
            <v>COSTO DIRECTO: (M2)</v>
          </cell>
        </row>
        <row r="146">
          <cell r="B146" t="str">
            <v>SUMINISTRO, TRANSPORTE E INSTALACION DE SOPORTE (DURMIENTES) DE TEJAS, EN MADERA DE 4"X3", INCLUYE ANCLAJES Y TODO LO NECESARIO PARA SU CORRECTO FUNCIONAMIENTO.</v>
          </cell>
        </row>
        <row r="147">
          <cell r="B147" t="str">
            <v>liston 4" x 3" X 3 m</v>
          </cell>
        </row>
        <row r="148">
          <cell r="B148" t="str">
            <v>clavos</v>
          </cell>
        </row>
        <row r="149">
          <cell r="B149" t="str">
            <v>seccion completa andamio 1.20x1.50m</v>
          </cell>
        </row>
        <row r="150">
          <cell r="B150" t="str">
            <v>taladro 1/2"-5/8"</v>
          </cell>
        </row>
        <row r="151">
          <cell r="B151" t="str">
            <v>transporte de materiales varios y botada de escombros</v>
          </cell>
        </row>
        <row r="152">
          <cell r="B152" t="str">
            <v>cuadrilla 1 oficial + 1 ayudante</v>
          </cell>
        </row>
        <row r="153">
          <cell r="B153" t="str">
            <v>herramienta y equipo menor</v>
          </cell>
        </row>
        <row r="154">
          <cell r="B154" t="str">
            <v>COSTO DIRECTO: (M2)</v>
          </cell>
        </row>
        <row r="155">
          <cell r="B155" t="str">
            <v>SUMINISTRO, TRANSPORTE E INSTALACION DE SOPORTE (ALFARDAS O CORREAS) EN MADERA DE SOPORTE DE CUBIERTA EN ABARCO O SIMILAR, DE 2"X3", INCLUYE ANCLAJES Y TODO LO NECESARIO PARA SU CORRECTO FUNCIONAMIENTO.</v>
          </cell>
        </row>
        <row r="156">
          <cell r="B156" t="str">
            <v xml:space="preserve">liston 2" x 3" x 3.2 m </v>
          </cell>
        </row>
        <row r="157">
          <cell r="B157" t="str">
            <v>clavos</v>
          </cell>
        </row>
        <row r="158">
          <cell r="B158" t="str">
            <v>seccion completa andamio 1.20x1.50m</v>
          </cell>
        </row>
        <row r="159">
          <cell r="B159" t="str">
            <v>taladro 1/2"-5/8"</v>
          </cell>
        </row>
        <row r="160">
          <cell r="B160" t="str">
            <v>cuadrilla 1 oficial + 1 ayudante</v>
          </cell>
        </row>
        <row r="161">
          <cell r="B161" t="str">
            <v>transporte de materiales varios y botada de escombros</v>
          </cell>
        </row>
        <row r="162">
          <cell r="B162" t="str">
            <v>herramienta y equipo menor</v>
          </cell>
        </row>
        <row r="163">
          <cell r="B163" t="str">
            <v>COSTO DIRECTO: (M)</v>
          </cell>
        </row>
        <row r="164">
          <cell r="B164" t="str">
    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    </cell>
        </row>
        <row r="165">
          <cell r="B165" t="str">
            <v>Ruana galvanizada C24 L=0.40 m</v>
          </cell>
        </row>
        <row r="166">
          <cell r="B166" t="str">
            <v>sika 1 - Impermeabilizante 4 kg</v>
          </cell>
        </row>
        <row r="167">
          <cell r="B167" t="str">
            <v>Pintura anticorrosivo</v>
          </cell>
        </row>
        <row r="168">
          <cell r="B168" t="str">
            <v>brocha</v>
          </cell>
        </row>
        <row r="169">
          <cell r="B169" t="str">
            <v>aux mortero de revoque 1:4:1/4</v>
          </cell>
        </row>
        <row r="170">
          <cell r="B170" t="str">
            <v>taladro 1/2"-5/8"</v>
          </cell>
        </row>
        <row r="171">
          <cell r="B171" t="str">
            <v>cuadrilla 1 oficial + 1 ayudante</v>
          </cell>
        </row>
        <row r="172">
          <cell r="B172" t="str">
            <v>transporte de materiales varios y botada de escombros</v>
          </cell>
        </row>
        <row r="173">
          <cell r="B173" t="str">
            <v>herramienta y equipo menor</v>
          </cell>
        </row>
        <row r="174">
          <cell r="B174" t="str">
            <v>COSTO DIRECTO: (M)</v>
          </cell>
        </row>
        <row r="175">
          <cell r="B175" t="str">
            <v>RECUBRIMIENTOS</v>
          </cell>
        </row>
        <row r="176">
          <cell r="B176" t="str">
            <v>SUMINISTRO E INSTALACION DE REVOQUE EN UN ESPESOR MINIMO DE 2 CM Y PULIDO CON LLANA DE MADERA. RELACION 1:4 CON ADICION DE IMPERMEABILIZANTE INTEGRAL; INCLUYE FAJAS, RANURAS, FILETES Y TODOS LOS MATERIALES NECESARIOS PARA SU CORRECTA EJECUCION.</v>
          </cell>
        </row>
        <row r="177">
          <cell r="B177" t="str">
            <v>aux mortero de revoque 1:4:1/4</v>
          </cell>
        </row>
        <row r="178">
          <cell r="B178" t="str">
            <v>impermeabilizante ed-9 x 5 gl</v>
          </cell>
        </row>
        <row r="179">
          <cell r="B179" t="str">
            <v>seccion completa andamio 1.20x1.50m</v>
          </cell>
        </row>
        <row r="180">
          <cell r="B180" t="str">
            <v>can madera comun de 2.80-3.00 m</v>
          </cell>
        </row>
        <row r="181">
          <cell r="B181" t="str">
            <v>transporte de materiales varios y botada de escombros</v>
          </cell>
        </row>
        <row r="182">
          <cell r="B182" t="str">
            <v>cuadrilla 1 oficial + 1 ayudante</v>
          </cell>
        </row>
        <row r="183">
          <cell r="B183" t="str">
            <v>herramienta y equipo menor</v>
          </cell>
        </row>
        <row r="184">
          <cell r="B184" t="str">
            <v>COSTO DIRECTO: (M2)</v>
          </cell>
        </row>
        <row r="185">
          <cell r="B185" t="str">
            <v>APLICACION DE PINTURA VINILICA SOBRE BLOQUE, PARA INTERIORES, DOS MANOS. INCLUYE ADECUACION DE LA SUPERFICIE ANTES DE APLICACION, LIMPIEZA DE SUPERFICIE, RESANES DE PERFORACIONES MENORES, APLICACION FINAL Y TODO LO NECESARIO PARA SU CORRECTO ACABADO.</v>
          </cell>
        </row>
        <row r="186">
          <cell r="B186" t="str">
            <v>Pintura viniltex pro 650 o similar 5 gl</v>
          </cell>
        </row>
        <row r="187">
          <cell r="B187" t="str">
            <v>estuka pañete 50k</v>
          </cell>
        </row>
        <row r="188">
          <cell r="B188" t="str">
            <v>brocha</v>
          </cell>
        </row>
        <row r="189">
          <cell r="B189" t="str">
            <v>papel de lija</v>
          </cell>
        </row>
        <row r="190">
          <cell r="B190" t="str">
            <v>estopa blanca 500gr</v>
          </cell>
        </row>
        <row r="191">
          <cell r="B191" t="str">
            <v>transporte de materiales varios y botada de escombros</v>
          </cell>
        </row>
        <row r="192">
          <cell r="B192" t="str">
            <v>cuadrilla 1 oficial + 1 ayudante</v>
          </cell>
        </row>
        <row r="193">
          <cell r="B193" t="str">
            <v>herramienta y equipo menor</v>
          </cell>
        </row>
        <row r="194">
          <cell r="B194" t="str">
            <v>COSTO DIRECTO: (M2)</v>
          </cell>
        </row>
        <row r="195">
          <cell r="B195" t="str">
            <v>APLICACION DE PINTURA TIPO ESMALTE SOBRE PUERTA METALICA (EL COLOR SERA EL APROBADO POR LA INTERVENTORIA). INCLUYE ANTICORROSIVO, PINTURA DEL MARCO Y DEL ALA,  LIMPIEZA, ESTOPA Y TODO LO NECESARIO PARA SU CORRECTO ACABADO.</v>
          </cell>
        </row>
        <row r="196">
          <cell r="B196" t="str">
            <v>Esmalte blanco superlavable para exterior 1 gl kolor o similar</v>
          </cell>
        </row>
        <row r="197">
          <cell r="B197" t="str">
            <v>brocha</v>
          </cell>
        </row>
        <row r="198">
          <cell r="B198" t="str">
            <v>papel de lija</v>
          </cell>
        </row>
        <row r="199">
          <cell r="B199" t="str">
            <v>estopa blanca 500gr</v>
          </cell>
        </row>
        <row r="200">
          <cell r="B200" t="str">
            <v>transporte de materiales varios y botada de escombros</v>
          </cell>
        </row>
        <row r="201">
          <cell r="B201" t="str">
            <v>cuadrilla 1 oficial + 1 ayudante</v>
          </cell>
        </row>
        <row r="202">
          <cell r="B202" t="str">
            <v>herramienta y equipo menor</v>
          </cell>
        </row>
        <row r="203">
          <cell r="B203" t="str">
            <v>COSTO DIRECTO: (M2)</v>
          </cell>
        </row>
        <row r="204">
          <cell r="B204" t="str">
            <v>ENCHAPE EN CERAMICA TIPO EGEO DE CORONA O EQUIVALENTE, PARA COCINA Y DUCHA (EN PISO Y PARED). INCLUYE MORTERO DE E=2 CM, RELACION 1:4 MAS IMPERBEALIZANTE INTEGRAL TIPO SIKA 1 O EQUIVALENTE, LECHADA, PEGA Y TODO LO NECESARIO PARA SU CORRECTA INSTALACION.</v>
          </cell>
        </row>
        <row r="205">
          <cell r="B205" t="str">
            <v>ceramica egeo blanco 20.5x20.5 ref. 202204001</v>
          </cell>
        </row>
        <row r="206">
          <cell r="B206" t="str">
            <v>aux mortero de pega 1:4:1/4</v>
          </cell>
        </row>
        <row r="207">
          <cell r="B207" t="str">
            <v>pegacor gris x 25 kg</v>
          </cell>
        </row>
        <row r="208">
          <cell r="B208" t="str">
            <v>Boquilla color blanco/beige x 5k</v>
          </cell>
        </row>
        <row r="209">
          <cell r="B209" t="str">
            <v>estopa blanca 500gr</v>
          </cell>
        </row>
        <row r="210">
          <cell r="B210" t="str">
            <v>transporte de materiales varios y botada de escombros</v>
          </cell>
        </row>
        <row r="211">
          <cell r="B211" t="str">
            <v>cuadrilla 1 oficial + 1 ayudante</v>
          </cell>
        </row>
        <row r="212">
          <cell r="B212" t="str">
            <v>herramienta y equipo menor</v>
          </cell>
        </row>
        <row r="213">
          <cell r="B213" t="str">
            <v>COSTO DIRECTO: (M2)</v>
          </cell>
        </row>
        <row r="214">
          <cell r="B214" t="str">
            <v>CENEFA EN MATERIAL CERAMICO; INCLUYE TODOS LOS MATERIALES NECESARIOS PARA SU CORRECTA EJECUCION.</v>
          </cell>
        </row>
        <row r="215">
          <cell r="B215" t="str">
            <v>Cenefa decorado pared listello autumn beige cara unica 8 x 25 cm</v>
          </cell>
        </row>
        <row r="216">
          <cell r="B216" t="str">
            <v>pegacor gris x 25 kg</v>
          </cell>
        </row>
        <row r="217">
          <cell r="B217" t="str">
            <v>Boquilla color blanco/beige x 5k</v>
          </cell>
        </row>
        <row r="218">
          <cell r="B218" t="str">
            <v>estopa blanca 500gr</v>
          </cell>
        </row>
        <row r="219">
          <cell r="B219" t="str">
            <v>transporte de materiales varios y botada de escombros</v>
          </cell>
        </row>
        <row r="220">
          <cell r="B220" t="str">
            <v>cuadrilla 1 oficial + 1 ayudante</v>
          </cell>
        </row>
        <row r="221">
          <cell r="B221" t="str">
            <v>herramienta y equipo menor</v>
          </cell>
        </row>
        <row r="222">
          <cell r="B222" t="str">
            <v>COSTO DIRECTO: (M)</v>
          </cell>
        </row>
        <row r="223">
          <cell r="B223" t="str">
            <v>PISOS Y ZOCALOS</v>
          </cell>
        </row>
        <row r="224">
          <cell r="B224" t="str">
            <v>MORTERO BASE DE NIVELACION DE PISOS</v>
          </cell>
        </row>
        <row r="225">
          <cell r="B225" t="str">
            <v>aux mortero de pega 1:4:1/4</v>
          </cell>
        </row>
        <row r="226">
          <cell r="B226" t="str">
            <v>cuadrilla 1 oficial + 1 ayudante</v>
          </cell>
        </row>
        <row r="227">
          <cell r="B227" t="str">
            <v>transporte de materiales varios y botada de escombros</v>
          </cell>
        </row>
        <row r="228">
          <cell r="B228" t="str">
            <v>herramienta y equipo menor</v>
          </cell>
        </row>
        <row r="229">
          <cell r="B229" t="str">
            <v>COSTO DIRECTO: (M2)</v>
          </cell>
        </row>
        <row r="230">
          <cell r="B230" t="str">
            <v>CONSTRUCCION DE PISO EN CONCRETO DE 21 MPa, ACABADO ESCOBILLADO, E=10 CM, REFORZADO CON MALLA ELECTROSOLDADA D84. INCLUYE EL CONCRETO, LA MALLA, FORMALETERIA, ARENILLA E=5 CM COMPACTADA, POLIETILENO NEGRO Y TODO LO NECESARIO PARA SU CORRECTA INSTALACION.</v>
          </cell>
        </row>
        <row r="231">
          <cell r="B231" t="str">
            <v>aux concreto 3000 psi (21.1 MPa) -obra- 3/4"</v>
          </cell>
        </row>
        <row r="232">
          <cell r="B232" t="str">
            <v>malla electrosoldada d84 2.35x6m 18.809kg</v>
          </cell>
        </row>
        <row r="233">
          <cell r="B233" t="str">
            <v>tabla madera comun 1x8" 3,962 m - 3 usos</v>
          </cell>
        </row>
        <row r="234">
          <cell r="B234" t="str">
            <v>arenilla</v>
          </cell>
        </row>
        <row r="235">
          <cell r="B235" t="str">
            <v>plolietileno negro</v>
          </cell>
        </row>
        <row r="236">
          <cell r="B236" t="str">
            <v>clavos</v>
          </cell>
        </row>
        <row r="237">
          <cell r="B237" t="str">
            <v>cuadrilla 1 oficial + 1 ayudante</v>
          </cell>
        </row>
        <row r="238">
          <cell r="B238" t="str">
            <v>transporte de materiales varios y botada de escombros</v>
          </cell>
        </row>
        <row r="239">
          <cell r="B239" t="str">
            <v>herramienta y equipo menor</v>
          </cell>
        </row>
        <row r="240">
          <cell r="B240" t="str">
            <v>COSTO DIRECTO: (M2)</v>
          </cell>
        </row>
        <row r="241">
          <cell r="B241" t="str">
            <v>GUARDAESCOBA EN MATERIAL CERAMICO</v>
          </cell>
        </row>
        <row r="242">
          <cell r="B242" t="str">
            <v>piso goran beige corona 45.8 x 45.8 ref. 458084031 o similar</v>
          </cell>
        </row>
        <row r="243">
          <cell r="B243" t="str">
            <v>pegacor gris x 25 kg</v>
          </cell>
        </row>
        <row r="244">
          <cell r="B244" t="str">
            <v>Boquilla color blanco/beige x 5k</v>
          </cell>
        </row>
        <row r="245">
          <cell r="B245" t="str">
            <v>estopa blanca 500gr</v>
          </cell>
        </row>
        <row r="246">
          <cell r="B246" t="str">
            <v>cortadora de baldosin</v>
          </cell>
        </row>
        <row r="247">
          <cell r="B247" t="str">
            <v>transporte de materiales varios y botada de escombros</v>
          </cell>
        </row>
        <row r="248">
          <cell r="B248" t="str">
            <v>cuadrilla 1 oficial + 1 ayudante</v>
          </cell>
        </row>
        <row r="249">
          <cell r="B249" t="str">
            <v>herramienta y equipo menor</v>
          </cell>
        </row>
        <row r="250">
          <cell r="B250" t="str">
            <v>COSTO DIRECTO: (M2)</v>
          </cell>
        </row>
        <row r="251">
          <cell r="B251" t="str">
            <v>ENCHAPE CERAMICO PARA PISO</v>
          </cell>
        </row>
        <row r="252">
          <cell r="B252" t="str">
            <v>piso goran beige corona 45.8 x 45.8 ref. 458084031 o similar</v>
          </cell>
        </row>
        <row r="253">
          <cell r="B253" t="str">
            <v>aux mortero de pega 1:4:1/4</v>
          </cell>
        </row>
        <row r="254">
          <cell r="B254" t="str">
            <v>pegacor gris x 25 kg</v>
          </cell>
        </row>
        <row r="255">
          <cell r="B255" t="str">
            <v>Boquilla color blanco/beige x 5k</v>
          </cell>
        </row>
        <row r="256">
          <cell r="B256" t="str">
            <v>estopa blanca 500gr</v>
          </cell>
        </row>
        <row r="257">
          <cell r="B257" t="str">
            <v>cortadora de baldosin</v>
          </cell>
        </row>
        <row r="258">
          <cell r="B258" t="str">
            <v>transporte de materiales varios y botada de escombros</v>
          </cell>
        </row>
        <row r="259">
          <cell r="B259" t="str">
            <v>cuadrilla 1 oficial + 1 ayudante</v>
          </cell>
        </row>
        <row r="260">
          <cell r="B260" t="str">
            <v>herramienta y equipo menor</v>
          </cell>
        </row>
        <row r="261">
          <cell r="B261" t="str">
            <v>COSTO DIRECTO: (M2)</v>
          </cell>
        </row>
        <row r="262">
          <cell r="B262" t="str">
            <v>PISOS EN MATERIAL CERAMICO PARA BAÑOS, ANTIDESLIZANTE; INCLUYE TODOS LOS MATERIALES NECESARIOS PARA SU CORRECTA EJECUCION.</v>
          </cell>
        </row>
        <row r="263">
          <cell r="B263" t="str">
            <v>ceramica egeo blanco 20.5x20.5 ref. 202204001 o similar</v>
          </cell>
        </row>
        <row r="264">
          <cell r="B264" t="str">
            <v>pegacor gris x 25 kg</v>
          </cell>
        </row>
        <row r="265">
          <cell r="B265" t="str">
            <v>Boquilla color blanco/beige x 5k</v>
          </cell>
        </row>
        <row r="266">
          <cell r="B266" t="str">
            <v>estopa blanca 500gr</v>
          </cell>
        </row>
        <row r="267">
          <cell r="B267" t="str">
            <v>cortadora de baldosin</v>
          </cell>
        </row>
        <row r="268">
          <cell r="B268" t="str">
            <v>transporte de materiales varios y botada de escombros</v>
          </cell>
        </row>
        <row r="269">
          <cell r="B269" t="str">
            <v>cuadrilla 1 oficial + 1 ayudante</v>
          </cell>
        </row>
        <row r="270">
          <cell r="B270" t="str">
            <v>herramienta y equipo menor</v>
          </cell>
        </row>
        <row r="271">
          <cell r="B271" t="str">
            <v>COSTO DIRECTO: (M2)</v>
          </cell>
        </row>
        <row r="272">
          <cell r="B272" t="str">
            <v>PIRLAN DE ALUMINIO.</v>
          </cell>
        </row>
        <row r="273">
          <cell r="B273" t="str">
            <v>pirlan crudo 3 metros 2.0 cm en aluminio</v>
          </cell>
        </row>
        <row r="274">
          <cell r="B274" t="str">
            <v>cemento blanco</v>
          </cell>
        </row>
        <row r="275">
          <cell r="B275" t="str">
            <v>transporte de materiales varios y botada de escombros</v>
          </cell>
        </row>
        <row r="276">
          <cell r="B276" t="str">
            <v>cuadrilla 1 oficial + 1 ayudante</v>
          </cell>
        </row>
        <row r="277">
          <cell r="B277" t="str">
            <v>herramienta y equipo menor</v>
          </cell>
        </row>
        <row r="278">
          <cell r="B278" t="str">
            <v>COSTO DIRECTO: (M)</v>
          </cell>
        </row>
        <row r="279">
          <cell r="B279" t="str">
            <v>CARPINTERIA METALICA Y VIDRIOS</v>
          </cell>
        </row>
        <row r="280">
          <cell r="B280" t="str">
            <v>SUMINISTRO DE PUERTA METALICA TIPO ECONOMICA DE 0.80X2.20 M CAL 20. INCLUYE MARCO, CHAPA ECONOMICA TIPO BAÑO, BISAGRAS Y DEMAS ELEMENTOS PARA SU CORRECTO FUNCIONAMIENTO.</v>
          </cell>
        </row>
        <row r="281">
          <cell r="B281" t="str">
            <v>puerta metalica en lamina cal 22 - inlcuye marco - cerradura</v>
          </cell>
        </row>
        <row r="282">
          <cell r="B282" t="str">
            <v>aux mortero de pega 1:4:1/4</v>
          </cell>
        </row>
        <row r="283">
          <cell r="B283" t="str">
            <v>transporte de materiales varios y botada de escombros</v>
          </cell>
        </row>
        <row r="284">
          <cell r="B284" t="str">
            <v>cuadrilla 1 oficial + 1 ayudante</v>
          </cell>
        </row>
        <row r="285">
          <cell r="B285" t="str">
            <v>herramienta y equipo menor</v>
          </cell>
        </row>
        <row r="286">
          <cell r="B286" t="str">
            <v>COSTO DIRECTO: (U)</v>
          </cell>
        </row>
        <row r="287">
          <cell r="B287" t="str">
            <v>SUMINISTRO DE BARRA DE SEGURIDAD DE BAÑO PARA MOVILIDAD REDUCIDA. INCLUYE ACCESORIOS DE ANCLAJE DEMAS ELEMENTOS PARA SU CORRECTO FUNCIONAMIENTO.</v>
          </cell>
        </row>
        <row r="288">
          <cell r="B288" t="str">
            <v>Barra de seguridad para baño 32x400 SSD 304 o similar</v>
          </cell>
        </row>
        <row r="289">
          <cell r="B289" t="str">
            <v>transporte de materiales varios y botada de escombros</v>
          </cell>
        </row>
        <row r="290">
          <cell r="B290" t="str">
            <v>cuadrilla 1 oficial + 1 ayudante</v>
          </cell>
        </row>
        <row r="291">
          <cell r="B291" t="str">
            <v>herramienta y equipo menor</v>
          </cell>
        </row>
        <row r="292">
          <cell r="B292" t="str">
            <v>COSTO DIRECTO: (U)</v>
          </cell>
        </row>
        <row r="293">
          <cell r="B293" t="str">
            <v>TUBO CORTINERO PARA DUCHA, EN ALUMINIO CRUDO O ANONIZADO.</v>
          </cell>
        </row>
        <row r="294">
          <cell r="B294" t="str">
            <v>tubo cortinero para ducha x 1,5m</v>
          </cell>
        </row>
        <row r="295">
          <cell r="B295" t="str">
            <v>transporte de materiales varios y botada de escombros</v>
          </cell>
        </row>
        <row r="296">
          <cell r="B296" t="str">
            <v>cuadrilla 1 oficial + 1 ayudante</v>
          </cell>
        </row>
        <row r="297">
          <cell r="B297" t="str">
            <v>herramienta y equipo menor</v>
          </cell>
        </row>
        <row r="298">
          <cell r="B298" t="str">
            <v>COSTO DIRECTO: (U)</v>
          </cell>
        </row>
        <row r="299">
          <cell r="B299" t="str">
            <v>VENTANA EN ALUMINIO ANONIZADO DE 0.30X0.60M TIPO CELOSIA; INCLUYE VIDRIO DE 4MM.</v>
          </cell>
        </row>
        <row r="300">
          <cell r="B300" t="str">
            <v>ventana en aluminio crudo</v>
          </cell>
        </row>
        <row r="301">
          <cell r="B301" t="str">
            <v>aux mortero de pega 1:4:1/4</v>
          </cell>
        </row>
        <row r="302">
          <cell r="B302" t="str">
            <v>transporte de materiales varios y botada de escombros</v>
          </cell>
        </row>
        <row r="303">
          <cell r="B303" t="str">
            <v>cuadrilla 1 oficial + 1 ayudante</v>
          </cell>
        </row>
        <row r="304">
          <cell r="B304" t="str">
            <v>herramienta y equipo menor</v>
          </cell>
        </row>
        <row r="305">
          <cell r="B305" t="str">
            <v>COSTO DIRECTO: (U)</v>
          </cell>
        </row>
        <row r="306">
          <cell r="B306" t="str">
            <v>VENTANA EN ALUMINIO ANONIZADO DE 1,20X1,20M TIPO CORREDIZA; INCLUYE VIDRIO DE 4MM.</v>
          </cell>
        </row>
        <row r="307">
          <cell r="B307" t="str">
            <v>ventana en aluminio crudo</v>
          </cell>
        </row>
        <row r="308">
          <cell r="B308" t="str">
            <v>aux mortero de pega 1:4:1/4</v>
          </cell>
        </row>
        <row r="309">
          <cell r="B309" t="str">
            <v>transporte de materiales varios y botada de escombros</v>
          </cell>
        </row>
        <row r="310">
          <cell r="B310" t="str">
            <v>cuadrilla 1 oficial + 1 ayudante</v>
          </cell>
        </row>
        <row r="311">
          <cell r="B311" t="str">
            <v>herramienta y equipo menor</v>
          </cell>
        </row>
        <row r="312">
          <cell r="B312" t="str">
            <v>COSTO DIRECTO: (U)</v>
          </cell>
        </row>
        <row r="313">
          <cell r="B313" t="str">
            <v>APARATOS SANITARIOS, MUEBLES Y GRIFERIAS</v>
          </cell>
        </row>
        <row r="314">
          <cell r="B314" t="str">
            <v>COMBO PARA BAÑO INCLUYENDO SANITARIO, LAVAMANOS, TRES INCRUSTACIONES Y DUCHA; INCLUYE ADEMAS, ACCESORIOS Y TODOS LOS MATERIALES NECESARIOS PARA SU CORRECTA EJECUCION.</v>
          </cell>
        </row>
        <row r="315">
          <cell r="B315" t="str">
            <v>combo de baño Manantial Blanco: sanitario + lavamanos + 3 accesorios blanco - corona</v>
          </cell>
        </row>
        <row r="316">
          <cell r="B316" t="str">
            <v>Acople con valvula de regulación 1/2 x 1/2 plástica 40 cm- abasto plástica</v>
          </cell>
        </row>
        <row r="317">
          <cell r="B317" t="str">
            <v>cemento blanco</v>
          </cell>
        </row>
        <row r="318">
          <cell r="B318" t="str">
            <v>Silicona transparente anti-hongos 300 ml</v>
          </cell>
        </row>
        <row r="319">
          <cell r="B319" t="str">
            <v>cinta sellante teflon 1/2"x10m</v>
          </cell>
        </row>
        <row r="320">
          <cell r="B320" t="str">
            <v>griferia sencilla para ducha - sevilla cromo o similar</v>
          </cell>
        </row>
        <row r="321">
          <cell r="B321" t="str">
            <v>transporte de materiales varios y botada de escombros</v>
          </cell>
        </row>
        <row r="322">
          <cell r="B322" t="str">
            <v>cuadrilla 1 oficial + 1 ayudante</v>
          </cell>
        </row>
        <row r="323">
          <cell r="B323" t="str">
            <v>herramienta y equipo menor</v>
          </cell>
        </row>
        <row r="324">
          <cell r="B324" t="str">
            <v>COSTO DIRECTO: (U)</v>
          </cell>
        </row>
        <row r="325">
          <cell r="B325" t="str">
            <v>SUMINISTRO E INSTALACION DE REJILLA DE PISO PARA DUCHA. INCLUYE MATERIAL DE PEGA Y TODO LO NECESARIO PARA SU CORRECTA INSTALACION.</v>
          </cell>
        </row>
        <row r="326">
          <cell r="B326" t="str">
            <v>rejilla de piso 2" plastica</v>
          </cell>
        </row>
        <row r="327">
          <cell r="B327" t="str">
            <v>cemento blanco</v>
          </cell>
        </row>
        <row r="328">
          <cell r="B328" t="str">
            <v>transporte de materiales varios y botada de escombros</v>
          </cell>
        </row>
        <row r="329">
          <cell r="B329" t="str">
            <v>cuadrilla 1 oficial + 1 ayudante</v>
          </cell>
        </row>
        <row r="330">
          <cell r="B330" t="str">
            <v>herramienta y equipo menor</v>
          </cell>
        </row>
        <row r="331">
          <cell r="B331" t="str">
            <v>COSTO DIRECTO: (U)</v>
          </cell>
        </row>
        <row r="332">
          <cell r="B332" t="str">
            <v>MESON PARA COCINA CLASICO LISO DE 150X60 CON POCETA Y MEZCLADOR</v>
          </cell>
        </row>
        <row r="333">
          <cell r="B333" t="str">
            <v>meson clasico liso 150x60 cm tipo socoda</v>
          </cell>
        </row>
        <row r="334">
          <cell r="B334" t="str">
            <v>cemento blanco</v>
          </cell>
        </row>
        <row r="335">
          <cell r="B335" t="str">
            <v>transporte de materiales varios y botada de escombros</v>
          </cell>
        </row>
        <row r="336">
          <cell r="B336" t="str">
            <v>cuadrilla 1 oficial + 1 ayudante</v>
          </cell>
        </row>
        <row r="337">
          <cell r="B337" t="str">
            <v>herramienta y equipo menor</v>
          </cell>
        </row>
        <row r="338">
          <cell r="B338" t="str">
            <v>COSTO DIRECTO: (M)</v>
          </cell>
        </row>
        <row r="339">
          <cell r="B339" t="str">
            <v>INSTALACIONES HIDROSANITARIAS</v>
          </cell>
        </row>
        <row r="340">
          <cell r="B340" t="str">
            <v>SALIDA HIDRAULICA DE 1/2".</v>
          </cell>
        </row>
        <row r="341">
          <cell r="B341" t="str">
            <v>tuberia pvc-p ø= 1/2"</v>
          </cell>
        </row>
        <row r="342">
          <cell r="B342" t="str">
            <v>union pvc-p ø= 1/2"</v>
          </cell>
        </row>
        <row r="343">
          <cell r="B343" t="str">
            <v>limpiador pvc x 1/4 de galon</v>
          </cell>
        </row>
        <row r="344">
          <cell r="B344" t="str">
            <v>soldadura pvc (1/4 gl)</v>
          </cell>
        </row>
        <row r="345">
          <cell r="B345" t="str">
            <v>tapon pvc-p ø= 1/2"</v>
          </cell>
        </row>
        <row r="346">
          <cell r="B346" t="str">
            <v>codo 90º pvc-p ø= 1/2"</v>
          </cell>
        </row>
        <row r="347">
          <cell r="B347" t="str">
            <v>tee pvc-p ø= 1/2"</v>
          </cell>
        </row>
        <row r="348">
          <cell r="B348" t="str">
            <v>adaptador macho pvc-p Ø= 1/2"</v>
          </cell>
        </row>
        <row r="349">
          <cell r="B349" t="str">
            <v>cuadrilla 1 oficial + 1 ayudante</v>
          </cell>
        </row>
        <row r="350">
          <cell r="B350" t="str">
            <v>transporte de materiales varios y botada de escombros</v>
          </cell>
        </row>
        <row r="351">
          <cell r="B351" t="str">
            <v>herramienta y equipo menor</v>
          </cell>
        </row>
        <row r="352">
          <cell r="B352" t="str">
            <v>COSTO DIRECTO: (U)</v>
          </cell>
        </row>
        <row r="353">
          <cell r="B353" t="str">
            <v>TUBERIA PVC PRESION DE 1/2" RDE 13.5; INCLUYE ACCESORIOS.</v>
          </cell>
        </row>
        <row r="354">
          <cell r="B354" t="str">
            <v>tuberia pvc-p ø= 1/2"</v>
          </cell>
        </row>
        <row r="355">
          <cell r="B355" t="str">
            <v>union pvc-p ø= 1/2"</v>
          </cell>
        </row>
        <row r="356">
          <cell r="B356" t="str">
            <v>codo 90º pvc-p ø= 1/2"</v>
          </cell>
        </row>
        <row r="357">
          <cell r="B357" t="str">
            <v>tee pvc-p ø= 1/2"</v>
          </cell>
        </row>
        <row r="358">
          <cell r="B358" t="str">
            <v>limpiador pvc x 1/4 de galon</v>
          </cell>
        </row>
        <row r="359">
          <cell r="B359" t="str">
            <v>soldadura pvc (1/4 gl)</v>
          </cell>
        </row>
        <row r="360">
          <cell r="B360" t="str">
            <v>cuadrilla 1 oficial + 1 ayudante</v>
          </cell>
        </row>
        <row r="361">
          <cell r="B361" t="str">
            <v>transporte de materiales varios y botada de escombros</v>
          </cell>
        </row>
        <row r="362">
          <cell r="B362" t="str">
            <v>herramienta y equipo menor</v>
          </cell>
        </row>
        <row r="363">
          <cell r="B363" t="str">
            <v>COSTO DIRECTO: (M)</v>
          </cell>
        </row>
        <row r="364">
          <cell r="B364" t="str">
            <v>SALIDA SANITARIA DE 2" INCLUYE MATERIALES, ACCESORIOS Y TODOS LOS ELEMENTOS NECESARIO PARA SU CORRECTA INSTALACION Y FUNCIONAMIENTO.</v>
          </cell>
        </row>
        <row r="365">
          <cell r="B365" t="str">
            <v>tuberia pvc-s ø= 2"</v>
          </cell>
        </row>
        <row r="366">
          <cell r="B366" t="str">
            <v>codo 45º pvc-s cxc, ø= 2"</v>
          </cell>
        </row>
        <row r="367">
          <cell r="B367" t="str">
            <v>soldadura pvc (1/4 gl)</v>
          </cell>
        </row>
        <row r="368">
          <cell r="B368" t="str">
            <v>limpiador pvc x 1/4 de galon</v>
          </cell>
        </row>
        <row r="369">
          <cell r="B369" t="str">
            <v>sifon pvc-s ø= 2"</v>
          </cell>
        </row>
        <row r="370">
          <cell r="B370" t="str">
            <v>tapon prueba pvc-s ø= 2"</v>
          </cell>
        </row>
        <row r="371">
          <cell r="B371" t="str">
            <v>cuadrilla 1 oficial + 1 ayudante</v>
          </cell>
        </row>
        <row r="372">
          <cell r="B372" t="str">
            <v>transporte de materiales varios y botada de escombros</v>
          </cell>
        </row>
        <row r="373">
          <cell r="B373" t="str">
            <v>herramienta y equipo menor</v>
          </cell>
        </row>
        <row r="374">
          <cell r="B374" t="str">
            <v>COSTO DIRECTO: (U)</v>
          </cell>
        </row>
        <row r="375">
          <cell r="B375" t="str">
            <v>TUBERIA PVC SANITARIA DE 2".</v>
          </cell>
        </row>
        <row r="376">
          <cell r="B376" t="str">
            <v>tuberia pvc-s ø= 2"</v>
          </cell>
        </row>
        <row r="377">
          <cell r="B377" t="str">
            <v>union pvc-s ø= 2"</v>
          </cell>
        </row>
        <row r="378">
          <cell r="B378" t="str">
            <v>codo 90° pvc-s cxc ø= 2"</v>
          </cell>
        </row>
        <row r="379">
          <cell r="B379" t="str">
            <v>yee pvc-s ø= 2"</v>
          </cell>
        </row>
        <row r="380">
          <cell r="B380" t="str">
            <v>yee pvc-s ø= 4"</v>
          </cell>
        </row>
        <row r="381">
          <cell r="B381" t="str">
            <v>limpiador pvc x 1/4 de galon</v>
          </cell>
        </row>
        <row r="382">
          <cell r="B382" t="str">
            <v>soldadura pvc (1/4 gl)</v>
          </cell>
        </row>
        <row r="383">
          <cell r="B383" t="str">
            <v>cuadrilla 1 oficial + 1 ayudante</v>
          </cell>
        </row>
        <row r="384">
          <cell r="B384" t="str">
            <v>transporte de materiales varios y botada de escombros</v>
          </cell>
        </row>
        <row r="385">
          <cell r="B385" t="str">
            <v>herramienta y equipo menor</v>
          </cell>
        </row>
        <row r="386">
          <cell r="B386" t="str">
            <v>COSTO DIRECTO: (M)</v>
          </cell>
        </row>
        <row r="387">
          <cell r="B387" t="str">
            <v>SALIDA SANITARIA DE 4" INCLUYE MATERIALES, ACCESORIOS Y TODOS LOS ELEMENTOS NECESARIO PARA SU CORRECTA INSTALACION Y FUNCIONAMIENTO.</v>
          </cell>
        </row>
        <row r="388">
          <cell r="B388" t="str">
            <v>tuberia pvc-s ø= 4"</v>
          </cell>
        </row>
        <row r="389">
          <cell r="B389" t="str">
            <v>codo 90º pvc-s cxc, ø= 4".</v>
          </cell>
        </row>
        <row r="390">
          <cell r="B390" t="str">
            <v>soldadura pvc (1/4 gl)</v>
          </cell>
        </row>
        <row r="391">
          <cell r="B391" t="str">
            <v>limpiador pvc x 1/4 de galon</v>
          </cell>
        </row>
        <row r="392">
          <cell r="B392" t="str">
            <v>soldadura pvc (1/4 gl)</v>
          </cell>
        </row>
        <row r="393">
          <cell r="B393" t="str">
            <v>cuadrilla 1 oficial + 1 ayudante</v>
          </cell>
        </row>
        <row r="394">
          <cell r="B394" t="str">
            <v>transporte de materiales varios y botada de escombros</v>
          </cell>
        </row>
        <row r="395">
          <cell r="B395" t="str">
            <v>herramienta y equipo menor</v>
          </cell>
        </row>
        <row r="396">
          <cell r="B396" t="str">
            <v>COSTO DIRECTO: (U)</v>
          </cell>
        </row>
        <row r="397">
          <cell r="B397" t="str">
            <v>TUBERIA PVC SANITARIA DE 4".</v>
          </cell>
        </row>
        <row r="398">
          <cell r="B398" t="str">
            <v>tuberia pvc-s ø= 4"</v>
          </cell>
        </row>
        <row r="399">
          <cell r="B399" t="str">
            <v>union pvc-s ø= 4"</v>
          </cell>
        </row>
        <row r="400">
          <cell r="B400" t="str">
            <v>codo 45º pvc-s cxc, ø= 4".</v>
          </cell>
        </row>
        <row r="401">
          <cell r="B401" t="str">
            <v>yee pvc-s ø= 4"</v>
          </cell>
        </row>
        <row r="402">
          <cell r="B402" t="str">
            <v>buje soldado pvc-s de 4"x2"</v>
          </cell>
        </row>
        <row r="403">
          <cell r="B403" t="str">
            <v>tapon pvc-s ø= 4"</v>
          </cell>
        </row>
        <row r="404">
          <cell r="B404" t="str">
            <v>limpiador pvc x 1/4 de galon</v>
          </cell>
        </row>
        <row r="405">
          <cell r="B405" t="str">
            <v>soldadura pvc (1/4 gl)</v>
          </cell>
        </row>
        <row r="406">
          <cell r="B406" t="str">
            <v>cuadrilla 1 oficial + 1 ayudante</v>
          </cell>
        </row>
        <row r="407">
          <cell r="B407" t="str">
            <v>transporte de materiales varios y botada de escombros</v>
          </cell>
        </row>
        <row r="408">
          <cell r="B408" t="str">
            <v>herramienta y equipo menor</v>
          </cell>
        </row>
        <row r="409">
          <cell r="B409" t="str">
            <v>COSTO DIRECTO: (M)</v>
          </cell>
        </row>
        <row r="410">
          <cell r="B410" t="str">
            <v>SUMINISTRO DE ESTRUCTURA E INSTALACION DE CANOA TIPO RAINGO O EQUIVALENTE; INCLUYE BAJANTE PLASTICO REDONDO, ELEMENTOS DE SOPORTE, CODOS, SELLANTES Y DEMAS ACCESORIOS PARA SU ADECUADO FUNCIONAMIENTO.</v>
          </cell>
        </row>
        <row r="411">
          <cell r="B411" t="str">
            <v>canal plastico tipo raingo</v>
          </cell>
        </row>
        <row r="412">
          <cell r="B412" t="str">
            <v>union canal a bajante</v>
          </cell>
        </row>
        <row r="413">
          <cell r="B413" t="str">
            <v>soporte para canal</v>
          </cell>
        </row>
        <row r="414">
          <cell r="B414" t="str">
            <v>soporte bajante redondo</v>
          </cell>
        </row>
        <row r="415">
          <cell r="B415" t="str">
            <v>tapa canal</v>
          </cell>
        </row>
        <row r="416">
          <cell r="B416" t="str">
            <v>bajante redondo 3" 3m</v>
          </cell>
        </row>
        <row r="417">
          <cell r="B417" t="str">
            <v>codo bajante</v>
          </cell>
        </row>
        <row r="418">
          <cell r="B418" t="str">
            <v>codo 45º pvc-s cxc, ø= 3".</v>
          </cell>
        </row>
        <row r="419">
          <cell r="B419" t="str">
            <v>codo 90º pvc-s cxc, ø= 3".</v>
          </cell>
        </row>
        <row r="420">
          <cell r="B420" t="str">
            <v>adaptador bajante redondo</v>
          </cell>
        </row>
        <row r="421">
          <cell r="B421" t="str">
            <v>cuadrilla 1 oficial + 1 ayudante</v>
          </cell>
        </row>
        <row r="422">
          <cell r="B422" t="str">
            <v>transporte de materiales varios y botada de escombros</v>
          </cell>
        </row>
        <row r="423">
          <cell r="B423" t="str">
            <v>herramienta y equipo menor</v>
          </cell>
        </row>
        <row r="424">
          <cell r="B424" t="str">
            <v>COSTO DIRECTO: (GB)</v>
          </cell>
        </row>
        <row r="425">
          <cell r="B425" t="str">
            <v>INSTALACIONES ELECTRICAS</v>
          </cell>
        </row>
        <row r="426">
          <cell r="B426" t="str">
    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</row>
        <row r="427">
          <cell r="B427" t="str">
            <v>toma corriente gfci, 125v doble con polo a tierra,15a, con tapa</v>
          </cell>
        </row>
        <row r="428">
          <cell r="B428" t="str">
            <v>suiche sencillo o interruptor</v>
          </cell>
        </row>
        <row r="429">
          <cell r="B429" t="str">
            <v>plafon</v>
          </cell>
        </row>
        <row r="430">
          <cell r="B430" t="str">
            <v>breaker de 1x20 a enchufe</v>
          </cell>
        </row>
        <row r="431">
          <cell r="B431" t="str">
            <v>tuberia pvc conduit de 1/2", fijacion.</v>
          </cell>
        </row>
        <row r="432">
          <cell r="B432" t="str">
            <v>alambre nro 12 thhn</v>
          </cell>
        </row>
        <row r="433">
          <cell r="B433" t="str">
            <v>aux mortero de pega 1:4:1/4</v>
          </cell>
        </row>
        <row r="434">
          <cell r="B434" t="str">
            <v>caja sencilla pvc con suplemento</v>
          </cell>
        </row>
        <row r="435">
          <cell r="B435" t="str">
            <v>terminales pvc 1/2" (electrico)</v>
          </cell>
        </row>
        <row r="436">
          <cell r="B436" t="str">
            <v>curvas pvc 1/2" (electrico)</v>
          </cell>
        </row>
        <row r="437">
          <cell r="B437" t="str">
            <v>soldadura liquida pvc (1/16 gl)</v>
          </cell>
        </row>
        <row r="438">
          <cell r="B438" t="str">
            <v>transporte de materiales varios y botada de escombros</v>
          </cell>
        </row>
        <row r="439">
          <cell r="B439" t="str">
            <v>cuadrilla 1 oficial + 1 ayudante</v>
          </cell>
        </row>
        <row r="440">
          <cell r="B440" t="str">
            <v>herramienta y equipo menor</v>
          </cell>
        </row>
        <row r="441">
          <cell r="B441" t="str">
            <v>COSTO DIRECTO: (U)</v>
          </cell>
        </row>
        <row r="442">
          <cell r="B442" t="str">
    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</row>
        <row r="443">
          <cell r="B443" t="str">
            <v>toma corriente gfci, 125v doble con polo a tierra,15a, con tapa</v>
          </cell>
        </row>
        <row r="444">
          <cell r="B444" t="str">
            <v>toma corriente doble</v>
          </cell>
        </row>
        <row r="445">
          <cell r="B445" t="str">
            <v>suiche sencillo o interruptor</v>
          </cell>
        </row>
        <row r="446">
          <cell r="B446" t="str">
            <v>plafon</v>
          </cell>
        </row>
        <row r="447">
          <cell r="B447" t="str">
            <v>breaker de 1x20 a enchufe</v>
          </cell>
        </row>
        <row r="448">
          <cell r="B448" t="str">
            <v>tuberia pvc conduit de 1/2", fijacion.</v>
          </cell>
        </row>
        <row r="449">
          <cell r="B449" t="str">
            <v>alambre nro 12 thhn</v>
          </cell>
        </row>
        <row r="450">
          <cell r="B450" t="str">
            <v>aux mortero de pega 1:4:1/4</v>
          </cell>
        </row>
        <row r="451">
          <cell r="B451" t="str">
            <v>caja sencilla pvc con suplemento</v>
          </cell>
        </row>
        <row r="452">
          <cell r="B452" t="str">
            <v>terminales pvc 1/2" (electrico)</v>
          </cell>
        </row>
        <row r="453">
          <cell r="B453" t="str">
            <v>curvas pvc 1/2" (electrico)</v>
          </cell>
        </row>
        <row r="454">
          <cell r="B454" t="str">
            <v>soldadura liquida pvc (1/16 gl)</v>
          </cell>
        </row>
        <row r="455">
          <cell r="B455" t="str">
            <v>transporte de materiales varios y botada de escombros</v>
          </cell>
        </row>
        <row r="456">
          <cell r="B456" t="str">
            <v>cuadrilla 1 oficial + 1 ayudante</v>
          </cell>
        </row>
        <row r="457">
          <cell r="B457" t="str">
            <v>herramienta y equipo menor</v>
          </cell>
        </row>
        <row r="458">
          <cell r="B458" t="str">
            <v>COSTO DIRECTO: (U)</v>
          </cell>
        </row>
        <row r="459">
          <cell r="B459" t="str">
    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</row>
        <row r="460">
          <cell r="B460" t="str">
            <v>toma corriente doble</v>
          </cell>
        </row>
        <row r="461">
          <cell r="B461" t="str">
            <v>suiche sencillo o interruptor</v>
          </cell>
        </row>
        <row r="462">
          <cell r="B462" t="str">
            <v>plafon</v>
          </cell>
        </row>
        <row r="463">
          <cell r="B463" t="str">
            <v>breaker de 1x20 a enchufe</v>
          </cell>
        </row>
        <row r="464">
          <cell r="B464" t="str">
            <v>tuberia pvc conduit de 1/2", fijacion.</v>
          </cell>
        </row>
        <row r="465">
          <cell r="B465" t="str">
            <v>alambre nro 12 thhn</v>
          </cell>
        </row>
        <row r="466">
          <cell r="B466" t="str">
            <v>aux mortero de pega 1:4:1/4</v>
          </cell>
        </row>
        <row r="467">
          <cell r="B467" t="str">
            <v>caja sencilla pvc con suplemento</v>
          </cell>
        </row>
        <row r="468">
          <cell r="B468" t="str">
            <v>terminales pvc 1/2" (electrico)</v>
          </cell>
        </row>
        <row r="469">
          <cell r="B469" t="str">
            <v>curvas pvc 1/2" (electrico)</v>
          </cell>
        </row>
        <row r="470">
          <cell r="B470" t="str">
            <v>soldadura liquida pvc (1/16 gl)</v>
          </cell>
        </row>
        <row r="471">
          <cell r="B471" t="str">
            <v>transporte de materiales varios y botada de escombros</v>
          </cell>
        </row>
        <row r="472">
          <cell r="B472" t="str">
            <v>cuadrilla 1 oficial + 1 ayudante</v>
          </cell>
        </row>
        <row r="473">
          <cell r="B473" t="str">
            <v>herramienta y equipo menor</v>
          </cell>
        </row>
        <row r="474">
          <cell r="B474" t="str">
            <v>COSTO DIRECTO: (U)</v>
          </cell>
        </row>
      </sheetData>
      <sheetData sheetId="5"/>
      <sheetData sheetId="6">
        <row r="5">
          <cell r="A5">
            <v>1.02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RESUMEN GENERAL"/>
      <sheetName val="BENEFICIARIOS"/>
      <sheetName val="8-Costos Administracion"/>
      <sheetName val="9-Inversion Ambiental"/>
      <sheetName val="13-Interventoria"/>
      <sheetName val="10-Presupuesto"/>
      <sheetName val="12-Gastos Varios Supervision"/>
      <sheetName val="11-Costos Supervisión"/>
      <sheetName val="14-Base Calculo FM"/>
      <sheetName val="Apu"/>
      <sheetName val="Aux"/>
      <sheetName val="Ins"/>
      <sheetName val="Precios Mpios"/>
      <sheetName val="CO_0"/>
      <sheetName val="Hoja1"/>
      <sheetName val="Prst Soc"/>
      <sheetName val="Salarios"/>
    </sheetNames>
    <sheetDataSet>
      <sheetData sheetId="0" refreshError="1">
        <row r="1">
          <cell r="B1" t="str">
            <v>MEJORAMIENTO DE VIVIENDA EN ZONA RURAL - MUNICIPIOS DE ANGOSTURA Y CAROLINA DEL PRÍNCIPE - ANTIOQUIA</v>
          </cell>
        </row>
        <row r="9">
          <cell r="B9">
            <v>781242</v>
          </cell>
        </row>
        <row r="11">
          <cell r="B11">
            <v>0.19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H1" t="str">
            <v>MODULO BAÑO</v>
          </cell>
          <cell r="I1">
            <v>0</v>
          </cell>
          <cell r="J1" t="str">
            <v>ANGOSTURA</v>
          </cell>
          <cell r="K1">
            <v>1</v>
          </cell>
          <cell r="L1">
            <v>0</v>
          </cell>
          <cell r="M1">
            <v>2</v>
          </cell>
          <cell r="N1">
            <v>0</v>
          </cell>
          <cell r="O1">
            <v>3</v>
          </cell>
          <cell r="P1">
            <v>0</v>
          </cell>
          <cell r="Q1">
            <v>4</v>
          </cell>
          <cell r="R1">
            <v>0</v>
          </cell>
          <cell r="S1">
            <v>5</v>
          </cell>
          <cell r="T1">
            <v>0</v>
          </cell>
          <cell r="U1">
            <v>6</v>
          </cell>
          <cell r="V1">
            <v>0</v>
          </cell>
          <cell r="W1">
            <v>7</v>
          </cell>
          <cell r="X1">
            <v>0</v>
          </cell>
          <cell r="Y1">
            <v>8</v>
          </cell>
          <cell r="Z1">
            <v>0</v>
          </cell>
          <cell r="AA1">
            <v>9</v>
          </cell>
          <cell r="AB1">
            <v>0</v>
          </cell>
          <cell r="AC1">
            <v>10</v>
          </cell>
          <cell r="AD1">
            <v>0</v>
          </cell>
          <cell r="AE1">
            <v>11</v>
          </cell>
          <cell r="AF1">
            <v>0</v>
          </cell>
          <cell r="AG1">
            <v>12</v>
          </cell>
          <cell r="AH1">
            <v>0</v>
          </cell>
          <cell r="AI1">
            <v>13</v>
          </cell>
          <cell r="AJ1">
            <v>0</v>
          </cell>
          <cell r="AK1">
            <v>14</v>
          </cell>
          <cell r="AL1">
            <v>0</v>
          </cell>
          <cell r="AM1">
            <v>15</v>
          </cell>
          <cell r="AN1">
            <v>0</v>
          </cell>
          <cell r="AO1">
            <v>16</v>
          </cell>
          <cell r="AP1">
            <v>0</v>
          </cell>
          <cell r="AQ1">
            <v>17</v>
          </cell>
          <cell r="AR1">
            <v>0</v>
          </cell>
          <cell r="AS1">
            <v>18</v>
          </cell>
          <cell r="AT1">
            <v>0</v>
          </cell>
          <cell r="AU1">
            <v>19</v>
          </cell>
          <cell r="AV1">
            <v>0</v>
          </cell>
          <cell r="AW1">
            <v>20</v>
          </cell>
          <cell r="AX1">
            <v>0</v>
          </cell>
          <cell r="AY1">
            <v>21</v>
          </cell>
          <cell r="AZ1">
            <v>0</v>
          </cell>
          <cell r="BA1">
            <v>22</v>
          </cell>
          <cell r="BB1">
            <v>0</v>
          </cell>
          <cell r="BC1">
            <v>23</v>
          </cell>
          <cell r="BD1" t="str">
            <v>ANGOSTURA</v>
          </cell>
          <cell r="BE1">
            <v>24</v>
          </cell>
          <cell r="BF1">
            <v>0</v>
          </cell>
          <cell r="BG1">
            <v>25</v>
          </cell>
          <cell r="BH1">
            <v>0</v>
          </cell>
          <cell r="BI1">
            <v>26</v>
          </cell>
          <cell r="BJ1">
            <v>0</v>
          </cell>
          <cell r="BK1">
            <v>27</v>
          </cell>
          <cell r="BL1">
            <v>0</v>
          </cell>
          <cell r="BM1">
            <v>28</v>
          </cell>
          <cell r="BN1">
            <v>0</v>
          </cell>
          <cell r="BO1">
            <v>29</v>
          </cell>
          <cell r="BP1">
            <v>0</v>
          </cell>
          <cell r="BQ1">
            <v>30</v>
          </cell>
          <cell r="BR1">
            <v>0</v>
          </cell>
          <cell r="BS1">
            <v>31</v>
          </cell>
          <cell r="BT1">
            <v>0</v>
          </cell>
          <cell r="BU1">
            <v>32</v>
          </cell>
          <cell r="BV1" t="str">
            <v>CAROLINA DEL PRÍNCIPE</v>
          </cell>
          <cell r="BW1">
            <v>33</v>
          </cell>
          <cell r="BX1">
            <v>0</v>
          </cell>
          <cell r="BY1">
            <v>34</v>
          </cell>
          <cell r="BZ1">
            <v>0</v>
          </cell>
          <cell r="CA1">
            <v>35</v>
          </cell>
          <cell r="CB1" t="str">
            <v>CAROLINA DEL PÍNCIPE</v>
          </cell>
          <cell r="CC1">
            <v>36</v>
          </cell>
          <cell r="CD1">
            <v>0</v>
          </cell>
          <cell r="CE1">
            <v>37</v>
          </cell>
          <cell r="CF1">
            <v>0</v>
          </cell>
          <cell r="CG1">
            <v>38</v>
          </cell>
          <cell r="CH1">
            <v>0</v>
          </cell>
          <cell r="CI1">
            <v>39</v>
          </cell>
          <cell r="CJ1">
            <v>0</v>
          </cell>
          <cell r="CK1">
            <v>0</v>
          </cell>
          <cell r="CL1">
            <v>0</v>
          </cell>
          <cell r="CM1" t="str">
            <v>PLAZO</v>
          </cell>
          <cell r="CN1">
            <v>0</v>
          </cell>
        </row>
        <row r="2">
          <cell r="E2" t="str">
            <v>FORMULARIO DE PRESUPUESTO</v>
          </cell>
          <cell r="H2" t="str">
            <v>UNISAFA</v>
          </cell>
          <cell r="I2">
            <v>0</v>
          </cell>
          <cell r="J2" t="str">
            <v>(1) HEIDE ROSA</v>
          </cell>
          <cell r="K2">
            <v>0</v>
          </cell>
          <cell r="L2" t="str">
            <v>(2) ADRIANA MARIA</v>
          </cell>
          <cell r="M2">
            <v>0</v>
          </cell>
          <cell r="N2" t="str">
            <v>(3) LUZ DARY</v>
          </cell>
          <cell r="O2">
            <v>0</v>
          </cell>
          <cell r="P2" t="str">
            <v>(4) SERGIO HUMBERTO</v>
          </cell>
          <cell r="Q2">
            <v>0</v>
          </cell>
          <cell r="R2" t="str">
            <v>(5) MARIA SOFIA</v>
          </cell>
          <cell r="S2">
            <v>0</v>
          </cell>
          <cell r="T2" t="str">
            <v>(6) CARLOS ALBERTO</v>
          </cell>
          <cell r="U2">
            <v>0</v>
          </cell>
          <cell r="V2" t="str">
            <v>(7) LUZ EDILMA</v>
          </cell>
          <cell r="W2">
            <v>0</v>
          </cell>
          <cell r="X2" t="str">
            <v>(8) PEDRO ANTONIO</v>
          </cell>
          <cell r="Y2">
            <v>0</v>
          </cell>
          <cell r="Z2" t="str">
            <v>(9) ELVIA DEL SOCORRO</v>
          </cell>
          <cell r="AA2">
            <v>0</v>
          </cell>
          <cell r="AB2" t="str">
            <v>(10) ORFA</v>
          </cell>
          <cell r="AC2">
            <v>0</v>
          </cell>
          <cell r="AD2" t="str">
            <v>(11) GUSTAVO ALBERTO</v>
          </cell>
          <cell r="AE2">
            <v>0</v>
          </cell>
          <cell r="AF2" t="str">
            <v>(12) RUBEN</v>
          </cell>
          <cell r="AG2">
            <v>0</v>
          </cell>
          <cell r="AH2" t="str">
            <v>(13) ARNOLDO</v>
          </cell>
          <cell r="AI2">
            <v>0</v>
          </cell>
          <cell r="AJ2" t="str">
            <v>(15) LUZ DARY DE JESÚS</v>
          </cell>
          <cell r="AK2">
            <v>0</v>
          </cell>
          <cell r="AL2" t="str">
            <v>(16) LUZ ESTELA DE FÁTIMA</v>
          </cell>
          <cell r="AM2">
            <v>0</v>
          </cell>
          <cell r="AN2" t="str">
            <v>(17) FRAY LEONY</v>
          </cell>
          <cell r="AO2">
            <v>0</v>
          </cell>
          <cell r="AP2" t="str">
            <v>(18) RUBIELA DE JESÚS</v>
          </cell>
          <cell r="AQ2">
            <v>0</v>
          </cell>
          <cell r="AR2" t="str">
            <v>(19) JUAN DIEGO</v>
          </cell>
          <cell r="AS2">
            <v>0</v>
          </cell>
          <cell r="AT2" t="str">
            <v>(22) NINFA LUCIA</v>
          </cell>
          <cell r="AU2">
            <v>0</v>
          </cell>
          <cell r="AV2" t="str">
            <v>(23) MARIA ALEJANDRA</v>
          </cell>
          <cell r="AW2">
            <v>0</v>
          </cell>
          <cell r="AX2" t="str">
            <v>(24) JULIO CÉSAR</v>
          </cell>
          <cell r="AY2">
            <v>0</v>
          </cell>
          <cell r="AZ2" t="str">
            <v>(25) PAULA ANDREA</v>
          </cell>
          <cell r="BA2">
            <v>0</v>
          </cell>
          <cell r="BB2" t="str">
            <v>(27) RIGOBERTO DE JESÚS</v>
          </cell>
          <cell r="BC2">
            <v>0</v>
          </cell>
          <cell r="BD2" t="str">
            <v>(28) WILLIAM DE JESÚS</v>
          </cell>
          <cell r="BE2">
            <v>0</v>
          </cell>
          <cell r="BF2" t="str">
            <v>(29) INES ELENA</v>
          </cell>
          <cell r="BG2">
            <v>0</v>
          </cell>
          <cell r="BH2" t="str">
            <v>(30) MONICA IRELA</v>
          </cell>
          <cell r="BI2">
            <v>0</v>
          </cell>
          <cell r="BJ2" t="str">
            <v>(31) JOHN ALFONSO</v>
          </cell>
          <cell r="BK2">
            <v>0</v>
          </cell>
          <cell r="BL2" t="str">
            <v>(32) LUIS GONZALO</v>
          </cell>
          <cell r="BM2">
            <v>0</v>
          </cell>
          <cell r="BN2" t="str">
            <v>(33) LETICIA</v>
          </cell>
          <cell r="BO2">
            <v>0</v>
          </cell>
          <cell r="BP2" t="str">
            <v>(34) DANNY LILIANA</v>
          </cell>
          <cell r="BQ2">
            <v>0</v>
          </cell>
          <cell r="BR2" t="str">
            <v>(35) ALBERTO</v>
          </cell>
          <cell r="BS2">
            <v>0</v>
          </cell>
          <cell r="BT2" t="str">
            <v>(36) DORIS MARIA</v>
          </cell>
          <cell r="BU2">
            <v>0</v>
          </cell>
          <cell r="BV2" t="str">
            <v>(37) LUZ ANGELA</v>
          </cell>
          <cell r="BW2">
            <v>0</v>
          </cell>
          <cell r="BX2" t="str">
            <v>(38) DANIEL DE JESUS</v>
          </cell>
          <cell r="BY2">
            <v>0</v>
          </cell>
          <cell r="BZ2" t="str">
            <v>(39) ANA LUISA</v>
          </cell>
          <cell r="CA2">
            <v>0</v>
          </cell>
          <cell r="CB2" t="str">
            <v>(40) MARIA RESFA</v>
          </cell>
          <cell r="CC2">
            <v>0</v>
          </cell>
          <cell r="CD2" t="str">
            <v>(41) LUZ ENID</v>
          </cell>
          <cell r="CE2">
            <v>0</v>
          </cell>
          <cell r="CF2" t="str">
            <v>(42) LUZ AMPARO</v>
          </cell>
          <cell r="CG2">
            <v>0</v>
          </cell>
          <cell r="CH2" t="str">
            <v>(43) JORGE IVAN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4</v>
          </cell>
          <cell r="CN2">
            <v>0</v>
          </cell>
        </row>
        <row r="3">
          <cell r="D3">
            <v>0</v>
          </cell>
          <cell r="E3" t="str">
            <v>MEJORAMIENTO DE VIVIENDA EN ZONA RURAL - MUNICIPIOS DE ANGOSTURA Y CAROLINA DEL PRÍNCIPE - ANTIOQUIA</v>
          </cell>
          <cell r="H3">
            <v>4</v>
          </cell>
          <cell r="I3">
            <v>0</v>
          </cell>
          <cell r="J3" t="str">
            <v>MORA CONTRERAS</v>
          </cell>
          <cell r="K3">
            <v>0</v>
          </cell>
          <cell r="L3" t="str">
            <v>SANCHEZ SOTO</v>
          </cell>
          <cell r="M3">
            <v>0</v>
          </cell>
          <cell r="N3" t="str">
            <v>LOAIZA GARCIA</v>
          </cell>
          <cell r="O3">
            <v>0</v>
          </cell>
          <cell r="P3" t="str">
            <v>LOAIZA VALENCIA</v>
          </cell>
          <cell r="Q3">
            <v>0</v>
          </cell>
          <cell r="R3" t="str">
            <v>SOSA</v>
          </cell>
          <cell r="S3">
            <v>0</v>
          </cell>
          <cell r="T3" t="str">
            <v>ZAPATA</v>
          </cell>
          <cell r="U3">
            <v>0</v>
          </cell>
          <cell r="V3" t="str">
            <v>ATEHORTUA</v>
          </cell>
          <cell r="W3">
            <v>0</v>
          </cell>
          <cell r="X3" t="str">
            <v>SOTO ZAPATA</v>
          </cell>
          <cell r="Y3">
            <v>0</v>
          </cell>
          <cell r="Z3" t="str">
            <v>ACEVEDO DE PIEDRAHITA</v>
          </cell>
          <cell r="AA3">
            <v>0</v>
          </cell>
          <cell r="AB3" t="str">
            <v>JIMENEZ GARCIA</v>
          </cell>
          <cell r="AC3">
            <v>0</v>
          </cell>
          <cell r="AD3" t="str">
            <v>PÉREZ MESA</v>
          </cell>
          <cell r="AE3">
            <v>0</v>
          </cell>
          <cell r="AF3" t="str">
            <v>LONDOÑO</v>
          </cell>
          <cell r="AG3">
            <v>0</v>
          </cell>
          <cell r="AH3" t="str">
            <v>VILLEGAS</v>
          </cell>
          <cell r="AI3">
            <v>0</v>
          </cell>
          <cell r="AJ3"/>
          <cell r="AK3">
            <v>0</v>
          </cell>
          <cell r="AL3" t="str">
            <v>EUSSE SOTO</v>
          </cell>
          <cell r="AM3">
            <v>0</v>
          </cell>
          <cell r="AN3" t="str">
            <v>ORREGO GIRALDO</v>
          </cell>
          <cell r="AO3">
            <v>0</v>
          </cell>
          <cell r="AP3" t="str">
            <v>GIRALDO DE ORREGO</v>
          </cell>
          <cell r="AQ3">
            <v>0</v>
          </cell>
          <cell r="AR3" t="str">
            <v>AGUDELO AGUDELO</v>
          </cell>
          <cell r="AS3">
            <v>0</v>
          </cell>
          <cell r="AT3" t="str">
            <v>BETANCUR HINCAPIE</v>
          </cell>
          <cell r="AU3">
            <v>0</v>
          </cell>
          <cell r="AV3" t="str">
            <v>POSADA PORRAS</v>
          </cell>
          <cell r="AW3">
            <v>0</v>
          </cell>
          <cell r="AX3" t="str">
            <v>SOTO RODRIGUEZ</v>
          </cell>
          <cell r="AY3">
            <v>0</v>
          </cell>
          <cell r="AZ3" t="str">
            <v>ARANGO</v>
          </cell>
          <cell r="BA3">
            <v>0</v>
          </cell>
          <cell r="BB3" t="str">
            <v>RESTREPO PARRA</v>
          </cell>
          <cell r="BC3">
            <v>0</v>
          </cell>
          <cell r="BD3" t="str">
            <v>VELEZ ATEHORTUA</v>
          </cell>
          <cell r="BE3">
            <v>0</v>
          </cell>
          <cell r="BF3" t="str">
            <v>GAVIRIA DE HINCAPIE</v>
          </cell>
          <cell r="BG3">
            <v>0</v>
          </cell>
          <cell r="BH3" t="str">
            <v>PAREJA</v>
          </cell>
          <cell r="BI3">
            <v>0</v>
          </cell>
          <cell r="BJ3" t="str">
            <v>PEREZ</v>
          </cell>
          <cell r="BK3">
            <v>0</v>
          </cell>
          <cell r="BL3" t="str">
            <v>ECHAVARRIA</v>
          </cell>
          <cell r="BM3">
            <v>0</v>
          </cell>
          <cell r="BN3" t="str">
            <v>SOTO</v>
          </cell>
          <cell r="BO3">
            <v>0</v>
          </cell>
          <cell r="BP3" t="str">
            <v>AGUDELO</v>
          </cell>
          <cell r="BQ3">
            <v>0</v>
          </cell>
          <cell r="BR3" t="str">
            <v>ATEHORTUA</v>
          </cell>
          <cell r="BS3">
            <v>0</v>
          </cell>
          <cell r="BT3" t="str">
            <v>PEREZ LONDOÑO</v>
          </cell>
          <cell r="BU3">
            <v>0</v>
          </cell>
          <cell r="BV3" t="str">
            <v>ARROYAVE ARANGO</v>
          </cell>
          <cell r="BW3">
            <v>0</v>
          </cell>
          <cell r="BX3" t="str">
            <v>CORTES SEPULVEDA</v>
          </cell>
          <cell r="BY3">
            <v>0</v>
          </cell>
          <cell r="BZ3" t="str">
            <v>MESA PATIÑO</v>
          </cell>
          <cell r="CA3">
            <v>0</v>
          </cell>
          <cell r="CB3" t="str">
            <v>PEREZ PEREZ</v>
          </cell>
          <cell r="CC3">
            <v>0</v>
          </cell>
          <cell r="CD3" t="str">
            <v>GARCIA SANCHEZ</v>
          </cell>
          <cell r="CE3">
            <v>0</v>
          </cell>
          <cell r="CF3" t="str">
            <v>CALLE MONTOYA</v>
          </cell>
          <cell r="CG3">
            <v>0</v>
          </cell>
          <cell r="CH3" t="str">
            <v>ARANGO ARBELAEZ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</row>
        <row r="4">
          <cell r="E4">
            <v>0</v>
          </cell>
          <cell r="H4">
            <v>0</v>
          </cell>
          <cell r="I4">
            <v>0</v>
          </cell>
          <cell r="J4">
            <v>1</v>
          </cell>
          <cell r="K4">
            <v>0</v>
          </cell>
          <cell r="L4">
            <v>2</v>
          </cell>
          <cell r="M4">
            <v>0</v>
          </cell>
          <cell r="N4">
            <v>3</v>
          </cell>
          <cell r="O4">
            <v>0</v>
          </cell>
          <cell r="P4">
            <v>4</v>
          </cell>
          <cell r="Q4">
            <v>0</v>
          </cell>
          <cell r="R4">
            <v>5</v>
          </cell>
          <cell r="S4">
            <v>0</v>
          </cell>
          <cell r="T4">
            <v>6</v>
          </cell>
          <cell r="U4">
            <v>0</v>
          </cell>
          <cell r="V4">
            <v>7</v>
          </cell>
          <cell r="W4">
            <v>0</v>
          </cell>
          <cell r="X4">
            <v>8</v>
          </cell>
          <cell r="Y4">
            <v>0</v>
          </cell>
          <cell r="Z4">
            <v>9</v>
          </cell>
          <cell r="AA4">
            <v>0</v>
          </cell>
          <cell r="AB4">
            <v>10</v>
          </cell>
          <cell r="AC4">
            <v>0</v>
          </cell>
          <cell r="AD4">
            <v>11</v>
          </cell>
          <cell r="AE4">
            <v>0</v>
          </cell>
          <cell r="AF4">
            <v>12</v>
          </cell>
          <cell r="AG4">
            <v>0</v>
          </cell>
          <cell r="AH4">
            <v>13</v>
          </cell>
          <cell r="AI4">
            <v>0</v>
          </cell>
          <cell r="AJ4">
            <v>14</v>
          </cell>
          <cell r="AK4">
            <v>0</v>
          </cell>
          <cell r="AL4">
            <v>15</v>
          </cell>
          <cell r="AM4">
            <v>0</v>
          </cell>
          <cell r="AN4">
            <v>16</v>
          </cell>
          <cell r="AO4">
            <v>0</v>
          </cell>
          <cell r="AP4">
            <v>17</v>
          </cell>
          <cell r="AQ4">
            <v>0</v>
          </cell>
          <cell r="AR4">
            <v>18</v>
          </cell>
          <cell r="AS4">
            <v>0</v>
          </cell>
          <cell r="AT4">
            <v>19</v>
          </cell>
          <cell r="AU4">
            <v>0</v>
          </cell>
          <cell r="AV4">
            <v>20</v>
          </cell>
          <cell r="AW4">
            <v>0</v>
          </cell>
          <cell r="AX4">
            <v>21</v>
          </cell>
          <cell r="AY4">
            <v>0</v>
          </cell>
          <cell r="AZ4">
            <v>22</v>
          </cell>
          <cell r="BA4">
            <v>0</v>
          </cell>
          <cell r="BB4">
            <v>23</v>
          </cell>
          <cell r="BC4">
            <v>0</v>
          </cell>
          <cell r="BD4">
            <v>24</v>
          </cell>
          <cell r="BE4">
            <v>0</v>
          </cell>
          <cell r="BF4">
            <v>25</v>
          </cell>
          <cell r="BG4">
            <v>0</v>
          </cell>
          <cell r="BH4">
            <v>26</v>
          </cell>
          <cell r="BI4">
            <v>0</v>
          </cell>
          <cell r="BJ4">
            <v>27</v>
          </cell>
          <cell r="BK4">
            <v>0</v>
          </cell>
          <cell r="BL4">
            <v>28</v>
          </cell>
          <cell r="BM4">
            <v>0</v>
          </cell>
          <cell r="BN4">
            <v>29</v>
          </cell>
          <cell r="BO4">
            <v>0</v>
          </cell>
          <cell r="BP4">
            <v>30</v>
          </cell>
          <cell r="BQ4">
            <v>0</v>
          </cell>
          <cell r="BR4">
            <v>31</v>
          </cell>
          <cell r="BS4">
            <v>0</v>
          </cell>
          <cell r="BT4">
            <v>32</v>
          </cell>
          <cell r="BU4">
            <v>0</v>
          </cell>
          <cell r="BV4">
            <v>33</v>
          </cell>
          <cell r="BW4">
            <v>0</v>
          </cell>
          <cell r="BX4">
            <v>34</v>
          </cell>
          <cell r="BY4">
            <v>0</v>
          </cell>
          <cell r="BZ4">
            <v>35</v>
          </cell>
          <cell r="CA4">
            <v>0</v>
          </cell>
          <cell r="CB4">
            <v>36</v>
          </cell>
          <cell r="CC4">
            <v>0</v>
          </cell>
          <cell r="CD4">
            <v>37</v>
          </cell>
          <cell r="CE4">
            <v>0</v>
          </cell>
          <cell r="CF4">
            <v>38</v>
          </cell>
          <cell r="CG4">
            <v>0</v>
          </cell>
          <cell r="CH4">
            <v>39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</row>
        <row r="5">
          <cell r="D5" t="str">
            <v>Item</v>
          </cell>
          <cell r="E5" t="str">
            <v>Descripcion</v>
          </cell>
          <cell r="F5" t="str">
            <v>Unidad</v>
          </cell>
          <cell r="G5" t="str">
            <v>Vr Unitario</v>
          </cell>
          <cell r="H5" t="str">
            <v>Cant</v>
          </cell>
          <cell r="I5" t="str">
            <v>Vr Parcial</v>
          </cell>
          <cell r="J5" t="str">
            <v>Cant</v>
          </cell>
          <cell r="K5" t="str">
            <v>Vr Parcial</v>
          </cell>
          <cell r="L5" t="str">
            <v>Cant</v>
          </cell>
          <cell r="M5" t="str">
            <v>Vr Parcial</v>
          </cell>
          <cell r="N5" t="str">
            <v>Cant</v>
          </cell>
          <cell r="O5" t="str">
            <v>Vr Parcial</v>
          </cell>
          <cell r="P5" t="str">
            <v>Cant</v>
          </cell>
          <cell r="Q5" t="str">
            <v>Vr Parcial</v>
          </cell>
          <cell r="R5" t="str">
            <v>Cant</v>
          </cell>
          <cell r="S5" t="str">
            <v>Vr Parcial</v>
          </cell>
          <cell r="T5" t="str">
            <v>Cant</v>
          </cell>
          <cell r="U5" t="str">
            <v>Vr Parcial</v>
          </cell>
          <cell r="V5" t="str">
            <v>Cant</v>
          </cell>
          <cell r="W5" t="str">
            <v>Vr Parcial</v>
          </cell>
          <cell r="X5" t="str">
            <v>Cant</v>
          </cell>
          <cell r="Y5" t="str">
            <v>Vr Parcial</v>
          </cell>
          <cell r="Z5" t="str">
            <v>Cant</v>
          </cell>
          <cell r="AA5" t="str">
            <v>Vr Parcial</v>
          </cell>
          <cell r="AB5" t="str">
            <v>Cant</v>
          </cell>
          <cell r="AC5" t="str">
            <v>Vr Parcial</v>
          </cell>
          <cell r="AD5" t="str">
            <v>Cant</v>
          </cell>
          <cell r="AE5" t="str">
            <v>Vr Parcial</v>
          </cell>
          <cell r="AF5" t="str">
            <v>Cant</v>
          </cell>
          <cell r="AG5" t="str">
            <v>Vr Parcial</v>
          </cell>
          <cell r="AH5" t="str">
            <v>Cant</v>
          </cell>
          <cell r="AI5" t="str">
            <v>Vr Parcial</v>
          </cell>
          <cell r="AJ5" t="str">
            <v>Cant</v>
          </cell>
          <cell r="AK5" t="str">
            <v>Vr Parcial</v>
          </cell>
          <cell r="AL5" t="str">
            <v>Cant</v>
          </cell>
          <cell r="AM5" t="str">
            <v>Vr Parcial</v>
          </cell>
          <cell r="AN5" t="str">
            <v>Cant</v>
          </cell>
          <cell r="AO5" t="str">
            <v>Vr Parcial</v>
          </cell>
          <cell r="AP5" t="str">
            <v>Cant</v>
          </cell>
          <cell r="AQ5" t="str">
            <v>Vr Parcial</v>
          </cell>
          <cell r="AR5" t="str">
            <v>Cant</v>
          </cell>
          <cell r="AS5" t="str">
            <v>Vr Parcial</v>
          </cell>
          <cell r="AT5" t="str">
            <v>Cant</v>
          </cell>
          <cell r="AU5" t="str">
            <v>Vr Parcial</v>
          </cell>
          <cell r="AV5" t="str">
            <v>Cant</v>
          </cell>
          <cell r="AW5" t="str">
            <v>Vr Parcial</v>
          </cell>
          <cell r="AX5" t="str">
            <v>Cant</v>
          </cell>
          <cell r="AY5" t="str">
            <v>Vr Parcial</v>
          </cell>
          <cell r="AZ5" t="str">
            <v>Cant</v>
          </cell>
          <cell r="BA5" t="str">
            <v>Vr Parcial</v>
          </cell>
          <cell r="BB5" t="str">
            <v>Cant</v>
          </cell>
          <cell r="BC5" t="str">
            <v>Vr Parcial</v>
          </cell>
          <cell r="BD5" t="str">
            <v>Cant</v>
          </cell>
          <cell r="BE5" t="str">
            <v>Vr Parcial</v>
          </cell>
          <cell r="BF5" t="str">
            <v>Cant</v>
          </cell>
          <cell r="BG5" t="str">
            <v>Vr Parcial</v>
          </cell>
          <cell r="BH5" t="str">
            <v>Cant</v>
          </cell>
          <cell r="BI5" t="str">
            <v>Vr Parcial</v>
          </cell>
          <cell r="BJ5" t="str">
            <v>Cant</v>
          </cell>
          <cell r="BK5" t="str">
            <v>Vr Parcial</v>
          </cell>
          <cell r="BL5" t="str">
            <v>Cant</v>
          </cell>
          <cell r="BM5" t="str">
            <v>Vr Parcial</v>
          </cell>
          <cell r="BN5" t="str">
            <v>Cant</v>
          </cell>
          <cell r="BO5" t="str">
            <v>Vr Parcial</v>
          </cell>
          <cell r="BP5" t="str">
            <v>Cant</v>
          </cell>
          <cell r="BQ5" t="str">
            <v>Vr Parcial</v>
          </cell>
          <cell r="BR5" t="str">
            <v>Cant</v>
          </cell>
          <cell r="BS5" t="str">
            <v>Vr Parcial</v>
          </cell>
          <cell r="BT5" t="str">
            <v>Cant</v>
          </cell>
          <cell r="BU5" t="str">
            <v>Vr Parcial</v>
          </cell>
          <cell r="BV5" t="str">
            <v>Cant</v>
          </cell>
          <cell r="BW5" t="str">
            <v>Vr Parcial</v>
          </cell>
          <cell r="BX5" t="str">
            <v>Cant</v>
          </cell>
          <cell r="BY5" t="str">
            <v>Vr Parcial</v>
          </cell>
          <cell r="BZ5" t="str">
            <v>Cant</v>
          </cell>
          <cell r="CA5" t="str">
            <v>Vr Parcial</v>
          </cell>
          <cell r="CB5" t="str">
            <v>Cant</v>
          </cell>
          <cell r="CC5" t="str">
            <v>Vr Parcial</v>
          </cell>
          <cell r="CD5" t="str">
            <v>Cant</v>
          </cell>
          <cell r="CE5" t="str">
            <v>Vr Parcial</v>
          </cell>
          <cell r="CF5" t="str">
            <v>Cant</v>
          </cell>
          <cell r="CG5" t="str">
            <v>Vr Parcial</v>
          </cell>
          <cell r="CH5" t="str">
            <v>Cant</v>
          </cell>
          <cell r="CI5" t="str">
            <v>Vr Parcial</v>
          </cell>
          <cell r="CJ5" t="str">
            <v>Cantidad Total</v>
          </cell>
          <cell r="CK5" t="str">
            <v>Subtotal</v>
          </cell>
          <cell r="CL5" t="str">
            <v>Vr Capitulo</v>
          </cell>
          <cell r="CM5" t="str">
            <v>Vr Aproximado al peso</v>
          </cell>
          <cell r="CN5">
            <v>0</v>
          </cell>
        </row>
        <row r="6">
          <cell r="D6" t="str">
            <v>01</v>
          </cell>
          <cell r="E6" t="str">
            <v>PRELIMINARES</v>
          </cell>
          <cell r="F6">
            <v>0</v>
          </cell>
          <cell r="G6">
            <v>0</v>
          </cell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>
            <v>0</v>
          </cell>
          <cell r="CK6"/>
          <cell r="CL6">
            <v>12013729.310799997</v>
          </cell>
          <cell r="CM6">
            <v>12013729</v>
          </cell>
          <cell r="CN6">
            <v>11894661.970148562</v>
          </cell>
          <cell r="CO6">
            <v>119067.02985143848</v>
          </cell>
          <cell r="CP6">
            <v>29766.757462859619</v>
          </cell>
        </row>
        <row r="7">
          <cell r="D7" t="str">
            <v>01-05</v>
          </cell>
          <cell r="E7" t="str">
            <v>LOCALIZACION Y REPLANTEO</v>
          </cell>
          <cell r="F7">
            <v>0</v>
          </cell>
          <cell r="G7">
            <v>0</v>
          </cell>
          <cell r="H7"/>
          <cell r="I7">
            <v>152193.88800000001</v>
          </cell>
          <cell r="J7"/>
          <cell r="K7">
            <v>0</v>
          </cell>
          <cell r="L7"/>
          <cell r="M7">
            <v>0</v>
          </cell>
          <cell r="N7"/>
          <cell r="O7">
            <v>0</v>
          </cell>
          <cell r="P7"/>
          <cell r="Q7">
            <v>0</v>
          </cell>
          <cell r="R7"/>
          <cell r="S7">
            <v>0</v>
          </cell>
          <cell r="T7"/>
          <cell r="U7">
            <v>0</v>
          </cell>
          <cell r="V7"/>
          <cell r="W7">
            <v>0</v>
          </cell>
          <cell r="X7"/>
          <cell r="Y7">
            <v>0</v>
          </cell>
          <cell r="Z7"/>
          <cell r="AA7">
            <v>0</v>
          </cell>
          <cell r="AB7"/>
          <cell r="AC7">
            <v>0</v>
          </cell>
          <cell r="AD7"/>
          <cell r="AE7">
            <v>0</v>
          </cell>
          <cell r="AF7"/>
          <cell r="AG7">
            <v>0</v>
          </cell>
          <cell r="AH7"/>
          <cell r="AI7">
            <v>0</v>
          </cell>
          <cell r="AJ7"/>
          <cell r="AK7">
            <v>0</v>
          </cell>
          <cell r="AL7"/>
          <cell r="AM7">
            <v>0</v>
          </cell>
          <cell r="AN7"/>
          <cell r="AO7">
            <v>0</v>
          </cell>
          <cell r="AP7"/>
          <cell r="AQ7">
            <v>0</v>
          </cell>
          <cell r="AR7"/>
          <cell r="AS7">
            <v>0</v>
          </cell>
          <cell r="AT7"/>
          <cell r="AU7">
            <v>0</v>
          </cell>
          <cell r="AV7"/>
          <cell r="AW7">
            <v>0</v>
          </cell>
          <cell r="AX7"/>
          <cell r="AY7">
            <v>0</v>
          </cell>
          <cell r="AZ7"/>
          <cell r="BA7">
            <v>0</v>
          </cell>
          <cell r="BB7"/>
          <cell r="BC7">
            <v>0</v>
          </cell>
          <cell r="BD7"/>
          <cell r="BE7">
            <v>0</v>
          </cell>
          <cell r="BF7"/>
          <cell r="BG7">
            <v>0</v>
          </cell>
          <cell r="BH7"/>
          <cell r="BI7">
            <v>0</v>
          </cell>
          <cell r="BJ7"/>
          <cell r="BK7">
            <v>0</v>
          </cell>
          <cell r="BL7"/>
          <cell r="BM7">
            <v>0</v>
          </cell>
          <cell r="BN7"/>
          <cell r="BO7">
            <v>0</v>
          </cell>
          <cell r="BP7"/>
          <cell r="BQ7">
            <v>0</v>
          </cell>
          <cell r="BR7"/>
          <cell r="BS7">
            <v>0</v>
          </cell>
          <cell r="BT7"/>
          <cell r="BU7">
            <v>0</v>
          </cell>
          <cell r="BV7"/>
          <cell r="BW7">
            <v>0</v>
          </cell>
          <cell r="BX7"/>
          <cell r="BY7">
            <v>0</v>
          </cell>
          <cell r="BZ7"/>
          <cell r="CA7">
            <v>0</v>
          </cell>
          <cell r="CB7"/>
          <cell r="CC7">
            <v>0</v>
          </cell>
          <cell r="CD7"/>
          <cell r="CE7">
            <v>0</v>
          </cell>
          <cell r="CF7"/>
          <cell r="CG7">
            <v>0</v>
          </cell>
          <cell r="CH7"/>
          <cell r="CI7">
            <v>0</v>
          </cell>
          <cell r="CJ7">
            <v>0</v>
          </cell>
          <cell r="CK7">
            <v>152193.88800000001</v>
          </cell>
          <cell r="CL7"/>
          <cell r="CM7">
            <v>152194</v>
          </cell>
          <cell r="CN7">
            <v>11894662.970148601</v>
          </cell>
          <cell r="CO7">
            <v>-11742468.970148601</v>
          </cell>
          <cell r="CP7">
            <v>-2935617.2425371502</v>
          </cell>
        </row>
        <row r="8">
          <cell r="D8" t="str">
            <v>01-05-010</v>
          </cell>
          <cell r="E8" t="str">
            <v>LOCALIZACION Y REPLANTEO METODO MANUAL. INCLUYE LARGUEROS, NYLON, TRANSPORTE INTERNO Y TODO LO NECESARIO PARA SU CORRECTA EJECUCION.</v>
          </cell>
          <cell r="F8" t="str">
            <v>M2</v>
          </cell>
          <cell r="G8">
            <v>6863</v>
          </cell>
          <cell r="H8">
            <v>22.176000000000002</v>
          </cell>
          <cell r="I8">
            <v>152193.88800000001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22.176000000000002</v>
          </cell>
          <cell r="CK8">
            <v>152193.88800000001</v>
          </cell>
          <cell r="CL8"/>
          <cell r="CM8">
            <v>152194</v>
          </cell>
          <cell r="CN8">
            <v>11894663.970148601</v>
          </cell>
          <cell r="CO8">
            <v>-11742469.970148601</v>
          </cell>
          <cell r="CP8">
            <v>-2935617.4925371502</v>
          </cell>
          <cell r="CU8">
            <v>0</v>
          </cell>
        </row>
        <row r="9">
          <cell r="D9" t="str">
            <v>01-10</v>
          </cell>
          <cell r="E9" t="str">
            <v>DEMOLICIONES, DESMONTES Y ADECUACIONES</v>
          </cell>
          <cell r="F9">
            <v>0</v>
          </cell>
          <cell r="G9">
            <v>0</v>
          </cell>
          <cell r="H9"/>
          <cell r="I9">
            <v>0</v>
          </cell>
          <cell r="J9"/>
          <cell r="K9">
            <v>310217.18400000001</v>
          </cell>
          <cell r="L9"/>
          <cell r="M9">
            <v>307267.60000000003</v>
          </cell>
          <cell r="N9"/>
          <cell r="O9">
            <v>317767.32000000007</v>
          </cell>
          <cell r="P9"/>
          <cell r="Q9">
            <v>0</v>
          </cell>
          <cell r="R9"/>
          <cell r="S9">
            <v>305646.728</v>
          </cell>
          <cell r="T9"/>
          <cell r="U9">
            <v>275816.84000000003</v>
          </cell>
          <cell r="V9"/>
          <cell r="W9">
            <v>323958.56</v>
          </cell>
          <cell r="X9"/>
          <cell r="Y9">
            <v>216944.64000000001</v>
          </cell>
          <cell r="Z9"/>
          <cell r="AA9">
            <v>306591.76</v>
          </cell>
          <cell r="AB9"/>
          <cell r="AC9">
            <v>351438.76</v>
          </cell>
          <cell r="AD9"/>
          <cell r="AE9">
            <v>333200.71600000001</v>
          </cell>
          <cell r="AF9"/>
          <cell r="AG9">
            <v>347169.13199999998</v>
          </cell>
          <cell r="AH9"/>
          <cell r="AI9">
            <v>344323.34400000004</v>
          </cell>
          <cell r="AJ9"/>
          <cell r="AK9">
            <v>325351.424</v>
          </cell>
          <cell r="AL9"/>
          <cell r="AM9">
            <v>282888.96000000002</v>
          </cell>
          <cell r="AN9"/>
          <cell r="AO9">
            <v>275338.82400000002</v>
          </cell>
          <cell r="AP9"/>
          <cell r="AQ9">
            <v>343171.82</v>
          </cell>
          <cell r="AR9"/>
          <cell r="AS9">
            <v>541882</v>
          </cell>
          <cell r="AT9"/>
          <cell r="AU9">
            <v>385472.32</v>
          </cell>
          <cell r="AV9"/>
          <cell r="AW9">
            <v>292038.18800000002</v>
          </cell>
          <cell r="AX9"/>
          <cell r="AY9">
            <v>311741.462</v>
          </cell>
          <cell r="AZ9"/>
          <cell r="BA9">
            <v>332643.06000000006</v>
          </cell>
          <cell r="BB9"/>
          <cell r="BC9">
            <v>403890.13920000003</v>
          </cell>
          <cell r="BD9"/>
          <cell r="BE9">
            <v>498697.30800000002</v>
          </cell>
          <cell r="BF9"/>
          <cell r="BG9">
            <v>225681.85200000001</v>
          </cell>
          <cell r="BH9"/>
          <cell r="BI9">
            <v>685301.76000000001</v>
          </cell>
          <cell r="BJ9"/>
          <cell r="BK9">
            <v>245574.03200000001</v>
          </cell>
          <cell r="BL9"/>
          <cell r="BM9">
            <v>177592.76920000004</v>
          </cell>
          <cell r="BN9"/>
          <cell r="BO9">
            <v>0</v>
          </cell>
          <cell r="BP9"/>
          <cell r="BQ9">
            <v>203475.49200000003</v>
          </cell>
          <cell r="BR9"/>
          <cell r="BS9">
            <v>393342.12720000005</v>
          </cell>
          <cell r="BT9"/>
          <cell r="BU9">
            <v>260300.6912</v>
          </cell>
          <cell r="BV9"/>
          <cell r="BW9">
            <v>254501.85200000001</v>
          </cell>
          <cell r="BX9"/>
          <cell r="BY9">
            <v>133042.228</v>
          </cell>
          <cell r="BZ9"/>
          <cell r="CA9">
            <v>171390.00999999998</v>
          </cell>
          <cell r="CB9"/>
          <cell r="CC9">
            <v>444322.56</v>
          </cell>
          <cell r="CD9"/>
          <cell r="CE9">
            <v>159345.64800000002</v>
          </cell>
          <cell r="CF9"/>
          <cell r="CG9">
            <v>435832.31999999995</v>
          </cell>
          <cell r="CH9"/>
          <cell r="CI9">
            <v>338373.99199999997</v>
          </cell>
          <cell r="CJ9">
            <v>0</v>
          </cell>
          <cell r="CK9">
            <v>11861535.422799999</v>
          </cell>
          <cell r="CL9"/>
          <cell r="CM9">
            <v>11861535</v>
          </cell>
          <cell r="CN9">
            <v>11894664.970148601</v>
          </cell>
          <cell r="CO9">
            <v>-33129.970148600638</v>
          </cell>
          <cell r="CP9">
            <v>-8282.4925371501595</v>
          </cell>
        </row>
        <row r="10">
          <cell r="D10" t="str">
            <v>01-10-010</v>
          </cell>
          <cell r="E10" t="str">
            <v>DEMOLICION DE MURO EN LADRILLO DE E=10CM O 15CM; INCLUYE BOTADA</v>
          </cell>
          <cell r="F10" t="str">
            <v>M2</v>
          </cell>
          <cell r="G10">
            <v>10862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/>
          <cell r="CM10">
            <v>0</v>
          </cell>
          <cell r="CN10">
            <v>11894665.970148601</v>
          </cell>
          <cell r="CO10">
            <v>-11894665.970148601</v>
          </cell>
          <cell r="CP10">
            <v>-2973666.4925371502</v>
          </cell>
          <cell r="CU10">
            <v>0</v>
          </cell>
        </row>
        <row r="11">
          <cell r="D11" t="str">
            <v>01-10-020</v>
          </cell>
          <cell r="E11" t="str">
            <v>DEMOLICION DE PISO MORTERO; INCLUYE BOTADA.</v>
          </cell>
          <cell r="F11" t="str">
            <v>M2</v>
          </cell>
          <cell r="G11">
            <v>8448</v>
          </cell>
          <cell r="H11">
            <v>0</v>
          </cell>
          <cell r="I11">
            <v>0</v>
          </cell>
          <cell r="J11">
            <v>2.48</v>
          </cell>
          <cell r="K11">
            <v>20951.04</v>
          </cell>
          <cell r="L11">
            <v>2.4</v>
          </cell>
          <cell r="M11">
            <v>20275.2</v>
          </cell>
          <cell r="N11">
            <v>2.52</v>
          </cell>
          <cell r="O11">
            <v>21288.959999999999</v>
          </cell>
          <cell r="P11">
            <v>0</v>
          </cell>
          <cell r="Q11">
            <v>0</v>
          </cell>
          <cell r="R11">
            <v>2.2109999999999999</v>
          </cell>
          <cell r="S11">
            <v>18678.527999999998</v>
          </cell>
          <cell r="T11">
            <v>2.2000000000000002</v>
          </cell>
          <cell r="U11">
            <v>18585.600000000002</v>
          </cell>
          <cell r="V11">
            <v>2.5299999999999998</v>
          </cell>
          <cell r="W11">
            <v>21373.439999999999</v>
          </cell>
          <cell r="X11">
            <v>1.8</v>
          </cell>
          <cell r="Y11">
            <v>15206.4</v>
          </cell>
          <cell r="Z11">
            <v>2.72</v>
          </cell>
          <cell r="AA11">
            <v>22978.560000000001</v>
          </cell>
          <cell r="AB11">
            <v>3.06</v>
          </cell>
          <cell r="AC11">
            <v>25850.880000000001</v>
          </cell>
          <cell r="AD11">
            <v>2.8380000000000001</v>
          </cell>
          <cell r="AE11">
            <v>23975.423999999999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2.16</v>
          </cell>
          <cell r="AM11">
            <v>18247.68</v>
          </cell>
          <cell r="AN11">
            <v>1.94</v>
          </cell>
          <cell r="AO11">
            <v>16389.12</v>
          </cell>
          <cell r="AP11">
            <v>3.12</v>
          </cell>
          <cell r="AQ11">
            <v>26357.760000000002</v>
          </cell>
          <cell r="AR11">
            <v>4</v>
          </cell>
          <cell r="AS11">
            <v>33792</v>
          </cell>
          <cell r="AT11">
            <v>3.72</v>
          </cell>
          <cell r="AU11">
            <v>31426.560000000001</v>
          </cell>
          <cell r="AV11">
            <v>2.3770000000000002</v>
          </cell>
          <cell r="AW11">
            <v>20080.896000000001</v>
          </cell>
          <cell r="AX11">
            <v>2.56</v>
          </cell>
          <cell r="AY11">
            <v>21626.880000000001</v>
          </cell>
          <cell r="AZ11">
            <v>2.7439999999999998</v>
          </cell>
          <cell r="BA11">
            <v>23181.311999999998</v>
          </cell>
          <cell r="BB11">
            <v>3.6823999999999999</v>
          </cell>
          <cell r="BC11">
            <v>31108.915199999999</v>
          </cell>
          <cell r="BD11">
            <v>14.322000000000001</v>
          </cell>
          <cell r="BE11">
            <v>120992.25600000001</v>
          </cell>
          <cell r="BF11">
            <v>2.9440000000000004</v>
          </cell>
          <cell r="BG11">
            <v>24870.912000000004</v>
          </cell>
          <cell r="BH11">
            <v>81.12</v>
          </cell>
          <cell r="BI11">
            <v>685301.76000000001</v>
          </cell>
          <cell r="BJ11">
            <v>3.4915000000000003</v>
          </cell>
          <cell r="BK11">
            <v>29496.192000000003</v>
          </cell>
          <cell r="BL11">
            <v>1.9863999999999997</v>
          </cell>
          <cell r="BM11">
            <v>16781.107199999999</v>
          </cell>
          <cell r="BN11">
            <v>0</v>
          </cell>
          <cell r="BO11">
            <v>0</v>
          </cell>
          <cell r="BP11">
            <v>2.484</v>
          </cell>
          <cell r="BQ11">
            <v>20984.831999999999</v>
          </cell>
          <cell r="BR11">
            <v>3.9621</v>
          </cell>
          <cell r="BS11">
            <v>33471.820800000001</v>
          </cell>
          <cell r="BT11">
            <v>2.6324000000000005</v>
          </cell>
          <cell r="BU11">
            <v>22238.515200000005</v>
          </cell>
          <cell r="BV11">
            <v>3.4640000000000004</v>
          </cell>
          <cell r="BW11">
            <v>29263.872000000003</v>
          </cell>
          <cell r="BX11">
            <v>2.7370000000000001</v>
          </cell>
          <cell r="BY11">
            <v>23122.175999999999</v>
          </cell>
          <cell r="BZ11">
            <v>2.472</v>
          </cell>
          <cell r="CA11">
            <v>20883.455999999998</v>
          </cell>
          <cell r="CB11">
            <v>52.594999999999999</v>
          </cell>
          <cell r="CC11">
            <v>444322.56</v>
          </cell>
          <cell r="CD11">
            <v>2.7319999999999998</v>
          </cell>
          <cell r="CE11">
            <v>23079.935999999998</v>
          </cell>
          <cell r="CF11">
            <v>51.589999999999996</v>
          </cell>
          <cell r="CG11">
            <v>435832.31999999995</v>
          </cell>
          <cell r="CH11">
            <v>4.4774999999999991</v>
          </cell>
          <cell r="CI11">
            <v>37825.919999999991</v>
          </cell>
          <cell r="CJ11">
            <v>284.07229999999998</v>
          </cell>
          <cell r="CK11">
            <v>2399842.7903999998</v>
          </cell>
          <cell r="CL11"/>
          <cell r="CM11">
            <v>2399843</v>
          </cell>
          <cell r="CN11">
            <v>11894666.970148601</v>
          </cell>
          <cell r="CO11">
            <v>-9494823.9701486006</v>
          </cell>
          <cell r="CP11">
            <v>-2373705.9925371502</v>
          </cell>
          <cell r="CU11">
            <v>0</v>
          </cell>
        </row>
        <row r="12">
          <cell r="D12" t="str">
            <v>01-10-030</v>
          </cell>
          <cell r="E12" t="str">
            <v>DEMOLICION DE ENCHAPES; INCLUYE BOTADA.</v>
          </cell>
          <cell r="F12" t="str">
            <v>M2</v>
          </cell>
          <cell r="G12">
            <v>8448</v>
          </cell>
          <cell r="H12">
            <v>0</v>
          </cell>
          <cell r="I12">
            <v>0</v>
          </cell>
          <cell r="J12">
            <v>11.58</v>
          </cell>
          <cell r="K12">
            <v>97827.839999999997</v>
          </cell>
          <cell r="L12">
            <v>11.6</v>
          </cell>
          <cell r="M12">
            <v>97996.800000000003</v>
          </cell>
          <cell r="N12">
            <v>12.000000000000002</v>
          </cell>
          <cell r="O12">
            <v>101376.00000000001</v>
          </cell>
          <cell r="P12">
            <v>0</v>
          </cell>
          <cell r="Q12">
            <v>0</v>
          </cell>
          <cell r="R12">
            <v>12.32</v>
          </cell>
          <cell r="S12">
            <v>104079.36</v>
          </cell>
          <cell r="T12">
            <v>10.8</v>
          </cell>
          <cell r="U12">
            <v>91238.400000000009</v>
          </cell>
          <cell r="V12">
            <v>11.999999999999998</v>
          </cell>
          <cell r="W12">
            <v>101375.99999999999</v>
          </cell>
          <cell r="X12">
            <v>10.799999999999999</v>
          </cell>
          <cell r="Y12">
            <v>91238.399999999994</v>
          </cell>
          <cell r="Z12">
            <v>11.2</v>
          </cell>
          <cell r="AA12">
            <v>94617.599999999991</v>
          </cell>
          <cell r="AB12">
            <v>14</v>
          </cell>
          <cell r="AC12">
            <v>118272</v>
          </cell>
          <cell r="AD12">
            <v>12.28</v>
          </cell>
          <cell r="AE12">
            <v>103741.43999999999</v>
          </cell>
          <cell r="AF12">
            <v>13.879999999999999</v>
          </cell>
          <cell r="AG12">
            <v>117258.23999999999</v>
          </cell>
          <cell r="AH12">
            <v>13.760000000000002</v>
          </cell>
          <cell r="AI12">
            <v>116244.48000000001</v>
          </cell>
          <cell r="AJ12">
            <v>12.959999999999999</v>
          </cell>
          <cell r="AK12">
            <v>109486.07999999999</v>
          </cell>
          <cell r="AL12">
            <v>10.4</v>
          </cell>
          <cell r="AM12">
            <v>87859.199999999997</v>
          </cell>
          <cell r="AN12">
            <v>10.16</v>
          </cell>
          <cell r="AO12">
            <v>85831.680000000008</v>
          </cell>
          <cell r="AP12">
            <v>12.6</v>
          </cell>
          <cell r="AQ12">
            <v>106444.8</v>
          </cell>
          <cell r="AR12">
            <v>22</v>
          </cell>
          <cell r="AS12">
            <v>185856</v>
          </cell>
          <cell r="AT12">
            <v>15.2</v>
          </cell>
          <cell r="AU12">
            <v>128409.59999999999</v>
          </cell>
          <cell r="AV12">
            <v>10.76</v>
          </cell>
          <cell r="AW12">
            <v>90900.479999999996</v>
          </cell>
          <cell r="AX12">
            <v>11.479999999999999</v>
          </cell>
          <cell r="AY12">
            <v>96983.039999999994</v>
          </cell>
          <cell r="AZ12">
            <v>13.32</v>
          </cell>
          <cell r="BA12">
            <v>112527.36</v>
          </cell>
          <cell r="BB12">
            <v>14.959999999999999</v>
          </cell>
          <cell r="BC12">
            <v>126382.07999999999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8.4188000000000009</v>
          </cell>
          <cell r="BS12">
            <v>71122.022400000002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11.787499999999998</v>
          </cell>
          <cell r="CI12">
            <v>99580.799999999988</v>
          </cell>
          <cell r="CJ12">
            <v>300.26629999999994</v>
          </cell>
          <cell r="CK12">
            <v>2536649.7023999994</v>
          </cell>
          <cell r="CL12"/>
          <cell r="CM12">
            <v>2536650</v>
          </cell>
          <cell r="CN12">
            <v>11894667.970148601</v>
          </cell>
          <cell r="CO12">
            <v>-9358017.9701486006</v>
          </cell>
          <cell r="CP12">
            <v>-2339504.4925371502</v>
          </cell>
          <cell r="CU12">
            <v>0</v>
          </cell>
        </row>
        <row r="13">
          <cell r="D13" t="str">
            <v>01-10-040</v>
          </cell>
          <cell r="E13" t="str">
            <v>RETIRO DE APARATOS SANITARIOS; DESMONTE DE CABINAS, PUERTAS, VENTANAS Y LVD PREFABRICADO O SIMILAR; INCLUYE BOTADA.</v>
          </cell>
          <cell r="F13" t="str">
            <v>U</v>
          </cell>
          <cell r="G13">
            <v>8448</v>
          </cell>
          <cell r="H13">
            <v>0</v>
          </cell>
          <cell r="I13">
            <v>0</v>
          </cell>
          <cell r="J13">
            <v>2</v>
          </cell>
          <cell r="K13">
            <v>16896</v>
          </cell>
          <cell r="L13">
            <v>2</v>
          </cell>
          <cell r="M13">
            <v>16896</v>
          </cell>
          <cell r="N13">
            <v>2</v>
          </cell>
          <cell r="O13">
            <v>16896</v>
          </cell>
          <cell r="P13">
            <v>0</v>
          </cell>
          <cell r="Q13">
            <v>0</v>
          </cell>
          <cell r="R13">
            <v>2</v>
          </cell>
          <cell r="S13">
            <v>16896</v>
          </cell>
          <cell r="T13">
            <v>0</v>
          </cell>
          <cell r="U13">
            <v>0</v>
          </cell>
          <cell r="V13">
            <v>2</v>
          </cell>
          <cell r="W13">
            <v>16896</v>
          </cell>
          <cell r="X13">
            <v>2</v>
          </cell>
          <cell r="Y13">
            <v>16896</v>
          </cell>
          <cell r="Z13">
            <v>2</v>
          </cell>
          <cell r="AA13">
            <v>16896</v>
          </cell>
          <cell r="AB13">
            <v>2</v>
          </cell>
          <cell r="AC13">
            <v>16896</v>
          </cell>
          <cell r="AD13">
            <v>2</v>
          </cell>
          <cell r="AE13">
            <v>16896</v>
          </cell>
          <cell r="AF13">
            <v>2</v>
          </cell>
          <cell r="AG13">
            <v>16896</v>
          </cell>
          <cell r="AH13">
            <v>2</v>
          </cell>
          <cell r="AI13">
            <v>16896</v>
          </cell>
          <cell r="AJ13">
            <v>2</v>
          </cell>
          <cell r="AK13">
            <v>16896</v>
          </cell>
          <cell r="AL13">
            <v>2</v>
          </cell>
          <cell r="AM13">
            <v>16896</v>
          </cell>
          <cell r="AN13">
            <v>2</v>
          </cell>
          <cell r="AO13">
            <v>16896</v>
          </cell>
          <cell r="AP13">
            <v>2</v>
          </cell>
          <cell r="AQ13">
            <v>16896</v>
          </cell>
          <cell r="AR13">
            <v>2</v>
          </cell>
          <cell r="AS13">
            <v>16896</v>
          </cell>
          <cell r="AT13">
            <v>2</v>
          </cell>
          <cell r="AU13">
            <v>16896</v>
          </cell>
          <cell r="AV13">
            <v>2</v>
          </cell>
          <cell r="AW13">
            <v>16896</v>
          </cell>
          <cell r="AX13">
            <v>2</v>
          </cell>
          <cell r="AY13">
            <v>16896</v>
          </cell>
          <cell r="AZ13">
            <v>2</v>
          </cell>
          <cell r="BA13">
            <v>16896</v>
          </cell>
          <cell r="BB13">
            <v>2</v>
          </cell>
          <cell r="BC13">
            <v>16896</v>
          </cell>
          <cell r="BD13">
            <v>0</v>
          </cell>
          <cell r="BE13">
            <v>0</v>
          </cell>
          <cell r="BF13">
            <v>1</v>
          </cell>
          <cell r="BG13">
            <v>8448</v>
          </cell>
          <cell r="BH13">
            <v>0</v>
          </cell>
          <cell r="BI13">
            <v>0</v>
          </cell>
          <cell r="BJ13">
            <v>1</v>
          </cell>
          <cell r="BK13">
            <v>8448</v>
          </cell>
          <cell r="BL13">
            <v>1</v>
          </cell>
          <cell r="BM13">
            <v>8448</v>
          </cell>
          <cell r="BN13">
            <v>0</v>
          </cell>
          <cell r="BO13">
            <v>0</v>
          </cell>
          <cell r="BP13">
            <v>1</v>
          </cell>
          <cell r="BQ13">
            <v>8448</v>
          </cell>
          <cell r="BR13">
            <v>1</v>
          </cell>
          <cell r="BS13">
            <v>8448</v>
          </cell>
          <cell r="BT13">
            <v>1</v>
          </cell>
          <cell r="BU13">
            <v>8448</v>
          </cell>
          <cell r="BV13">
            <v>1</v>
          </cell>
          <cell r="BW13">
            <v>8448</v>
          </cell>
          <cell r="BX13">
            <v>1</v>
          </cell>
          <cell r="BY13">
            <v>8448</v>
          </cell>
          <cell r="BZ13">
            <v>1</v>
          </cell>
          <cell r="CA13">
            <v>8448</v>
          </cell>
          <cell r="CB13">
            <v>0</v>
          </cell>
          <cell r="CC13">
            <v>0</v>
          </cell>
          <cell r="CD13">
            <v>1</v>
          </cell>
          <cell r="CE13">
            <v>8448</v>
          </cell>
          <cell r="CF13">
            <v>0</v>
          </cell>
          <cell r="CG13">
            <v>0</v>
          </cell>
          <cell r="CH13">
            <v>1</v>
          </cell>
          <cell r="CI13">
            <v>8448</v>
          </cell>
          <cell r="CJ13">
            <v>53</v>
          </cell>
          <cell r="CK13">
            <v>447744</v>
          </cell>
          <cell r="CL13"/>
          <cell r="CM13">
            <v>447744</v>
          </cell>
          <cell r="CN13">
            <v>11894668.970148601</v>
          </cell>
          <cell r="CO13">
            <v>-11446924.970148601</v>
          </cell>
          <cell r="CP13">
            <v>-2861731.2425371502</v>
          </cell>
        </row>
        <row r="14">
          <cell r="D14" t="str">
            <v>01-10-050</v>
          </cell>
          <cell r="E14" t="str">
            <v>DEMOLICION DE REVOQUES; INCLUYE BOTADA.</v>
          </cell>
          <cell r="F14" t="str">
            <v>M2</v>
          </cell>
          <cell r="G14">
            <v>8448</v>
          </cell>
          <cell r="H14">
            <v>0</v>
          </cell>
          <cell r="I14">
            <v>0</v>
          </cell>
          <cell r="J14">
            <v>12.576000000000001</v>
          </cell>
          <cell r="K14">
            <v>106242.04800000001</v>
          </cell>
          <cell r="L14">
            <v>12.4</v>
          </cell>
          <cell r="M14">
            <v>104755.2</v>
          </cell>
          <cell r="N14">
            <v>12.840000000000003</v>
          </cell>
          <cell r="O14">
            <v>108472.32000000004</v>
          </cell>
          <cell r="P14">
            <v>0</v>
          </cell>
          <cell r="Q14">
            <v>0</v>
          </cell>
          <cell r="R14">
            <v>11.96</v>
          </cell>
          <cell r="S14">
            <v>101038.08</v>
          </cell>
          <cell r="T14">
            <v>11.96</v>
          </cell>
          <cell r="U14">
            <v>101038.08</v>
          </cell>
          <cell r="V14">
            <v>13.28</v>
          </cell>
          <cell r="W14">
            <v>112189.43999999999</v>
          </cell>
          <cell r="X14">
            <v>11.080000000000002</v>
          </cell>
          <cell r="Y14">
            <v>93603.840000000011</v>
          </cell>
          <cell r="Z14">
            <v>12.400000000000002</v>
          </cell>
          <cell r="AA14">
            <v>104755.20000000001</v>
          </cell>
          <cell r="AB14">
            <v>13.72</v>
          </cell>
          <cell r="AC14">
            <v>115906.56000000001</v>
          </cell>
          <cell r="AD14">
            <v>13.588000000000001</v>
          </cell>
          <cell r="AE14">
            <v>114791.42400000001</v>
          </cell>
          <cell r="AF14">
            <v>15.347999999999999</v>
          </cell>
          <cell r="AG14">
            <v>129659.90399999999</v>
          </cell>
          <cell r="AH14">
            <v>15.216000000000005</v>
          </cell>
          <cell r="AI14">
            <v>128544.76800000004</v>
          </cell>
          <cell r="AJ14">
            <v>14.336</v>
          </cell>
          <cell r="AK14">
            <v>121110.52800000001</v>
          </cell>
          <cell r="AL14">
            <v>11.520000000000001</v>
          </cell>
          <cell r="AM14">
            <v>97320.960000000006</v>
          </cell>
          <cell r="AN14">
            <v>11.256</v>
          </cell>
          <cell r="AO14">
            <v>95090.687999999995</v>
          </cell>
          <cell r="AP14">
            <v>13.940000000000001</v>
          </cell>
          <cell r="AQ14">
            <v>117765.12000000001</v>
          </cell>
          <cell r="AR14">
            <v>22</v>
          </cell>
          <cell r="AS14">
            <v>185856</v>
          </cell>
          <cell r="AT14">
            <v>15.040000000000001</v>
          </cell>
          <cell r="AU14">
            <v>127057.92000000001</v>
          </cell>
          <cell r="AV14">
            <v>11.828000000000003</v>
          </cell>
          <cell r="AW14">
            <v>99922.944000000018</v>
          </cell>
          <cell r="AX14">
            <v>12.698</v>
          </cell>
          <cell r="AY14">
            <v>107272.704</v>
          </cell>
          <cell r="AZ14">
            <v>12.972000000000001</v>
          </cell>
          <cell r="BA14">
            <v>109587.45600000001</v>
          </cell>
          <cell r="BB14">
            <v>16.536000000000001</v>
          </cell>
          <cell r="BC14">
            <v>139696.12800000003</v>
          </cell>
          <cell r="BD14">
            <v>25.388000000000002</v>
          </cell>
          <cell r="BE14">
            <v>214477.82400000002</v>
          </cell>
          <cell r="BF14">
            <v>13.860000000000001</v>
          </cell>
          <cell r="BG14">
            <v>117089.28000000001</v>
          </cell>
          <cell r="BH14">
            <v>0</v>
          </cell>
          <cell r="BI14">
            <v>0</v>
          </cell>
          <cell r="BJ14">
            <v>14.96</v>
          </cell>
          <cell r="BK14">
            <v>126382.08</v>
          </cell>
          <cell r="BL14">
            <v>10.978000000000002</v>
          </cell>
          <cell r="BM14">
            <v>92742.144000000015</v>
          </cell>
          <cell r="BN14">
            <v>0</v>
          </cell>
          <cell r="BO14">
            <v>0</v>
          </cell>
          <cell r="BP14">
            <v>12.540000000000001</v>
          </cell>
          <cell r="BQ14">
            <v>105937.92000000001</v>
          </cell>
          <cell r="BR14">
            <v>20.196000000000002</v>
          </cell>
          <cell r="BS14">
            <v>170615.80800000002</v>
          </cell>
          <cell r="BT14">
            <v>16.544</v>
          </cell>
          <cell r="BU14">
            <v>139763.712</v>
          </cell>
          <cell r="BV14">
            <v>15.620000000000001</v>
          </cell>
          <cell r="BW14">
            <v>131957.76000000001</v>
          </cell>
          <cell r="BX14">
            <v>3.3840000000000003</v>
          </cell>
          <cell r="BY14">
            <v>28588.032000000003</v>
          </cell>
          <cell r="BZ14">
            <v>8.6549999999999994</v>
          </cell>
          <cell r="CA14">
            <v>73117.439999999988</v>
          </cell>
          <cell r="CB14">
            <v>0</v>
          </cell>
          <cell r="CC14">
            <v>0</v>
          </cell>
          <cell r="CD14">
            <v>6.644000000000001</v>
          </cell>
          <cell r="CE14">
            <v>56128.51200000001</v>
          </cell>
          <cell r="CF14">
            <v>0</v>
          </cell>
          <cell r="CG14">
            <v>0</v>
          </cell>
          <cell r="CH14">
            <v>10.965</v>
          </cell>
          <cell r="CI14">
            <v>92632.319999999992</v>
          </cell>
          <cell r="CJ14">
            <v>458.22799999999995</v>
          </cell>
          <cell r="CK14">
            <v>3871110.1439999994</v>
          </cell>
          <cell r="CL14"/>
          <cell r="CM14">
            <v>3871110</v>
          </cell>
          <cell r="CN14">
            <v>11894669.970148601</v>
          </cell>
          <cell r="CO14">
            <v>-8023559.9701486006</v>
          </cell>
          <cell r="CP14">
            <v>-2005889.9925371502</v>
          </cell>
        </row>
        <row r="15">
          <cell r="D15" t="str">
            <v>01-10-060</v>
          </cell>
          <cell r="E15" t="str">
            <v>DEMOLICION DE LAVADERO EN CONCRETO CON TANQUE Y MESON EN CONCRETO O SIMILAR; INCLUYE BOTADA.</v>
          </cell>
          <cell r="F15" t="str">
            <v>U</v>
          </cell>
          <cell r="G15">
            <v>25345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1</v>
          </cell>
          <cell r="BE15">
            <v>25345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1</v>
          </cell>
          <cell r="CK15">
            <v>25345</v>
          </cell>
          <cell r="CL15"/>
          <cell r="CM15">
            <v>25345</v>
          </cell>
          <cell r="CN15">
            <v>11894670.970148601</v>
          </cell>
          <cell r="CO15">
            <v>-11869325.970148601</v>
          </cell>
          <cell r="CP15">
            <v>-2967331.4925371502</v>
          </cell>
        </row>
        <row r="16">
          <cell r="D16" t="str">
            <v>01-10-070</v>
          </cell>
          <cell r="E16" t="str">
            <v>DESMONTE DE CUBIERTA EN FIBROCEMENTO, ZINC O SIMILAR</v>
          </cell>
          <cell r="F16" t="str">
            <v>M2</v>
          </cell>
          <cell r="G16">
            <v>10290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/>
          <cell r="CM16">
            <v>0</v>
          </cell>
          <cell r="CN16">
            <v>11894671.970148601</v>
          </cell>
          <cell r="CO16">
            <v>-11894671.970148601</v>
          </cell>
          <cell r="CP16">
            <v>-2973667.9925371502</v>
          </cell>
        </row>
        <row r="17">
          <cell r="D17" t="str">
            <v>01-10-080</v>
          </cell>
          <cell r="E17" t="str">
            <v>DESMONTE DE CUBIERTA EN TEJA DE BARRO</v>
          </cell>
          <cell r="F17" t="str">
            <v>M2</v>
          </cell>
          <cell r="G17">
            <v>15359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/>
          <cell r="CM17">
            <v>0</v>
          </cell>
          <cell r="CN17">
            <v>11894672.970148601</v>
          </cell>
          <cell r="CO17">
            <v>-11894672.970148601</v>
          </cell>
          <cell r="CP17">
            <v>-2973668.2425371502</v>
          </cell>
        </row>
        <row r="18">
          <cell r="D18" t="str">
            <v>01-10-090</v>
          </cell>
          <cell r="E18" t="str">
            <v>ADECUACION DE SUPERFICIE PARA REVOQUE.</v>
          </cell>
          <cell r="F18" t="str">
            <v>M2</v>
          </cell>
          <cell r="G18">
            <v>5431</v>
          </cell>
          <cell r="H18">
            <v>0</v>
          </cell>
          <cell r="I18">
            <v>0</v>
          </cell>
          <cell r="J18">
            <v>12.576000000000001</v>
          </cell>
          <cell r="K18">
            <v>68300.256000000008</v>
          </cell>
          <cell r="L18">
            <v>12.4</v>
          </cell>
          <cell r="M18">
            <v>67344.400000000009</v>
          </cell>
          <cell r="N18">
            <v>12.840000000000003</v>
          </cell>
          <cell r="O18">
            <v>69734.040000000023</v>
          </cell>
          <cell r="P18">
            <v>0</v>
          </cell>
          <cell r="Q18">
            <v>0</v>
          </cell>
          <cell r="R18">
            <v>11.96</v>
          </cell>
          <cell r="S18">
            <v>64954.76</v>
          </cell>
          <cell r="T18">
            <v>11.96</v>
          </cell>
          <cell r="U18">
            <v>64954.76</v>
          </cell>
          <cell r="V18">
            <v>13.28</v>
          </cell>
          <cell r="W18">
            <v>72123.679999999993</v>
          </cell>
          <cell r="X18">
            <v>0</v>
          </cell>
          <cell r="Y18">
            <v>0</v>
          </cell>
          <cell r="Z18">
            <v>12.400000000000002</v>
          </cell>
          <cell r="AA18">
            <v>67344.400000000009</v>
          </cell>
          <cell r="AB18">
            <v>13.72</v>
          </cell>
          <cell r="AC18">
            <v>74513.320000000007</v>
          </cell>
          <cell r="AD18">
            <v>13.588000000000001</v>
          </cell>
          <cell r="AE18">
            <v>73796.428</v>
          </cell>
          <cell r="AF18">
            <v>15.347999999999999</v>
          </cell>
          <cell r="AG18">
            <v>83354.987999999998</v>
          </cell>
          <cell r="AH18">
            <v>15.216000000000005</v>
          </cell>
          <cell r="AI18">
            <v>82638.09600000002</v>
          </cell>
          <cell r="AJ18">
            <v>14.336</v>
          </cell>
          <cell r="AK18">
            <v>77858.816000000006</v>
          </cell>
          <cell r="AL18">
            <v>11.520000000000001</v>
          </cell>
          <cell r="AM18">
            <v>62565.12000000001</v>
          </cell>
          <cell r="AN18">
            <v>11.256</v>
          </cell>
          <cell r="AO18">
            <v>61131.336000000003</v>
          </cell>
          <cell r="AP18">
            <v>13.940000000000001</v>
          </cell>
          <cell r="AQ18">
            <v>75708.140000000014</v>
          </cell>
          <cell r="AR18">
            <v>22</v>
          </cell>
          <cell r="AS18">
            <v>119482</v>
          </cell>
          <cell r="AT18">
            <v>15.040000000000001</v>
          </cell>
          <cell r="AU18">
            <v>81682.240000000005</v>
          </cell>
          <cell r="AV18">
            <v>11.828000000000003</v>
          </cell>
          <cell r="AW18">
            <v>64237.868000000017</v>
          </cell>
          <cell r="AX18">
            <v>12.698</v>
          </cell>
          <cell r="AY18">
            <v>68962.838000000003</v>
          </cell>
          <cell r="AZ18">
            <v>12.972000000000001</v>
          </cell>
          <cell r="BA18">
            <v>70450.932000000001</v>
          </cell>
          <cell r="BB18">
            <v>16.536000000000001</v>
          </cell>
          <cell r="BC18">
            <v>89807.016000000003</v>
          </cell>
          <cell r="BD18">
            <v>25.388000000000002</v>
          </cell>
          <cell r="BE18">
            <v>137882.228</v>
          </cell>
          <cell r="BF18">
            <v>13.860000000000001</v>
          </cell>
          <cell r="BG18">
            <v>75273.66</v>
          </cell>
          <cell r="BH18">
            <v>0</v>
          </cell>
          <cell r="BI18">
            <v>0</v>
          </cell>
          <cell r="BJ18">
            <v>14.96</v>
          </cell>
          <cell r="BK18">
            <v>81247.760000000009</v>
          </cell>
          <cell r="BL18">
            <v>10.978000000000002</v>
          </cell>
          <cell r="BM18">
            <v>59621.518000000011</v>
          </cell>
          <cell r="BN18">
            <v>0</v>
          </cell>
          <cell r="BO18">
            <v>0</v>
          </cell>
          <cell r="BP18">
            <v>12.540000000000001</v>
          </cell>
          <cell r="BQ18">
            <v>68104.740000000005</v>
          </cell>
          <cell r="BR18">
            <v>20.196000000000002</v>
          </cell>
          <cell r="BS18">
            <v>109684.47600000001</v>
          </cell>
          <cell r="BT18">
            <v>16.544</v>
          </cell>
          <cell r="BU18">
            <v>89850.464000000007</v>
          </cell>
          <cell r="BV18">
            <v>15.620000000000001</v>
          </cell>
          <cell r="BW18">
            <v>84832.22</v>
          </cell>
          <cell r="BX18">
            <v>13.42</v>
          </cell>
          <cell r="BY18">
            <v>72884.02</v>
          </cell>
          <cell r="BZ18">
            <v>12.694000000000001</v>
          </cell>
          <cell r="CA18">
            <v>68941.114000000001</v>
          </cell>
          <cell r="CB18">
            <v>0</v>
          </cell>
          <cell r="CC18">
            <v>0</v>
          </cell>
          <cell r="CD18">
            <v>13.200000000000001</v>
          </cell>
          <cell r="CE18">
            <v>71689.200000000012</v>
          </cell>
          <cell r="CF18">
            <v>0</v>
          </cell>
          <cell r="CG18">
            <v>0</v>
          </cell>
          <cell r="CH18">
            <v>18.391999999999999</v>
          </cell>
          <cell r="CI18">
            <v>99886.95199999999</v>
          </cell>
          <cell r="CJ18">
            <v>475.20600000000002</v>
          </cell>
          <cell r="CK18">
            <v>2580843.7860000003</v>
          </cell>
          <cell r="CL18"/>
          <cell r="CM18">
            <v>2580844</v>
          </cell>
          <cell r="CN18">
            <v>11894673.970148601</v>
          </cell>
          <cell r="CO18">
            <v>-9313829.9701486006</v>
          </cell>
          <cell r="CP18">
            <v>-2328457.4925371502</v>
          </cell>
        </row>
        <row r="19">
          <cell r="D19" t="str">
            <v>03</v>
          </cell>
          <cell r="E19" t="str">
            <v>MOVIMIENTOS DE TIERRA</v>
          </cell>
          <cell r="F19">
            <v>0</v>
          </cell>
          <cell r="G19">
            <v>0</v>
          </cell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>
            <v>0</v>
          </cell>
          <cell r="CK19"/>
          <cell r="CL19">
            <v>196234.70106240004</v>
          </cell>
          <cell r="CM19">
            <v>196235</v>
          </cell>
          <cell r="CN19">
            <v>143842.08976417355</v>
          </cell>
          <cell r="CO19">
            <v>52392.91023582645</v>
          </cell>
          <cell r="CP19">
            <v>13098.227558956612</v>
          </cell>
        </row>
        <row r="20">
          <cell r="D20" t="str">
            <v>03-01</v>
          </cell>
          <cell r="E20" t="str">
            <v>EXCAVACIONES</v>
          </cell>
          <cell r="F20">
            <v>0</v>
          </cell>
          <cell r="G20">
            <v>0</v>
          </cell>
          <cell r="H20"/>
          <cell r="I20">
            <v>71815.711968000018</v>
          </cell>
          <cell r="J20"/>
          <cell r="K20">
            <v>0</v>
          </cell>
          <cell r="L20"/>
          <cell r="M20">
            <v>0</v>
          </cell>
          <cell r="N20"/>
          <cell r="O20">
            <v>0</v>
          </cell>
          <cell r="P20"/>
          <cell r="Q20">
            <v>0</v>
          </cell>
          <cell r="R20"/>
          <cell r="S20">
            <v>0</v>
          </cell>
          <cell r="T20"/>
          <cell r="U20">
            <v>0</v>
          </cell>
          <cell r="V20"/>
          <cell r="W20">
            <v>0</v>
          </cell>
          <cell r="X20"/>
          <cell r="Y20">
            <v>0</v>
          </cell>
          <cell r="Z20"/>
          <cell r="AA20">
            <v>0</v>
          </cell>
          <cell r="AB20"/>
          <cell r="AC20">
            <v>0</v>
          </cell>
          <cell r="AD20"/>
          <cell r="AE20">
            <v>0</v>
          </cell>
          <cell r="AF20"/>
          <cell r="AG20">
            <v>0</v>
          </cell>
          <cell r="AH20"/>
          <cell r="AI20">
            <v>0</v>
          </cell>
          <cell r="AJ20"/>
          <cell r="AK20">
            <v>0</v>
          </cell>
          <cell r="AL20"/>
          <cell r="AM20">
            <v>0</v>
          </cell>
          <cell r="AN20"/>
          <cell r="AO20">
            <v>0</v>
          </cell>
          <cell r="AP20"/>
          <cell r="AQ20">
            <v>0</v>
          </cell>
          <cell r="AR20"/>
          <cell r="AS20">
            <v>0</v>
          </cell>
          <cell r="AT20"/>
          <cell r="AU20">
            <v>0</v>
          </cell>
          <cell r="AV20"/>
          <cell r="AW20">
            <v>0</v>
          </cell>
          <cell r="AX20"/>
          <cell r="AY20">
            <v>0</v>
          </cell>
          <cell r="AZ20"/>
          <cell r="BA20">
            <v>0</v>
          </cell>
          <cell r="BB20"/>
          <cell r="BC20">
            <v>0</v>
          </cell>
          <cell r="BD20"/>
          <cell r="BE20">
            <v>0</v>
          </cell>
          <cell r="BF20"/>
          <cell r="BG20">
            <v>0</v>
          </cell>
          <cell r="BH20"/>
          <cell r="BI20">
            <v>0</v>
          </cell>
          <cell r="BJ20"/>
          <cell r="BK20">
            <v>0</v>
          </cell>
          <cell r="BL20"/>
          <cell r="BM20">
            <v>0</v>
          </cell>
          <cell r="BN20"/>
          <cell r="BO20">
            <v>0</v>
          </cell>
          <cell r="BP20"/>
          <cell r="BQ20">
            <v>0</v>
          </cell>
          <cell r="BR20"/>
          <cell r="BS20">
            <v>0</v>
          </cell>
          <cell r="BT20"/>
          <cell r="BU20">
            <v>0</v>
          </cell>
          <cell r="BV20"/>
          <cell r="BW20">
            <v>0</v>
          </cell>
          <cell r="BX20"/>
          <cell r="BY20">
            <v>0</v>
          </cell>
          <cell r="BZ20"/>
          <cell r="CA20">
            <v>0</v>
          </cell>
          <cell r="CB20"/>
          <cell r="CC20">
            <v>0</v>
          </cell>
          <cell r="CD20"/>
          <cell r="CE20">
            <v>0</v>
          </cell>
          <cell r="CF20"/>
          <cell r="CG20">
            <v>0</v>
          </cell>
          <cell r="CH20"/>
          <cell r="CI20">
            <v>0</v>
          </cell>
          <cell r="CJ20">
            <v>0</v>
          </cell>
          <cell r="CK20">
            <v>71815.711968000018</v>
          </cell>
          <cell r="CL20"/>
          <cell r="CM20">
            <v>71816</v>
          </cell>
          <cell r="CN20">
            <v>0</v>
          </cell>
          <cell r="CO20">
            <v>71816</v>
          </cell>
          <cell r="CP20">
            <v>17954</v>
          </cell>
        </row>
        <row r="21">
          <cell r="D21" t="str">
            <v>03-01-020</v>
          </cell>
          <cell r="E21" t="str">
    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    </cell>
          <cell r="F21" t="str">
            <v>M3</v>
          </cell>
          <cell r="G21">
            <v>12129</v>
          </cell>
          <cell r="H21">
            <v>5.9209920000000009</v>
          </cell>
          <cell r="I21">
            <v>71815.711968000018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5.9209920000000009</v>
          </cell>
          <cell r="CK21">
            <v>71815.711968000018</v>
          </cell>
          <cell r="CL21"/>
          <cell r="CM21">
            <v>71816</v>
          </cell>
          <cell r="CN21">
            <v>0</v>
          </cell>
          <cell r="CO21">
            <v>71816</v>
          </cell>
          <cell r="CP21">
            <v>17954</v>
          </cell>
          <cell r="CQ21">
            <v>0</v>
          </cell>
          <cell r="CS21">
            <v>0</v>
          </cell>
          <cell r="CU21">
            <v>0</v>
          </cell>
        </row>
        <row r="22">
          <cell r="D22" t="str">
            <v>03-02</v>
          </cell>
          <cell r="E22" t="str">
            <v>BOTADA</v>
          </cell>
          <cell r="F22">
            <v>0</v>
          </cell>
          <cell r="G22">
            <v>0</v>
          </cell>
          <cell r="H22"/>
          <cell r="I22">
            <v>124418.98909440002</v>
          </cell>
          <cell r="J22"/>
          <cell r="K22">
            <v>0</v>
          </cell>
          <cell r="L22"/>
          <cell r="M22">
            <v>0</v>
          </cell>
          <cell r="N22"/>
          <cell r="O22">
            <v>0</v>
          </cell>
          <cell r="P22"/>
          <cell r="Q22">
            <v>0</v>
          </cell>
          <cell r="R22"/>
          <cell r="S22">
            <v>0</v>
          </cell>
          <cell r="T22"/>
          <cell r="U22">
            <v>0</v>
          </cell>
          <cell r="V22"/>
          <cell r="W22">
            <v>0</v>
          </cell>
          <cell r="X22"/>
          <cell r="Y22">
            <v>0</v>
          </cell>
          <cell r="Z22"/>
          <cell r="AA22">
            <v>0</v>
          </cell>
          <cell r="AB22"/>
          <cell r="AC22">
            <v>0</v>
          </cell>
          <cell r="AD22"/>
          <cell r="AE22">
            <v>0</v>
          </cell>
          <cell r="AF22"/>
          <cell r="AG22">
            <v>0</v>
          </cell>
          <cell r="AH22"/>
          <cell r="AI22">
            <v>0</v>
          </cell>
          <cell r="AJ22"/>
          <cell r="AK22">
            <v>0</v>
          </cell>
          <cell r="AL22"/>
          <cell r="AM22">
            <v>0</v>
          </cell>
          <cell r="AN22"/>
          <cell r="AO22">
            <v>0</v>
          </cell>
          <cell r="AP22"/>
          <cell r="AQ22">
            <v>0</v>
          </cell>
          <cell r="AR22"/>
          <cell r="AS22">
            <v>0</v>
          </cell>
          <cell r="AT22"/>
          <cell r="AU22">
            <v>0</v>
          </cell>
          <cell r="AV22"/>
          <cell r="AW22">
            <v>0</v>
          </cell>
          <cell r="AX22"/>
          <cell r="AY22">
            <v>0</v>
          </cell>
          <cell r="AZ22"/>
          <cell r="BA22">
            <v>0</v>
          </cell>
          <cell r="BB22"/>
          <cell r="BC22">
            <v>0</v>
          </cell>
          <cell r="BD22"/>
          <cell r="BE22">
            <v>0</v>
          </cell>
          <cell r="BF22"/>
          <cell r="BG22">
            <v>0</v>
          </cell>
          <cell r="BH22"/>
          <cell r="BI22">
            <v>0</v>
          </cell>
          <cell r="BJ22"/>
          <cell r="BK22">
            <v>0</v>
          </cell>
          <cell r="BL22"/>
          <cell r="BM22">
            <v>0</v>
          </cell>
          <cell r="BN22"/>
          <cell r="BO22">
            <v>0</v>
          </cell>
          <cell r="BP22"/>
          <cell r="BQ22">
            <v>0</v>
          </cell>
          <cell r="BR22"/>
          <cell r="BS22">
            <v>0</v>
          </cell>
          <cell r="BT22"/>
          <cell r="BU22">
            <v>0</v>
          </cell>
          <cell r="BV22"/>
          <cell r="BW22">
            <v>0</v>
          </cell>
          <cell r="BX22"/>
          <cell r="BY22">
            <v>0</v>
          </cell>
          <cell r="BZ22"/>
          <cell r="CA22">
            <v>0</v>
          </cell>
          <cell r="CB22"/>
          <cell r="CC22">
            <v>0</v>
          </cell>
          <cell r="CD22"/>
          <cell r="CE22">
            <v>0</v>
          </cell>
          <cell r="CF22"/>
          <cell r="CG22">
            <v>0</v>
          </cell>
          <cell r="CH22"/>
          <cell r="CI22">
            <v>0</v>
          </cell>
          <cell r="CJ22">
            <v>0</v>
          </cell>
          <cell r="CK22">
            <v>124418.98909440002</v>
          </cell>
          <cell r="CL22"/>
          <cell r="CM22">
            <v>124419</v>
          </cell>
          <cell r="CN22">
            <v>0</v>
          </cell>
          <cell r="CO22">
            <v>124419</v>
          </cell>
          <cell r="CP22">
            <v>31104.75</v>
          </cell>
        </row>
        <row r="23">
          <cell r="D23" t="str">
            <v>03-02-010</v>
          </cell>
          <cell r="E23" t="str">
            <v>BOTADA DE MATERIALES RESULTANTES DE EXCAVACIONES, DEMOLICIONES, RETIRO Y DEMAS ACTIVIDADES QUE ASI LO REQUIERAN, ESTE SERA LLEVADO EN VOLQUETA U OTRO MEDIO DE TRANSPORTE AL SITIO DESTINADO.</v>
          </cell>
          <cell r="F23" t="str">
            <v>M3</v>
          </cell>
          <cell r="G23">
            <v>16164</v>
          </cell>
          <cell r="H23">
            <v>7.6972896000000013</v>
          </cell>
          <cell r="I23">
            <v>124418.98909440002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7.6972896000000013</v>
          </cell>
          <cell r="CK23">
            <v>124418.98909440002</v>
          </cell>
          <cell r="CL23"/>
          <cell r="CM23">
            <v>124419</v>
          </cell>
          <cell r="CN23">
            <v>0</v>
          </cell>
          <cell r="CO23">
            <v>124419</v>
          </cell>
          <cell r="CP23">
            <v>31104.75</v>
          </cell>
        </row>
        <row r="24">
          <cell r="D24" t="str">
            <v>04</v>
          </cell>
          <cell r="E24" t="str">
            <v>CONCRETOS ESTRUCTURALES</v>
          </cell>
          <cell r="F24">
            <v>0</v>
          </cell>
          <cell r="G24">
            <v>0</v>
          </cell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>
            <v>0</v>
          </cell>
          <cell r="CK24"/>
          <cell r="CL24">
            <v>1981632.2399999998</v>
          </cell>
          <cell r="CM24">
            <v>1981632</v>
          </cell>
          <cell r="CN24">
            <v>1044999.3732870402</v>
          </cell>
          <cell r="CO24">
            <v>936632.62671295984</v>
          </cell>
          <cell r="CP24">
            <v>234158.15667823996</v>
          </cell>
        </row>
        <row r="25">
          <cell r="D25" t="str">
            <v>04-10</v>
          </cell>
          <cell r="E25" t="str">
            <v>CONCRETOS PARA CIMENTACION</v>
          </cell>
          <cell r="F25">
            <v>0</v>
          </cell>
          <cell r="G25">
            <v>0</v>
          </cell>
          <cell r="H25"/>
          <cell r="I25">
            <v>0</v>
          </cell>
          <cell r="J25"/>
          <cell r="K25">
            <v>0</v>
          </cell>
          <cell r="L25"/>
          <cell r="M25">
            <v>0</v>
          </cell>
          <cell r="N25"/>
          <cell r="O25">
            <v>0</v>
          </cell>
          <cell r="P25"/>
          <cell r="Q25">
            <v>0</v>
          </cell>
          <cell r="R25"/>
          <cell r="S25">
            <v>0</v>
          </cell>
          <cell r="T25"/>
          <cell r="U25">
            <v>0</v>
          </cell>
          <cell r="V25"/>
          <cell r="W25">
            <v>0</v>
          </cell>
          <cell r="X25"/>
          <cell r="Y25">
            <v>0</v>
          </cell>
          <cell r="Z25"/>
          <cell r="AA25">
            <v>0</v>
          </cell>
          <cell r="AB25"/>
          <cell r="AC25">
            <v>0</v>
          </cell>
          <cell r="AD25"/>
          <cell r="AE25">
            <v>0</v>
          </cell>
          <cell r="AF25"/>
          <cell r="AG25">
            <v>0</v>
          </cell>
          <cell r="AH25"/>
          <cell r="AI25">
            <v>0</v>
          </cell>
          <cell r="AJ25"/>
          <cell r="AK25">
            <v>0</v>
          </cell>
          <cell r="AL25"/>
          <cell r="AM25">
            <v>0</v>
          </cell>
          <cell r="AN25"/>
          <cell r="AO25">
            <v>0</v>
          </cell>
          <cell r="AP25"/>
          <cell r="AQ25">
            <v>0</v>
          </cell>
          <cell r="AR25"/>
          <cell r="AS25">
            <v>0</v>
          </cell>
          <cell r="AT25"/>
          <cell r="AU25">
            <v>0</v>
          </cell>
          <cell r="AV25"/>
          <cell r="AW25">
            <v>0</v>
          </cell>
          <cell r="AX25"/>
          <cell r="AY25">
            <v>0</v>
          </cell>
          <cell r="AZ25"/>
          <cell r="BA25">
            <v>0</v>
          </cell>
          <cell r="BB25"/>
          <cell r="BC25">
            <v>0</v>
          </cell>
          <cell r="BD25"/>
          <cell r="BE25">
            <v>0</v>
          </cell>
          <cell r="BF25"/>
          <cell r="BG25">
            <v>0</v>
          </cell>
          <cell r="BH25"/>
          <cell r="BI25">
            <v>0</v>
          </cell>
          <cell r="BJ25"/>
          <cell r="BK25">
            <v>0</v>
          </cell>
          <cell r="BL25"/>
          <cell r="BM25">
            <v>0</v>
          </cell>
          <cell r="BN25"/>
          <cell r="BO25">
            <v>0</v>
          </cell>
          <cell r="BP25"/>
          <cell r="BQ25">
            <v>0</v>
          </cell>
          <cell r="BR25"/>
          <cell r="BS25">
            <v>0</v>
          </cell>
          <cell r="BT25"/>
          <cell r="BU25">
            <v>0</v>
          </cell>
          <cell r="BV25"/>
          <cell r="BW25">
            <v>0</v>
          </cell>
          <cell r="BX25"/>
          <cell r="BY25">
            <v>0</v>
          </cell>
          <cell r="BZ25"/>
          <cell r="CA25">
            <v>0</v>
          </cell>
          <cell r="CB25"/>
          <cell r="CC25">
            <v>0</v>
          </cell>
          <cell r="CD25"/>
          <cell r="CE25">
            <v>0</v>
          </cell>
          <cell r="CF25"/>
          <cell r="CG25">
            <v>0</v>
          </cell>
          <cell r="CH25"/>
          <cell r="CI25">
            <v>0</v>
          </cell>
          <cell r="CJ25">
            <v>0</v>
          </cell>
          <cell r="CK25">
            <v>0</v>
          </cell>
          <cell r="CL25"/>
          <cell r="CM25">
            <v>0</v>
          </cell>
          <cell r="CN25">
            <v>0</v>
          </cell>
          <cell r="CO25">
            <v>0</v>
          </cell>
          <cell r="CP25">
            <v>0</v>
          </cell>
        </row>
        <row r="26">
          <cell r="D26" t="str">
            <v>04-10-060</v>
          </cell>
          <cell r="E26" t="str">
            <v>VIGA DE CIMENTACION EN CONCRETO DE 21 MPa, DE SECCION 0.10X0.15 M. INCLUYE FORMALETA, EQUIPO Y TODO LO NECESARIO PARA SU CORRECTA COLOCACION Y FUNCIONAMIENTO.</v>
          </cell>
          <cell r="F26" t="str">
            <v>M</v>
          </cell>
          <cell r="G26">
            <v>42494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/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S26">
            <v>0</v>
          </cell>
          <cell r="CU26">
            <v>0</v>
          </cell>
        </row>
        <row r="27">
          <cell r="D27" t="str">
            <v>04-25</v>
          </cell>
          <cell r="E27" t="str">
            <v>VIGAS SOBRE MAMPOSTERIA</v>
          </cell>
          <cell r="F27">
            <v>0</v>
          </cell>
          <cell r="G27">
            <v>0</v>
          </cell>
          <cell r="H27"/>
          <cell r="I27">
            <v>1069897.92</v>
          </cell>
          <cell r="J27"/>
          <cell r="K27">
            <v>0</v>
          </cell>
          <cell r="L27"/>
          <cell r="M27">
            <v>0</v>
          </cell>
          <cell r="N27"/>
          <cell r="O27">
            <v>0</v>
          </cell>
          <cell r="P27"/>
          <cell r="Q27">
            <v>0</v>
          </cell>
          <cell r="R27"/>
          <cell r="S27">
            <v>0</v>
          </cell>
          <cell r="T27"/>
          <cell r="U27">
            <v>0</v>
          </cell>
          <cell r="V27"/>
          <cell r="W27">
            <v>0</v>
          </cell>
          <cell r="X27"/>
          <cell r="Y27">
            <v>0</v>
          </cell>
          <cell r="Z27"/>
          <cell r="AA27">
            <v>0</v>
          </cell>
          <cell r="AB27"/>
          <cell r="AC27">
            <v>0</v>
          </cell>
          <cell r="AD27"/>
          <cell r="AE27">
            <v>0</v>
          </cell>
          <cell r="AF27"/>
          <cell r="AG27">
            <v>0</v>
          </cell>
          <cell r="AH27"/>
          <cell r="AI27">
            <v>0</v>
          </cell>
          <cell r="AJ27"/>
          <cell r="AK27">
            <v>0</v>
          </cell>
          <cell r="AL27"/>
          <cell r="AM27">
            <v>0</v>
          </cell>
          <cell r="AN27"/>
          <cell r="AO27">
            <v>0</v>
          </cell>
          <cell r="AP27"/>
          <cell r="AQ27">
            <v>0</v>
          </cell>
          <cell r="AR27"/>
          <cell r="AS27">
            <v>0</v>
          </cell>
          <cell r="AT27"/>
          <cell r="AU27">
            <v>0</v>
          </cell>
          <cell r="AV27"/>
          <cell r="AW27">
            <v>0</v>
          </cell>
          <cell r="AX27"/>
          <cell r="AY27">
            <v>0</v>
          </cell>
          <cell r="AZ27"/>
          <cell r="BA27">
            <v>0</v>
          </cell>
          <cell r="BB27"/>
          <cell r="BC27">
            <v>0</v>
          </cell>
          <cell r="BD27"/>
          <cell r="BE27">
            <v>0</v>
          </cell>
          <cell r="BF27"/>
          <cell r="BG27">
            <v>0</v>
          </cell>
          <cell r="BH27"/>
          <cell r="BI27">
            <v>0</v>
          </cell>
          <cell r="BJ27"/>
          <cell r="BK27">
            <v>0</v>
          </cell>
          <cell r="BL27"/>
          <cell r="BM27">
            <v>0</v>
          </cell>
          <cell r="BN27"/>
          <cell r="BO27">
            <v>0</v>
          </cell>
          <cell r="BP27"/>
          <cell r="BQ27">
            <v>0</v>
          </cell>
          <cell r="BR27"/>
          <cell r="BS27">
            <v>0</v>
          </cell>
          <cell r="BT27"/>
          <cell r="BU27">
            <v>0</v>
          </cell>
          <cell r="BV27"/>
          <cell r="BW27">
            <v>0</v>
          </cell>
          <cell r="BX27"/>
          <cell r="BY27">
            <v>0</v>
          </cell>
          <cell r="BZ27"/>
          <cell r="CA27">
            <v>0</v>
          </cell>
          <cell r="CB27"/>
          <cell r="CC27">
            <v>0</v>
          </cell>
          <cell r="CD27"/>
          <cell r="CE27">
            <v>0</v>
          </cell>
          <cell r="CF27"/>
          <cell r="CG27">
            <v>0</v>
          </cell>
          <cell r="CH27"/>
          <cell r="CI27">
            <v>0</v>
          </cell>
          <cell r="CJ27">
            <v>0</v>
          </cell>
          <cell r="CK27">
            <v>1069897.92</v>
          </cell>
          <cell r="CL27"/>
          <cell r="CM27">
            <v>1069898</v>
          </cell>
          <cell r="CN27">
            <v>0</v>
          </cell>
          <cell r="CO27">
            <v>1069898</v>
          </cell>
          <cell r="CP27">
            <v>267474.5</v>
          </cell>
        </row>
        <row r="28">
          <cell r="D28" t="str">
            <v>04-25-010</v>
          </cell>
          <cell r="E28" t="str">
            <v>VIGA DE AMARRE SUPERIOR EN CONCRETO DE 21 MPa SOBRE MAMPOSTERIA, DE SECCION 0.10X0.20 M. INCLUYE FORMALETA, EQUIPO Y TODO LO NECESARIO PARA SU CORRECTA COLOCACION Y FUNCIONAMIENTO.</v>
          </cell>
          <cell r="F28" t="str">
            <v>M</v>
          </cell>
          <cell r="G28">
            <v>36741</v>
          </cell>
          <cell r="H28">
            <v>29.12</v>
          </cell>
          <cell r="I28">
            <v>1069897.92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29.12</v>
          </cell>
          <cell r="CK28">
            <v>1069897.92</v>
          </cell>
          <cell r="CL28"/>
          <cell r="CM28">
            <v>1069898</v>
          </cell>
          <cell r="CN28">
            <v>0</v>
          </cell>
          <cell r="CO28">
            <v>1069898</v>
          </cell>
          <cell r="CP28">
            <v>267474.5</v>
          </cell>
        </row>
        <row r="29">
          <cell r="D29" t="str">
            <v>04-25-020</v>
          </cell>
          <cell r="E29" t="str">
            <v>CINTAS DE AMARRE SUPERIOR EN CONCRETO DE 21 MPa SOBRE MAMPOSTERIA, DE SECCION 0.10X0.10 M. INCLUYE FORMALETA, EQUIPO Y TODO LO NECESARIO PARA SU CORRECTA COLOCACION Y FUNCIONAMIENTO.</v>
          </cell>
          <cell r="F29" t="str">
            <v>M</v>
          </cell>
          <cell r="G29">
            <v>22444</v>
          </cell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>
            <v>0</v>
          </cell>
          <cell r="CK29">
            <v>0</v>
          </cell>
          <cell r="CL29"/>
          <cell r="CM29">
            <v>0</v>
          </cell>
          <cell r="CN29">
            <v>0</v>
          </cell>
          <cell r="CO29">
            <v>0</v>
          </cell>
          <cell r="CP29">
            <v>0</v>
          </cell>
        </row>
        <row r="30">
          <cell r="D30" t="str">
            <v>04-50</v>
          </cell>
          <cell r="E30" t="str">
            <v>COLUMNAS EN MADERA</v>
          </cell>
          <cell r="F30">
            <v>0</v>
          </cell>
          <cell r="G30">
            <v>0</v>
          </cell>
          <cell r="H30"/>
          <cell r="I30">
            <v>911734.32</v>
          </cell>
          <cell r="J30"/>
          <cell r="K30">
            <v>0</v>
          </cell>
          <cell r="L30"/>
          <cell r="M30">
            <v>0</v>
          </cell>
          <cell r="N30"/>
          <cell r="O30">
            <v>0</v>
          </cell>
          <cell r="P30"/>
          <cell r="Q30">
            <v>0</v>
          </cell>
          <cell r="R30"/>
          <cell r="S30">
            <v>0</v>
          </cell>
          <cell r="T30"/>
          <cell r="U30">
            <v>0</v>
          </cell>
          <cell r="V30"/>
          <cell r="W30">
            <v>0</v>
          </cell>
          <cell r="X30"/>
          <cell r="Y30">
            <v>0</v>
          </cell>
          <cell r="Z30"/>
          <cell r="AA30">
            <v>0</v>
          </cell>
          <cell r="AB30"/>
          <cell r="AC30">
            <v>0</v>
          </cell>
          <cell r="AD30"/>
          <cell r="AE30">
            <v>0</v>
          </cell>
          <cell r="AF30"/>
          <cell r="AG30">
            <v>0</v>
          </cell>
          <cell r="AH30"/>
          <cell r="AI30">
            <v>0</v>
          </cell>
          <cell r="AJ30"/>
          <cell r="AK30">
            <v>0</v>
          </cell>
          <cell r="AL30"/>
          <cell r="AM30">
            <v>0</v>
          </cell>
          <cell r="AN30"/>
          <cell r="AO30">
            <v>0</v>
          </cell>
          <cell r="AP30"/>
          <cell r="AQ30">
            <v>0</v>
          </cell>
          <cell r="AR30"/>
          <cell r="AS30">
            <v>0</v>
          </cell>
          <cell r="AT30"/>
          <cell r="AU30">
            <v>0</v>
          </cell>
          <cell r="AV30"/>
          <cell r="AW30">
            <v>0</v>
          </cell>
          <cell r="AX30"/>
          <cell r="AY30">
            <v>0</v>
          </cell>
          <cell r="AZ30"/>
          <cell r="BA30">
            <v>0</v>
          </cell>
          <cell r="BB30"/>
          <cell r="BC30">
            <v>0</v>
          </cell>
          <cell r="BD30"/>
          <cell r="BE30">
            <v>0</v>
          </cell>
          <cell r="BF30"/>
          <cell r="BG30">
            <v>0</v>
          </cell>
          <cell r="BH30"/>
          <cell r="BI30">
            <v>0</v>
          </cell>
          <cell r="BJ30"/>
          <cell r="BK30">
            <v>0</v>
          </cell>
          <cell r="BL30"/>
          <cell r="BM30">
            <v>0</v>
          </cell>
          <cell r="BN30"/>
          <cell r="BO30">
            <v>0</v>
          </cell>
          <cell r="BP30"/>
          <cell r="BQ30">
            <v>0</v>
          </cell>
          <cell r="BR30"/>
          <cell r="BS30">
            <v>0</v>
          </cell>
          <cell r="BT30"/>
          <cell r="BU30">
            <v>0</v>
          </cell>
          <cell r="BV30"/>
          <cell r="BW30">
            <v>0</v>
          </cell>
          <cell r="BX30"/>
          <cell r="BY30">
            <v>0</v>
          </cell>
          <cell r="BZ30"/>
          <cell r="CA30">
            <v>0</v>
          </cell>
          <cell r="CB30"/>
          <cell r="CC30">
            <v>0</v>
          </cell>
          <cell r="CD30"/>
          <cell r="CE30">
            <v>0</v>
          </cell>
          <cell r="CF30"/>
          <cell r="CG30">
            <v>0</v>
          </cell>
          <cell r="CH30"/>
          <cell r="CI30">
            <v>0</v>
          </cell>
          <cell r="CJ30">
            <v>0</v>
          </cell>
          <cell r="CK30">
            <v>911734.32</v>
          </cell>
          <cell r="CL30"/>
          <cell r="CM30">
            <v>911734</v>
          </cell>
          <cell r="CN30">
            <v>0</v>
          </cell>
          <cell r="CO30">
            <v>911734</v>
          </cell>
          <cell r="CP30">
            <v>227933.5</v>
          </cell>
        </row>
        <row r="31">
          <cell r="D31" t="str">
            <v>04-50-010</v>
          </cell>
          <cell r="E31" t="str">
            <v>VIGA EN MADERA DE ABARCO INMUNIZADA DE SECCION 0.10X0.10 M PARA SOPRTE DE CUBIERTA. INCLUYE ANCLAJES, PERNOS Y TODO LO NECESARIO PARA SU CORRECTO FUNCIONAMIENTO.</v>
          </cell>
          <cell r="F31" t="str">
            <v>M</v>
          </cell>
          <cell r="G31">
            <v>57414</v>
          </cell>
          <cell r="H31">
            <v>15.879999999999999</v>
          </cell>
          <cell r="I31">
            <v>911734.32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15.879999999999999</v>
          </cell>
          <cell r="CK31">
            <v>911734.32</v>
          </cell>
          <cell r="CL31"/>
          <cell r="CM31">
            <v>911734</v>
          </cell>
          <cell r="CN31">
            <v>0</v>
          </cell>
          <cell r="CO31">
            <v>911734</v>
          </cell>
          <cell r="CP31">
            <v>227933.5</v>
          </cell>
        </row>
        <row r="32">
          <cell r="D32" t="str">
            <v>05</v>
          </cell>
          <cell r="E32" t="str">
            <v>ACERO DE REFUERZO</v>
          </cell>
          <cell r="F32">
            <v>0</v>
          </cell>
          <cell r="G32">
            <v>0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>
            <v>0</v>
          </cell>
          <cell r="CK32"/>
          <cell r="CL32">
            <v>1741682.6</v>
          </cell>
          <cell r="CM32">
            <v>1741683</v>
          </cell>
          <cell r="CN32">
            <v>479023.12525902718</v>
          </cell>
          <cell r="CO32">
            <v>1262659.8747409729</v>
          </cell>
          <cell r="CP32">
            <v>315664.96868524322</v>
          </cell>
        </row>
        <row r="33">
          <cell r="D33" t="str">
            <v>05-05</v>
          </cell>
          <cell r="E33" t="str">
            <v>ACERO DE REFUERZO PARA ESTRUCTURAS</v>
          </cell>
          <cell r="F33">
            <v>0</v>
          </cell>
          <cell r="G33">
            <v>0</v>
          </cell>
          <cell r="H33"/>
          <cell r="I33">
            <v>981576.20000000007</v>
          </cell>
          <cell r="J33"/>
          <cell r="K33">
            <v>0</v>
          </cell>
          <cell r="L33"/>
          <cell r="M33">
            <v>0</v>
          </cell>
          <cell r="N33"/>
          <cell r="O33">
            <v>0</v>
          </cell>
          <cell r="P33"/>
          <cell r="Q33">
            <v>0</v>
          </cell>
          <cell r="R33"/>
          <cell r="S33">
            <v>0</v>
          </cell>
          <cell r="T33"/>
          <cell r="U33">
            <v>0</v>
          </cell>
          <cell r="V33"/>
          <cell r="W33">
            <v>0</v>
          </cell>
          <cell r="X33"/>
          <cell r="Y33">
            <v>0</v>
          </cell>
          <cell r="Z33"/>
          <cell r="AA33">
            <v>0</v>
          </cell>
          <cell r="AB33"/>
          <cell r="AC33">
            <v>0</v>
          </cell>
          <cell r="AD33"/>
          <cell r="AE33">
            <v>0</v>
          </cell>
          <cell r="AF33"/>
          <cell r="AG33">
            <v>0</v>
          </cell>
          <cell r="AH33"/>
          <cell r="AI33">
            <v>0</v>
          </cell>
          <cell r="AJ33"/>
          <cell r="AK33">
            <v>0</v>
          </cell>
          <cell r="AL33"/>
          <cell r="AM33">
            <v>0</v>
          </cell>
          <cell r="AN33"/>
          <cell r="AO33">
            <v>0</v>
          </cell>
          <cell r="AP33"/>
          <cell r="AQ33">
            <v>0</v>
          </cell>
          <cell r="AR33"/>
          <cell r="AS33">
            <v>0</v>
          </cell>
          <cell r="AT33"/>
          <cell r="AU33">
            <v>0</v>
          </cell>
          <cell r="AV33"/>
          <cell r="AW33">
            <v>0</v>
          </cell>
          <cell r="AX33"/>
          <cell r="AY33">
            <v>0</v>
          </cell>
          <cell r="AZ33"/>
          <cell r="BA33">
            <v>0</v>
          </cell>
          <cell r="BB33"/>
          <cell r="BC33">
            <v>0</v>
          </cell>
          <cell r="BD33"/>
          <cell r="BE33">
            <v>0</v>
          </cell>
          <cell r="BF33"/>
          <cell r="BG33">
            <v>0</v>
          </cell>
          <cell r="BH33"/>
          <cell r="BI33">
            <v>0</v>
          </cell>
          <cell r="BJ33"/>
          <cell r="BK33">
            <v>0</v>
          </cell>
          <cell r="BL33"/>
          <cell r="BM33">
            <v>0</v>
          </cell>
          <cell r="BN33"/>
          <cell r="BO33">
            <v>0</v>
          </cell>
          <cell r="BP33"/>
          <cell r="BQ33">
            <v>0</v>
          </cell>
          <cell r="BR33"/>
          <cell r="BS33">
            <v>0</v>
          </cell>
          <cell r="BT33"/>
          <cell r="BU33">
            <v>0</v>
          </cell>
          <cell r="BV33"/>
          <cell r="BW33">
            <v>0</v>
          </cell>
          <cell r="BX33"/>
          <cell r="BY33">
            <v>0</v>
          </cell>
          <cell r="BZ33"/>
          <cell r="CA33">
            <v>0</v>
          </cell>
          <cell r="CB33"/>
          <cell r="CC33">
            <v>0</v>
          </cell>
          <cell r="CD33"/>
          <cell r="CE33">
            <v>0</v>
          </cell>
          <cell r="CF33"/>
          <cell r="CG33">
            <v>0</v>
          </cell>
          <cell r="CH33"/>
          <cell r="CI33">
            <v>0</v>
          </cell>
          <cell r="CJ33">
            <v>0</v>
          </cell>
          <cell r="CK33">
            <v>981576.20000000007</v>
          </cell>
          <cell r="CL33"/>
          <cell r="CM33">
            <v>981576</v>
          </cell>
          <cell r="CN33">
            <v>0</v>
          </cell>
          <cell r="CO33">
            <v>981576</v>
          </cell>
          <cell r="CP33">
            <v>245394</v>
          </cell>
        </row>
        <row r="34">
          <cell r="D34" t="str">
            <v>05-05-010</v>
          </cell>
          <cell r="E34" t="str">
            <v>ACERO DE REFUERZO DE FY=420 MPa. COMPRENDE EL SUMINISTRO, TRANSPORTE, CORTE, DOBLAJE, FIGURACION Y COLOCACION DE BARRAS DE ACERO PARA EL REFUERZO DE ESTRUCTURAS Y DEMAS OBRAS QUE REQUIERAN DE ESTE ELEMENTO.</v>
          </cell>
          <cell r="F34" t="str">
            <v>KG</v>
          </cell>
          <cell r="G34">
            <v>4315</v>
          </cell>
          <cell r="H34">
            <v>227.48000000000002</v>
          </cell>
          <cell r="I34">
            <v>981576.20000000007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227.48000000000002</v>
          </cell>
          <cell r="CK34">
            <v>981576.20000000007</v>
          </cell>
          <cell r="CL34"/>
          <cell r="CM34">
            <v>981576</v>
          </cell>
          <cell r="CN34">
            <v>0</v>
          </cell>
          <cell r="CO34">
            <v>981576</v>
          </cell>
          <cell r="CP34">
            <v>245394</v>
          </cell>
          <cell r="CQ34">
            <v>0</v>
          </cell>
          <cell r="CS34">
            <v>0</v>
          </cell>
          <cell r="CU34">
            <v>0</v>
          </cell>
        </row>
        <row r="35">
          <cell r="D35" t="str">
            <v>05-10</v>
          </cell>
          <cell r="E35" t="str">
            <v>MALLA ELECTROSOLDADA</v>
          </cell>
          <cell r="F35">
            <v>0</v>
          </cell>
          <cell r="G35">
            <v>0</v>
          </cell>
          <cell r="H35"/>
          <cell r="I35">
            <v>760106.4</v>
          </cell>
          <cell r="J35"/>
          <cell r="K35">
            <v>0</v>
          </cell>
          <cell r="L35"/>
          <cell r="M35">
            <v>0</v>
          </cell>
          <cell r="N35"/>
          <cell r="O35">
            <v>0</v>
          </cell>
          <cell r="P35"/>
          <cell r="Q35">
            <v>0</v>
          </cell>
          <cell r="R35"/>
          <cell r="S35">
            <v>0</v>
          </cell>
          <cell r="T35"/>
          <cell r="U35">
            <v>0</v>
          </cell>
          <cell r="V35"/>
          <cell r="W35">
            <v>0</v>
          </cell>
          <cell r="X35"/>
          <cell r="Y35">
            <v>0</v>
          </cell>
          <cell r="Z35"/>
          <cell r="AA35">
            <v>0</v>
          </cell>
          <cell r="AB35"/>
          <cell r="AC35">
            <v>0</v>
          </cell>
          <cell r="AD35"/>
          <cell r="AE35">
            <v>0</v>
          </cell>
          <cell r="AF35"/>
          <cell r="AG35">
            <v>0</v>
          </cell>
          <cell r="AH35"/>
          <cell r="AI35">
            <v>0</v>
          </cell>
          <cell r="AJ35"/>
          <cell r="AK35">
            <v>0</v>
          </cell>
          <cell r="AL35"/>
          <cell r="AM35">
            <v>0</v>
          </cell>
          <cell r="AN35"/>
          <cell r="AO35">
            <v>0</v>
          </cell>
          <cell r="AP35"/>
          <cell r="AQ35">
            <v>0</v>
          </cell>
          <cell r="AR35"/>
          <cell r="AS35">
            <v>0</v>
          </cell>
          <cell r="AT35"/>
          <cell r="AU35">
            <v>0</v>
          </cell>
          <cell r="AV35"/>
          <cell r="AW35">
            <v>0</v>
          </cell>
          <cell r="AX35"/>
          <cell r="AY35">
            <v>0</v>
          </cell>
          <cell r="AZ35"/>
          <cell r="BA35">
            <v>0</v>
          </cell>
          <cell r="BB35"/>
          <cell r="BC35">
            <v>0</v>
          </cell>
          <cell r="BD35"/>
          <cell r="BE35">
            <v>0</v>
          </cell>
          <cell r="BF35"/>
          <cell r="BG35">
            <v>0</v>
          </cell>
          <cell r="BH35"/>
          <cell r="BI35">
            <v>0</v>
          </cell>
          <cell r="BJ35"/>
          <cell r="BK35">
            <v>0</v>
          </cell>
          <cell r="BL35"/>
          <cell r="BM35">
            <v>0</v>
          </cell>
          <cell r="BN35"/>
          <cell r="BO35">
            <v>0</v>
          </cell>
          <cell r="BP35"/>
          <cell r="BQ35">
            <v>0</v>
          </cell>
          <cell r="BR35"/>
          <cell r="BS35">
            <v>0</v>
          </cell>
          <cell r="BT35"/>
          <cell r="BU35">
            <v>0</v>
          </cell>
          <cell r="BV35"/>
          <cell r="BW35">
            <v>0</v>
          </cell>
          <cell r="BX35"/>
          <cell r="BY35">
            <v>0</v>
          </cell>
          <cell r="BZ35"/>
          <cell r="CA35">
            <v>0</v>
          </cell>
          <cell r="CB35"/>
          <cell r="CC35">
            <v>0</v>
          </cell>
          <cell r="CD35"/>
          <cell r="CE35">
            <v>0</v>
          </cell>
          <cell r="CF35"/>
          <cell r="CG35">
            <v>0</v>
          </cell>
          <cell r="CH35"/>
          <cell r="CI35">
            <v>0</v>
          </cell>
          <cell r="CJ35">
            <v>0</v>
          </cell>
          <cell r="CK35">
            <v>760106.4</v>
          </cell>
          <cell r="CL35"/>
          <cell r="CM35">
            <v>760106</v>
          </cell>
          <cell r="CN35">
            <v>0</v>
          </cell>
          <cell r="CO35">
            <v>760106</v>
          </cell>
          <cell r="CP35">
            <v>190026.5</v>
          </cell>
        </row>
        <row r="36">
          <cell r="D36" t="str">
            <v>05-10-010</v>
          </cell>
          <cell r="E36" t="str">
            <v>MALLA ELECTROSOLDADA D-188</v>
          </cell>
          <cell r="F36" t="str">
            <v>KG</v>
          </cell>
          <cell r="G36">
            <v>4503</v>
          </cell>
          <cell r="H36">
            <v>168.8</v>
          </cell>
          <cell r="I36">
            <v>760106.4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168.8</v>
          </cell>
          <cell r="CK36">
            <v>760106.4</v>
          </cell>
          <cell r="CL36"/>
          <cell r="CM36">
            <v>760106</v>
          </cell>
          <cell r="CN36">
            <v>0</v>
          </cell>
          <cell r="CO36">
            <v>760106</v>
          </cell>
          <cell r="CP36">
            <v>190026.5</v>
          </cell>
        </row>
        <row r="37">
          <cell r="D37" t="str">
            <v>07</v>
          </cell>
          <cell r="E37" t="str">
            <v>MAMPOSTERIAS, DIVISIONES Y ELEMENTOS NO ESTRUCTURALES</v>
          </cell>
          <cell r="F37">
            <v>0</v>
          </cell>
          <cell r="G37">
            <v>0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/>
          <cell r="BV37"/>
          <cell r="BW37"/>
          <cell r="BX37"/>
          <cell r="BY37"/>
          <cell r="BZ37"/>
          <cell r="CA37"/>
          <cell r="CB37"/>
          <cell r="CC37"/>
          <cell r="CD37"/>
          <cell r="CE37"/>
          <cell r="CF37"/>
          <cell r="CG37"/>
          <cell r="CH37"/>
          <cell r="CI37"/>
          <cell r="CJ37">
            <v>0</v>
          </cell>
          <cell r="CK37"/>
          <cell r="CL37">
            <v>7688605.8824000005</v>
          </cell>
          <cell r="CM37">
            <v>7688606</v>
          </cell>
          <cell r="CN37">
            <v>2868923.1704828697</v>
          </cell>
          <cell r="CO37">
            <v>4819682.8295171298</v>
          </cell>
          <cell r="CP37">
            <v>1204920.7073792825</v>
          </cell>
        </row>
        <row r="38">
          <cell r="D38" t="str">
            <v>07-05</v>
          </cell>
          <cell r="E38" t="str">
            <v>DOVELAS</v>
          </cell>
          <cell r="F38">
            <v>0</v>
          </cell>
          <cell r="G38">
            <v>0</v>
          </cell>
          <cell r="H38"/>
          <cell r="I38">
            <v>1138714.32</v>
          </cell>
          <cell r="J38"/>
          <cell r="K38">
            <v>0</v>
          </cell>
          <cell r="L38"/>
          <cell r="M38">
            <v>0</v>
          </cell>
          <cell r="N38"/>
          <cell r="O38">
            <v>0</v>
          </cell>
          <cell r="P38"/>
          <cell r="Q38">
            <v>0</v>
          </cell>
          <cell r="R38"/>
          <cell r="S38">
            <v>0</v>
          </cell>
          <cell r="T38"/>
          <cell r="U38">
            <v>0</v>
          </cell>
          <cell r="V38"/>
          <cell r="W38">
            <v>0</v>
          </cell>
          <cell r="X38"/>
          <cell r="Y38">
            <v>0</v>
          </cell>
          <cell r="Z38"/>
          <cell r="AA38">
            <v>0</v>
          </cell>
          <cell r="AB38"/>
          <cell r="AC38">
            <v>0</v>
          </cell>
          <cell r="AD38"/>
          <cell r="AE38">
            <v>0</v>
          </cell>
          <cell r="AF38"/>
          <cell r="AG38">
            <v>0</v>
          </cell>
          <cell r="AH38"/>
          <cell r="AI38">
            <v>0</v>
          </cell>
          <cell r="AJ38"/>
          <cell r="AK38">
            <v>0</v>
          </cell>
          <cell r="AL38"/>
          <cell r="AM38">
            <v>0</v>
          </cell>
          <cell r="AN38"/>
          <cell r="AO38">
            <v>0</v>
          </cell>
          <cell r="AP38"/>
          <cell r="AQ38">
            <v>0</v>
          </cell>
          <cell r="AR38"/>
          <cell r="AS38">
            <v>0</v>
          </cell>
          <cell r="AT38"/>
          <cell r="AU38">
            <v>0</v>
          </cell>
          <cell r="AV38"/>
          <cell r="AW38">
            <v>0</v>
          </cell>
          <cell r="AX38"/>
          <cell r="AY38">
            <v>0</v>
          </cell>
          <cell r="AZ38"/>
          <cell r="BA38">
            <v>0</v>
          </cell>
          <cell r="BB38"/>
          <cell r="BC38">
            <v>0</v>
          </cell>
          <cell r="BD38"/>
          <cell r="BE38">
            <v>0</v>
          </cell>
          <cell r="BF38"/>
          <cell r="BG38">
            <v>0</v>
          </cell>
          <cell r="BH38"/>
          <cell r="BI38">
            <v>0</v>
          </cell>
          <cell r="BJ38"/>
          <cell r="BK38">
            <v>0</v>
          </cell>
          <cell r="BL38"/>
          <cell r="BM38">
            <v>0</v>
          </cell>
          <cell r="BN38"/>
          <cell r="BO38">
            <v>0</v>
          </cell>
          <cell r="BP38"/>
          <cell r="BQ38">
            <v>0</v>
          </cell>
          <cell r="BR38"/>
          <cell r="BS38">
            <v>0</v>
          </cell>
          <cell r="BT38"/>
          <cell r="BU38">
            <v>0</v>
          </cell>
          <cell r="BV38"/>
          <cell r="BW38">
            <v>0</v>
          </cell>
          <cell r="BX38"/>
          <cell r="BY38">
            <v>0</v>
          </cell>
          <cell r="BZ38"/>
          <cell r="CA38">
            <v>0</v>
          </cell>
          <cell r="CB38"/>
          <cell r="CC38">
            <v>0</v>
          </cell>
          <cell r="CD38"/>
          <cell r="CE38">
            <v>0</v>
          </cell>
          <cell r="CF38"/>
          <cell r="CG38">
            <v>0</v>
          </cell>
          <cell r="CH38"/>
          <cell r="CI38">
            <v>0</v>
          </cell>
          <cell r="CJ38">
            <v>0</v>
          </cell>
          <cell r="CK38">
            <v>1138714.32</v>
          </cell>
          <cell r="CL38"/>
          <cell r="CM38">
            <v>1138714</v>
          </cell>
          <cell r="CN38">
            <v>0</v>
          </cell>
          <cell r="CO38">
            <v>1138714</v>
          </cell>
          <cell r="CP38">
            <v>284678.5</v>
          </cell>
        </row>
        <row r="39">
          <cell r="D39" t="str">
            <v>07-05-010</v>
          </cell>
          <cell r="E39" t="str">
            <v>SUMINISTRO, TRANSPORTE Y COLOCACION DE CONCRETO FLUIDO PARA DOVELAS EN MAMPOSTERIA ESTRUCTURAL. INCLUYE ACERO DE REFUERZO Y GROUTING DE 21 MPa, ESPACIADAS DE ACUERDO A LOS DISEÑOS, O EN SU DEFECTO CADA 1.20 M Y EN LAS INTERSECCIONES DE MUROS.</v>
          </cell>
          <cell r="F39" t="str">
            <v>M</v>
          </cell>
          <cell r="G39">
            <v>11199</v>
          </cell>
          <cell r="H39">
            <v>101.68</v>
          </cell>
          <cell r="I39">
            <v>1138714.32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101.68</v>
          </cell>
          <cell r="CK39">
            <v>1138714.32</v>
          </cell>
          <cell r="CL39"/>
          <cell r="CM39">
            <v>1138714</v>
          </cell>
          <cell r="CN39">
            <v>0</v>
          </cell>
          <cell r="CO39">
            <v>1138714</v>
          </cell>
          <cell r="CP39">
            <v>284678.5</v>
          </cell>
          <cell r="CQ39">
            <v>0</v>
          </cell>
          <cell r="CS39">
            <v>0</v>
          </cell>
          <cell r="CU39">
            <v>0</v>
          </cell>
        </row>
        <row r="40">
          <cell r="D40" t="str">
            <v>07-10</v>
          </cell>
          <cell r="E40" t="str">
            <v>MUROS EN BLOQUE DE CONCRETO</v>
          </cell>
          <cell r="F40"/>
          <cell r="G40">
            <v>0</v>
          </cell>
          <cell r="H40"/>
          <cell r="I40">
            <v>3781196.2624000008</v>
          </cell>
          <cell r="J40"/>
          <cell r="K40">
            <v>0</v>
          </cell>
          <cell r="L40"/>
          <cell r="M40">
            <v>0</v>
          </cell>
          <cell r="N40"/>
          <cell r="O40">
            <v>0</v>
          </cell>
          <cell r="P40"/>
          <cell r="Q40">
            <v>0</v>
          </cell>
          <cell r="R40"/>
          <cell r="S40">
            <v>0</v>
          </cell>
          <cell r="T40"/>
          <cell r="U40">
            <v>0</v>
          </cell>
          <cell r="V40"/>
          <cell r="W40">
            <v>52521.920000000006</v>
          </cell>
          <cell r="X40"/>
          <cell r="Y40">
            <v>0</v>
          </cell>
          <cell r="Z40"/>
          <cell r="AA40">
            <v>0</v>
          </cell>
          <cell r="AB40"/>
          <cell r="AC40">
            <v>302001.04000000004</v>
          </cell>
          <cell r="AD40"/>
          <cell r="AE40">
            <v>0</v>
          </cell>
          <cell r="AF40"/>
          <cell r="AG40">
            <v>0</v>
          </cell>
          <cell r="AH40"/>
          <cell r="AI40">
            <v>0</v>
          </cell>
          <cell r="AJ40"/>
          <cell r="AK40">
            <v>87974.216000000015</v>
          </cell>
          <cell r="AL40"/>
          <cell r="AM40">
            <v>26260.960000000003</v>
          </cell>
          <cell r="AN40"/>
          <cell r="AO40">
            <v>0</v>
          </cell>
          <cell r="AP40"/>
          <cell r="AQ40">
            <v>0</v>
          </cell>
          <cell r="AR40"/>
          <cell r="AS40">
            <v>0</v>
          </cell>
          <cell r="AT40"/>
          <cell r="AU40">
            <v>0</v>
          </cell>
          <cell r="AV40"/>
          <cell r="AW40">
            <v>0</v>
          </cell>
          <cell r="AX40"/>
          <cell r="AY40">
            <v>0</v>
          </cell>
          <cell r="AZ40"/>
          <cell r="BA40">
            <v>223218.16</v>
          </cell>
          <cell r="BB40"/>
          <cell r="BC40">
            <v>0</v>
          </cell>
          <cell r="BD40"/>
          <cell r="BE40">
            <v>0</v>
          </cell>
          <cell r="BF40"/>
          <cell r="BG40">
            <v>0</v>
          </cell>
          <cell r="BH40"/>
          <cell r="BI40">
            <v>0</v>
          </cell>
          <cell r="BJ40"/>
          <cell r="BK40">
            <v>0</v>
          </cell>
          <cell r="BL40"/>
          <cell r="BM40">
            <v>11817.432000000001</v>
          </cell>
          <cell r="BN40"/>
          <cell r="BO40">
            <v>0</v>
          </cell>
          <cell r="BP40"/>
          <cell r="BQ40">
            <v>0</v>
          </cell>
          <cell r="BR40"/>
          <cell r="BS40">
            <v>0</v>
          </cell>
          <cell r="BT40"/>
          <cell r="BU40">
            <v>0</v>
          </cell>
          <cell r="BV40"/>
          <cell r="BW40">
            <v>0</v>
          </cell>
          <cell r="BX40"/>
          <cell r="BY40">
            <v>0</v>
          </cell>
          <cell r="BZ40"/>
          <cell r="CA40">
            <v>15756.576000000001</v>
          </cell>
          <cell r="CB40"/>
          <cell r="CC40">
            <v>0</v>
          </cell>
          <cell r="CD40"/>
          <cell r="CE40">
            <v>0</v>
          </cell>
          <cell r="CF40"/>
          <cell r="CG40">
            <v>0</v>
          </cell>
          <cell r="CH40"/>
          <cell r="CI40">
            <v>137870.04000000004</v>
          </cell>
          <cell r="CJ40">
            <v>0</v>
          </cell>
          <cell r="CK40">
            <v>4638616.6063999999</v>
          </cell>
          <cell r="CL40"/>
          <cell r="CM40">
            <v>4638617</v>
          </cell>
          <cell r="CN40">
            <v>0</v>
          </cell>
          <cell r="CO40">
            <v>4638617</v>
          </cell>
          <cell r="CP40">
            <v>1159654.25</v>
          </cell>
        </row>
        <row r="41">
          <cell r="D41" t="str">
            <v>07-10-010</v>
          </cell>
          <cell r="E41" t="str">
            <v>CONSTRUCCION DE MAMPOSTERIA EN BLOQUE DE CONCRETO, PERFORACION VERTICAL, DE 12X20X40 CM, RESISTENCIA DE 10 MPa. INCLUYE EL SUMINISTRO, TRANSPORTE Y COLOCACION DEL BLOQUE VERTICAL, EL MORTERO DE PEGA TIPO S, ESPESOR MAX=0.01 M, ENCORAZADOS Y TODOS LOS ELEMENTOS NECESARIOS PARA SU CORRECTA INSTALACION. TODOS LOS CORTES SERAN REALIZADOS A MAQUINA.</v>
          </cell>
          <cell r="F41" t="str">
            <v>M2</v>
          </cell>
          <cell r="G41">
            <v>59684</v>
          </cell>
          <cell r="H41">
            <v>63.353600000000014</v>
          </cell>
          <cell r="I41">
            <v>3781196.2624000008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0.88000000000000012</v>
          </cell>
          <cell r="W41">
            <v>52521.920000000006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5.0600000000000005</v>
          </cell>
          <cell r="AC41">
            <v>302001.04000000004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1.4740000000000002</v>
          </cell>
          <cell r="AK41">
            <v>87974.216000000015</v>
          </cell>
          <cell r="AL41">
            <v>0.44000000000000006</v>
          </cell>
          <cell r="AM41">
            <v>26260.960000000003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3.74</v>
          </cell>
          <cell r="BA41">
            <v>223218.16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0.19800000000000001</v>
          </cell>
          <cell r="BM41">
            <v>11817.432000000001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0.26400000000000001</v>
          </cell>
          <cell r="CA41">
            <v>15756.576000000001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2.3100000000000005</v>
          </cell>
          <cell r="CI41">
            <v>137870.04000000004</v>
          </cell>
          <cell r="CJ41">
            <v>77.7196</v>
          </cell>
          <cell r="CK41">
            <v>4638616.6063999999</v>
          </cell>
          <cell r="CL41"/>
          <cell r="CM41">
            <v>4638617</v>
          </cell>
          <cell r="CN41">
            <v>0</v>
          </cell>
          <cell r="CO41">
            <v>4638617</v>
          </cell>
          <cell r="CP41">
            <v>1159654.25</v>
          </cell>
        </row>
        <row r="42">
          <cell r="D42" t="str">
            <v>07-15</v>
          </cell>
          <cell r="E42" t="str">
            <v>MUROS EN MAMPUESTOS CALADOS</v>
          </cell>
          <cell r="F42"/>
          <cell r="G42">
            <v>0</v>
          </cell>
          <cell r="H42"/>
          <cell r="I42">
            <v>162775.296</v>
          </cell>
          <cell r="J42"/>
          <cell r="K42">
            <v>41022</v>
          </cell>
          <cell r="L42"/>
          <cell r="M42">
            <v>41022</v>
          </cell>
          <cell r="N42"/>
          <cell r="O42">
            <v>41022</v>
          </cell>
          <cell r="P42"/>
          <cell r="Q42">
            <v>0</v>
          </cell>
          <cell r="R42"/>
          <cell r="S42">
            <v>41022</v>
          </cell>
          <cell r="T42"/>
          <cell r="U42">
            <v>128847.18000000001</v>
          </cell>
          <cell r="V42"/>
          <cell r="W42">
            <v>41022</v>
          </cell>
          <cell r="X42"/>
          <cell r="Y42">
            <v>0</v>
          </cell>
          <cell r="Z42"/>
          <cell r="AA42">
            <v>41022</v>
          </cell>
          <cell r="AB42"/>
          <cell r="AC42">
            <v>41022</v>
          </cell>
          <cell r="AD42"/>
          <cell r="AE42">
            <v>41022</v>
          </cell>
          <cell r="AF42"/>
          <cell r="AG42">
            <v>41022</v>
          </cell>
          <cell r="AH42"/>
          <cell r="AI42">
            <v>41022</v>
          </cell>
          <cell r="AJ42"/>
          <cell r="AK42">
            <v>41022</v>
          </cell>
          <cell r="AL42"/>
          <cell r="AM42">
            <v>41022</v>
          </cell>
          <cell r="AN42"/>
          <cell r="AO42">
            <v>41022</v>
          </cell>
          <cell r="AP42"/>
          <cell r="AQ42">
            <v>41022</v>
          </cell>
          <cell r="AR42"/>
          <cell r="AS42">
            <v>41833.5</v>
          </cell>
          <cell r="AT42"/>
          <cell r="AU42">
            <v>41022</v>
          </cell>
          <cell r="AV42"/>
          <cell r="AW42">
            <v>41022</v>
          </cell>
          <cell r="AX42"/>
          <cell r="AY42">
            <v>41022</v>
          </cell>
          <cell r="AZ42"/>
          <cell r="BA42">
            <v>41022</v>
          </cell>
          <cell r="BB42"/>
          <cell r="BC42">
            <v>41022</v>
          </cell>
          <cell r="BD42"/>
          <cell r="BE42">
            <v>0</v>
          </cell>
          <cell r="BF42"/>
          <cell r="BG42">
            <v>0</v>
          </cell>
          <cell r="BH42"/>
          <cell r="BI42">
            <v>0</v>
          </cell>
          <cell r="BJ42"/>
          <cell r="BK42">
            <v>0</v>
          </cell>
          <cell r="BL42"/>
          <cell r="BM42">
            <v>0</v>
          </cell>
          <cell r="BN42"/>
          <cell r="BO42">
            <v>0</v>
          </cell>
          <cell r="BP42"/>
          <cell r="BQ42">
            <v>0</v>
          </cell>
          <cell r="BR42"/>
          <cell r="BS42">
            <v>0</v>
          </cell>
          <cell r="BT42"/>
          <cell r="BU42">
            <v>0</v>
          </cell>
          <cell r="BV42"/>
          <cell r="BW42">
            <v>0</v>
          </cell>
          <cell r="BX42"/>
          <cell r="BY42">
            <v>0</v>
          </cell>
          <cell r="BZ42"/>
          <cell r="CA42">
            <v>0</v>
          </cell>
          <cell r="CB42"/>
          <cell r="CC42">
            <v>0</v>
          </cell>
          <cell r="CD42"/>
          <cell r="CE42">
            <v>0</v>
          </cell>
          <cell r="CF42"/>
          <cell r="CG42">
            <v>0</v>
          </cell>
          <cell r="CH42"/>
          <cell r="CI42">
            <v>0</v>
          </cell>
          <cell r="CJ42">
            <v>0</v>
          </cell>
          <cell r="CK42">
            <v>1112873.976</v>
          </cell>
          <cell r="CL42"/>
          <cell r="CM42">
            <v>1112874</v>
          </cell>
          <cell r="CN42">
            <v>0</v>
          </cell>
          <cell r="CO42">
            <v>1112874</v>
          </cell>
          <cell r="CP42">
            <v>278218.5</v>
          </cell>
        </row>
        <row r="43">
          <cell r="D43" t="str">
            <v>07-15-010</v>
          </cell>
          <cell r="E43" t="str">
            <v>CONSTRUCCION DE MAMPOSTERIA EN LADRILLO CALADO DE 20X20X19 CM. INCLUYE EL SUMINISTRO, TRANSPORTE Y COLOCACION DEL CALADO, EL MORTERO DE PEGA ESPESOR MAX=0.01 M Y TODOS LOS ELEMENTOS NECESARIOS PARA SU CORRECTA INSTALACION.</v>
          </cell>
          <cell r="F43" t="str">
            <v>M2</v>
          </cell>
          <cell r="G43">
            <v>82044</v>
          </cell>
          <cell r="H43">
            <v>1.984</v>
          </cell>
          <cell r="I43">
            <v>162775.296</v>
          </cell>
          <cell r="J43">
            <v>0.5</v>
          </cell>
          <cell r="K43">
            <v>41022</v>
          </cell>
          <cell r="L43">
            <v>0.5</v>
          </cell>
          <cell r="M43">
            <v>41022</v>
          </cell>
          <cell r="N43">
            <v>0.5</v>
          </cell>
          <cell r="O43">
            <v>41022</v>
          </cell>
          <cell r="P43">
            <v>0</v>
          </cell>
          <cell r="Q43">
            <v>0</v>
          </cell>
          <cell r="R43">
            <v>0.5</v>
          </cell>
          <cell r="S43">
            <v>41022</v>
          </cell>
          <cell r="T43">
            <v>0</v>
          </cell>
          <cell r="U43">
            <v>0</v>
          </cell>
          <cell r="V43">
            <v>0.5</v>
          </cell>
          <cell r="W43">
            <v>41022</v>
          </cell>
          <cell r="X43">
            <v>0</v>
          </cell>
          <cell r="Y43">
            <v>0</v>
          </cell>
          <cell r="Z43">
            <v>0.5</v>
          </cell>
          <cell r="AA43">
            <v>41022</v>
          </cell>
          <cell r="AB43">
            <v>0.5</v>
          </cell>
          <cell r="AC43">
            <v>41022</v>
          </cell>
          <cell r="AD43">
            <v>0.5</v>
          </cell>
          <cell r="AE43">
            <v>41022</v>
          </cell>
          <cell r="AF43">
            <v>0.5</v>
          </cell>
          <cell r="AG43">
            <v>41022</v>
          </cell>
          <cell r="AH43">
            <v>0.5</v>
          </cell>
          <cell r="AI43">
            <v>41022</v>
          </cell>
          <cell r="AJ43">
            <v>0.5</v>
          </cell>
          <cell r="AK43">
            <v>41022</v>
          </cell>
          <cell r="AL43">
            <v>0.5</v>
          </cell>
          <cell r="AM43">
            <v>41022</v>
          </cell>
          <cell r="AN43">
            <v>0.5</v>
          </cell>
          <cell r="AO43">
            <v>41022</v>
          </cell>
          <cell r="AP43">
            <v>0.5</v>
          </cell>
          <cell r="AQ43">
            <v>41022</v>
          </cell>
          <cell r="AR43">
            <v>0</v>
          </cell>
          <cell r="AS43">
            <v>0</v>
          </cell>
          <cell r="AT43">
            <v>0.5</v>
          </cell>
          <cell r="AU43">
            <v>41022</v>
          </cell>
          <cell r="AV43">
            <v>0.5</v>
          </cell>
          <cell r="AW43">
            <v>41022</v>
          </cell>
          <cell r="AX43">
            <v>0.5</v>
          </cell>
          <cell r="AY43">
            <v>41022</v>
          </cell>
          <cell r="AZ43">
            <v>0.5</v>
          </cell>
          <cell r="BA43">
            <v>41022</v>
          </cell>
          <cell r="BB43">
            <v>0.5</v>
          </cell>
          <cell r="BC43">
            <v>41022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11.484</v>
          </cell>
          <cell r="CK43">
            <v>942193.29599999997</v>
          </cell>
          <cell r="CL43"/>
          <cell r="CM43">
            <v>942193</v>
          </cell>
          <cell r="CN43">
            <v>0</v>
          </cell>
          <cell r="CO43">
            <v>942193</v>
          </cell>
          <cell r="CP43">
            <v>235548.25</v>
          </cell>
          <cell r="CQ43">
            <v>0</v>
          </cell>
          <cell r="CS43">
            <v>0</v>
          </cell>
          <cell r="CU43">
            <v>0</v>
          </cell>
        </row>
        <row r="44">
          <cell r="D44" t="str">
            <v>07-15-020</v>
          </cell>
          <cell r="E44" t="str">
            <v>CONSTRUCCION DE MAMPOSTERIA EN BLOQUE CALADO DE 19X10X19 CM. INCLUYE EL SUMINISTRO, TRANSPORTE Y COLOCACION DEL BLOQUE CALADO, EL MORTERO DE PEGA ESPESOR MAX=0.01 M Y TODOS LOS ELEMENTOS NECESARIOS PARA SU CORRECTA INSTALACION.</v>
          </cell>
          <cell r="F44" t="str">
            <v>M2</v>
          </cell>
          <cell r="G44">
            <v>83667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1.54</v>
          </cell>
          <cell r="U44">
            <v>128847.18000000001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0.5</v>
          </cell>
          <cell r="AS44">
            <v>41833.5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2.04</v>
          </cell>
          <cell r="CK44">
            <v>170680.68</v>
          </cell>
          <cell r="CL44"/>
          <cell r="CM44">
            <v>170681</v>
          </cell>
          <cell r="CN44">
            <v>0</v>
          </cell>
          <cell r="CO44">
            <v>170681</v>
          </cell>
          <cell r="CP44">
            <v>42670.25</v>
          </cell>
          <cell r="CQ44">
            <v>0</v>
          </cell>
          <cell r="CS44">
            <v>0</v>
          </cell>
          <cell r="CU44">
            <v>0</v>
          </cell>
        </row>
        <row r="45">
          <cell r="D45" t="str">
            <v>07-20</v>
          </cell>
          <cell r="E45" t="str">
            <v>MUROS EN LADRILLO</v>
          </cell>
          <cell r="F45"/>
          <cell r="G45">
            <v>0</v>
          </cell>
          <cell r="H45"/>
          <cell r="I45">
            <v>0</v>
          </cell>
          <cell r="J45"/>
          <cell r="K45">
            <v>0</v>
          </cell>
          <cell r="L45"/>
          <cell r="M45">
            <v>0</v>
          </cell>
          <cell r="N45"/>
          <cell r="O45">
            <v>0</v>
          </cell>
          <cell r="P45"/>
          <cell r="Q45">
            <v>0</v>
          </cell>
          <cell r="R45"/>
          <cell r="S45">
            <v>0</v>
          </cell>
          <cell r="T45"/>
          <cell r="U45">
            <v>0</v>
          </cell>
          <cell r="V45"/>
          <cell r="W45">
            <v>0</v>
          </cell>
          <cell r="X45"/>
          <cell r="Y45">
            <v>0</v>
          </cell>
          <cell r="Z45"/>
          <cell r="AA45">
            <v>0</v>
          </cell>
          <cell r="AB45"/>
          <cell r="AC45">
            <v>0</v>
          </cell>
          <cell r="AD45"/>
          <cell r="AE45">
            <v>0</v>
          </cell>
          <cell r="AF45"/>
          <cell r="AG45">
            <v>0</v>
          </cell>
          <cell r="AH45"/>
          <cell r="AI45">
            <v>0</v>
          </cell>
          <cell r="AJ45"/>
          <cell r="AK45">
            <v>0</v>
          </cell>
          <cell r="AL45"/>
          <cell r="AM45">
            <v>22900.680000000004</v>
          </cell>
          <cell r="AN45"/>
          <cell r="AO45">
            <v>0</v>
          </cell>
          <cell r="AP45"/>
          <cell r="AQ45">
            <v>725535.18</v>
          </cell>
          <cell r="AR45"/>
          <cell r="AS45">
            <v>0</v>
          </cell>
          <cell r="AT45"/>
          <cell r="AU45">
            <v>0</v>
          </cell>
          <cell r="AV45"/>
          <cell r="AW45">
            <v>0</v>
          </cell>
          <cell r="AX45"/>
          <cell r="AY45">
            <v>0</v>
          </cell>
          <cell r="AZ45"/>
          <cell r="BA45">
            <v>0</v>
          </cell>
          <cell r="BB45"/>
          <cell r="BC45">
            <v>0</v>
          </cell>
          <cell r="BD45"/>
          <cell r="BE45">
            <v>49965.119999999995</v>
          </cell>
          <cell r="BF45"/>
          <cell r="BG45">
            <v>0</v>
          </cell>
          <cell r="BH45"/>
          <cell r="BI45">
            <v>0</v>
          </cell>
          <cell r="BJ45"/>
          <cell r="BK45">
            <v>0</v>
          </cell>
          <cell r="BL45"/>
          <cell r="BM45">
            <v>0</v>
          </cell>
          <cell r="BN45"/>
          <cell r="BO45">
            <v>0</v>
          </cell>
          <cell r="BP45"/>
          <cell r="BQ45">
            <v>0</v>
          </cell>
          <cell r="BR45"/>
          <cell r="BS45">
            <v>0</v>
          </cell>
          <cell r="BT45"/>
          <cell r="BU45">
            <v>0</v>
          </cell>
          <cell r="BV45"/>
          <cell r="BW45">
            <v>0</v>
          </cell>
          <cell r="BX45"/>
          <cell r="BY45">
            <v>0</v>
          </cell>
          <cell r="BZ45"/>
          <cell r="CA45">
            <v>0</v>
          </cell>
          <cell r="CB45"/>
          <cell r="CC45">
            <v>0</v>
          </cell>
          <cell r="CD45"/>
          <cell r="CE45">
            <v>0</v>
          </cell>
          <cell r="CF45"/>
          <cell r="CG45">
            <v>0</v>
          </cell>
          <cell r="CH45"/>
          <cell r="CI45">
            <v>0</v>
          </cell>
          <cell r="CJ45">
            <v>0</v>
          </cell>
          <cell r="CK45">
            <v>798400.98</v>
          </cell>
          <cell r="CL45"/>
          <cell r="CM45">
            <v>798401</v>
          </cell>
          <cell r="CN45">
            <v>0</v>
          </cell>
          <cell r="CO45">
            <v>798401</v>
          </cell>
          <cell r="CP45">
            <v>199600.25</v>
          </cell>
        </row>
        <row r="46">
          <cell r="D46" t="str">
            <v>07-20-010</v>
          </cell>
          <cell r="E46" t="str">
            <v>CONSTRUCCION DE MAMPOSTERIA EN LADRILLO, PERFORACION HORIZONTAL, DE 10X20X40 CM. INCLUYE EL SUMINISTRO, TRANSPORTE Y COLOCACION DEL LADRILLO, EL MORTERO DE PEGA, ESPESOR DE PEGA MAX=0.01 M, ENCORAZADOS Y TODOS LOS ELEMENTOS NECESARIOS PARA SU CORRECTA INSTALACION.</v>
          </cell>
          <cell r="F46" t="str">
            <v>M2</v>
          </cell>
          <cell r="G46">
            <v>52047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0.44000000000000006</v>
          </cell>
          <cell r="AM46">
            <v>22900.680000000004</v>
          </cell>
          <cell r="AN46">
            <v>0</v>
          </cell>
          <cell r="AO46">
            <v>0</v>
          </cell>
          <cell r="AP46">
            <v>13.940000000000001</v>
          </cell>
          <cell r="AQ46">
            <v>725535.18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0.96</v>
          </cell>
          <cell r="BE46">
            <v>49965.119999999995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15.34</v>
          </cell>
          <cell r="CK46">
            <v>798400.98</v>
          </cell>
          <cell r="CL46"/>
          <cell r="CM46">
            <v>798401</v>
          </cell>
          <cell r="CN46">
            <v>0</v>
          </cell>
          <cell r="CO46">
            <v>798401</v>
          </cell>
          <cell r="CP46">
            <v>199600.25</v>
          </cell>
        </row>
        <row r="47">
          <cell r="D47" t="str">
            <v>07-20-020</v>
          </cell>
          <cell r="E47" t="str">
            <v>CONSTRUCCION DE MAMPOSTERIA EN LADRILLO, PERFORACION HORIZONTAL, DE 15X20X40 CM. INCLUYE EL SUMINISTRO, TRANSPORTE Y COLOCACION DEL LADRILLO, EL MORTERO DE PEGA, ESPESOR DE PEGA MAX=0.01 M, ENCORAZADOS Y TODOS LOS ELEMENTOS NECESARIOS PARA SU CORRECTA INSTALACION.</v>
          </cell>
          <cell r="F47" t="str">
            <v>M2</v>
          </cell>
          <cell r="G47">
            <v>56240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/>
          <cell r="CM47">
            <v>0</v>
          </cell>
          <cell r="CN47">
            <v>0</v>
          </cell>
          <cell r="CO47">
            <v>0</v>
          </cell>
          <cell r="CP47">
            <v>0</v>
          </cell>
        </row>
        <row r="48">
          <cell r="D48" t="str">
            <v>08</v>
          </cell>
          <cell r="E48" t="str">
            <v>CUBIERTAS Y CIELOS</v>
          </cell>
          <cell r="F48">
            <v>0</v>
          </cell>
          <cell r="G48">
            <v>0</v>
          </cell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/>
          <cell r="BQ48"/>
          <cell r="BR48"/>
          <cell r="BS48"/>
          <cell r="BT48"/>
          <cell r="BU48"/>
          <cell r="BV48"/>
          <cell r="BW48"/>
          <cell r="BX48"/>
          <cell r="BY48"/>
          <cell r="BZ48"/>
          <cell r="CA48"/>
          <cell r="CB48"/>
          <cell r="CC48"/>
          <cell r="CD48"/>
          <cell r="CE48"/>
          <cell r="CF48"/>
          <cell r="CG48"/>
          <cell r="CH48"/>
          <cell r="CI48"/>
          <cell r="CJ48">
            <v>0</v>
          </cell>
          <cell r="CK48"/>
          <cell r="CL48">
            <v>6162627.8198000006</v>
          </cell>
          <cell r="CM48">
            <v>6162628</v>
          </cell>
          <cell r="CN48">
            <v>3166119.4428477506</v>
          </cell>
          <cell r="CO48">
            <v>2996508.5571522494</v>
          </cell>
          <cell r="CP48">
            <v>749127.13928806235</v>
          </cell>
        </row>
        <row r="49">
          <cell r="D49" t="str">
            <v>08-15</v>
          </cell>
          <cell r="E49" t="str">
            <v>CUBIERTA</v>
          </cell>
          <cell r="F49">
            <v>0</v>
          </cell>
          <cell r="G49">
            <v>0</v>
          </cell>
          <cell r="H49"/>
          <cell r="I49">
            <v>2990015.3552000001</v>
          </cell>
          <cell r="J49"/>
          <cell r="K49">
            <v>0</v>
          </cell>
          <cell r="L49"/>
          <cell r="M49">
            <v>0</v>
          </cell>
          <cell r="N49"/>
          <cell r="O49">
            <v>0</v>
          </cell>
          <cell r="P49"/>
          <cell r="Q49">
            <v>0</v>
          </cell>
          <cell r="R49"/>
          <cell r="S49">
            <v>0</v>
          </cell>
          <cell r="T49"/>
          <cell r="U49">
            <v>0</v>
          </cell>
          <cell r="V49"/>
          <cell r="W49">
            <v>0</v>
          </cell>
          <cell r="X49"/>
          <cell r="Y49">
            <v>0</v>
          </cell>
          <cell r="Z49"/>
          <cell r="AA49">
            <v>172506.99</v>
          </cell>
          <cell r="AB49"/>
          <cell r="AC49">
            <v>204143.21999999997</v>
          </cell>
          <cell r="AD49"/>
          <cell r="AE49">
            <v>190712.74499999997</v>
          </cell>
          <cell r="AF49"/>
          <cell r="AG49">
            <v>324910.05120000005</v>
          </cell>
          <cell r="AH49"/>
          <cell r="AI49">
            <v>203426.92799999999</v>
          </cell>
          <cell r="AJ49"/>
          <cell r="AK49">
            <v>225011.1936</v>
          </cell>
          <cell r="AL49"/>
          <cell r="AM49">
            <v>179073</v>
          </cell>
          <cell r="AN49"/>
          <cell r="AO49">
            <v>137886.21000000002</v>
          </cell>
          <cell r="AP49"/>
          <cell r="AQ49">
            <v>179073</v>
          </cell>
          <cell r="AR49"/>
          <cell r="AS49">
            <v>263237.31</v>
          </cell>
          <cell r="AT49"/>
          <cell r="AU49">
            <v>238764</v>
          </cell>
          <cell r="AV49"/>
          <cell r="AW49">
            <v>151280.87040000001</v>
          </cell>
          <cell r="AX49"/>
          <cell r="AY49">
            <v>165463.45200000002</v>
          </cell>
          <cell r="AZ49"/>
          <cell r="BA49">
            <v>235421.30399999995</v>
          </cell>
          <cell r="BB49"/>
          <cell r="BC49">
            <v>301702.19040000002</v>
          </cell>
          <cell r="BD49"/>
          <cell r="BE49">
            <v>0</v>
          </cell>
          <cell r="BF49"/>
          <cell r="BG49">
            <v>0</v>
          </cell>
          <cell r="BH49"/>
          <cell r="BI49">
            <v>0</v>
          </cell>
          <cell r="BJ49"/>
          <cell r="BK49">
            <v>0</v>
          </cell>
          <cell r="BL49"/>
          <cell r="BM49">
            <v>0</v>
          </cell>
          <cell r="BN49"/>
          <cell r="BO49">
            <v>0</v>
          </cell>
          <cell r="BP49"/>
          <cell r="BQ49">
            <v>0</v>
          </cell>
          <cell r="BR49"/>
          <cell r="BS49">
            <v>0</v>
          </cell>
          <cell r="BT49"/>
          <cell r="BU49">
            <v>0</v>
          </cell>
          <cell r="BV49"/>
          <cell r="BW49">
            <v>0</v>
          </cell>
          <cell r="BX49"/>
          <cell r="BY49">
            <v>0</v>
          </cell>
          <cell r="BZ49"/>
          <cell r="CA49">
            <v>0</v>
          </cell>
          <cell r="CB49"/>
          <cell r="CC49">
            <v>0</v>
          </cell>
          <cell r="CD49"/>
          <cell r="CE49">
            <v>0</v>
          </cell>
          <cell r="CF49"/>
          <cell r="CG49">
            <v>0</v>
          </cell>
          <cell r="CH49"/>
          <cell r="CI49">
            <v>0</v>
          </cell>
          <cell r="CJ49">
            <v>0</v>
          </cell>
          <cell r="CK49">
            <v>6162627.8198000006</v>
          </cell>
          <cell r="CL49"/>
          <cell r="CM49">
            <v>6162628</v>
          </cell>
          <cell r="CN49">
            <v>0</v>
          </cell>
          <cell r="CO49">
            <v>6162628</v>
          </cell>
          <cell r="CP49">
            <v>1540657</v>
          </cell>
        </row>
        <row r="50">
          <cell r="D50" t="str">
            <v>08-15-010</v>
          </cell>
          <cell r="E50" t="str">
            <v>SUMINISTRO, TRANSPORTE E INSTALACION DE CUBIERTA EN TEJA VERDE 2 X 0,95 METROS = 1.55M2. TECHOLINE O SIMILAR, INCLUYE AMARRAS PARA INSTALACION A MADERA, SISTEMAS DE ANCLAJE A CONCRETO Y DE FIJACION ENTRE ESTAS. LA MEDIDA SERA TOMADA EN PENDIENTE DE CUBIERTA.</v>
          </cell>
          <cell r="F50" t="str">
            <v>M2</v>
          </cell>
          <cell r="G50">
            <v>45697</v>
          </cell>
          <cell r="H50">
            <v>31.08</v>
          </cell>
          <cell r="I50">
            <v>1420262.76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2.8899999999999997</v>
          </cell>
          <cell r="AA50">
            <v>132064.32999999999</v>
          </cell>
          <cell r="AB50">
            <v>3.42</v>
          </cell>
          <cell r="AC50">
            <v>156283.74</v>
          </cell>
          <cell r="AD50">
            <v>3.1949999999999998</v>
          </cell>
          <cell r="AE50">
            <v>146001.91499999998</v>
          </cell>
          <cell r="AF50">
            <v>5.4432000000000009</v>
          </cell>
          <cell r="AG50">
            <v>248737.91040000005</v>
          </cell>
          <cell r="AH50">
            <v>3.4079999999999999</v>
          </cell>
          <cell r="AI50">
            <v>155735.37599999999</v>
          </cell>
          <cell r="AJ50">
            <v>3.7696000000000001</v>
          </cell>
          <cell r="AK50">
            <v>172259.4112</v>
          </cell>
          <cell r="AL50">
            <v>3</v>
          </cell>
          <cell r="AM50">
            <v>137091</v>
          </cell>
          <cell r="AN50">
            <v>2.3100000000000005</v>
          </cell>
          <cell r="AO50">
            <v>105560.07000000002</v>
          </cell>
          <cell r="AP50">
            <v>3</v>
          </cell>
          <cell r="AQ50">
            <v>137091</v>
          </cell>
          <cell r="AR50">
            <v>4.41</v>
          </cell>
          <cell r="AS50">
            <v>201523.77000000002</v>
          </cell>
          <cell r="AT50">
            <v>4</v>
          </cell>
          <cell r="AU50">
            <v>182788</v>
          </cell>
          <cell r="AV50">
            <v>2.5344000000000002</v>
          </cell>
          <cell r="AW50">
            <v>115814.4768</v>
          </cell>
          <cell r="AX50">
            <v>2.7720000000000002</v>
          </cell>
          <cell r="AY50">
            <v>126672.08400000002</v>
          </cell>
          <cell r="AZ50">
            <v>3.9439999999999995</v>
          </cell>
          <cell r="BA50">
            <v>180228.96799999996</v>
          </cell>
          <cell r="BB50">
            <v>5.0544000000000002</v>
          </cell>
          <cell r="BC50">
            <v>230970.91680000001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84.23060000000001</v>
          </cell>
          <cell r="CK50">
            <v>3849085.7282000002</v>
          </cell>
          <cell r="CL50"/>
          <cell r="CM50">
            <v>3849086</v>
          </cell>
          <cell r="CN50">
            <v>0</v>
          </cell>
          <cell r="CO50">
            <v>3849086</v>
          </cell>
          <cell r="CP50">
            <v>962271.5</v>
          </cell>
        </row>
        <row r="51">
          <cell r="D51" t="str">
            <v>08-15-020</v>
          </cell>
          <cell r="E51" t="str">
            <v>SUMINISTRO, TRANSPORTE E INSTALACION DE SOPORTE (DURMIENTES) DE TEJAS EN MADERA DE 54X2, INCLUYE ANCLAJES Y TODO LO NECESARIO PARA SU CORRECTO FUNCIONAMIENTO.</v>
          </cell>
          <cell r="F51" t="str">
            <v>M2</v>
          </cell>
          <cell r="G51">
            <v>13994</v>
          </cell>
          <cell r="H51">
            <v>35.540799999999997</v>
          </cell>
          <cell r="I51">
            <v>497357.95519999997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2.8899999999999997</v>
          </cell>
          <cell r="AA51">
            <v>40442.659999999996</v>
          </cell>
          <cell r="AB51">
            <v>3.42</v>
          </cell>
          <cell r="AC51">
            <v>47859.479999999996</v>
          </cell>
          <cell r="AD51">
            <v>3.1949999999999998</v>
          </cell>
          <cell r="AE51">
            <v>44710.829999999994</v>
          </cell>
          <cell r="AF51">
            <v>5.4432000000000009</v>
          </cell>
          <cell r="AG51">
            <v>76172.140800000008</v>
          </cell>
          <cell r="AH51">
            <v>3.4079999999999999</v>
          </cell>
          <cell r="AI51">
            <v>47691.551999999996</v>
          </cell>
          <cell r="AJ51">
            <v>3.7696000000000001</v>
          </cell>
          <cell r="AK51">
            <v>52751.782400000004</v>
          </cell>
          <cell r="AL51">
            <v>3</v>
          </cell>
          <cell r="AM51">
            <v>41982</v>
          </cell>
          <cell r="AN51">
            <v>2.3100000000000005</v>
          </cell>
          <cell r="AO51">
            <v>32326.140000000007</v>
          </cell>
          <cell r="AP51">
            <v>3</v>
          </cell>
          <cell r="AQ51">
            <v>41982</v>
          </cell>
          <cell r="AR51">
            <v>4.41</v>
          </cell>
          <cell r="AS51">
            <v>61713.54</v>
          </cell>
          <cell r="AT51">
            <v>4</v>
          </cell>
          <cell r="AU51">
            <v>55976</v>
          </cell>
          <cell r="AV51">
            <v>2.5344000000000002</v>
          </cell>
          <cell r="AW51">
            <v>35466.393600000003</v>
          </cell>
          <cell r="AX51">
            <v>2.7720000000000002</v>
          </cell>
          <cell r="AY51">
            <v>38791.368000000002</v>
          </cell>
          <cell r="AZ51">
            <v>3.9439999999999995</v>
          </cell>
          <cell r="BA51">
            <v>55192.335999999996</v>
          </cell>
          <cell r="BB51">
            <v>5.0544000000000002</v>
          </cell>
          <cell r="BC51">
            <v>70731.2736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88.691400000000016</v>
          </cell>
          <cell r="CK51">
            <v>1241147.4516000003</v>
          </cell>
          <cell r="CL51"/>
          <cell r="CM51">
            <v>1241147</v>
          </cell>
          <cell r="CN51">
            <v>0</v>
          </cell>
          <cell r="CO51">
            <v>1241147</v>
          </cell>
          <cell r="CP51">
            <v>310286.75</v>
          </cell>
        </row>
        <row r="52">
          <cell r="D52" t="str">
            <v>08-15-030</v>
          </cell>
          <cell r="E52" t="str">
            <v>SUMINISTRO, TRANSPORTE E INSTALACION DE COLUMNA EN MADERA DE SOPORTE DE CUBIERTA EN ABARCO O SIMILAR, DE 7X5 CM INCLUYE ANCLAJES Y TODO LO NECESARIO PARA SU CORRECTO FUNCIONAMIENTO.</v>
          </cell>
          <cell r="F52" t="str">
            <v>M</v>
          </cell>
          <cell r="G52">
            <v>73251</v>
          </cell>
          <cell r="H52">
            <v>14.64</v>
          </cell>
          <cell r="I52">
            <v>1072394.6400000001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14.64</v>
          </cell>
          <cell r="CK52">
            <v>1072394.6400000001</v>
          </cell>
          <cell r="CL52"/>
          <cell r="CM52">
            <v>1072395</v>
          </cell>
          <cell r="CN52">
            <v>0</v>
          </cell>
          <cell r="CO52">
            <v>1072395</v>
          </cell>
          <cell r="CP52">
            <v>268098.75</v>
          </cell>
        </row>
        <row r="53">
          <cell r="D53" t="str">
            <v>09</v>
          </cell>
          <cell r="E53" t="str">
            <v>RECUBRIMIENTOS</v>
          </cell>
          <cell r="F53">
            <v>0</v>
          </cell>
          <cell r="G53">
            <v>0</v>
          </cell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/>
          <cell r="AY53"/>
          <cell r="AZ53"/>
          <cell r="BA53"/>
          <cell r="BB53"/>
          <cell r="BC53"/>
          <cell r="BD53"/>
          <cell r="BE53"/>
          <cell r="BF53"/>
          <cell r="BG53"/>
          <cell r="BH53"/>
          <cell r="BI53"/>
          <cell r="BJ53"/>
          <cell r="BK53"/>
          <cell r="BL53"/>
          <cell r="BM53"/>
          <cell r="BN53"/>
          <cell r="BO53"/>
          <cell r="BP53"/>
          <cell r="BQ53"/>
          <cell r="BR53"/>
          <cell r="BS53"/>
          <cell r="BT53"/>
          <cell r="BU53"/>
          <cell r="BV53"/>
          <cell r="BW53"/>
          <cell r="BX53"/>
          <cell r="BY53"/>
          <cell r="BZ53"/>
          <cell r="CA53"/>
          <cell r="CB53"/>
          <cell r="CC53"/>
          <cell r="CD53"/>
          <cell r="CE53"/>
          <cell r="CF53"/>
          <cell r="CG53"/>
          <cell r="CH53"/>
          <cell r="CI53"/>
          <cell r="CJ53">
            <v>0</v>
          </cell>
          <cell r="CK53"/>
          <cell r="CL53">
            <v>45114793.158000007</v>
          </cell>
          <cell r="CM53">
            <v>45114793</v>
          </cell>
          <cell r="CN53">
            <v>21786817.898728032</v>
          </cell>
          <cell r="CO53">
            <v>23327975.101271968</v>
          </cell>
          <cell r="CP53">
            <v>5831993.7753179921</v>
          </cell>
        </row>
        <row r="54">
          <cell r="D54" t="str">
            <v>09-10</v>
          </cell>
          <cell r="E54" t="str">
            <v>REVOQUES</v>
          </cell>
          <cell r="F54">
            <v>0</v>
          </cell>
          <cell r="G54">
            <v>0</v>
          </cell>
          <cell r="H54"/>
          <cell r="I54">
            <v>536215.68000000005</v>
          </cell>
          <cell r="J54"/>
          <cell r="K54">
            <v>365500.68</v>
          </cell>
          <cell r="L54"/>
          <cell r="M54">
            <v>361245</v>
          </cell>
          <cell r="N54"/>
          <cell r="O54">
            <v>371884.20000000007</v>
          </cell>
          <cell r="P54"/>
          <cell r="Q54">
            <v>0</v>
          </cell>
          <cell r="R54"/>
          <cell r="S54">
            <v>350605.80000000005</v>
          </cell>
          <cell r="T54"/>
          <cell r="U54">
            <v>350605.80000000005</v>
          </cell>
          <cell r="V54"/>
          <cell r="W54">
            <v>382523.39999999997</v>
          </cell>
          <cell r="X54"/>
          <cell r="Y54">
            <v>329327.40000000002</v>
          </cell>
          <cell r="Z54"/>
          <cell r="AA54">
            <v>361245.00000000006</v>
          </cell>
          <cell r="AB54"/>
          <cell r="AC54">
            <v>393162.60000000003</v>
          </cell>
          <cell r="AD54"/>
          <cell r="AE54">
            <v>389970.84</v>
          </cell>
          <cell r="AF54"/>
          <cell r="AG54">
            <v>432527.63999999996</v>
          </cell>
          <cell r="AH54"/>
          <cell r="AI54">
            <v>429335.88000000012</v>
          </cell>
          <cell r="AJ54"/>
          <cell r="AK54">
            <v>408057.48</v>
          </cell>
          <cell r="AL54"/>
          <cell r="AM54">
            <v>339966.60000000003</v>
          </cell>
          <cell r="AN54"/>
          <cell r="AO54">
            <v>333583.08</v>
          </cell>
          <cell r="AP54"/>
          <cell r="AQ54">
            <v>398482.2</v>
          </cell>
          <cell r="AR54"/>
          <cell r="AS54">
            <v>630220.80000000005</v>
          </cell>
          <cell r="AT54"/>
          <cell r="AU54">
            <v>425080.2</v>
          </cell>
          <cell r="AV54"/>
          <cell r="AW54">
            <v>347414.0400000001</v>
          </cell>
          <cell r="AX54"/>
          <cell r="AY54">
            <v>368450.64</v>
          </cell>
          <cell r="AZ54"/>
          <cell r="BA54">
            <v>375075.96</v>
          </cell>
          <cell r="BB54"/>
          <cell r="BC54">
            <v>461253.48000000004</v>
          </cell>
          <cell r="BD54"/>
          <cell r="BE54">
            <v>960187.8</v>
          </cell>
          <cell r="BF54"/>
          <cell r="BG54">
            <v>396547.80000000005</v>
          </cell>
          <cell r="BH54"/>
          <cell r="BI54">
            <v>0</v>
          </cell>
          <cell r="BJ54"/>
          <cell r="BK54">
            <v>423145.80000000005</v>
          </cell>
          <cell r="BL54"/>
          <cell r="BM54">
            <v>339143.64</v>
          </cell>
          <cell r="BN54"/>
          <cell r="BO54">
            <v>0</v>
          </cell>
          <cell r="BP54"/>
          <cell r="BQ54">
            <v>364630.2</v>
          </cell>
          <cell r="BR54"/>
          <cell r="BS54">
            <v>598882.68000000005</v>
          </cell>
          <cell r="BT54"/>
          <cell r="BU54">
            <v>522859.92</v>
          </cell>
          <cell r="BV54"/>
          <cell r="BW54">
            <v>439104.60000000003</v>
          </cell>
          <cell r="BX54"/>
          <cell r="BY54">
            <v>385908.6</v>
          </cell>
          <cell r="BZ54"/>
          <cell r="CA54">
            <v>368353.92000000004</v>
          </cell>
          <cell r="CB54"/>
          <cell r="CC54">
            <v>0</v>
          </cell>
          <cell r="CD54"/>
          <cell r="CE54">
            <v>380589</v>
          </cell>
          <cell r="CF54"/>
          <cell r="CG54">
            <v>0</v>
          </cell>
          <cell r="CH54"/>
          <cell r="CI54">
            <v>530696.76</v>
          </cell>
          <cell r="CJ54">
            <v>0</v>
          </cell>
          <cell r="CK54">
            <v>14851785.120000003</v>
          </cell>
          <cell r="CL54"/>
          <cell r="CM54">
            <v>14851785</v>
          </cell>
          <cell r="CN54">
            <v>0</v>
          </cell>
          <cell r="CO54">
            <v>14851785</v>
          </cell>
          <cell r="CP54">
            <v>3712946.25</v>
          </cell>
        </row>
        <row r="55">
          <cell r="D55" t="str">
            <v>09-10-010</v>
          </cell>
          <cell r="E55" t="str">
            <v>SUMINISTRO E INSTALACION DE REVOQUE EN UN ESPESOR MINIMO DE 2 CM Y PULIDO CON LLANA DE MADERA. RELACION 1:4 CON ADICION DE IMPERMEABILIZANTE INTEGRAL; INCLUYE FAJAS, RANURAS, FILETES Y TODOS LOS MATERIALES NECESARIOS PARA SU CORRECTA EJECUCION.</v>
          </cell>
          <cell r="F55" t="str">
            <v>M2</v>
          </cell>
          <cell r="G55">
            <v>24180</v>
          </cell>
          <cell r="H55">
            <v>22.176000000000002</v>
          </cell>
          <cell r="I55">
            <v>536215.68000000005</v>
          </cell>
          <cell r="J55">
            <v>12.576000000000001</v>
          </cell>
          <cell r="K55">
            <v>304087.67999999999</v>
          </cell>
          <cell r="L55">
            <v>12.4</v>
          </cell>
          <cell r="M55">
            <v>299832</v>
          </cell>
          <cell r="N55">
            <v>12.840000000000003</v>
          </cell>
          <cell r="O55">
            <v>310471.20000000007</v>
          </cell>
          <cell r="P55">
            <v>0</v>
          </cell>
          <cell r="Q55">
            <v>0</v>
          </cell>
          <cell r="R55">
            <v>11.96</v>
          </cell>
          <cell r="S55">
            <v>289192.80000000005</v>
          </cell>
          <cell r="T55">
            <v>11.96</v>
          </cell>
          <cell r="U55">
            <v>289192.80000000005</v>
          </cell>
          <cell r="V55">
            <v>13.28</v>
          </cell>
          <cell r="W55">
            <v>321110.39999999997</v>
          </cell>
          <cell r="X55">
            <v>11.080000000000002</v>
          </cell>
          <cell r="Y55">
            <v>267914.40000000002</v>
          </cell>
          <cell r="Z55">
            <v>12.400000000000002</v>
          </cell>
          <cell r="AA55">
            <v>299832.00000000006</v>
          </cell>
          <cell r="AB55">
            <v>13.72</v>
          </cell>
          <cell r="AC55">
            <v>331749.60000000003</v>
          </cell>
          <cell r="AD55">
            <v>13.588000000000001</v>
          </cell>
          <cell r="AE55">
            <v>328557.84000000003</v>
          </cell>
          <cell r="AF55">
            <v>15.347999999999999</v>
          </cell>
          <cell r="AG55">
            <v>371114.63999999996</v>
          </cell>
          <cell r="AH55">
            <v>15.216000000000005</v>
          </cell>
          <cell r="AI55">
            <v>367922.88000000012</v>
          </cell>
          <cell r="AJ55">
            <v>14.336</v>
          </cell>
          <cell r="AK55">
            <v>346644.47999999998</v>
          </cell>
          <cell r="AL55">
            <v>11.520000000000001</v>
          </cell>
          <cell r="AM55">
            <v>278553.60000000003</v>
          </cell>
          <cell r="AN55">
            <v>11.256</v>
          </cell>
          <cell r="AO55">
            <v>272170.08</v>
          </cell>
          <cell r="AP55">
            <v>13.940000000000001</v>
          </cell>
          <cell r="AQ55">
            <v>337069.2</v>
          </cell>
          <cell r="AR55">
            <v>22</v>
          </cell>
          <cell r="AS55">
            <v>531960</v>
          </cell>
          <cell r="AT55">
            <v>15.040000000000001</v>
          </cell>
          <cell r="AU55">
            <v>363667.20000000001</v>
          </cell>
          <cell r="AV55">
            <v>11.828000000000003</v>
          </cell>
          <cell r="AW55">
            <v>286001.0400000001</v>
          </cell>
          <cell r="AX55">
            <v>12.698</v>
          </cell>
          <cell r="AY55">
            <v>307037.64</v>
          </cell>
          <cell r="AZ55">
            <v>12.972000000000001</v>
          </cell>
          <cell r="BA55">
            <v>313662.96000000002</v>
          </cell>
          <cell r="BB55">
            <v>16.536000000000001</v>
          </cell>
          <cell r="BC55">
            <v>399840.48000000004</v>
          </cell>
          <cell r="BD55">
            <v>39.71</v>
          </cell>
          <cell r="BE55">
            <v>960187.8</v>
          </cell>
          <cell r="BF55">
            <v>13.860000000000001</v>
          </cell>
          <cell r="BG55">
            <v>335134.80000000005</v>
          </cell>
          <cell r="BH55">
            <v>0</v>
          </cell>
          <cell r="BI55">
            <v>0</v>
          </cell>
          <cell r="BJ55">
            <v>14.96</v>
          </cell>
          <cell r="BK55">
            <v>361732.80000000005</v>
          </cell>
          <cell r="BL55">
            <v>10.978000000000002</v>
          </cell>
          <cell r="BM55">
            <v>265448.04000000004</v>
          </cell>
          <cell r="BN55">
            <v>0</v>
          </cell>
          <cell r="BO55">
            <v>0</v>
          </cell>
          <cell r="BP55">
            <v>12.540000000000001</v>
          </cell>
          <cell r="BQ55">
            <v>303217.2</v>
          </cell>
          <cell r="BR55">
            <v>20.196000000000002</v>
          </cell>
          <cell r="BS55">
            <v>488339.28</v>
          </cell>
          <cell r="BT55">
            <v>16.544</v>
          </cell>
          <cell r="BU55">
            <v>400033.92</v>
          </cell>
          <cell r="BV55">
            <v>15.620000000000001</v>
          </cell>
          <cell r="BW55">
            <v>377691.60000000003</v>
          </cell>
          <cell r="BX55">
            <v>13.42</v>
          </cell>
          <cell r="BY55">
            <v>324495.59999999998</v>
          </cell>
          <cell r="BZ55">
            <v>12.694000000000001</v>
          </cell>
          <cell r="CA55">
            <v>306940.92000000004</v>
          </cell>
          <cell r="CB55">
            <v>0</v>
          </cell>
          <cell r="CC55">
            <v>0</v>
          </cell>
          <cell r="CD55">
            <v>13.200000000000001</v>
          </cell>
          <cell r="CE55">
            <v>319176</v>
          </cell>
          <cell r="CF55">
            <v>0</v>
          </cell>
          <cell r="CG55">
            <v>0</v>
          </cell>
          <cell r="CH55">
            <v>18.391999999999999</v>
          </cell>
          <cell r="CI55">
            <v>444718.56</v>
          </cell>
          <cell r="CJ55">
            <v>522.78400000000011</v>
          </cell>
          <cell r="CK55">
            <v>12640917.120000003</v>
          </cell>
          <cell r="CL55"/>
          <cell r="CM55">
            <v>12640917</v>
          </cell>
          <cell r="CN55">
            <v>0</v>
          </cell>
          <cell r="CO55">
            <v>12640917</v>
          </cell>
          <cell r="CP55">
            <v>3160229.25</v>
          </cell>
        </row>
        <row r="56">
          <cell r="D56" t="str">
            <v>09-10-050</v>
          </cell>
          <cell r="E56" t="str">
            <v>ELABORACION DE FILETES, FAJAS Y RANURAS EN REVOQUES; INCLUYE TODOS LOS ELEMENTOS NECESARIOS PARA SU CORRECTA EJECUCION.</v>
          </cell>
          <cell r="F56" t="str">
            <v>M</v>
          </cell>
          <cell r="G56">
            <v>5583</v>
          </cell>
          <cell r="H56">
            <v>0</v>
          </cell>
          <cell r="I56">
            <v>0</v>
          </cell>
          <cell r="J56">
            <v>11</v>
          </cell>
          <cell r="K56">
            <v>61413</v>
          </cell>
          <cell r="L56">
            <v>11</v>
          </cell>
          <cell r="M56">
            <v>61413</v>
          </cell>
          <cell r="N56">
            <v>11</v>
          </cell>
          <cell r="O56">
            <v>61413</v>
          </cell>
          <cell r="P56">
            <v>0</v>
          </cell>
          <cell r="Q56">
            <v>0</v>
          </cell>
          <cell r="R56">
            <v>11</v>
          </cell>
          <cell r="S56">
            <v>61413</v>
          </cell>
          <cell r="T56">
            <v>11</v>
          </cell>
          <cell r="U56">
            <v>61413</v>
          </cell>
          <cell r="V56">
            <v>11</v>
          </cell>
          <cell r="W56">
            <v>61413</v>
          </cell>
          <cell r="X56">
            <v>11</v>
          </cell>
          <cell r="Y56">
            <v>61413</v>
          </cell>
          <cell r="Z56">
            <v>11</v>
          </cell>
          <cell r="AA56">
            <v>61413</v>
          </cell>
          <cell r="AB56">
            <v>11</v>
          </cell>
          <cell r="AC56">
            <v>61413</v>
          </cell>
          <cell r="AD56">
            <v>11</v>
          </cell>
          <cell r="AE56">
            <v>61413</v>
          </cell>
          <cell r="AF56">
            <v>11</v>
          </cell>
          <cell r="AG56">
            <v>61413</v>
          </cell>
          <cell r="AH56">
            <v>11</v>
          </cell>
          <cell r="AI56">
            <v>61413</v>
          </cell>
          <cell r="AJ56">
            <v>11</v>
          </cell>
          <cell r="AK56">
            <v>61413</v>
          </cell>
          <cell r="AL56">
            <v>11</v>
          </cell>
          <cell r="AM56">
            <v>61413</v>
          </cell>
          <cell r="AN56">
            <v>11</v>
          </cell>
          <cell r="AO56">
            <v>61413</v>
          </cell>
          <cell r="AP56">
            <v>11</v>
          </cell>
          <cell r="AQ56">
            <v>61413</v>
          </cell>
          <cell r="AR56">
            <v>17.600000000000001</v>
          </cell>
          <cell r="AS56">
            <v>98260.800000000003</v>
          </cell>
          <cell r="AT56">
            <v>11</v>
          </cell>
          <cell r="AU56">
            <v>61413</v>
          </cell>
          <cell r="AV56">
            <v>11</v>
          </cell>
          <cell r="AW56">
            <v>61413</v>
          </cell>
          <cell r="AX56">
            <v>11</v>
          </cell>
          <cell r="AY56">
            <v>61413</v>
          </cell>
          <cell r="AZ56">
            <v>11</v>
          </cell>
          <cell r="BA56">
            <v>61413</v>
          </cell>
          <cell r="BB56">
            <v>11</v>
          </cell>
          <cell r="BC56">
            <v>61413</v>
          </cell>
          <cell r="BD56">
            <v>0</v>
          </cell>
          <cell r="BE56">
            <v>0</v>
          </cell>
          <cell r="BF56">
            <v>11</v>
          </cell>
          <cell r="BG56">
            <v>61413</v>
          </cell>
          <cell r="BH56">
            <v>0</v>
          </cell>
          <cell r="BI56">
            <v>0</v>
          </cell>
          <cell r="BJ56">
            <v>11</v>
          </cell>
          <cell r="BK56">
            <v>61413</v>
          </cell>
          <cell r="BL56">
            <v>13.200000000000001</v>
          </cell>
          <cell r="BM56">
            <v>73695.600000000006</v>
          </cell>
          <cell r="BN56">
            <v>0</v>
          </cell>
          <cell r="BO56">
            <v>0</v>
          </cell>
          <cell r="BP56">
            <v>11</v>
          </cell>
          <cell r="BQ56">
            <v>61413</v>
          </cell>
          <cell r="BR56">
            <v>19.8</v>
          </cell>
          <cell r="BS56">
            <v>110543.40000000001</v>
          </cell>
          <cell r="BT56">
            <v>22</v>
          </cell>
          <cell r="BU56">
            <v>122826</v>
          </cell>
          <cell r="BV56">
            <v>11</v>
          </cell>
          <cell r="BW56">
            <v>61413</v>
          </cell>
          <cell r="BX56">
            <v>11</v>
          </cell>
          <cell r="BY56">
            <v>61413</v>
          </cell>
          <cell r="BZ56">
            <v>11</v>
          </cell>
          <cell r="CA56">
            <v>61413</v>
          </cell>
          <cell r="CB56">
            <v>0</v>
          </cell>
          <cell r="CC56">
            <v>0</v>
          </cell>
          <cell r="CD56">
            <v>11</v>
          </cell>
          <cell r="CE56">
            <v>61413</v>
          </cell>
          <cell r="CF56">
            <v>0</v>
          </cell>
          <cell r="CG56">
            <v>0</v>
          </cell>
          <cell r="CH56">
            <v>15.400000000000002</v>
          </cell>
          <cell r="CI56">
            <v>85978.200000000012</v>
          </cell>
          <cell r="CJ56">
            <v>396</v>
          </cell>
          <cell r="CK56">
            <v>2210868</v>
          </cell>
          <cell r="CL56"/>
          <cell r="CM56">
            <v>2210868</v>
          </cell>
          <cell r="CN56">
            <v>0</v>
          </cell>
          <cell r="CO56">
            <v>2210868</v>
          </cell>
          <cell r="CP56">
            <v>552717</v>
          </cell>
        </row>
        <row r="57">
          <cell r="D57" t="str">
            <v>09-15</v>
          </cell>
          <cell r="E57" t="str">
            <v>PINTURAS</v>
          </cell>
          <cell r="F57">
            <v>0</v>
          </cell>
          <cell r="G57">
            <v>0</v>
          </cell>
          <cell r="H57"/>
          <cell r="I57">
            <v>167139.84000000003</v>
          </cell>
          <cell r="J57"/>
          <cell r="K57">
            <v>157762.14800000002</v>
          </cell>
          <cell r="L57"/>
          <cell r="M57">
            <v>52832.160000000003</v>
          </cell>
          <cell r="N57"/>
          <cell r="O57">
            <v>53200.400000000009</v>
          </cell>
          <cell r="P57"/>
          <cell r="Q57">
            <v>0</v>
          </cell>
          <cell r="R57"/>
          <cell r="S57">
            <v>52463.920000000006</v>
          </cell>
          <cell r="T57"/>
          <cell r="U57">
            <v>52463.920000000006</v>
          </cell>
          <cell r="V57"/>
          <cell r="W57">
            <v>53568.640000000007</v>
          </cell>
          <cell r="X57"/>
          <cell r="Y57">
            <v>51727.44000000001</v>
          </cell>
          <cell r="Z57"/>
          <cell r="AA57">
            <v>52832.160000000003</v>
          </cell>
          <cell r="AB57"/>
          <cell r="AC57">
            <v>53936.880000000005</v>
          </cell>
          <cell r="AD57"/>
          <cell r="AE57">
            <v>53826.40800000001</v>
          </cell>
          <cell r="AF57"/>
          <cell r="AG57">
            <v>55299.368000000002</v>
          </cell>
          <cell r="AH57"/>
          <cell r="AI57">
            <v>55188.896000000008</v>
          </cell>
          <cell r="AJ57"/>
          <cell r="AK57">
            <v>54452.416000000005</v>
          </cell>
          <cell r="AL57"/>
          <cell r="AM57">
            <v>52095.680000000008</v>
          </cell>
          <cell r="AN57"/>
          <cell r="AO57">
            <v>41784.960000000006</v>
          </cell>
          <cell r="AP57"/>
          <cell r="AQ57">
            <v>54121.000000000007</v>
          </cell>
          <cell r="AR57"/>
          <cell r="AS57">
            <v>101981.92000000001</v>
          </cell>
          <cell r="AT57"/>
          <cell r="AU57">
            <v>55041.600000000006</v>
          </cell>
          <cell r="AV57"/>
          <cell r="AW57">
            <v>52353.448000000004</v>
          </cell>
          <cell r="AX57"/>
          <cell r="AY57">
            <v>52997.868000000002</v>
          </cell>
          <cell r="AZ57"/>
          <cell r="BA57">
            <v>53310.872000000003</v>
          </cell>
          <cell r="BB57"/>
          <cell r="BC57">
            <v>56293.616000000009</v>
          </cell>
          <cell r="BD57"/>
          <cell r="BE57">
            <v>0</v>
          </cell>
          <cell r="BF57"/>
          <cell r="BG57">
            <v>53384.520000000004</v>
          </cell>
          <cell r="BH57"/>
          <cell r="BI57">
            <v>0</v>
          </cell>
          <cell r="BJ57"/>
          <cell r="BK57">
            <v>54305.12000000001</v>
          </cell>
          <cell r="BL57"/>
          <cell r="BM57">
            <v>9187.5880000000016</v>
          </cell>
          <cell r="BN57"/>
          <cell r="BO57">
            <v>0</v>
          </cell>
          <cell r="BP57"/>
          <cell r="BQ57">
            <v>52279.80000000001</v>
          </cell>
          <cell r="BR57"/>
          <cell r="BS57">
            <v>58687.176000000007</v>
          </cell>
          <cell r="BT57"/>
          <cell r="BU57">
            <v>97415.744000000006</v>
          </cell>
          <cell r="BV57"/>
          <cell r="BW57">
            <v>54857.48</v>
          </cell>
          <cell r="BX57"/>
          <cell r="BY57">
            <v>11231.32</v>
          </cell>
          <cell r="BZ57"/>
          <cell r="CA57">
            <v>10623.723999999998</v>
          </cell>
          <cell r="CB57"/>
          <cell r="CC57">
            <v>0</v>
          </cell>
          <cell r="CD57"/>
          <cell r="CE57">
            <v>11047.2</v>
          </cell>
          <cell r="CF57"/>
          <cell r="CG57">
            <v>0</v>
          </cell>
          <cell r="CH57"/>
          <cell r="CI57">
            <v>57177.392000000007</v>
          </cell>
          <cell r="CJ57">
            <v>0</v>
          </cell>
          <cell r="CK57">
            <v>1956872.6239999998</v>
          </cell>
          <cell r="CL57"/>
          <cell r="CM57">
            <v>1956873</v>
          </cell>
          <cell r="CN57">
            <v>0</v>
          </cell>
          <cell r="CO57">
            <v>1956873</v>
          </cell>
          <cell r="CP57">
            <v>489218.25</v>
          </cell>
        </row>
        <row r="58">
          <cell r="D58" t="str">
            <v>09-15-020</v>
          </cell>
          <cell r="E58" t="str">
            <v>APLICACION DE PINTURA VINILICA SOBRE BLOQUE, PARA INTERIORES, DOS MANOS. INCLUYE ADECUACION DE LA SUPERFICIE ANTES DE APLICACION, LIMPIEZA DE SUPERFICIE, RESANES DE PERFORACIONES MENORES, APLICACION FINAL Y TODO LO NECESARIO PARA SU CORRECTO ACABADO.</v>
          </cell>
          <cell r="F58" t="str">
            <v>M2</v>
          </cell>
          <cell r="G58">
            <v>9206</v>
          </cell>
          <cell r="H58">
            <v>0</v>
          </cell>
          <cell r="I58">
            <v>0</v>
          </cell>
          <cell r="J58">
            <v>12.598000000000001</v>
          </cell>
          <cell r="K58">
            <v>115977.18800000001</v>
          </cell>
          <cell r="L58">
            <v>1.2000000000000002</v>
          </cell>
          <cell r="M58">
            <v>11047.2</v>
          </cell>
          <cell r="N58">
            <v>1.24</v>
          </cell>
          <cell r="O58">
            <v>11415.44</v>
          </cell>
          <cell r="P58">
            <v>0</v>
          </cell>
          <cell r="Q58">
            <v>0</v>
          </cell>
          <cell r="R58">
            <v>1.1600000000000001</v>
          </cell>
          <cell r="S58">
            <v>10678.960000000001</v>
          </cell>
          <cell r="T58">
            <v>1.1600000000000001</v>
          </cell>
          <cell r="U58">
            <v>10678.960000000001</v>
          </cell>
          <cell r="V58">
            <v>1.28</v>
          </cell>
          <cell r="W58">
            <v>11783.68</v>
          </cell>
          <cell r="X58">
            <v>1.0800000000000003</v>
          </cell>
          <cell r="Y58">
            <v>9942.4800000000032</v>
          </cell>
          <cell r="Z58">
            <v>1.2000000000000002</v>
          </cell>
          <cell r="AA58">
            <v>11047.2</v>
          </cell>
          <cell r="AB58">
            <v>1.3200000000000003</v>
          </cell>
          <cell r="AC58">
            <v>12151.920000000002</v>
          </cell>
          <cell r="AD58">
            <v>1.3080000000000001</v>
          </cell>
          <cell r="AE58">
            <v>12041.448</v>
          </cell>
          <cell r="AF58">
            <v>1.468</v>
          </cell>
          <cell r="AG58">
            <v>13514.407999999999</v>
          </cell>
          <cell r="AH58">
            <v>1.4560000000000002</v>
          </cell>
          <cell r="AI58">
            <v>13403.936000000002</v>
          </cell>
          <cell r="AJ58">
            <v>1.3760000000000001</v>
          </cell>
          <cell r="AK58">
            <v>12667.456</v>
          </cell>
          <cell r="AL58">
            <v>1.1200000000000001</v>
          </cell>
          <cell r="AM58">
            <v>10310.720000000001</v>
          </cell>
          <cell r="AN58">
            <v>0</v>
          </cell>
          <cell r="AO58">
            <v>0</v>
          </cell>
          <cell r="AP58">
            <v>1.34</v>
          </cell>
          <cell r="AQ58">
            <v>12336.04</v>
          </cell>
          <cell r="AR58">
            <v>2</v>
          </cell>
          <cell r="AS58">
            <v>18412</v>
          </cell>
          <cell r="AT58">
            <v>1.4400000000000004</v>
          </cell>
          <cell r="AU58">
            <v>13256.640000000003</v>
          </cell>
          <cell r="AV58">
            <v>1.1480000000000001</v>
          </cell>
          <cell r="AW58">
            <v>10568.488000000001</v>
          </cell>
          <cell r="AX58">
            <v>1.218</v>
          </cell>
          <cell r="AY58">
            <v>11212.907999999999</v>
          </cell>
          <cell r="AZ58">
            <v>1.252</v>
          </cell>
          <cell r="BA58">
            <v>11525.912</v>
          </cell>
          <cell r="BB58">
            <v>1.5759999999999998</v>
          </cell>
          <cell r="BC58">
            <v>14508.655999999999</v>
          </cell>
          <cell r="BD58">
            <v>0</v>
          </cell>
          <cell r="BE58">
            <v>0</v>
          </cell>
          <cell r="BF58">
            <v>1.26</v>
          </cell>
          <cell r="BG58">
            <v>11599.56</v>
          </cell>
          <cell r="BH58">
            <v>0</v>
          </cell>
          <cell r="BI58">
            <v>0</v>
          </cell>
          <cell r="BJ58">
            <v>1.36</v>
          </cell>
          <cell r="BK58">
            <v>12520.160000000002</v>
          </cell>
          <cell r="BL58">
            <v>0.99800000000000011</v>
          </cell>
          <cell r="BM58">
            <v>9187.5880000000016</v>
          </cell>
          <cell r="BN58">
            <v>0</v>
          </cell>
          <cell r="BO58">
            <v>0</v>
          </cell>
          <cell r="BP58">
            <v>1.1400000000000001</v>
          </cell>
          <cell r="BQ58">
            <v>10494.840000000002</v>
          </cell>
          <cell r="BR58">
            <v>1.8360000000000001</v>
          </cell>
          <cell r="BS58">
            <v>16902.216</v>
          </cell>
          <cell r="BT58">
            <v>1.504</v>
          </cell>
          <cell r="BU58">
            <v>13845.824000000001</v>
          </cell>
          <cell r="BV58">
            <v>1.42</v>
          </cell>
          <cell r="BW58">
            <v>13072.519999999999</v>
          </cell>
          <cell r="BX58">
            <v>1.22</v>
          </cell>
          <cell r="BY58">
            <v>11231.32</v>
          </cell>
          <cell r="BZ58">
            <v>1.1539999999999999</v>
          </cell>
          <cell r="CA58">
            <v>10623.723999999998</v>
          </cell>
          <cell r="CB58">
            <v>0</v>
          </cell>
          <cell r="CC58">
            <v>0</v>
          </cell>
          <cell r="CD58">
            <v>1.2000000000000002</v>
          </cell>
          <cell r="CE58">
            <v>11047.2</v>
          </cell>
          <cell r="CF58">
            <v>0</v>
          </cell>
          <cell r="CG58">
            <v>0</v>
          </cell>
          <cell r="CH58">
            <v>1.6719999999999999</v>
          </cell>
          <cell r="CI58">
            <v>15392.431999999999</v>
          </cell>
          <cell r="CJ58">
            <v>53.704000000000008</v>
          </cell>
          <cell r="CK58">
            <v>494399.02400000009</v>
          </cell>
          <cell r="CL58"/>
          <cell r="CM58">
            <v>494399</v>
          </cell>
          <cell r="CN58">
            <v>0</v>
          </cell>
          <cell r="CO58">
            <v>494399</v>
          </cell>
          <cell r="CP58">
            <v>123599.75</v>
          </cell>
        </row>
        <row r="59">
          <cell r="D59" t="str">
            <v>09-15-040</v>
          </cell>
          <cell r="E59" t="str">
            <v>APLICACION DE PINTURA TIPO ESMALTE SOBRE PUERTA METALICA (EL COLOR SERA EL APROBADO POR LA INTERVENTORIA). INCLUYE ANTICORROSIVO, PINTURA DEL MARCO Y DEL ALA,  LIMPIEZA, ESTOPA Y TODO LO NECESARIO PARA SU CORRECTO ACABADO.</v>
          </cell>
          <cell r="F59" t="str">
            <v>M2</v>
          </cell>
          <cell r="G59">
            <v>12436</v>
          </cell>
          <cell r="H59">
            <v>13.440000000000001</v>
          </cell>
          <cell r="I59">
            <v>167139.84000000003</v>
          </cell>
          <cell r="J59">
            <v>3.3600000000000003</v>
          </cell>
          <cell r="K59">
            <v>41784.960000000006</v>
          </cell>
          <cell r="L59">
            <v>3.3600000000000003</v>
          </cell>
          <cell r="M59">
            <v>41784.960000000006</v>
          </cell>
          <cell r="N59">
            <v>3.3600000000000003</v>
          </cell>
          <cell r="O59">
            <v>41784.960000000006</v>
          </cell>
          <cell r="P59">
            <v>0</v>
          </cell>
          <cell r="Q59">
            <v>0</v>
          </cell>
          <cell r="R59">
            <v>3.3600000000000003</v>
          </cell>
          <cell r="S59">
            <v>41784.960000000006</v>
          </cell>
          <cell r="T59">
            <v>3.3600000000000003</v>
          </cell>
          <cell r="U59">
            <v>41784.960000000006</v>
          </cell>
          <cell r="V59">
            <v>3.3600000000000003</v>
          </cell>
          <cell r="W59">
            <v>41784.960000000006</v>
          </cell>
          <cell r="X59">
            <v>3.3600000000000003</v>
          </cell>
          <cell r="Y59">
            <v>41784.960000000006</v>
          </cell>
          <cell r="Z59">
            <v>3.3600000000000003</v>
          </cell>
          <cell r="AA59">
            <v>41784.960000000006</v>
          </cell>
          <cell r="AB59">
            <v>3.3600000000000003</v>
          </cell>
          <cell r="AC59">
            <v>41784.960000000006</v>
          </cell>
          <cell r="AD59">
            <v>3.3600000000000003</v>
          </cell>
          <cell r="AE59">
            <v>41784.960000000006</v>
          </cell>
          <cell r="AF59">
            <v>3.3600000000000003</v>
          </cell>
          <cell r="AG59">
            <v>41784.960000000006</v>
          </cell>
          <cell r="AH59">
            <v>3.3600000000000003</v>
          </cell>
          <cell r="AI59">
            <v>41784.960000000006</v>
          </cell>
          <cell r="AJ59">
            <v>3.3600000000000003</v>
          </cell>
          <cell r="AK59">
            <v>41784.960000000006</v>
          </cell>
          <cell r="AL59">
            <v>3.3600000000000003</v>
          </cell>
          <cell r="AM59">
            <v>41784.960000000006</v>
          </cell>
          <cell r="AN59">
            <v>3.3600000000000003</v>
          </cell>
          <cell r="AO59">
            <v>41784.960000000006</v>
          </cell>
          <cell r="AP59">
            <v>3.3600000000000003</v>
          </cell>
          <cell r="AQ59">
            <v>41784.960000000006</v>
          </cell>
          <cell r="AR59">
            <v>6.7200000000000006</v>
          </cell>
          <cell r="AS59">
            <v>83569.920000000013</v>
          </cell>
          <cell r="AT59">
            <v>3.3600000000000003</v>
          </cell>
          <cell r="AU59">
            <v>41784.960000000006</v>
          </cell>
          <cell r="AV59">
            <v>3.3600000000000003</v>
          </cell>
          <cell r="AW59">
            <v>41784.960000000006</v>
          </cell>
          <cell r="AX59">
            <v>3.3600000000000003</v>
          </cell>
          <cell r="AY59">
            <v>41784.960000000006</v>
          </cell>
          <cell r="AZ59">
            <v>3.3600000000000003</v>
          </cell>
          <cell r="BA59">
            <v>41784.960000000006</v>
          </cell>
          <cell r="BB59">
            <v>3.3600000000000003</v>
          </cell>
          <cell r="BC59">
            <v>41784.960000000006</v>
          </cell>
          <cell r="BD59">
            <v>0</v>
          </cell>
          <cell r="BE59">
            <v>0</v>
          </cell>
          <cell r="BF59">
            <v>3.3600000000000003</v>
          </cell>
          <cell r="BG59">
            <v>41784.960000000006</v>
          </cell>
          <cell r="BH59">
            <v>0</v>
          </cell>
          <cell r="BI59">
            <v>0</v>
          </cell>
          <cell r="BJ59">
            <v>3.3600000000000003</v>
          </cell>
          <cell r="BK59">
            <v>41784.960000000006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3.3600000000000003</v>
          </cell>
          <cell r="BQ59">
            <v>41784.960000000006</v>
          </cell>
          <cell r="BR59">
            <v>3.3600000000000003</v>
          </cell>
          <cell r="BS59">
            <v>41784.960000000006</v>
          </cell>
          <cell r="BT59">
            <v>6.7200000000000006</v>
          </cell>
          <cell r="BU59">
            <v>83569.920000000013</v>
          </cell>
          <cell r="BV59">
            <v>3.3600000000000003</v>
          </cell>
          <cell r="BW59">
            <v>41784.960000000006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3.3600000000000003</v>
          </cell>
          <cell r="CI59">
            <v>41784.960000000006</v>
          </cell>
          <cell r="CJ59">
            <v>117.6</v>
          </cell>
          <cell r="CK59">
            <v>1462473.5999999999</v>
          </cell>
          <cell r="CL59"/>
          <cell r="CM59">
            <v>1462474</v>
          </cell>
          <cell r="CN59">
            <v>0</v>
          </cell>
          <cell r="CO59">
            <v>1462474</v>
          </cell>
          <cell r="CP59">
            <v>365618.5</v>
          </cell>
        </row>
        <row r="60">
          <cell r="D60" t="str">
            <v>09-20</v>
          </cell>
          <cell r="E60" t="str">
            <v>ENCHAPES</v>
          </cell>
          <cell r="F60">
            <v>0</v>
          </cell>
          <cell r="G60">
            <v>0</v>
          </cell>
          <cell r="H60"/>
          <cell r="I60">
            <v>1620388</v>
          </cell>
          <cell r="J60"/>
          <cell r="K60">
            <v>749766.35000000009</v>
          </cell>
          <cell r="L60"/>
          <cell r="M60">
            <v>749664.39999999991</v>
          </cell>
          <cell r="N60"/>
          <cell r="O60">
            <v>775611.40000000014</v>
          </cell>
          <cell r="P60"/>
          <cell r="Q60">
            <v>0</v>
          </cell>
          <cell r="R60"/>
          <cell r="S60">
            <v>789932.22</v>
          </cell>
          <cell r="T60"/>
          <cell r="U60">
            <v>700569</v>
          </cell>
          <cell r="V60"/>
          <cell r="W60">
            <v>779809.29999999981</v>
          </cell>
          <cell r="X60"/>
          <cell r="Y60">
            <v>694971.79999999993</v>
          </cell>
          <cell r="Z60"/>
          <cell r="AA60">
            <v>726516</v>
          </cell>
          <cell r="AB60"/>
          <cell r="AC60">
            <v>908145</v>
          </cell>
          <cell r="AD60"/>
          <cell r="AE60">
            <v>807767.3</v>
          </cell>
          <cell r="AF60"/>
          <cell r="AG60">
            <v>911555.29999999993</v>
          </cell>
          <cell r="AH60"/>
          <cell r="AI60">
            <v>903771.20000000007</v>
          </cell>
          <cell r="AJ60"/>
          <cell r="AK60">
            <v>851877.2</v>
          </cell>
          <cell r="AL60"/>
          <cell r="AM60">
            <v>674622</v>
          </cell>
          <cell r="AN60"/>
          <cell r="AO60">
            <v>670248.19999999995</v>
          </cell>
          <cell r="AP60"/>
          <cell r="AQ60">
            <v>828524.9</v>
          </cell>
          <cell r="AR60"/>
          <cell r="AS60">
            <v>1413092</v>
          </cell>
          <cell r="AT60"/>
          <cell r="AU60">
            <v>985986</v>
          </cell>
          <cell r="AV60"/>
          <cell r="AW60">
            <v>708608.98</v>
          </cell>
          <cell r="AX60"/>
          <cell r="AY60">
            <v>744678.89999999991</v>
          </cell>
          <cell r="AZ60"/>
          <cell r="BA60">
            <v>864035.1</v>
          </cell>
          <cell r="BB60"/>
          <cell r="BC60">
            <v>981612.2</v>
          </cell>
          <cell r="BD60"/>
          <cell r="BE60">
            <v>244215.62</v>
          </cell>
          <cell r="BF60"/>
          <cell r="BG60">
            <v>701531.45999999985</v>
          </cell>
          <cell r="BH60"/>
          <cell r="BI60">
            <v>0</v>
          </cell>
          <cell r="BJ60"/>
          <cell r="BK60">
            <v>757208.55999999994</v>
          </cell>
          <cell r="BL60"/>
          <cell r="BM60">
            <v>555657.45799999998</v>
          </cell>
          <cell r="BN60"/>
          <cell r="BO60">
            <v>0</v>
          </cell>
          <cell r="BP60"/>
          <cell r="BQ60">
            <v>634718.94000000006</v>
          </cell>
          <cell r="BR60"/>
          <cell r="BS60">
            <v>1022231.556</v>
          </cell>
          <cell r="BT60"/>
          <cell r="BU60">
            <v>837383.58399999992</v>
          </cell>
          <cell r="BV60"/>
          <cell r="BW60">
            <v>790614.82</v>
          </cell>
          <cell r="BX60"/>
          <cell r="BY60">
            <v>679260.61999999988</v>
          </cell>
          <cell r="BZ60"/>
          <cell r="CA60">
            <v>642513.73399999994</v>
          </cell>
          <cell r="CB60"/>
          <cell r="CC60">
            <v>0</v>
          </cell>
          <cell r="CD60"/>
          <cell r="CE60">
            <v>668125.19999999995</v>
          </cell>
          <cell r="CF60"/>
          <cell r="CG60">
            <v>0</v>
          </cell>
          <cell r="CH60"/>
          <cell r="CI60">
            <v>930921.11199999996</v>
          </cell>
          <cell r="CJ60">
            <v>0</v>
          </cell>
          <cell r="CK60">
            <v>28306135.414000001</v>
          </cell>
          <cell r="CL60"/>
          <cell r="CM60">
            <v>28306135</v>
          </cell>
          <cell r="CN60">
            <v>0</v>
          </cell>
          <cell r="CO60">
            <v>28306135</v>
          </cell>
          <cell r="CP60">
            <v>7076533.75</v>
          </cell>
        </row>
        <row r="61">
          <cell r="D61" t="str">
            <v>09-20-010</v>
          </cell>
          <cell r="E61" t="str">
            <v>ENCHAPE EN CERAMICA TIPO EGEO DE CORONA O EQUIVALENTE, PARA DUCHA (EN PISO Y PARED). INCLUYE MORTERO DE E=2 CM, RELACION 1:4 MAS IMPERBEALIZANTE INTEGRAL TIPO SIKA 1 O EQUIVALENTE, LECHADA, PEGA Y TODO LO NECESARIO PARA SU CORRECTA INSTALACION.</v>
          </cell>
          <cell r="F61" t="str">
            <v>M2</v>
          </cell>
          <cell r="G61">
            <v>57871</v>
          </cell>
          <cell r="H61">
            <v>28</v>
          </cell>
          <cell r="I61">
            <v>1620388</v>
          </cell>
          <cell r="J61">
            <v>11.58</v>
          </cell>
          <cell r="K61">
            <v>670146.18000000005</v>
          </cell>
          <cell r="L61">
            <v>11.6</v>
          </cell>
          <cell r="M61">
            <v>671303.6</v>
          </cell>
          <cell r="N61">
            <v>12.000000000000002</v>
          </cell>
          <cell r="O61">
            <v>694452.00000000012</v>
          </cell>
          <cell r="P61">
            <v>0</v>
          </cell>
          <cell r="Q61">
            <v>0</v>
          </cell>
          <cell r="R61">
            <v>12.32</v>
          </cell>
          <cell r="S61">
            <v>712970.72</v>
          </cell>
          <cell r="T61">
            <v>10.8</v>
          </cell>
          <cell r="U61">
            <v>625006.80000000005</v>
          </cell>
          <cell r="V61">
            <v>11.999999999999998</v>
          </cell>
          <cell r="W61">
            <v>694451.99999999988</v>
          </cell>
          <cell r="X61">
            <v>10.799999999999999</v>
          </cell>
          <cell r="Y61">
            <v>625006.79999999993</v>
          </cell>
          <cell r="Z61">
            <v>11.2</v>
          </cell>
          <cell r="AA61">
            <v>648155.19999999995</v>
          </cell>
          <cell r="AB61">
            <v>14</v>
          </cell>
          <cell r="AC61">
            <v>810194</v>
          </cell>
          <cell r="AD61">
            <v>12.28</v>
          </cell>
          <cell r="AE61">
            <v>710655.88</v>
          </cell>
          <cell r="AF61">
            <v>13.879999999999999</v>
          </cell>
          <cell r="AG61">
            <v>803249.48</v>
          </cell>
          <cell r="AH61">
            <v>13.760000000000002</v>
          </cell>
          <cell r="AI61">
            <v>796304.96000000008</v>
          </cell>
          <cell r="AJ61">
            <v>12.959999999999999</v>
          </cell>
          <cell r="AK61">
            <v>750008.15999999992</v>
          </cell>
          <cell r="AL61">
            <v>10.4</v>
          </cell>
          <cell r="AM61">
            <v>601858.4</v>
          </cell>
          <cell r="AN61">
            <v>10.16</v>
          </cell>
          <cell r="AO61">
            <v>587969.36</v>
          </cell>
          <cell r="AP61">
            <v>12.6</v>
          </cell>
          <cell r="AQ61">
            <v>729174.6</v>
          </cell>
          <cell r="AR61">
            <v>22</v>
          </cell>
          <cell r="AS61">
            <v>1273162</v>
          </cell>
          <cell r="AT61">
            <v>15.2</v>
          </cell>
          <cell r="AU61">
            <v>879639.2</v>
          </cell>
          <cell r="AV61">
            <v>10.76</v>
          </cell>
          <cell r="AW61">
            <v>622691.96</v>
          </cell>
          <cell r="AX61">
            <v>11.479999999999999</v>
          </cell>
          <cell r="AY61">
            <v>664359.07999999996</v>
          </cell>
          <cell r="AZ61">
            <v>13.32</v>
          </cell>
          <cell r="BA61">
            <v>770841.72</v>
          </cell>
          <cell r="BB61">
            <v>14.959999999999999</v>
          </cell>
          <cell r="BC61">
            <v>865750.15999999992</v>
          </cell>
          <cell r="BD61">
            <v>4.22</v>
          </cell>
          <cell r="BE61">
            <v>244215.62</v>
          </cell>
          <cell r="BF61">
            <v>11.969999999999999</v>
          </cell>
          <cell r="BG61">
            <v>692715.86999999988</v>
          </cell>
          <cell r="BH61">
            <v>0</v>
          </cell>
          <cell r="BI61">
            <v>0</v>
          </cell>
          <cell r="BJ61">
            <v>12.92</v>
          </cell>
          <cell r="BK61">
            <v>747693.32</v>
          </cell>
          <cell r="BL61">
            <v>9.4809999999999999</v>
          </cell>
          <cell r="BM61">
            <v>548674.951</v>
          </cell>
          <cell r="BN61">
            <v>0</v>
          </cell>
          <cell r="BO61">
            <v>0</v>
          </cell>
          <cell r="BP61">
            <v>10.83</v>
          </cell>
          <cell r="BQ61">
            <v>626742.93000000005</v>
          </cell>
          <cell r="BR61">
            <v>17.442</v>
          </cell>
          <cell r="BS61">
            <v>1009385.982</v>
          </cell>
          <cell r="BT61">
            <v>14.287999999999998</v>
          </cell>
          <cell r="BU61">
            <v>826860.84799999988</v>
          </cell>
          <cell r="BV61">
            <v>13.489999999999998</v>
          </cell>
          <cell r="BW61">
            <v>780679.78999999992</v>
          </cell>
          <cell r="BX61">
            <v>11.589999999999998</v>
          </cell>
          <cell r="BY61">
            <v>670724.8899999999</v>
          </cell>
          <cell r="BZ61">
            <v>10.962999999999999</v>
          </cell>
          <cell r="CA61">
            <v>634439.77299999993</v>
          </cell>
          <cell r="CB61">
            <v>0</v>
          </cell>
          <cell r="CC61">
            <v>0</v>
          </cell>
          <cell r="CD61">
            <v>11.399999999999999</v>
          </cell>
          <cell r="CE61">
            <v>659729.39999999991</v>
          </cell>
          <cell r="CF61">
            <v>0</v>
          </cell>
          <cell r="CG61">
            <v>0</v>
          </cell>
          <cell r="CH61">
            <v>15.883999999999999</v>
          </cell>
          <cell r="CI61">
            <v>919222.96399999992</v>
          </cell>
          <cell r="CJ61">
            <v>452.53800000000001</v>
          </cell>
          <cell r="CK61">
            <v>26188826.598000001</v>
          </cell>
          <cell r="CL61"/>
          <cell r="CM61">
            <v>26188827</v>
          </cell>
          <cell r="CN61">
            <v>0</v>
          </cell>
          <cell r="CO61">
            <v>26188827</v>
          </cell>
          <cell r="CP61">
            <v>6547206.75</v>
          </cell>
        </row>
        <row r="62">
          <cell r="D62" t="str">
            <v>09-20-020</v>
          </cell>
          <cell r="E62" t="str">
            <v>CENEFA EN MATERIAL CERAMICO; INCLUYE TODOS LOS MATERIALES NECESARIOS PARA SU CORRECTA EJECUCION.</v>
          </cell>
          <cell r="F62" t="str">
            <v>M</v>
          </cell>
          <cell r="G62">
            <v>13993</v>
          </cell>
          <cell r="H62">
            <v>0</v>
          </cell>
          <cell r="I62">
            <v>0</v>
          </cell>
          <cell r="J62">
            <v>5.69</v>
          </cell>
          <cell r="K62">
            <v>79620.17</v>
          </cell>
          <cell r="L62">
            <v>5.6</v>
          </cell>
          <cell r="M62">
            <v>78360.799999999988</v>
          </cell>
          <cell r="N62">
            <v>5.8</v>
          </cell>
          <cell r="O62">
            <v>81159.399999999994</v>
          </cell>
          <cell r="P62">
            <v>0</v>
          </cell>
          <cell r="Q62">
            <v>0</v>
          </cell>
          <cell r="R62">
            <v>5.5</v>
          </cell>
          <cell r="S62">
            <v>76961.5</v>
          </cell>
          <cell r="T62">
            <v>5.4</v>
          </cell>
          <cell r="U62">
            <v>75562.200000000012</v>
          </cell>
          <cell r="V62">
            <v>6.1</v>
          </cell>
          <cell r="W62">
            <v>85357.299999999988</v>
          </cell>
          <cell r="X62">
            <v>5</v>
          </cell>
          <cell r="Y62">
            <v>69965</v>
          </cell>
          <cell r="Z62">
            <v>5.6</v>
          </cell>
          <cell r="AA62">
            <v>78360.799999999988</v>
          </cell>
          <cell r="AB62">
            <v>7</v>
          </cell>
          <cell r="AC62">
            <v>97951</v>
          </cell>
          <cell r="AD62">
            <v>6.9399999999999995</v>
          </cell>
          <cell r="AE62">
            <v>97111.42</v>
          </cell>
          <cell r="AF62">
            <v>7.7399999999999993</v>
          </cell>
          <cell r="AG62">
            <v>108305.81999999999</v>
          </cell>
          <cell r="AH62">
            <v>7.6800000000000006</v>
          </cell>
          <cell r="AI62">
            <v>107466.24000000001</v>
          </cell>
          <cell r="AJ62">
            <v>7.28</v>
          </cell>
          <cell r="AK62">
            <v>101869.04000000001</v>
          </cell>
          <cell r="AL62">
            <v>5.2</v>
          </cell>
          <cell r="AM62">
            <v>72763.600000000006</v>
          </cell>
          <cell r="AN62">
            <v>5.8800000000000008</v>
          </cell>
          <cell r="AO62">
            <v>82278.840000000011</v>
          </cell>
          <cell r="AP62">
            <v>7.1000000000000005</v>
          </cell>
          <cell r="AQ62">
            <v>99350.3</v>
          </cell>
          <cell r="AR62">
            <v>10</v>
          </cell>
          <cell r="AS62">
            <v>139930</v>
          </cell>
          <cell r="AT62">
            <v>7.6</v>
          </cell>
          <cell r="AU62">
            <v>106346.79999999999</v>
          </cell>
          <cell r="AV62">
            <v>6.14</v>
          </cell>
          <cell r="AW62">
            <v>85917.01999999999</v>
          </cell>
          <cell r="AX62">
            <v>5.7399999999999993</v>
          </cell>
          <cell r="AY62">
            <v>80319.819999999992</v>
          </cell>
          <cell r="AZ62">
            <v>6.66</v>
          </cell>
          <cell r="BA62">
            <v>93193.38</v>
          </cell>
          <cell r="BB62">
            <v>8.2799999999999994</v>
          </cell>
          <cell r="BC62">
            <v>115862.04</v>
          </cell>
          <cell r="BD62">
            <v>0</v>
          </cell>
          <cell r="BE62">
            <v>0</v>
          </cell>
          <cell r="BF62">
            <v>0.63</v>
          </cell>
          <cell r="BG62">
            <v>8815.59</v>
          </cell>
          <cell r="BH62">
            <v>0</v>
          </cell>
          <cell r="BI62">
            <v>0</v>
          </cell>
          <cell r="BJ62">
            <v>0.68</v>
          </cell>
          <cell r="BK62">
            <v>9515.24</v>
          </cell>
          <cell r="BL62">
            <v>0.49900000000000005</v>
          </cell>
          <cell r="BM62">
            <v>6982.5070000000005</v>
          </cell>
          <cell r="BN62">
            <v>0</v>
          </cell>
          <cell r="BO62">
            <v>0</v>
          </cell>
          <cell r="BP62">
            <v>0.57000000000000006</v>
          </cell>
          <cell r="BQ62">
            <v>7976.0100000000011</v>
          </cell>
          <cell r="BR62">
            <v>0.91800000000000004</v>
          </cell>
          <cell r="BS62">
            <v>12845.574000000001</v>
          </cell>
          <cell r="BT62">
            <v>0.752</v>
          </cell>
          <cell r="BU62">
            <v>10522.736000000001</v>
          </cell>
          <cell r="BV62">
            <v>0.71</v>
          </cell>
          <cell r="BW62">
            <v>9935.0299999999988</v>
          </cell>
          <cell r="BX62">
            <v>0.61</v>
          </cell>
          <cell r="BY62">
            <v>8535.73</v>
          </cell>
          <cell r="BZ62">
            <v>0.57699999999999996</v>
          </cell>
          <cell r="CA62">
            <v>8073.9609999999993</v>
          </cell>
          <cell r="CB62">
            <v>0</v>
          </cell>
          <cell r="CC62">
            <v>0</v>
          </cell>
          <cell r="CD62">
            <v>0.60000000000000009</v>
          </cell>
          <cell r="CE62">
            <v>8395.8000000000011</v>
          </cell>
          <cell r="CF62">
            <v>0</v>
          </cell>
          <cell r="CG62">
            <v>0</v>
          </cell>
          <cell r="CH62">
            <v>0.83599999999999997</v>
          </cell>
          <cell r="CI62">
            <v>11698.147999999999</v>
          </cell>
          <cell r="CJ62">
            <v>151.31200000000004</v>
          </cell>
          <cell r="CK62">
            <v>2117308.8160000006</v>
          </cell>
          <cell r="CL62"/>
          <cell r="CM62">
            <v>2117309</v>
          </cell>
          <cell r="CN62">
            <v>0</v>
          </cell>
          <cell r="CO62">
            <v>2117309</v>
          </cell>
          <cell r="CP62">
            <v>529327.25</v>
          </cell>
        </row>
        <row r="63">
          <cell r="D63" t="str">
            <v>10</v>
          </cell>
          <cell r="E63" t="str">
            <v>PISOS Y ZOCALOS</v>
          </cell>
          <cell r="F63">
            <v>0</v>
          </cell>
          <cell r="G63">
            <v>0</v>
          </cell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  <cell r="BF63"/>
          <cell r="BG63"/>
          <cell r="BH63"/>
          <cell r="BI63"/>
          <cell r="BJ63"/>
          <cell r="BK63"/>
          <cell r="BL63"/>
          <cell r="BM63"/>
          <cell r="BN63"/>
          <cell r="BO63"/>
          <cell r="BP63"/>
          <cell r="BQ63"/>
          <cell r="BR63"/>
          <cell r="BS63"/>
          <cell r="BT63"/>
          <cell r="BU63"/>
          <cell r="BV63"/>
          <cell r="BW63"/>
          <cell r="BX63"/>
          <cell r="BY63"/>
          <cell r="BZ63"/>
          <cell r="CA63"/>
          <cell r="CB63"/>
          <cell r="CC63"/>
          <cell r="CD63"/>
          <cell r="CE63"/>
          <cell r="CF63"/>
          <cell r="CG63"/>
          <cell r="CH63"/>
          <cell r="CI63"/>
          <cell r="CJ63">
            <v>0</v>
          </cell>
          <cell r="CK63"/>
          <cell r="CL63">
            <v>36542152.273200005</v>
          </cell>
          <cell r="CM63">
            <v>36542152</v>
          </cell>
          <cell r="CN63">
            <v>14715698.131563254</v>
          </cell>
          <cell r="CO63">
            <v>21826453.868436746</v>
          </cell>
          <cell r="CP63">
            <v>5456613.4671091866</v>
          </cell>
        </row>
        <row r="64">
          <cell r="D64" t="str">
            <v>10-05</v>
          </cell>
          <cell r="E64" t="str">
            <v>BASES PARA PISOS</v>
          </cell>
          <cell r="F64">
            <v>0</v>
          </cell>
          <cell r="G64">
            <v>0</v>
          </cell>
          <cell r="H64"/>
          <cell r="I64">
            <v>238658.11200000002</v>
          </cell>
          <cell r="J64"/>
          <cell r="K64">
            <v>0</v>
          </cell>
          <cell r="L64"/>
          <cell r="M64">
            <v>0</v>
          </cell>
          <cell r="N64"/>
          <cell r="O64">
            <v>0</v>
          </cell>
          <cell r="P64"/>
          <cell r="Q64">
            <v>439035.79000000004</v>
          </cell>
          <cell r="R64"/>
          <cell r="S64">
            <v>0</v>
          </cell>
          <cell r="T64"/>
          <cell r="U64">
            <v>0</v>
          </cell>
          <cell r="V64"/>
          <cell r="W64">
            <v>28519.3</v>
          </cell>
          <cell r="X64"/>
          <cell r="Y64">
            <v>22600.2</v>
          </cell>
          <cell r="Z64"/>
          <cell r="AA64">
            <v>0</v>
          </cell>
          <cell r="AB64"/>
          <cell r="AC64">
            <v>0</v>
          </cell>
          <cell r="AD64"/>
          <cell r="AE64">
            <v>0</v>
          </cell>
          <cell r="AF64"/>
          <cell r="AG64">
            <v>0</v>
          </cell>
          <cell r="AH64"/>
          <cell r="AI64">
            <v>0</v>
          </cell>
          <cell r="AJ64"/>
          <cell r="AK64">
            <v>0</v>
          </cell>
          <cell r="AL64"/>
          <cell r="AM64">
            <v>0</v>
          </cell>
          <cell r="AN64"/>
          <cell r="AO64">
            <v>0</v>
          </cell>
          <cell r="AP64"/>
          <cell r="AQ64">
            <v>0</v>
          </cell>
          <cell r="AR64"/>
          <cell r="AS64">
            <v>0</v>
          </cell>
          <cell r="AT64"/>
          <cell r="AU64">
            <v>0</v>
          </cell>
          <cell r="AV64"/>
          <cell r="AW64">
            <v>0</v>
          </cell>
          <cell r="AX64"/>
          <cell r="AY64">
            <v>27550.720000000001</v>
          </cell>
          <cell r="AZ64"/>
          <cell r="BA64">
            <v>29530.927999999996</v>
          </cell>
          <cell r="BB64"/>
          <cell r="BC64">
            <v>0</v>
          </cell>
          <cell r="BD64"/>
          <cell r="BE64">
            <v>0</v>
          </cell>
          <cell r="BF64"/>
          <cell r="BG64">
            <v>0</v>
          </cell>
          <cell r="BH64"/>
          <cell r="BI64">
            <v>0</v>
          </cell>
          <cell r="BJ64"/>
          <cell r="BK64">
            <v>0</v>
          </cell>
          <cell r="BL64"/>
          <cell r="BM64">
            <v>0</v>
          </cell>
          <cell r="BN64"/>
          <cell r="BO64">
            <v>342662.08</v>
          </cell>
          <cell r="BP64"/>
          <cell r="BQ64">
            <v>0</v>
          </cell>
          <cell r="BR64"/>
          <cell r="BS64">
            <v>0</v>
          </cell>
          <cell r="BT64"/>
          <cell r="BU64">
            <v>0</v>
          </cell>
          <cell r="BV64"/>
          <cell r="BW64">
            <v>0</v>
          </cell>
          <cell r="BX64"/>
          <cell r="BY64">
            <v>0</v>
          </cell>
          <cell r="BZ64"/>
          <cell r="CA64">
            <v>0</v>
          </cell>
          <cell r="CB64"/>
          <cell r="CC64">
            <v>0</v>
          </cell>
          <cell r="CD64"/>
          <cell r="CE64">
            <v>0</v>
          </cell>
          <cell r="CF64"/>
          <cell r="CG64">
            <v>0</v>
          </cell>
          <cell r="CH64"/>
          <cell r="CI64">
            <v>0</v>
          </cell>
          <cell r="CJ64">
            <v>0</v>
          </cell>
          <cell r="CK64">
            <v>1128557.1300000001</v>
          </cell>
          <cell r="CL64"/>
          <cell r="CM64">
            <v>1128557</v>
          </cell>
          <cell r="CN64">
            <v>0</v>
          </cell>
          <cell r="CO64">
            <v>1128557</v>
          </cell>
          <cell r="CP64">
            <v>282139.25</v>
          </cell>
        </row>
        <row r="65">
          <cell r="D65" t="str">
            <v>10-05-005</v>
          </cell>
          <cell r="E65" t="str">
            <v>MATERIAL DE RECEBO PARA PISOS</v>
          </cell>
          <cell r="F65" t="str">
            <v>M2</v>
          </cell>
          <cell r="G65">
            <v>10762</v>
          </cell>
          <cell r="H65">
            <v>22.176000000000002</v>
          </cell>
          <cell r="I65">
            <v>238658.11200000002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40.795000000000002</v>
          </cell>
          <cell r="Q65">
            <v>439035.79000000004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2.65</v>
          </cell>
          <cell r="W65">
            <v>28519.3</v>
          </cell>
          <cell r="X65">
            <v>2.1</v>
          </cell>
          <cell r="Y65">
            <v>22600.2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2.56</v>
          </cell>
          <cell r="AY65">
            <v>27550.720000000001</v>
          </cell>
          <cell r="AZ65">
            <v>2.7439999999999998</v>
          </cell>
          <cell r="BA65">
            <v>29530.927999999996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31.840000000000003</v>
          </cell>
          <cell r="BO65">
            <v>342662.08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104.86500000000001</v>
          </cell>
          <cell r="CK65">
            <v>1128557.1300000001</v>
          </cell>
          <cell r="CL65"/>
          <cell r="CM65">
            <v>1128557</v>
          </cell>
          <cell r="CN65">
            <v>0</v>
          </cell>
          <cell r="CO65">
            <v>1128557</v>
          </cell>
          <cell r="CP65">
            <v>282139.25</v>
          </cell>
        </row>
        <row r="66">
          <cell r="D66" t="str">
            <v>10-05-010</v>
          </cell>
          <cell r="E66" t="str">
            <v>MORTERO BASE DE NIVELACION DE PISOS</v>
          </cell>
          <cell r="F66" t="str">
            <v>M2</v>
          </cell>
          <cell r="G66">
            <v>29104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/>
          <cell r="CM66">
            <v>0</v>
          </cell>
          <cell r="CN66">
            <v>0</v>
          </cell>
          <cell r="CO66">
            <v>0</v>
          </cell>
          <cell r="CP66">
            <v>0</v>
          </cell>
        </row>
        <row r="67">
          <cell r="D67" t="str">
            <v>10-10</v>
          </cell>
          <cell r="E67" t="str">
            <v>PISOS EN CONCRETO</v>
          </cell>
          <cell r="F67">
            <v>0</v>
          </cell>
          <cell r="G67">
            <v>0</v>
          </cell>
          <cell r="H67"/>
          <cell r="I67">
            <v>1630534.7520000001</v>
          </cell>
          <cell r="J67"/>
          <cell r="K67">
            <v>191170.2</v>
          </cell>
          <cell r="L67"/>
          <cell r="M67">
            <v>185288.04</v>
          </cell>
          <cell r="N67"/>
          <cell r="O67">
            <v>194111.28</v>
          </cell>
          <cell r="P67"/>
          <cell r="Q67">
            <v>3202468.4849999999</v>
          </cell>
          <cell r="R67"/>
          <cell r="S67">
            <v>170582.64</v>
          </cell>
          <cell r="T67"/>
          <cell r="U67">
            <v>170582.64</v>
          </cell>
          <cell r="V67"/>
          <cell r="W67">
            <v>0</v>
          </cell>
          <cell r="X67"/>
          <cell r="Y67">
            <v>0</v>
          </cell>
          <cell r="Z67"/>
          <cell r="AA67">
            <v>197052.36000000004</v>
          </cell>
          <cell r="AB67"/>
          <cell r="AC67">
            <v>233815.86000000002</v>
          </cell>
          <cell r="AD67"/>
          <cell r="AE67">
            <v>217492.86600000001</v>
          </cell>
          <cell r="AF67"/>
          <cell r="AG67">
            <v>204125.6574</v>
          </cell>
          <cell r="AH67"/>
          <cell r="AI67">
            <v>230433.61800000005</v>
          </cell>
          <cell r="AJ67"/>
          <cell r="AK67">
            <v>255256.33319999996</v>
          </cell>
          <cell r="AL67"/>
          <cell r="AM67">
            <v>167641.56000000003</v>
          </cell>
          <cell r="AN67"/>
          <cell r="AO67">
            <v>151465.62</v>
          </cell>
          <cell r="AP67"/>
          <cell r="AQ67">
            <v>238227.48</v>
          </cell>
          <cell r="AR67"/>
          <cell r="AS67">
            <v>294108</v>
          </cell>
          <cell r="AT67"/>
          <cell r="AU67">
            <v>273520.44</v>
          </cell>
          <cell r="AV67"/>
          <cell r="AW67">
            <v>172082.59080000001</v>
          </cell>
          <cell r="AX67"/>
          <cell r="AY67">
            <v>0</v>
          </cell>
          <cell r="AZ67"/>
          <cell r="BA67">
            <v>0</v>
          </cell>
          <cell r="BB67"/>
          <cell r="BC67">
            <v>270755.8248</v>
          </cell>
          <cell r="BD67"/>
          <cell r="BE67">
            <v>79409.16</v>
          </cell>
          <cell r="BF67"/>
          <cell r="BG67">
            <v>0</v>
          </cell>
          <cell r="BH67"/>
          <cell r="BI67">
            <v>0</v>
          </cell>
          <cell r="BJ67"/>
          <cell r="BK67">
            <v>0</v>
          </cell>
          <cell r="BL67"/>
          <cell r="BM67">
            <v>0</v>
          </cell>
          <cell r="BN67"/>
          <cell r="BO67">
            <v>2341099.6800000002</v>
          </cell>
          <cell r="BP67"/>
          <cell r="BQ67">
            <v>0</v>
          </cell>
          <cell r="BR67"/>
          <cell r="BS67">
            <v>0</v>
          </cell>
          <cell r="BT67"/>
          <cell r="BU67">
            <v>0</v>
          </cell>
          <cell r="BV67"/>
          <cell r="BW67">
            <v>0</v>
          </cell>
          <cell r="BX67"/>
          <cell r="BY67">
            <v>0</v>
          </cell>
          <cell r="BZ67"/>
          <cell r="CA67">
            <v>0</v>
          </cell>
          <cell r="CB67"/>
          <cell r="CC67">
            <v>0</v>
          </cell>
          <cell r="CD67"/>
          <cell r="CE67">
            <v>0</v>
          </cell>
          <cell r="CF67"/>
          <cell r="CG67">
            <v>0</v>
          </cell>
          <cell r="CH67"/>
          <cell r="CI67">
            <v>0</v>
          </cell>
          <cell r="CJ67">
            <v>0</v>
          </cell>
          <cell r="CK67">
            <v>11071225.087199999</v>
          </cell>
          <cell r="CL67"/>
          <cell r="CM67">
            <v>11071225</v>
          </cell>
          <cell r="CN67">
            <v>0</v>
          </cell>
          <cell r="CO67">
            <v>11071225</v>
          </cell>
          <cell r="CP67">
            <v>2767806.25</v>
          </cell>
        </row>
        <row r="68">
          <cell r="D68" t="str">
            <v>10-10-020</v>
          </cell>
          <cell r="E68" t="str">
            <v>CONSTRUCCION DE PISO EN CONCRETO DE 21 MPa, ACABADO ESCOBILLADO, E=10 CM, REFORZADO CON MALLA ELECTROSOLDADA D84. INCLUYE EL CONCRETO, LA MALLA, FORMALETERIA, ARENILLA E=10 CM, POLIETILENO Y TODO LO NECESARIO PARA SU CORRECTA INSTALACION.</v>
          </cell>
          <cell r="F68" t="str">
            <v>M2</v>
          </cell>
          <cell r="G68">
            <v>73527</v>
          </cell>
          <cell r="H68">
            <v>22.176000000000002</v>
          </cell>
          <cell r="I68">
            <v>1630534.7520000001</v>
          </cell>
          <cell r="J68">
            <v>2.6</v>
          </cell>
          <cell r="K68">
            <v>191170.2</v>
          </cell>
          <cell r="L68">
            <v>2.52</v>
          </cell>
          <cell r="M68">
            <v>185288.04</v>
          </cell>
          <cell r="N68">
            <v>2.64</v>
          </cell>
          <cell r="O68">
            <v>194111.28</v>
          </cell>
          <cell r="P68">
            <v>43.555</v>
          </cell>
          <cell r="Q68">
            <v>3202468.4849999999</v>
          </cell>
          <cell r="R68">
            <v>2.3200000000000003</v>
          </cell>
          <cell r="S68">
            <v>170582.64</v>
          </cell>
          <cell r="T68">
            <v>2.3200000000000003</v>
          </cell>
          <cell r="U68">
            <v>170582.64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2.6800000000000006</v>
          </cell>
          <cell r="AA68">
            <v>197052.36000000004</v>
          </cell>
          <cell r="AB68">
            <v>3.18</v>
          </cell>
          <cell r="AC68">
            <v>233815.86000000002</v>
          </cell>
          <cell r="AD68">
            <v>2.9580000000000002</v>
          </cell>
          <cell r="AE68">
            <v>217492.86600000001</v>
          </cell>
          <cell r="AF68">
            <v>2.7761999999999998</v>
          </cell>
          <cell r="AG68">
            <v>204125.6574</v>
          </cell>
          <cell r="AH68">
            <v>3.1340000000000008</v>
          </cell>
          <cell r="AI68">
            <v>230433.61800000005</v>
          </cell>
          <cell r="AJ68">
            <v>3.4715999999999996</v>
          </cell>
          <cell r="AK68">
            <v>255256.33319999996</v>
          </cell>
          <cell r="AL68">
            <v>2.2800000000000002</v>
          </cell>
          <cell r="AM68">
            <v>167641.56000000003</v>
          </cell>
          <cell r="AN68">
            <v>2.06</v>
          </cell>
          <cell r="AO68">
            <v>151465.62</v>
          </cell>
          <cell r="AP68">
            <v>3.24</v>
          </cell>
          <cell r="AQ68">
            <v>238227.48</v>
          </cell>
          <cell r="AR68">
            <v>4</v>
          </cell>
          <cell r="AS68">
            <v>294108</v>
          </cell>
          <cell r="AT68">
            <v>3.72</v>
          </cell>
          <cell r="AU68">
            <v>273520.44</v>
          </cell>
          <cell r="AV68">
            <v>2.3404000000000003</v>
          </cell>
          <cell r="AW68">
            <v>172082.59080000001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3.6823999999999999</v>
          </cell>
          <cell r="BC68">
            <v>270755.8248</v>
          </cell>
          <cell r="BD68">
            <v>1.08</v>
          </cell>
          <cell r="BE68">
            <v>79409.16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31.840000000000003</v>
          </cell>
          <cell r="BO68">
            <v>2341099.6800000002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150.5736</v>
          </cell>
          <cell r="CK68">
            <v>11071225.087199999</v>
          </cell>
          <cell r="CL68"/>
          <cell r="CM68">
            <v>11071225</v>
          </cell>
          <cell r="CN68">
            <v>0</v>
          </cell>
          <cell r="CO68">
            <v>11071225</v>
          </cell>
          <cell r="CP68">
            <v>2767806.25</v>
          </cell>
        </row>
        <row r="69">
          <cell r="D69" t="str">
            <v>10-15</v>
          </cell>
          <cell r="E69" t="str">
            <v>PISOS EN MATERIALES CERAMICOS</v>
          </cell>
          <cell r="F69">
            <v>0</v>
          </cell>
          <cell r="G69">
            <v>0</v>
          </cell>
          <cell r="H69"/>
          <cell r="I69">
            <v>0</v>
          </cell>
          <cell r="J69"/>
          <cell r="K69">
            <v>126609.60000000001</v>
          </cell>
          <cell r="L69"/>
          <cell r="M69">
            <v>122713.92</v>
          </cell>
          <cell r="N69"/>
          <cell r="O69">
            <v>128557.44</v>
          </cell>
          <cell r="P69"/>
          <cell r="Q69">
            <v>2265421.6900000004</v>
          </cell>
          <cell r="R69"/>
          <cell r="S69">
            <v>112974.72000000002</v>
          </cell>
          <cell r="T69"/>
          <cell r="U69">
            <v>112974.72000000002</v>
          </cell>
          <cell r="V69"/>
          <cell r="W69">
            <v>129044.4</v>
          </cell>
          <cell r="X69"/>
          <cell r="Y69">
            <v>102261.6</v>
          </cell>
          <cell r="Z69"/>
          <cell r="AA69">
            <v>130505.28000000003</v>
          </cell>
          <cell r="AB69"/>
          <cell r="AC69">
            <v>154853.28</v>
          </cell>
          <cell r="AD69"/>
          <cell r="AE69">
            <v>144042.76800000001</v>
          </cell>
          <cell r="AF69"/>
          <cell r="AG69">
            <v>135189.8352</v>
          </cell>
          <cell r="AH69"/>
          <cell r="AI69">
            <v>152613.26400000002</v>
          </cell>
          <cell r="AJ69"/>
          <cell r="AK69">
            <v>169053.03359999997</v>
          </cell>
          <cell r="AL69"/>
          <cell r="AM69">
            <v>111026.88000000002</v>
          </cell>
          <cell r="AN69"/>
          <cell r="AO69">
            <v>100313.76000000001</v>
          </cell>
          <cell r="AP69"/>
          <cell r="AQ69">
            <v>157775.04000000001</v>
          </cell>
          <cell r="AR69"/>
          <cell r="AS69">
            <v>194784</v>
          </cell>
          <cell r="AT69"/>
          <cell r="AU69">
            <v>181149.12</v>
          </cell>
          <cell r="AV69"/>
          <cell r="AW69">
            <v>113968.11840000001</v>
          </cell>
          <cell r="AX69"/>
          <cell r="AY69">
            <v>124661.76000000001</v>
          </cell>
          <cell r="AZ69"/>
          <cell r="BA69">
            <v>133621.82399999999</v>
          </cell>
          <cell r="BB69"/>
          <cell r="BC69">
            <v>179318.15039999998</v>
          </cell>
          <cell r="BD69"/>
          <cell r="BE69">
            <v>697424.11200000008</v>
          </cell>
          <cell r="BF69"/>
          <cell r="BG69">
            <v>143945.37600000002</v>
          </cell>
          <cell r="BH69"/>
          <cell r="BI69">
            <v>6163560.4800000004</v>
          </cell>
          <cell r="BJ69"/>
          <cell r="BK69">
            <v>170606.43600000002</v>
          </cell>
          <cell r="BL69"/>
          <cell r="BM69">
            <v>97314.086399999986</v>
          </cell>
          <cell r="BN69"/>
          <cell r="BO69">
            <v>1755628.5650000004</v>
          </cell>
          <cell r="BP69"/>
          <cell r="BQ69">
            <v>121545.216</v>
          </cell>
          <cell r="BR69"/>
          <cell r="BS69">
            <v>192938.4216</v>
          </cell>
          <cell r="BT69"/>
          <cell r="BU69">
            <v>128187.35040000002</v>
          </cell>
          <cell r="BV69"/>
          <cell r="BW69">
            <v>168682.94400000002</v>
          </cell>
          <cell r="BX69"/>
          <cell r="BY69">
            <v>133280.95200000002</v>
          </cell>
          <cell r="BZ69"/>
          <cell r="CA69">
            <v>120376.512</v>
          </cell>
          <cell r="CB69"/>
          <cell r="CC69">
            <v>3774987.1910000001</v>
          </cell>
          <cell r="CD69"/>
          <cell r="CE69">
            <v>133037.47199999998</v>
          </cell>
          <cell r="CF69"/>
          <cell r="CG69">
            <v>2895476.34</v>
          </cell>
          <cell r="CH69"/>
          <cell r="CI69">
            <v>218036.33999999997</v>
          </cell>
          <cell r="CJ69">
            <v>0</v>
          </cell>
          <cell r="CK69">
            <v>22198461.998000003</v>
          </cell>
          <cell r="CL69"/>
          <cell r="CM69">
            <v>22198462</v>
          </cell>
          <cell r="CN69">
            <v>0</v>
          </cell>
          <cell r="CO69">
            <v>22198462</v>
          </cell>
          <cell r="CP69">
            <v>5549615.5</v>
          </cell>
        </row>
        <row r="70">
          <cell r="D70" t="str">
            <v>10-15-010</v>
          </cell>
          <cell r="E70" t="str">
            <v>GUARDAESCOBA EN MATERIAL CERAMICO</v>
          </cell>
          <cell r="F70" t="str">
            <v>M2</v>
          </cell>
          <cell r="G70">
            <v>13759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/>
          <cell r="CM70">
            <v>0</v>
          </cell>
          <cell r="CN70">
            <v>0</v>
          </cell>
          <cell r="CO70">
            <v>0</v>
          </cell>
          <cell r="CP70">
            <v>0</v>
          </cell>
        </row>
        <row r="71">
          <cell r="D71" t="str">
            <v>10-15-020</v>
          </cell>
          <cell r="E71" t="str">
            <v>ENCHAPE CERAMICO PARA PISO</v>
          </cell>
          <cell r="F71" t="str">
            <v>M2</v>
          </cell>
          <cell r="G71">
            <v>60205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18.730000000000004</v>
          </cell>
          <cell r="Q71">
            <v>1127639.6500000001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81.12</v>
          </cell>
          <cell r="BI71">
            <v>4883829.6000000006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17.825000000000003</v>
          </cell>
          <cell r="BO71">
            <v>1073154.1250000002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52.594999999999999</v>
          </cell>
          <cell r="CC71">
            <v>3166481.9750000001</v>
          </cell>
          <cell r="CD71">
            <v>0</v>
          </cell>
          <cell r="CE71">
            <v>0</v>
          </cell>
          <cell r="CF71">
            <v>33.299999999999997</v>
          </cell>
          <cell r="CG71">
            <v>2004826.4999999998</v>
          </cell>
          <cell r="CH71">
            <v>0</v>
          </cell>
          <cell r="CI71">
            <v>0</v>
          </cell>
          <cell r="CJ71">
            <v>203.57</v>
          </cell>
          <cell r="CK71">
            <v>12255931.85</v>
          </cell>
          <cell r="CL71"/>
          <cell r="CM71">
            <v>12255932</v>
          </cell>
          <cell r="CN71">
            <v>0</v>
          </cell>
          <cell r="CO71">
            <v>12255932</v>
          </cell>
          <cell r="CP71">
            <v>3063983</v>
          </cell>
        </row>
        <row r="72">
          <cell r="D72" t="str">
            <v>10-15-030</v>
          </cell>
          <cell r="E72" t="str">
            <v>PISOS EN MATERIAL CERAMICO PARA BAÑOS, ANTIDESLIZANTE; INCLUYE TODOS LOS MATERIALES NECESARIOS PARA SU CORRECTA EJECUCION.</v>
          </cell>
          <cell r="F72" t="str">
            <v>M2</v>
          </cell>
          <cell r="G72">
            <v>48696</v>
          </cell>
          <cell r="H72">
            <v>0</v>
          </cell>
          <cell r="I72">
            <v>0</v>
          </cell>
          <cell r="J72">
            <v>2.6</v>
          </cell>
          <cell r="K72">
            <v>126609.60000000001</v>
          </cell>
          <cell r="L72">
            <v>2.52</v>
          </cell>
          <cell r="M72">
            <v>122713.92</v>
          </cell>
          <cell r="N72">
            <v>2.64</v>
          </cell>
          <cell r="O72">
            <v>128557.44</v>
          </cell>
          <cell r="P72">
            <v>23.364999999999998</v>
          </cell>
          <cell r="Q72">
            <v>1137782.04</v>
          </cell>
          <cell r="R72">
            <v>2.3200000000000003</v>
          </cell>
          <cell r="S72">
            <v>112974.72000000002</v>
          </cell>
          <cell r="T72">
            <v>2.3200000000000003</v>
          </cell>
          <cell r="U72">
            <v>112974.72000000002</v>
          </cell>
          <cell r="V72">
            <v>2.65</v>
          </cell>
          <cell r="W72">
            <v>129044.4</v>
          </cell>
          <cell r="X72">
            <v>2.1</v>
          </cell>
          <cell r="Y72">
            <v>102261.6</v>
          </cell>
          <cell r="Z72">
            <v>2.6800000000000006</v>
          </cell>
          <cell r="AA72">
            <v>130505.28000000003</v>
          </cell>
          <cell r="AB72">
            <v>3.18</v>
          </cell>
          <cell r="AC72">
            <v>154853.28</v>
          </cell>
          <cell r="AD72">
            <v>2.9580000000000002</v>
          </cell>
          <cell r="AE72">
            <v>144042.76800000001</v>
          </cell>
          <cell r="AF72">
            <v>2.7761999999999998</v>
          </cell>
          <cell r="AG72">
            <v>135189.8352</v>
          </cell>
          <cell r="AH72">
            <v>3.1340000000000008</v>
          </cell>
          <cell r="AI72">
            <v>152613.26400000002</v>
          </cell>
          <cell r="AJ72">
            <v>3.4715999999999996</v>
          </cell>
          <cell r="AK72">
            <v>169053.03359999997</v>
          </cell>
          <cell r="AL72">
            <v>2.2800000000000002</v>
          </cell>
          <cell r="AM72">
            <v>111026.88000000002</v>
          </cell>
          <cell r="AN72">
            <v>2.06</v>
          </cell>
          <cell r="AO72">
            <v>100313.76000000001</v>
          </cell>
          <cell r="AP72">
            <v>3.24</v>
          </cell>
          <cell r="AQ72">
            <v>157775.04000000001</v>
          </cell>
          <cell r="AR72">
            <v>4</v>
          </cell>
          <cell r="AS72">
            <v>194784</v>
          </cell>
          <cell r="AT72">
            <v>3.72</v>
          </cell>
          <cell r="AU72">
            <v>181149.12</v>
          </cell>
          <cell r="AV72">
            <v>2.3404000000000003</v>
          </cell>
          <cell r="AW72">
            <v>113968.11840000001</v>
          </cell>
          <cell r="AX72">
            <v>2.56</v>
          </cell>
          <cell r="AY72">
            <v>124661.76000000001</v>
          </cell>
          <cell r="AZ72">
            <v>2.7439999999999998</v>
          </cell>
          <cell r="BA72">
            <v>133621.82399999999</v>
          </cell>
          <cell r="BB72">
            <v>3.6823999999999999</v>
          </cell>
          <cell r="BC72">
            <v>179318.15039999998</v>
          </cell>
          <cell r="BD72">
            <v>14.322000000000001</v>
          </cell>
          <cell r="BE72">
            <v>697424.11200000008</v>
          </cell>
          <cell r="BF72">
            <v>2.9560000000000004</v>
          </cell>
          <cell r="BG72">
            <v>143945.37600000002</v>
          </cell>
          <cell r="BH72">
            <v>26.28</v>
          </cell>
          <cell r="BI72">
            <v>1279730.8800000001</v>
          </cell>
          <cell r="BJ72">
            <v>3.5035000000000003</v>
          </cell>
          <cell r="BK72">
            <v>170606.43600000002</v>
          </cell>
          <cell r="BL72">
            <v>1.9983999999999997</v>
          </cell>
          <cell r="BM72">
            <v>97314.086399999986</v>
          </cell>
          <cell r="BN72">
            <v>14.015000000000001</v>
          </cell>
          <cell r="BO72">
            <v>682474.44000000006</v>
          </cell>
          <cell r="BP72">
            <v>2.496</v>
          </cell>
          <cell r="BQ72">
            <v>121545.216</v>
          </cell>
          <cell r="BR72">
            <v>3.9621</v>
          </cell>
          <cell r="BS72">
            <v>192938.4216</v>
          </cell>
          <cell r="BT72">
            <v>2.6324000000000005</v>
          </cell>
          <cell r="BU72">
            <v>128187.35040000002</v>
          </cell>
          <cell r="BV72">
            <v>3.4640000000000004</v>
          </cell>
          <cell r="BW72">
            <v>168682.94400000002</v>
          </cell>
          <cell r="BX72">
            <v>2.7370000000000001</v>
          </cell>
          <cell r="BY72">
            <v>133280.95200000002</v>
          </cell>
          <cell r="BZ72">
            <v>2.472</v>
          </cell>
          <cell r="CA72">
            <v>120376.512</v>
          </cell>
          <cell r="CB72">
            <v>12.495999999999999</v>
          </cell>
          <cell r="CC72">
            <v>608505.2159999999</v>
          </cell>
          <cell r="CD72">
            <v>2.7319999999999998</v>
          </cell>
          <cell r="CE72">
            <v>133037.47199999998</v>
          </cell>
          <cell r="CF72">
            <v>18.29</v>
          </cell>
          <cell r="CG72">
            <v>890649.84</v>
          </cell>
          <cell r="CH72">
            <v>4.4774999999999991</v>
          </cell>
          <cell r="CI72">
            <v>218036.33999999997</v>
          </cell>
          <cell r="CJ72">
            <v>204.17550000000003</v>
          </cell>
          <cell r="CK72">
            <v>9942530.1480000019</v>
          </cell>
          <cell r="CL72"/>
          <cell r="CM72">
            <v>9942530</v>
          </cell>
          <cell r="CN72">
            <v>0</v>
          </cell>
          <cell r="CO72">
            <v>9942530</v>
          </cell>
          <cell r="CP72">
            <v>2485632.5</v>
          </cell>
        </row>
        <row r="73">
          <cell r="D73" t="str">
            <v>10-90</v>
          </cell>
          <cell r="E73" t="str">
            <v>ACCESORIOS PARA PISOS</v>
          </cell>
          <cell r="F73">
            <v>0</v>
          </cell>
          <cell r="G73">
            <v>0</v>
          </cell>
          <cell r="H73"/>
          <cell r="I73">
            <v>259303.96800000002</v>
          </cell>
          <cell r="J73"/>
          <cell r="K73">
            <v>27977.08</v>
          </cell>
          <cell r="L73"/>
          <cell r="M73">
            <v>27513.4</v>
          </cell>
          <cell r="N73"/>
          <cell r="O73">
            <v>27513.4</v>
          </cell>
          <cell r="P73"/>
          <cell r="Q73">
            <v>434441.18000000005</v>
          </cell>
          <cell r="R73"/>
          <cell r="S73">
            <v>26354.2</v>
          </cell>
          <cell r="T73"/>
          <cell r="U73">
            <v>26354.2</v>
          </cell>
          <cell r="V73"/>
          <cell r="W73">
            <v>26354.2</v>
          </cell>
          <cell r="X73"/>
          <cell r="Y73">
            <v>26354.2</v>
          </cell>
          <cell r="Z73"/>
          <cell r="AA73">
            <v>32150.2</v>
          </cell>
          <cell r="AB73"/>
          <cell r="AC73">
            <v>33309.399999999994</v>
          </cell>
          <cell r="AD73"/>
          <cell r="AE73">
            <v>40597.440000000002</v>
          </cell>
          <cell r="AF73"/>
          <cell r="AG73">
            <v>38510.879999999997</v>
          </cell>
          <cell r="AH73"/>
          <cell r="AI73">
            <v>26354.2</v>
          </cell>
          <cell r="AJ73"/>
          <cell r="AK73">
            <v>26817.879999999997</v>
          </cell>
          <cell r="AL73"/>
          <cell r="AM73">
            <v>27513.4</v>
          </cell>
          <cell r="AN73"/>
          <cell r="AO73">
            <v>25195</v>
          </cell>
          <cell r="AP73"/>
          <cell r="AQ73">
            <v>28672.6</v>
          </cell>
          <cell r="AR73"/>
          <cell r="AS73">
            <v>73574</v>
          </cell>
          <cell r="AT73"/>
          <cell r="AU73">
            <v>34468.600000000006</v>
          </cell>
          <cell r="AV73"/>
          <cell r="AW73">
            <v>27745.239999999998</v>
          </cell>
          <cell r="AX73"/>
          <cell r="AY73">
            <v>27745.239999999998</v>
          </cell>
          <cell r="AZ73"/>
          <cell r="BA73">
            <v>28440.760000000002</v>
          </cell>
          <cell r="BB73"/>
          <cell r="BC73">
            <v>27745.239999999998</v>
          </cell>
          <cell r="BD73"/>
          <cell r="BE73">
            <v>0</v>
          </cell>
          <cell r="BF73"/>
          <cell r="BG73">
            <v>28208.92</v>
          </cell>
          <cell r="BH73"/>
          <cell r="BI73">
            <v>0</v>
          </cell>
          <cell r="BJ73"/>
          <cell r="BK73">
            <v>29947.72</v>
          </cell>
          <cell r="BL73"/>
          <cell r="BM73">
            <v>26586.04</v>
          </cell>
          <cell r="BN73"/>
          <cell r="BO73">
            <v>408670.35000000003</v>
          </cell>
          <cell r="BP73"/>
          <cell r="BQ73">
            <v>27049.72</v>
          </cell>
          <cell r="BR73"/>
          <cell r="BS73">
            <v>27397.48</v>
          </cell>
          <cell r="BT73"/>
          <cell r="BU73">
            <v>13603</v>
          </cell>
          <cell r="BV73"/>
          <cell r="BW73">
            <v>28208.92</v>
          </cell>
          <cell r="BX73"/>
          <cell r="BY73">
            <v>28208.92</v>
          </cell>
          <cell r="BZ73"/>
          <cell r="CA73">
            <v>27049.72</v>
          </cell>
          <cell r="CB73"/>
          <cell r="CC73">
            <v>48686.400000000001</v>
          </cell>
          <cell r="CD73"/>
          <cell r="CE73">
            <v>29368.120000000003</v>
          </cell>
          <cell r="CF73"/>
          <cell r="CG73">
            <v>8114.4</v>
          </cell>
          <cell r="CH73"/>
          <cell r="CI73">
            <v>31802.440000000002</v>
          </cell>
          <cell r="CJ73">
            <v>0</v>
          </cell>
          <cell r="CK73">
            <v>2143908.0580000002</v>
          </cell>
          <cell r="CL73"/>
          <cell r="CM73">
            <v>2143908</v>
          </cell>
          <cell r="CN73">
            <v>0</v>
          </cell>
          <cell r="CO73">
            <v>2143908</v>
          </cell>
          <cell r="CP73">
            <v>535977</v>
          </cell>
        </row>
        <row r="74">
          <cell r="D74" t="str">
            <v>10-90-010</v>
          </cell>
          <cell r="E74" t="str">
            <v>PIRLAN DE ALUMINIO.</v>
          </cell>
          <cell r="F74" t="str">
            <v>M</v>
          </cell>
          <cell r="G74">
            <v>11592</v>
          </cell>
          <cell r="H74">
            <v>0</v>
          </cell>
          <cell r="I74">
            <v>0</v>
          </cell>
          <cell r="J74">
            <v>1.24</v>
          </cell>
          <cell r="K74">
            <v>14374.08</v>
          </cell>
          <cell r="L74">
            <v>1.2</v>
          </cell>
          <cell r="M74">
            <v>13910.4</v>
          </cell>
          <cell r="N74">
            <v>1.2</v>
          </cell>
          <cell r="O74">
            <v>13910.4</v>
          </cell>
          <cell r="P74">
            <v>0.7</v>
          </cell>
          <cell r="Q74">
            <v>8114.4</v>
          </cell>
          <cell r="R74">
            <v>1.1000000000000001</v>
          </cell>
          <cell r="S74">
            <v>12751.2</v>
          </cell>
          <cell r="T74">
            <v>1.1000000000000001</v>
          </cell>
          <cell r="U74">
            <v>12751.2</v>
          </cell>
          <cell r="V74">
            <v>1.1000000000000001</v>
          </cell>
          <cell r="W74">
            <v>12751.2</v>
          </cell>
          <cell r="X74">
            <v>1.1000000000000001</v>
          </cell>
          <cell r="Y74">
            <v>12751.2</v>
          </cell>
          <cell r="Z74">
            <v>1.6</v>
          </cell>
          <cell r="AA74">
            <v>18547.2</v>
          </cell>
          <cell r="AB74">
            <v>1.7</v>
          </cell>
          <cell r="AC74">
            <v>19706.399999999998</v>
          </cell>
          <cell r="AD74">
            <v>1.32</v>
          </cell>
          <cell r="AE74">
            <v>15301.44</v>
          </cell>
          <cell r="AF74">
            <v>1.1399999999999999</v>
          </cell>
          <cell r="AG74">
            <v>13214.88</v>
          </cell>
          <cell r="AH74">
            <v>1.1000000000000001</v>
          </cell>
          <cell r="AI74">
            <v>12751.2</v>
          </cell>
          <cell r="AJ74">
            <v>1.1399999999999999</v>
          </cell>
          <cell r="AK74">
            <v>13214.88</v>
          </cell>
          <cell r="AL74">
            <v>1.2</v>
          </cell>
          <cell r="AM74">
            <v>13910.4</v>
          </cell>
          <cell r="AN74">
            <v>1</v>
          </cell>
          <cell r="AO74">
            <v>11592</v>
          </cell>
          <cell r="AP74">
            <v>1.3</v>
          </cell>
          <cell r="AQ74">
            <v>15069.6</v>
          </cell>
          <cell r="AR74">
            <v>4</v>
          </cell>
          <cell r="AS74">
            <v>46368</v>
          </cell>
          <cell r="AT74">
            <v>1.8</v>
          </cell>
          <cell r="AU74">
            <v>20865.600000000002</v>
          </cell>
          <cell r="AV74">
            <v>1.22</v>
          </cell>
          <cell r="AW74">
            <v>14142.24</v>
          </cell>
          <cell r="AX74">
            <v>1.22</v>
          </cell>
          <cell r="AY74">
            <v>14142.24</v>
          </cell>
          <cell r="AZ74">
            <v>1.28</v>
          </cell>
          <cell r="BA74">
            <v>14837.76</v>
          </cell>
          <cell r="BB74">
            <v>1.22</v>
          </cell>
          <cell r="BC74">
            <v>14142.24</v>
          </cell>
          <cell r="BD74">
            <v>0</v>
          </cell>
          <cell r="BE74">
            <v>0</v>
          </cell>
          <cell r="BF74">
            <v>1.26</v>
          </cell>
          <cell r="BG74">
            <v>14605.92</v>
          </cell>
          <cell r="BH74">
            <v>0</v>
          </cell>
          <cell r="BI74">
            <v>0</v>
          </cell>
          <cell r="BJ74">
            <v>1.41</v>
          </cell>
          <cell r="BK74">
            <v>16344.72</v>
          </cell>
          <cell r="BL74">
            <v>1.1200000000000001</v>
          </cell>
          <cell r="BM74">
            <v>12983.04</v>
          </cell>
          <cell r="BN74">
            <v>0</v>
          </cell>
          <cell r="BO74">
            <v>0</v>
          </cell>
          <cell r="BP74">
            <v>1.1599999999999999</v>
          </cell>
          <cell r="BQ74">
            <v>13446.72</v>
          </cell>
          <cell r="BR74">
            <v>1.19</v>
          </cell>
          <cell r="BS74">
            <v>13794.48</v>
          </cell>
          <cell r="BT74">
            <v>0</v>
          </cell>
          <cell r="BU74">
            <v>0</v>
          </cell>
          <cell r="BV74">
            <v>1.26</v>
          </cell>
          <cell r="BW74">
            <v>14605.92</v>
          </cell>
          <cell r="BX74">
            <v>1.26</v>
          </cell>
          <cell r="BY74">
            <v>14605.92</v>
          </cell>
          <cell r="BZ74">
            <v>1.1599999999999999</v>
          </cell>
          <cell r="CA74">
            <v>13446.72</v>
          </cell>
          <cell r="CB74">
            <v>4.2</v>
          </cell>
          <cell r="CC74">
            <v>48686.400000000001</v>
          </cell>
          <cell r="CD74">
            <v>1.36</v>
          </cell>
          <cell r="CE74">
            <v>15765.12</v>
          </cell>
          <cell r="CF74">
            <v>0.7</v>
          </cell>
          <cell r="CG74">
            <v>8114.4</v>
          </cell>
          <cell r="CH74">
            <v>1.57</v>
          </cell>
          <cell r="CI74">
            <v>18199.440000000002</v>
          </cell>
          <cell r="CJ74">
            <v>48.629999999999981</v>
          </cell>
          <cell r="CK74">
            <v>563718.95999999973</v>
          </cell>
          <cell r="CL74"/>
          <cell r="CM74">
            <v>563719</v>
          </cell>
          <cell r="CN74">
            <v>0</v>
          </cell>
          <cell r="CO74">
            <v>563719</v>
          </cell>
          <cell r="CP74">
            <v>140929.75</v>
          </cell>
        </row>
        <row r="75">
          <cell r="D75" t="str">
            <v>10-90-020</v>
          </cell>
          <cell r="E75" t="str">
            <v>REJILLA DE PISO PARA DUCHA; INCLUYE MATERIAL DE PEGA Y TODO LO NECESARIO PARA SU CORRECTA INSTALACION.</v>
          </cell>
          <cell r="F75" t="str">
            <v>U</v>
          </cell>
          <cell r="G75">
            <v>13603</v>
          </cell>
          <cell r="H75">
            <v>0</v>
          </cell>
          <cell r="I75">
            <v>0</v>
          </cell>
          <cell r="J75">
            <v>1</v>
          </cell>
          <cell r="K75">
            <v>13603</v>
          </cell>
          <cell r="L75">
            <v>1</v>
          </cell>
          <cell r="M75">
            <v>13603</v>
          </cell>
          <cell r="N75">
            <v>1</v>
          </cell>
          <cell r="O75">
            <v>13603</v>
          </cell>
          <cell r="P75">
            <v>0</v>
          </cell>
          <cell r="Q75">
            <v>0</v>
          </cell>
          <cell r="R75">
            <v>1</v>
          </cell>
          <cell r="S75">
            <v>13603</v>
          </cell>
          <cell r="T75">
            <v>1</v>
          </cell>
          <cell r="U75">
            <v>13603</v>
          </cell>
          <cell r="V75">
            <v>1</v>
          </cell>
          <cell r="W75">
            <v>13603</v>
          </cell>
          <cell r="X75">
            <v>1</v>
          </cell>
          <cell r="Y75">
            <v>13603</v>
          </cell>
          <cell r="Z75">
            <v>1</v>
          </cell>
          <cell r="AA75">
            <v>13603</v>
          </cell>
          <cell r="AB75">
            <v>1</v>
          </cell>
          <cell r="AC75">
            <v>13603</v>
          </cell>
          <cell r="AD75">
            <v>1</v>
          </cell>
          <cell r="AE75">
            <v>13603</v>
          </cell>
          <cell r="AF75">
            <v>1</v>
          </cell>
          <cell r="AG75">
            <v>13603</v>
          </cell>
          <cell r="AH75">
            <v>1</v>
          </cell>
          <cell r="AI75">
            <v>13603</v>
          </cell>
          <cell r="AJ75">
            <v>1</v>
          </cell>
          <cell r="AK75">
            <v>13603</v>
          </cell>
          <cell r="AL75">
            <v>1</v>
          </cell>
          <cell r="AM75">
            <v>13603</v>
          </cell>
          <cell r="AN75">
            <v>1</v>
          </cell>
          <cell r="AO75">
            <v>13603</v>
          </cell>
          <cell r="AP75">
            <v>1</v>
          </cell>
          <cell r="AQ75">
            <v>13603</v>
          </cell>
          <cell r="AR75">
            <v>2</v>
          </cell>
          <cell r="AS75">
            <v>27206</v>
          </cell>
          <cell r="AT75">
            <v>1</v>
          </cell>
          <cell r="AU75">
            <v>13603</v>
          </cell>
          <cell r="AV75">
            <v>1</v>
          </cell>
          <cell r="AW75">
            <v>13603</v>
          </cell>
          <cell r="AX75">
            <v>1</v>
          </cell>
          <cell r="AY75">
            <v>13603</v>
          </cell>
          <cell r="AZ75">
            <v>1</v>
          </cell>
          <cell r="BA75">
            <v>13603</v>
          </cell>
          <cell r="BB75">
            <v>1</v>
          </cell>
          <cell r="BC75">
            <v>13603</v>
          </cell>
          <cell r="BD75">
            <v>0</v>
          </cell>
          <cell r="BE75">
            <v>0</v>
          </cell>
          <cell r="BF75">
            <v>1</v>
          </cell>
          <cell r="BG75">
            <v>13603</v>
          </cell>
          <cell r="BH75">
            <v>0</v>
          </cell>
          <cell r="BI75">
            <v>0</v>
          </cell>
          <cell r="BJ75">
            <v>1</v>
          </cell>
          <cell r="BK75">
            <v>13603</v>
          </cell>
          <cell r="BL75">
            <v>1</v>
          </cell>
          <cell r="BM75">
            <v>13603</v>
          </cell>
          <cell r="BN75">
            <v>0</v>
          </cell>
          <cell r="BO75">
            <v>0</v>
          </cell>
          <cell r="BP75">
            <v>1</v>
          </cell>
          <cell r="BQ75">
            <v>13603</v>
          </cell>
          <cell r="BR75">
            <v>1</v>
          </cell>
          <cell r="BS75">
            <v>13603</v>
          </cell>
          <cell r="BT75">
            <v>1</v>
          </cell>
          <cell r="BU75">
            <v>13603</v>
          </cell>
          <cell r="BV75">
            <v>1</v>
          </cell>
          <cell r="BW75">
            <v>13603</v>
          </cell>
          <cell r="BX75">
            <v>1</v>
          </cell>
          <cell r="BY75">
            <v>13603</v>
          </cell>
          <cell r="BZ75">
            <v>1</v>
          </cell>
          <cell r="CA75">
            <v>13603</v>
          </cell>
          <cell r="CB75">
            <v>0</v>
          </cell>
          <cell r="CC75">
            <v>0</v>
          </cell>
          <cell r="CD75">
            <v>1</v>
          </cell>
          <cell r="CE75">
            <v>13603</v>
          </cell>
          <cell r="CF75">
            <v>0</v>
          </cell>
          <cell r="CG75">
            <v>0</v>
          </cell>
          <cell r="CH75">
            <v>1</v>
          </cell>
          <cell r="CI75">
            <v>13603</v>
          </cell>
          <cell r="CJ75">
            <v>34</v>
          </cell>
          <cell r="CK75">
            <v>462502</v>
          </cell>
          <cell r="CL75"/>
          <cell r="CM75">
            <v>462502</v>
          </cell>
          <cell r="CN75">
            <v>0</v>
          </cell>
          <cell r="CO75">
            <v>462502</v>
          </cell>
          <cell r="CP75">
            <v>115625.5</v>
          </cell>
        </row>
        <row r="76">
          <cell r="D76" t="str">
            <v>10-90-030</v>
          </cell>
          <cell r="E76" t="str">
            <v>JUNTA DE DILATACION EN SIKAFLEX</v>
          </cell>
          <cell r="F76" t="str">
            <v>M</v>
          </cell>
          <cell r="G76">
            <v>11693</v>
          </cell>
          <cell r="H76">
            <v>22.176000000000002</v>
          </cell>
          <cell r="I76">
            <v>259303.96800000002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36.46</v>
          </cell>
          <cell r="Q76">
            <v>426326.78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1</v>
          </cell>
          <cell r="AE76">
            <v>11693</v>
          </cell>
          <cell r="AF76">
            <v>1</v>
          </cell>
          <cell r="AG76">
            <v>11693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34.950000000000003</v>
          </cell>
          <cell r="BO76">
            <v>408670.35000000003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95.586000000000013</v>
          </cell>
          <cell r="CK76">
            <v>1117687.0980000002</v>
          </cell>
          <cell r="CL76"/>
          <cell r="CM76">
            <v>1117687</v>
          </cell>
          <cell r="CN76">
            <v>0</v>
          </cell>
          <cell r="CO76">
            <v>1117687</v>
          </cell>
          <cell r="CP76">
            <v>279421.75</v>
          </cell>
        </row>
        <row r="77">
          <cell r="D77" t="str">
            <v>11</v>
          </cell>
          <cell r="E77" t="str">
            <v>CARPINTERIA METALICA Y VIDRIOS</v>
          </cell>
          <cell r="F77">
            <v>0</v>
          </cell>
          <cell r="G77">
            <v>0</v>
          </cell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  <cell r="AN77"/>
          <cell r="AO77"/>
          <cell r="AP77"/>
          <cell r="AQ77"/>
          <cell r="AR77"/>
          <cell r="AS77"/>
          <cell r="AT77"/>
          <cell r="AU77"/>
          <cell r="AV77"/>
          <cell r="AW77"/>
          <cell r="AX77"/>
          <cell r="AY77"/>
          <cell r="AZ77"/>
          <cell r="BA77"/>
          <cell r="BB77"/>
          <cell r="BC77"/>
          <cell r="BD77"/>
          <cell r="BE77"/>
          <cell r="BF77"/>
          <cell r="BG77"/>
          <cell r="BH77"/>
          <cell r="BI77"/>
          <cell r="BJ77"/>
          <cell r="BK77"/>
          <cell r="BL77"/>
          <cell r="BM77"/>
          <cell r="BN77"/>
          <cell r="BO77"/>
          <cell r="BP77"/>
          <cell r="BQ77"/>
          <cell r="BR77"/>
          <cell r="BS77"/>
          <cell r="BT77"/>
          <cell r="BU77"/>
          <cell r="BV77"/>
          <cell r="BW77"/>
          <cell r="BX77"/>
          <cell r="BY77"/>
          <cell r="BZ77"/>
          <cell r="CA77"/>
          <cell r="CB77"/>
          <cell r="CC77"/>
          <cell r="CD77"/>
          <cell r="CE77"/>
          <cell r="CF77"/>
          <cell r="CG77"/>
          <cell r="CH77"/>
          <cell r="CI77"/>
          <cell r="CJ77">
            <v>0</v>
          </cell>
          <cell r="CK77"/>
          <cell r="CL77">
            <v>9951774</v>
          </cell>
          <cell r="CM77">
            <v>9951774</v>
          </cell>
          <cell r="CN77">
            <v>2259856.706945267</v>
          </cell>
          <cell r="CO77">
            <v>7691917.2930547334</v>
          </cell>
          <cell r="CP77">
            <v>1922979.3232636834</v>
          </cell>
        </row>
        <row r="78">
          <cell r="D78" t="str">
            <v>11-05</v>
          </cell>
          <cell r="E78" t="str">
            <v>PUERTAS METALICAS</v>
          </cell>
          <cell r="F78">
            <v>0</v>
          </cell>
          <cell r="G78">
            <v>0</v>
          </cell>
          <cell r="H78"/>
          <cell r="I78">
            <v>1112264</v>
          </cell>
          <cell r="J78"/>
          <cell r="K78">
            <v>278066</v>
          </cell>
          <cell r="L78"/>
          <cell r="M78">
            <v>278066</v>
          </cell>
          <cell r="N78"/>
          <cell r="O78">
            <v>278066</v>
          </cell>
          <cell r="P78"/>
          <cell r="Q78">
            <v>0</v>
          </cell>
          <cell r="R78"/>
          <cell r="S78">
            <v>278066</v>
          </cell>
          <cell r="T78"/>
          <cell r="U78">
            <v>278066</v>
          </cell>
          <cell r="V78"/>
          <cell r="W78">
            <v>278066</v>
          </cell>
          <cell r="X78"/>
          <cell r="Y78">
            <v>278066</v>
          </cell>
          <cell r="Z78"/>
          <cell r="AA78">
            <v>278066</v>
          </cell>
          <cell r="AB78"/>
          <cell r="AC78">
            <v>278066</v>
          </cell>
          <cell r="AD78"/>
          <cell r="AE78">
            <v>278066</v>
          </cell>
          <cell r="AF78"/>
          <cell r="AG78">
            <v>278066</v>
          </cell>
          <cell r="AH78"/>
          <cell r="AI78">
            <v>278066</v>
          </cell>
          <cell r="AJ78"/>
          <cell r="AK78">
            <v>278066</v>
          </cell>
          <cell r="AL78"/>
          <cell r="AM78">
            <v>278066</v>
          </cell>
          <cell r="AN78"/>
          <cell r="AO78">
            <v>278066</v>
          </cell>
          <cell r="AP78"/>
          <cell r="AQ78">
            <v>278066</v>
          </cell>
          <cell r="AR78"/>
          <cell r="AS78">
            <v>556132</v>
          </cell>
          <cell r="AT78"/>
          <cell r="AU78">
            <v>278066</v>
          </cell>
          <cell r="AV78"/>
          <cell r="AW78">
            <v>278066</v>
          </cell>
          <cell r="AX78"/>
          <cell r="AY78">
            <v>278066</v>
          </cell>
          <cell r="AZ78"/>
          <cell r="BA78">
            <v>278066</v>
          </cell>
          <cell r="BB78"/>
          <cell r="BC78">
            <v>278066</v>
          </cell>
          <cell r="BD78"/>
          <cell r="BE78">
            <v>0</v>
          </cell>
          <cell r="BF78"/>
          <cell r="BG78">
            <v>278066</v>
          </cell>
          <cell r="BH78"/>
          <cell r="BI78">
            <v>0</v>
          </cell>
          <cell r="BJ78"/>
          <cell r="BK78">
            <v>278066</v>
          </cell>
          <cell r="BL78"/>
          <cell r="BM78">
            <v>0</v>
          </cell>
          <cell r="BN78"/>
          <cell r="BO78">
            <v>0</v>
          </cell>
          <cell r="BP78"/>
          <cell r="BQ78">
            <v>278066</v>
          </cell>
          <cell r="BR78"/>
          <cell r="BS78">
            <v>278066</v>
          </cell>
          <cell r="BT78"/>
          <cell r="BU78">
            <v>556132</v>
          </cell>
          <cell r="BV78"/>
          <cell r="BW78">
            <v>278066</v>
          </cell>
          <cell r="BX78"/>
          <cell r="BY78">
            <v>0</v>
          </cell>
          <cell r="BZ78"/>
          <cell r="CA78">
            <v>0</v>
          </cell>
          <cell r="CB78"/>
          <cell r="CC78">
            <v>0</v>
          </cell>
          <cell r="CD78"/>
          <cell r="CE78">
            <v>0</v>
          </cell>
          <cell r="CF78"/>
          <cell r="CG78">
            <v>0</v>
          </cell>
          <cell r="CH78"/>
          <cell r="CI78">
            <v>0</v>
          </cell>
          <cell r="CJ78">
            <v>0</v>
          </cell>
          <cell r="CK78">
            <v>9454244</v>
          </cell>
          <cell r="CL78"/>
          <cell r="CM78">
            <v>9454244</v>
          </cell>
          <cell r="CN78">
            <v>0</v>
          </cell>
          <cell r="CO78">
            <v>9454244</v>
          </cell>
          <cell r="CP78">
            <v>2363561</v>
          </cell>
        </row>
        <row r="79">
          <cell r="D79" t="str">
            <v>11-05-020</v>
          </cell>
          <cell r="E79" t="str">
            <v>SUMINISTRO DE PUERTA METALICA TIPO ECONOMICA DE 0.80X2.10 M CAL 20. INCLUYE MARCO, CHAPA ECONOMICA TIPO BAÑO, BISAGRAS Y DEMAS ELEMENTOS PARA SU CORRECTO FUNCIONAMIENTO.</v>
          </cell>
          <cell r="F79" t="str">
            <v>U</v>
          </cell>
          <cell r="G79">
            <v>278066</v>
          </cell>
          <cell r="H79">
            <v>4</v>
          </cell>
          <cell r="I79">
            <v>1112264</v>
          </cell>
          <cell r="J79">
            <v>1</v>
          </cell>
          <cell r="K79">
            <v>278066</v>
          </cell>
          <cell r="L79">
            <v>1</v>
          </cell>
          <cell r="M79">
            <v>278066</v>
          </cell>
          <cell r="N79">
            <v>1</v>
          </cell>
          <cell r="O79">
            <v>278066</v>
          </cell>
          <cell r="P79">
            <v>0</v>
          </cell>
          <cell r="Q79">
            <v>0</v>
          </cell>
          <cell r="R79">
            <v>1</v>
          </cell>
          <cell r="S79">
            <v>278066</v>
          </cell>
          <cell r="T79">
            <v>1</v>
          </cell>
          <cell r="U79">
            <v>278066</v>
          </cell>
          <cell r="V79">
            <v>1</v>
          </cell>
          <cell r="W79">
            <v>278066</v>
          </cell>
          <cell r="X79">
            <v>1</v>
          </cell>
          <cell r="Y79">
            <v>278066</v>
          </cell>
          <cell r="Z79">
            <v>1</v>
          </cell>
          <cell r="AA79">
            <v>278066</v>
          </cell>
          <cell r="AB79">
            <v>1</v>
          </cell>
          <cell r="AC79">
            <v>278066</v>
          </cell>
          <cell r="AD79">
            <v>1</v>
          </cell>
          <cell r="AE79">
            <v>278066</v>
          </cell>
          <cell r="AF79">
            <v>1</v>
          </cell>
          <cell r="AG79">
            <v>278066</v>
          </cell>
          <cell r="AH79">
            <v>1</v>
          </cell>
          <cell r="AI79">
            <v>278066</v>
          </cell>
          <cell r="AJ79">
            <v>1</v>
          </cell>
          <cell r="AK79">
            <v>278066</v>
          </cell>
          <cell r="AL79">
            <v>1</v>
          </cell>
          <cell r="AM79">
            <v>278066</v>
          </cell>
          <cell r="AN79">
            <v>1</v>
          </cell>
          <cell r="AO79">
            <v>278066</v>
          </cell>
          <cell r="AP79">
            <v>1</v>
          </cell>
          <cell r="AQ79">
            <v>278066</v>
          </cell>
          <cell r="AR79">
            <v>2</v>
          </cell>
          <cell r="AS79">
            <v>556132</v>
          </cell>
          <cell r="AT79">
            <v>1</v>
          </cell>
          <cell r="AU79">
            <v>278066</v>
          </cell>
          <cell r="AV79">
            <v>1</v>
          </cell>
          <cell r="AW79">
            <v>278066</v>
          </cell>
          <cell r="AX79">
            <v>1</v>
          </cell>
          <cell r="AY79">
            <v>278066</v>
          </cell>
          <cell r="AZ79">
            <v>1</v>
          </cell>
          <cell r="BA79">
            <v>278066</v>
          </cell>
          <cell r="BB79">
            <v>1</v>
          </cell>
          <cell r="BC79">
            <v>278066</v>
          </cell>
          <cell r="BD79">
            <v>0</v>
          </cell>
          <cell r="BE79">
            <v>0</v>
          </cell>
          <cell r="BF79">
            <v>1</v>
          </cell>
          <cell r="BG79">
            <v>278066</v>
          </cell>
          <cell r="BH79">
            <v>0</v>
          </cell>
          <cell r="BI79">
            <v>0</v>
          </cell>
          <cell r="BJ79">
            <v>1</v>
          </cell>
          <cell r="BK79">
            <v>278066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1</v>
          </cell>
          <cell r="BQ79">
            <v>278066</v>
          </cell>
          <cell r="BR79">
            <v>1</v>
          </cell>
          <cell r="BS79">
            <v>278066</v>
          </cell>
          <cell r="BT79">
            <v>2</v>
          </cell>
          <cell r="BU79">
            <v>556132</v>
          </cell>
          <cell r="BV79">
            <v>1</v>
          </cell>
          <cell r="BW79">
            <v>278066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34</v>
          </cell>
          <cell r="CK79">
            <v>9454244</v>
          </cell>
          <cell r="CL79"/>
          <cell r="CM79">
            <v>9454244</v>
          </cell>
          <cell r="CN79">
            <v>0</v>
          </cell>
          <cell r="CO79">
            <v>9454244</v>
          </cell>
          <cell r="CP79">
            <v>2363561</v>
          </cell>
        </row>
        <row r="80">
          <cell r="D80" t="str">
            <v>11-10</v>
          </cell>
          <cell r="E80" t="str">
            <v>PUERTAS Y CABINAS PARA BAÑOS</v>
          </cell>
          <cell r="F80">
            <v>0</v>
          </cell>
          <cell r="G80">
            <v>0</v>
          </cell>
          <cell r="H80"/>
          <cell r="I80">
            <v>0</v>
          </cell>
          <cell r="J80"/>
          <cell r="K80">
            <v>22615</v>
          </cell>
          <cell r="L80"/>
          <cell r="M80">
            <v>22615</v>
          </cell>
          <cell r="N80"/>
          <cell r="O80">
            <v>22615</v>
          </cell>
          <cell r="P80"/>
          <cell r="Q80">
            <v>0</v>
          </cell>
          <cell r="R80"/>
          <cell r="S80">
            <v>22615</v>
          </cell>
          <cell r="T80"/>
          <cell r="U80">
            <v>22615</v>
          </cell>
          <cell r="V80"/>
          <cell r="W80">
            <v>22615</v>
          </cell>
          <cell r="X80"/>
          <cell r="Y80">
            <v>22615</v>
          </cell>
          <cell r="Z80"/>
          <cell r="AA80">
            <v>22615</v>
          </cell>
          <cell r="AB80"/>
          <cell r="AC80">
            <v>22615</v>
          </cell>
          <cell r="AD80"/>
          <cell r="AE80">
            <v>22615</v>
          </cell>
          <cell r="AF80"/>
          <cell r="AG80">
            <v>22615</v>
          </cell>
          <cell r="AH80"/>
          <cell r="AI80">
            <v>22615</v>
          </cell>
          <cell r="AJ80"/>
          <cell r="AK80">
            <v>22615</v>
          </cell>
          <cell r="AL80"/>
          <cell r="AM80">
            <v>22615</v>
          </cell>
          <cell r="AN80"/>
          <cell r="AO80">
            <v>22615</v>
          </cell>
          <cell r="AP80"/>
          <cell r="AQ80">
            <v>22615</v>
          </cell>
          <cell r="AR80"/>
          <cell r="AS80">
            <v>22615</v>
          </cell>
          <cell r="AT80"/>
          <cell r="AU80">
            <v>22615</v>
          </cell>
          <cell r="AV80"/>
          <cell r="AW80">
            <v>22615</v>
          </cell>
          <cell r="AX80"/>
          <cell r="AY80">
            <v>22615</v>
          </cell>
          <cell r="AZ80"/>
          <cell r="BA80">
            <v>22615</v>
          </cell>
          <cell r="BB80"/>
          <cell r="BC80">
            <v>22615</v>
          </cell>
          <cell r="BD80"/>
          <cell r="BE80">
            <v>0</v>
          </cell>
          <cell r="BF80"/>
          <cell r="BG80">
            <v>0</v>
          </cell>
          <cell r="BH80"/>
          <cell r="BI80">
            <v>0</v>
          </cell>
          <cell r="BJ80"/>
          <cell r="BK80">
            <v>0</v>
          </cell>
          <cell r="BL80"/>
          <cell r="BM80">
            <v>0</v>
          </cell>
          <cell r="BN80"/>
          <cell r="BO80">
            <v>0</v>
          </cell>
          <cell r="BP80"/>
          <cell r="BQ80">
            <v>0</v>
          </cell>
          <cell r="BR80"/>
          <cell r="BS80">
            <v>0</v>
          </cell>
          <cell r="BT80"/>
          <cell r="BU80">
            <v>0</v>
          </cell>
          <cell r="BV80"/>
          <cell r="BW80">
            <v>0</v>
          </cell>
          <cell r="BX80"/>
          <cell r="BY80">
            <v>0</v>
          </cell>
          <cell r="BZ80"/>
          <cell r="CA80">
            <v>0</v>
          </cell>
          <cell r="CB80"/>
          <cell r="CC80">
            <v>0</v>
          </cell>
          <cell r="CD80"/>
          <cell r="CE80">
            <v>0</v>
          </cell>
          <cell r="CF80"/>
          <cell r="CG80">
            <v>0</v>
          </cell>
          <cell r="CH80"/>
          <cell r="CI80">
            <v>0</v>
          </cell>
          <cell r="CJ80">
            <v>0</v>
          </cell>
          <cell r="CK80">
            <v>497530</v>
          </cell>
          <cell r="CL80"/>
          <cell r="CM80">
            <v>497530</v>
          </cell>
          <cell r="CN80">
            <v>0</v>
          </cell>
          <cell r="CO80">
            <v>497530</v>
          </cell>
          <cell r="CP80">
            <v>124382.5</v>
          </cell>
        </row>
        <row r="81">
          <cell r="D81" t="str">
            <v>11-10-010</v>
          </cell>
          <cell r="E81" t="str">
            <v>TUBO CORTINERO PARA DUCHA, EN ALUMINIO CRUDO O ANONIZADO.</v>
          </cell>
          <cell r="F81" t="str">
            <v>U</v>
          </cell>
          <cell r="G81">
            <v>22615</v>
          </cell>
          <cell r="H81">
            <v>0</v>
          </cell>
          <cell r="I81">
            <v>0</v>
          </cell>
          <cell r="J81">
            <v>1</v>
          </cell>
          <cell r="K81">
            <v>22615</v>
          </cell>
          <cell r="L81">
            <v>1</v>
          </cell>
          <cell r="M81">
            <v>22615</v>
          </cell>
          <cell r="N81">
            <v>1</v>
          </cell>
          <cell r="O81">
            <v>22615</v>
          </cell>
          <cell r="P81">
            <v>0</v>
          </cell>
          <cell r="Q81">
            <v>0</v>
          </cell>
          <cell r="R81">
            <v>1</v>
          </cell>
          <cell r="S81">
            <v>22615</v>
          </cell>
          <cell r="T81">
            <v>1</v>
          </cell>
          <cell r="U81">
            <v>22615</v>
          </cell>
          <cell r="V81">
            <v>1</v>
          </cell>
          <cell r="W81">
            <v>22615</v>
          </cell>
          <cell r="X81">
            <v>1</v>
          </cell>
          <cell r="Y81">
            <v>22615</v>
          </cell>
          <cell r="Z81">
            <v>1</v>
          </cell>
          <cell r="AA81">
            <v>22615</v>
          </cell>
          <cell r="AB81">
            <v>1</v>
          </cell>
          <cell r="AC81">
            <v>22615</v>
          </cell>
          <cell r="AD81">
            <v>1</v>
          </cell>
          <cell r="AE81">
            <v>22615</v>
          </cell>
          <cell r="AF81">
            <v>1</v>
          </cell>
          <cell r="AG81">
            <v>22615</v>
          </cell>
          <cell r="AH81">
            <v>1</v>
          </cell>
          <cell r="AI81">
            <v>22615</v>
          </cell>
          <cell r="AJ81">
            <v>1</v>
          </cell>
          <cell r="AK81">
            <v>22615</v>
          </cell>
          <cell r="AL81">
            <v>1</v>
          </cell>
          <cell r="AM81">
            <v>22615</v>
          </cell>
          <cell r="AN81">
            <v>1</v>
          </cell>
          <cell r="AO81">
            <v>22615</v>
          </cell>
          <cell r="AP81">
            <v>1</v>
          </cell>
          <cell r="AQ81">
            <v>22615</v>
          </cell>
          <cell r="AR81">
            <v>1</v>
          </cell>
          <cell r="AS81">
            <v>22615</v>
          </cell>
          <cell r="AT81">
            <v>1</v>
          </cell>
          <cell r="AU81">
            <v>22615</v>
          </cell>
          <cell r="AV81">
            <v>1</v>
          </cell>
          <cell r="AW81">
            <v>22615</v>
          </cell>
          <cell r="AX81">
            <v>1</v>
          </cell>
          <cell r="AY81">
            <v>22615</v>
          </cell>
          <cell r="AZ81">
            <v>1</v>
          </cell>
          <cell r="BA81">
            <v>22615</v>
          </cell>
          <cell r="BB81">
            <v>1</v>
          </cell>
          <cell r="BC81">
            <v>22615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22</v>
          </cell>
          <cell r="CK81">
            <v>497530</v>
          </cell>
          <cell r="CL81"/>
          <cell r="CM81">
            <v>497530</v>
          </cell>
          <cell r="CN81">
            <v>0</v>
          </cell>
          <cell r="CO81">
            <v>497530</v>
          </cell>
          <cell r="CP81">
            <v>124382.5</v>
          </cell>
        </row>
        <row r="82">
          <cell r="D82" t="str">
            <v>11-15</v>
          </cell>
          <cell r="E82" t="str">
            <v>VENTANAS METALICAS</v>
          </cell>
          <cell r="F82">
            <v>0</v>
          </cell>
          <cell r="G82">
            <v>0</v>
          </cell>
          <cell r="H82"/>
          <cell r="I82">
            <v>0</v>
          </cell>
          <cell r="J82"/>
          <cell r="K82">
            <v>0</v>
          </cell>
          <cell r="L82"/>
          <cell r="M82">
            <v>0</v>
          </cell>
          <cell r="N82"/>
          <cell r="O82">
            <v>0</v>
          </cell>
          <cell r="P82"/>
          <cell r="Q82">
            <v>0</v>
          </cell>
          <cell r="R82"/>
          <cell r="S82">
            <v>0</v>
          </cell>
          <cell r="T82"/>
          <cell r="U82">
            <v>0</v>
          </cell>
          <cell r="V82"/>
          <cell r="W82">
            <v>0</v>
          </cell>
          <cell r="X82"/>
          <cell r="Y82">
            <v>0</v>
          </cell>
          <cell r="Z82"/>
          <cell r="AA82">
            <v>0</v>
          </cell>
          <cell r="AB82"/>
          <cell r="AC82">
            <v>0</v>
          </cell>
          <cell r="AD82"/>
          <cell r="AE82">
            <v>0</v>
          </cell>
          <cell r="AF82"/>
          <cell r="AG82">
            <v>0</v>
          </cell>
          <cell r="AH82"/>
          <cell r="AI82">
            <v>0</v>
          </cell>
          <cell r="AJ82"/>
          <cell r="AK82">
            <v>0</v>
          </cell>
          <cell r="AL82"/>
          <cell r="AM82">
            <v>0</v>
          </cell>
          <cell r="AN82"/>
          <cell r="AO82">
            <v>0</v>
          </cell>
          <cell r="AP82"/>
          <cell r="AQ82">
            <v>0</v>
          </cell>
          <cell r="AR82"/>
          <cell r="AS82">
            <v>0</v>
          </cell>
          <cell r="AT82"/>
          <cell r="AU82">
            <v>0</v>
          </cell>
          <cell r="AV82"/>
          <cell r="AW82">
            <v>0</v>
          </cell>
          <cell r="AX82"/>
          <cell r="AY82">
            <v>0</v>
          </cell>
          <cell r="AZ82"/>
          <cell r="BA82">
            <v>0</v>
          </cell>
          <cell r="BB82"/>
          <cell r="BC82">
            <v>0</v>
          </cell>
          <cell r="BD82"/>
          <cell r="BE82">
            <v>0</v>
          </cell>
          <cell r="BF82"/>
          <cell r="BG82">
            <v>0</v>
          </cell>
          <cell r="BH82"/>
          <cell r="BI82">
            <v>0</v>
          </cell>
          <cell r="BJ82"/>
          <cell r="BK82">
            <v>0</v>
          </cell>
          <cell r="BL82"/>
          <cell r="BM82">
            <v>0</v>
          </cell>
          <cell r="BN82"/>
          <cell r="BO82">
            <v>0</v>
          </cell>
          <cell r="BP82"/>
          <cell r="BQ82">
            <v>0</v>
          </cell>
          <cell r="BR82"/>
          <cell r="BS82">
            <v>0</v>
          </cell>
          <cell r="BT82"/>
          <cell r="BU82">
            <v>0</v>
          </cell>
          <cell r="BV82"/>
          <cell r="BW82">
            <v>0</v>
          </cell>
          <cell r="BX82"/>
          <cell r="BY82">
            <v>0</v>
          </cell>
          <cell r="BZ82"/>
          <cell r="CA82">
            <v>0</v>
          </cell>
          <cell r="CB82"/>
          <cell r="CC82">
            <v>0</v>
          </cell>
          <cell r="CD82"/>
          <cell r="CE82">
            <v>0</v>
          </cell>
          <cell r="CF82"/>
          <cell r="CG82">
            <v>0</v>
          </cell>
          <cell r="CH82"/>
          <cell r="CI82">
            <v>0</v>
          </cell>
          <cell r="CJ82">
            <v>0</v>
          </cell>
          <cell r="CK82">
            <v>0</v>
          </cell>
          <cell r="CL82"/>
          <cell r="CM82">
            <v>0</v>
          </cell>
          <cell r="CN82">
            <v>0</v>
          </cell>
          <cell r="CO82">
            <v>0</v>
          </cell>
          <cell r="CP82">
            <v>0</v>
          </cell>
        </row>
        <row r="83">
          <cell r="D83" t="str">
            <v>11-15-010</v>
          </cell>
          <cell r="E83" t="str">
            <v>VENTANA EN ALUMINIO ANONIZADO DE 0.30X0.60M TIPO CELOSIA; INCLUYE VIDRIO DE 4MM.</v>
          </cell>
          <cell r="F83" t="str">
            <v>U</v>
          </cell>
          <cell r="G83">
            <v>82227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/>
          <cell r="CM83">
            <v>0</v>
          </cell>
          <cell r="CN83">
            <v>0</v>
          </cell>
          <cell r="CO83">
            <v>0</v>
          </cell>
          <cell r="CP83">
            <v>0</v>
          </cell>
        </row>
        <row r="84">
          <cell r="D84" t="str">
            <v>13</v>
          </cell>
          <cell r="E84" t="str">
            <v>APARATOS SANITARIOS, MUEBLES Y GRIFERIAS</v>
          </cell>
          <cell r="F84">
            <v>0</v>
          </cell>
          <cell r="G84">
            <v>0</v>
          </cell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H84"/>
          <cell r="AI84"/>
          <cell r="AJ84"/>
          <cell r="AK84"/>
          <cell r="AL84"/>
          <cell r="AM84"/>
          <cell r="AN84"/>
          <cell r="AO84"/>
          <cell r="AP84"/>
          <cell r="AQ84"/>
          <cell r="AR84"/>
          <cell r="AS84"/>
          <cell r="AT84"/>
          <cell r="AU84"/>
          <cell r="AV84"/>
          <cell r="AW84"/>
          <cell r="AX84"/>
          <cell r="AY84"/>
          <cell r="AZ84"/>
          <cell r="BA84"/>
          <cell r="BB84"/>
          <cell r="BC84"/>
          <cell r="BD84"/>
          <cell r="BE84"/>
          <cell r="BF84"/>
          <cell r="BG84"/>
          <cell r="BH84"/>
          <cell r="BI84"/>
          <cell r="BJ84"/>
          <cell r="BK84"/>
          <cell r="BL84"/>
          <cell r="BM84"/>
          <cell r="BN84"/>
          <cell r="BO84"/>
          <cell r="BP84"/>
          <cell r="BQ84"/>
          <cell r="BR84"/>
          <cell r="BS84"/>
          <cell r="BT84"/>
          <cell r="BU84"/>
          <cell r="BV84"/>
          <cell r="BW84"/>
          <cell r="BX84"/>
          <cell r="BY84"/>
          <cell r="BZ84"/>
          <cell r="CA84"/>
          <cell r="CB84"/>
          <cell r="CC84"/>
          <cell r="CD84"/>
          <cell r="CE84"/>
          <cell r="CF84"/>
          <cell r="CG84"/>
          <cell r="CH84"/>
          <cell r="CI84"/>
          <cell r="CJ84">
            <v>0</v>
          </cell>
          <cell r="CK84"/>
          <cell r="CL84">
            <v>21149464</v>
          </cell>
          <cell r="CM84">
            <v>21149464</v>
          </cell>
          <cell r="CN84">
            <v>7966713.9728071978</v>
          </cell>
          <cell r="CO84">
            <v>13182750.027192801</v>
          </cell>
          <cell r="CP84">
            <v>3295687.5067982003</v>
          </cell>
        </row>
        <row r="85">
          <cell r="D85" t="str">
            <v>13-05</v>
          </cell>
          <cell r="E85" t="str">
            <v>APARATOS SANITARIOS</v>
          </cell>
          <cell r="F85">
            <v>0</v>
          </cell>
          <cell r="G85">
            <v>0</v>
          </cell>
          <cell r="H85"/>
          <cell r="I85">
            <v>2673356</v>
          </cell>
          <cell r="J85"/>
          <cell r="K85">
            <v>501544</v>
          </cell>
          <cell r="L85"/>
          <cell r="M85">
            <v>501544</v>
          </cell>
          <cell r="N85"/>
          <cell r="O85">
            <v>501544</v>
          </cell>
          <cell r="P85"/>
          <cell r="Q85">
            <v>0</v>
          </cell>
          <cell r="R85"/>
          <cell r="S85">
            <v>501544</v>
          </cell>
          <cell r="T85"/>
          <cell r="U85">
            <v>501544</v>
          </cell>
          <cell r="V85"/>
          <cell r="W85">
            <v>501544</v>
          </cell>
          <cell r="X85"/>
          <cell r="Y85">
            <v>501544</v>
          </cell>
          <cell r="Z85"/>
          <cell r="AA85">
            <v>501544</v>
          </cell>
          <cell r="AB85"/>
          <cell r="AC85">
            <v>501544</v>
          </cell>
          <cell r="AD85"/>
          <cell r="AE85">
            <v>501544</v>
          </cell>
          <cell r="AF85"/>
          <cell r="AG85">
            <v>501544</v>
          </cell>
          <cell r="AH85"/>
          <cell r="AI85">
            <v>501544</v>
          </cell>
          <cell r="AJ85"/>
          <cell r="AK85">
            <v>501544</v>
          </cell>
          <cell r="AL85"/>
          <cell r="AM85">
            <v>316255</v>
          </cell>
          <cell r="AN85"/>
          <cell r="AO85">
            <v>501544</v>
          </cell>
          <cell r="AP85"/>
          <cell r="AQ85">
            <v>501544</v>
          </cell>
          <cell r="AR85"/>
          <cell r="AS85">
            <v>501544</v>
          </cell>
          <cell r="AT85"/>
          <cell r="AU85">
            <v>316255</v>
          </cell>
          <cell r="AV85"/>
          <cell r="AW85">
            <v>501544</v>
          </cell>
          <cell r="AX85"/>
          <cell r="AY85">
            <v>501544</v>
          </cell>
          <cell r="AZ85"/>
          <cell r="BA85">
            <v>501544</v>
          </cell>
          <cell r="BB85"/>
          <cell r="BC85">
            <v>0</v>
          </cell>
          <cell r="BD85"/>
          <cell r="BE85">
            <v>501544</v>
          </cell>
          <cell r="BF85"/>
          <cell r="BG85">
            <v>0</v>
          </cell>
          <cell r="BH85"/>
          <cell r="BI85">
            <v>501544</v>
          </cell>
          <cell r="BJ85"/>
          <cell r="BK85">
            <v>316255</v>
          </cell>
          <cell r="BL85"/>
          <cell r="BM85">
            <v>0</v>
          </cell>
          <cell r="BN85"/>
          <cell r="BO85">
            <v>501544</v>
          </cell>
          <cell r="BP85"/>
          <cell r="BQ85">
            <v>501544</v>
          </cell>
          <cell r="BR85"/>
          <cell r="BS85">
            <v>501544</v>
          </cell>
          <cell r="BT85"/>
          <cell r="BU85">
            <v>501544</v>
          </cell>
          <cell r="BV85"/>
          <cell r="BW85">
            <v>501544</v>
          </cell>
          <cell r="BX85"/>
          <cell r="BY85">
            <v>501544</v>
          </cell>
          <cell r="BZ85"/>
          <cell r="CA85">
            <v>501544</v>
          </cell>
          <cell r="CB85"/>
          <cell r="CC85">
            <v>0</v>
          </cell>
          <cell r="CD85"/>
          <cell r="CE85">
            <v>316255</v>
          </cell>
          <cell r="CF85"/>
          <cell r="CG85">
            <v>0</v>
          </cell>
          <cell r="CH85"/>
          <cell r="CI85">
            <v>501544</v>
          </cell>
          <cell r="CJ85">
            <v>0</v>
          </cell>
          <cell r="CK85">
            <v>18483152</v>
          </cell>
          <cell r="CL85"/>
          <cell r="CM85">
            <v>18483152</v>
          </cell>
          <cell r="CN85">
            <v>0</v>
          </cell>
          <cell r="CO85">
            <v>18483152</v>
          </cell>
          <cell r="CP85">
            <v>4620788</v>
          </cell>
        </row>
        <row r="86">
          <cell r="D86" t="str">
            <v>13-05-010</v>
          </cell>
          <cell r="E86" t="str">
            <v>SUMINISTRO, TRANSPORTE E INSTALACION DE SANITARIO ACUASER CORONA O EQUIVALENTE; INCLUYE ABASTOS PLASTICOS PARA SANITARIO, VALVULA DE REGULACION Y TRES ACCESORIOS DE INCRUSTACION (PORTA PAPEL HIGIENICO, TOALLERO Y JABONERA) Y TODO LO NECESARIO PARA SU CORRECTO FUNCIONAMIENTO, DE ACUERDO CON LOS DETALLES DE LOS PLANOS ARQUITECTONICOS.</v>
          </cell>
          <cell r="F86" t="str">
            <v>U</v>
          </cell>
          <cell r="G86">
            <v>316255</v>
          </cell>
          <cell r="H86">
            <v>4</v>
          </cell>
          <cell r="I86">
            <v>1265020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1</v>
          </cell>
          <cell r="AM86">
            <v>316255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1</v>
          </cell>
          <cell r="AU86">
            <v>316255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1</v>
          </cell>
          <cell r="BK86">
            <v>316255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</v>
          </cell>
          <cell r="CE86">
            <v>316255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8</v>
          </cell>
          <cell r="CK86">
            <v>2530040</v>
          </cell>
          <cell r="CL86"/>
          <cell r="CM86">
            <v>2530040</v>
          </cell>
          <cell r="CN86">
            <v>0</v>
          </cell>
          <cell r="CO86">
            <v>2530040</v>
          </cell>
          <cell r="CP86">
            <v>632510</v>
          </cell>
        </row>
        <row r="87">
          <cell r="D87" t="str">
            <v>13-05-020</v>
          </cell>
          <cell r="E87" t="str">
            <v>SUMINISTRO, TRANSPORTE E INSTALACION DE LAVADERO DE 60X55 CM EN GRANO BLANCO; INCLUYE MURETES DE SOPORTE EN BLOQUE Y REBANCO EN CONCRETO.</v>
          </cell>
          <cell r="F87" t="str">
            <v>U</v>
          </cell>
          <cell r="G87">
            <v>352084</v>
          </cell>
          <cell r="H87">
            <v>4</v>
          </cell>
          <cell r="I87">
            <v>1408336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4</v>
          </cell>
          <cell r="CK87">
            <v>1408336</v>
          </cell>
          <cell r="CL87"/>
          <cell r="CM87">
            <v>1408336</v>
          </cell>
          <cell r="CN87">
            <v>0</v>
          </cell>
          <cell r="CO87">
            <v>1408336</v>
          </cell>
          <cell r="CP87">
            <v>352084</v>
          </cell>
        </row>
        <row r="88">
          <cell r="D88" t="str">
            <v>13-05-030</v>
          </cell>
          <cell r="E88" t="str">
            <v>COMBO PARA BAÑO INCLUYENDO SANITARIO, LAVAMANOS, TRES INCRUSTACIONES Y DUCHA; INCLUYE ADEMAS, ACCESORIOS Y TODOS LOS MATERIALES NECESARIOS PARA SU CORRECTA EJECUCION.</v>
          </cell>
          <cell r="F88" t="str">
            <v>U</v>
          </cell>
          <cell r="G88">
            <v>501544</v>
          </cell>
          <cell r="H88">
            <v>0</v>
          </cell>
          <cell r="I88">
            <v>0</v>
          </cell>
          <cell r="J88">
            <v>1</v>
          </cell>
          <cell r="K88">
            <v>501544</v>
          </cell>
          <cell r="L88">
            <v>1</v>
          </cell>
          <cell r="M88">
            <v>501544</v>
          </cell>
          <cell r="N88">
            <v>1</v>
          </cell>
          <cell r="O88">
            <v>501544</v>
          </cell>
          <cell r="P88">
            <v>0</v>
          </cell>
          <cell r="Q88">
            <v>0</v>
          </cell>
          <cell r="R88">
            <v>1</v>
          </cell>
          <cell r="S88">
            <v>501544</v>
          </cell>
          <cell r="T88">
            <v>1</v>
          </cell>
          <cell r="U88">
            <v>501544</v>
          </cell>
          <cell r="V88">
            <v>1</v>
          </cell>
          <cell r="W88">
            <v>501544</v>
          </cell>
          <cell r="X88">
            <v>1</v>
          </cell>
          <cell r="Y88">
            <v>501544</v>
          </cell>
          <cell r="Z88">
            <v>1</v>
          </cell>
          <cell r="AA88">
            <v>501544</v>
          </cell>
          <cell r="AB88">
            <v>1</v>
          </cell>
          <cell r="AC88">
            <v>501544</v>
          </cell>
          <cell r="AD88">
            <v>1</v>
          </cell>
          <cell r="AE88">
            <v>501544</v>
          </cell>
          <cell r="AF88">
            <v>1</v>
          </cell>
          <cell r="AG88">
            <v>501544</v>
          </cell>
          <cell r="AH88">
            <v>1</v>
          </cell>
          <cell r="AI88">
            <v>501544</v>
          </cell>
          <cell r="AJ88">
            <v>1</v>
          </cell>
          <cell r="AK88">
            <v>501544</v>
          </cell>
          <cell r="AL88">
            <v>0</v>
          </cell>
          <cell r="AM88">
            <v>0</v>
          </cell>
          <cell r="AN88">
            <v>1</v>
          </cell>
          <cell r="AO88">
            <v>501544</v>
          </cell>
          <cell r="AP88">
            <v>1</v>
          </cell>
          <cell r="AQ88">
            <v>501544</v>
          </cell>
          <cell r="AR88">
            <v>1</v>
          </cell>
          <cell r="AS88">
            <v>501544</v>
          </cell>
          <cell r="AT88">
            <v>0</v>
          </cell>
          <cell r="AU88">
            <v>0</v>
          </cell>
          <cell r="AV88">
            <v>1</v>
          </cell>
          <cell r="AW88">
            <v>501544</v>
          </cell>
          <cell r="AX88">
            <v>1</v>
          </cell>
          <cell r="AY88">
            <v>501544</v>
          </cell>
          <cell r="AZ88">
            <v>1</v>
          </cell>
          <cell r="BA88">
            <v>501544</v>
          </cell>
          <cell r="BB88">
            <v>0</v>
          </cell>
          <cell r="BC88">
            <v>0</v>
          </cell>
          <cell r="BD88">
            <v>1</v>
          </cell>
          <cell r="BE88">
            <v>501544</v>
          </cell>
          <cell r="BF88">
            <v>0</v>
          </cell>
          <cell r="BG88">
            <v>0</v>
          </cell>
          <cell r="BH88">
            <v>1</v>
          </cell>
          <cell r="BI88">
            <v>501544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</v>
          </cell>
          <cell r="BO88">
            <v>501544</v>
          </cell>
          <cell r="BP88">
            <v>1</v>
          </cell>
          <cell r="BQ88">
            <v>501544</v>
          </cell>
          <cell r="BR88">
            <v>1</v>
          </cell>
          <cell r="BS88">
            <v>501544</v>
          </cell>
          <cell r="BT88">
            <v>1</v>
          </cell>
          <cell r="BU88">
            <v>501544</v>
          </cell>
          <cell r="BV88">
            <v>1</v>
          </cell>
          <cell r="BW88">
            <v>501544</v>
          </cell>
          <cell r="BX88">
            <v>1</v>
          </cell>
          <cell r="BY88">
            <v>501544</v>
          </cell>
          <cell r="BZ88">
            <v>1</v>
          </cell>
          <cell r="CA88">
            <v>501544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1</v>
          </cell>
          <cell r="CI88">
            <v>501544</v>
          </cell>
          <cell r="CJ88">
            <v>29</v>
          </cell>
          <cell r="CK88">
            <v>14544776</v>
          </cell>
          <cell r="CL88"/>
          <cell r="CM88">
            <v>14544776</v>
          </cell>
          <cell r="CN88">
            <v>0</v>
          </cell>
          <cell r="CO88">
            <v>14544776</v>
          </cell>
          <cell r="CP88">
            <v>3636194</v>
          </cell>
        </row>
        <row r="89">
          <cell r="D89" t="str">
            <v>13-10</v>
          </cell>
          <cell r="E89" t="str">
            <v>GRIFERIAS</v>
          </cell>
          <cell r="F89">
            <v>0</v>
          </cell>
          <cell r="G89">
            <v>0</v>
          </cell>
          <cell r="H89"/>
          <cell r="I89">
            <v>104692</v>
          </cell>
          <cell r="J89"/>
          <cell r="K89">
            <v>0</v>
          </cell>
          <cell r="L89"/>
          <cell r="M89">
            <v>0</v>
          </cell>
          <cell r="N89"/>
          <cell r="O89">
            <v>0</v>
          </cell>
          <cell r="P89"/>
          <cell r="Q89">
            <v>0</v>
          </cell>
          <cell r="R89"/>
          <cell r="S89">
            <v>0</v>
          </cell>
          <cell r="T89"/>
          <cell r="U89">
            <v>0</v>
          </cell>
          <cell r="V89"/>
          <cell r="W89">
            <v>0</v>
          </cell>
          <cell r="X89"/>
          <cell r="Y89">
            <v>0</v>
          </cell>
          <cell r="Z89"/>
          <cell r="AA89">
            <v>0</v>
          </cell>
          <cell r="AB89"/>
          <cell r="AC89">
            <v>0</v>
          </cell>
          <cell r="AD89"/>
          <cell r="AE89">
            <v>0</v>
          </cell>
          <cell r="AF89"/>
          <cell r="AG89">
            <v>0</v>
          </cell>
          <cell r="AH89"/>
          <cell r="AI89">
            <v>0</v>
          </cell>
          <cell r="AJ89"/>
          <cell r="AK89">
            <v>0</v>
          </cell>
          <cell r="AL89"/>
          <cell r="AM89">
            <v>45412</v>
          </cell>
          <cell r="AN89"/>
          <cell r="AO89">
            <v>0</v>
          </cell>
          <cell r="AP89"/>
          <cell r="AQ89">
            <v>0</v>
          </cell>
          <cell r="AR89"/>
          <cell r="AS89">
            <v>0</v>
          </cell>
          <cell r="AT89"/>
          <cell r="AU89">
            <v>45412</v>
          </cell>
          <cell r="AV89"/>
          <cell r="AW89">
            <v>0</v>
          </cell>
          <cell r="AX89"/>
          <cell r="AY89">
            <v>0</v>
          </cell>
          <cell r="AZ89"/>
          <cell r="BA89">
            <v>0</v>
          </cell>
          <cell r="BB89"/>
          <cell r="BC89">
            <v>0</v>
          </cell>
          <cell r="BD89"/>
          <cell r="BE89">
            <v>0</v>
          </cell>
          <cell r="BF89"/>
          <cell r="BG89">
            <v>0</v>
          </cell>
          <cell r="BH89"/>
          <cell r="BI89">
            <v>0</v>
          </cell>
          <cell r="BJ89"/>
          <cell r="BK89">
            <v>45412</v>
          </cell>
          <cell r="BL89"/>
          <cell r="BM89">
            <v>0</v>
          </cell>
          <cell r="BN89"/>
          <cell r="BO89">
            <v>0</v>
          </cell>
          <cell r="BP89"/>
          <cell r="BQ89">
            <v>0</v>
          </cell>
          <cell r="BR89"/>
          <cell r="BS89">
            <v>0</v>
          </cell>
          <cell r="BT89"/>
          <cell r="BU89">
            <v>0</v>
          </cell>
          <cell r="BV89"/>
          <cell r="BW89">
            <v>0</v>
          </cell>
          <cell r="BX89"/>
          <cell r="BY89">
            <v>0</v>
          </cell>
          <cell r="BZ89"/>
          <cell r="CA89">
            <v>0</v>
          </cell>
          <cell r="CB89"/>
          <cell r="CC89">
            <v>0</v>
          </cell>
          <cell r="CD89"/>
          <cell r="CE89">
            <v>45412</v>
          </cell>
          <cell r="CF89"/>
          <cell r="CG89">
            <v>0</v>
          </cell>
          <cell r="CH89"/>
          <cell r="CI89">
            <v>0</v>
          </cell>
          <cell r="CJ89">
            <v>0</v>
          </cell>
          <cell r="CK89">
            <v>286340</v>
          </cell>
          <cell r="CL89"/>
          <cell r="CM89">
            <v>286340</v>
          </cell>
          <cell r="CN89">
            <v>0</v>
          </cell>
          <cell r="CO89">
            <v>286340</v>
          </cell>
          <cell r="CP89">
            <v>71585</v>
          </cell>
        </row>
        <row r="90">
          <cell r="D90" t="str">
            <v>13-10-010</v>
          </cell>
          <cell r="E90" t="str">
            <v>GRIFERIA SENCILLA PARA DUCHA. COMPRENDE EL SUMINISTRO E INSTALACION DE GRIFERIA SENCILLA (UNA SOLA AGUA) REFERENCIA PISCIS O EQUIVALENTE.</v>
          </cell>
          <cell r="F90" t="str">
            <v>U</v>
          </cell>
          <cell r="G90">
            <v>45412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1</v>
          </cell>
          <cell r="AM90">
            <v>45412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</v>
          </cell>
          <cell r="AU90">
            <v>45412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1</v>
          </cell>
          <cell r="BK90">
            <v>45412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45412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4</v>
          </cell>
          <cell r="CK90">
            <v>181648</v>
          </cell>
          <cell r="CL90"/>
          <cell r="CM90">
            <v>181648</v>
          </cell>
          <cell r="CN90">
            <v>0</v>
          </cell>
          <cell r="CO90">
            <v>181648</v>
          </cell>
          <cell r="CP90">
            <v>45412</v>
          </cell>
        </row>
        <row r="91">
          <cell r="D91" t="str">
            <v>13-10-020</v>
          </cell>
          <cell r="E91" t="str">
            <v>SUMINISTRO E INSTALACION DE LLAVE DE Ø1/2" TIPO BOCAMANGUERA CROMADA; INCLUYE TODO LO NECESARIO PARA SU CORRECTO FUNCIONAMIENTO.</v>
          </cell>
          <cell r="F91" t="str">
            <v>U</v>
          </cell>
          <cell r="G91">
            <v>26173</v>
          </cell>
          <cell r="H91">
            <v>4</v>
          </cell>
          <cell r="I91">
            <v>104692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4</v>
          </cell>
          <cell r="CK91">
            <v>104692</v>
          </cell>
          <cell r="CL91"/>
          <cell r="CM91">
            <v>104692</v>
          </cell>
          <cell r="CN91">
            <v>0</v>
          </cell>
          <cell r="CO91">
            <v>104692</v>
          </cell>
          <cell r="CP91">
            <v>26173</v>
          </cell>
        </row>
        <row r="92">
          <cell r="D92" t="str">
            <v>13-15</v>
          </cell>
          <cell r="E92" t="str">
            <v>GRIFERIAS</v>
          </cell>
          <cell r="F92">
            <v>0</v>
          </cell>
          <cell r="G92">
            <v>0</v>
          </cell>
          <cell r="H92"/>
          <cell r="I92">
            <v>0</v>
          </cell>
          <cell r="J92"/>
          <cell r="K92">
            <v>49284</v>
          </cell>
          <cell r="L92"/>
          <cell r="M92">
            <v>49284</v>
          </cell>
          <cell r="N92"/>
          <cell r="O92">
            <v>49284</v>
          </cell>
          <cell r="P92"/>
          <cell r="Q92">
            <v>0</v>
          </cell>
          <cell r="R92"/>
          <cell r="S92">
            <v>49284</v>
          </cell>
          <cell r="T92"/>
          <cell r="U92">
            <v>49284</v>
          </cell>
          <cell r="V92"/>
          <cell r="W92">
            <v>49284</v>
          </cell>
          <cell r="X92"/>
          <cell r="Y92">
            <v>49284</v>
          </cell>
          <cell r="Z92"/>
          <cell r="AA92">
            <v>49284</v>
          </cell>
          <cell r="AB92"/>
          <cell r="AC92">
            <v>49284</v>
          </cell>
          <cell r="AD92"/>
          <cell r="AE92">
            <v>49284</v>
          </cell>
          <cell r="AF92"/>
          <cell r="AG92">
            <v>49284</v>
          </cell>
          <cell r="AH92"/>
          <cell r="AI92">
            <v>49284</v>
          </cell>
          <cell r="AJ92"/>
          <cell r="AK92">
            <v>49284</v>
          </cell>
          <cell r="AL92"/>
          <cell r="AM92">
            <v>49284</v>
          </cell>
          <cell r="AN92"/>
          <cell r="AO92">
            <v>49284</v>
          </cell>
          <cell r="AP92"/>
          <cell r="AQ92">
            <v>49284</v>
          </cell>
          <cell r="AR92"/>
          <cell r="AS92">
            <v>49284</v>
          </cell>
          <cell r="AT92"/>
          <cell r="AU92">
            <v>49284</v>
          </cell>
          <cell r="AV92"/>
          <cell r="AW92">
            <v>49284</v>
          </cell>
          <cell r="AX92"/>
          <cell r="AY92">
            <v>49284</v>
          </cell>
          <cell r="AZ92"/>
          <cell r="BA92">
            <v>49284</v>
          </cell>
          <cell r="BB92"/>
          <cell r="BC92">
            <v>49284</v>
          </cell>
          <cell r="BD92"/>
          <cell r="BE92">
            <v>49284</v>
          </cell>
          <cell r="BF92"/>
          <cell r="BG92">
            <v>0</v>
          </cell>
          <cell r="BH92"/>
          <cell r="BI92">
            <v>49284</v>
          </cell>
          <cell r="BJ92"/>
          <cell r="BK92">
            <v>49284</v>
          </cell>
          <cell r="BL92"/>
          <cell r="BM92">
            <v>0</v>
          </cell>
          <cell r="BN92"/>
          <cell r="BO92">
            <v>49284</v>
          </cell>
          <cell r="BP92"/>
          <cell r="BQ92">
            <v>49284</v>
          </cell>
          <cell r="BR92"/>
          <cell r="BS92">
            <v>49284</v>
          </cell>
          <cell r="BT92"/>
          <cell r="BU92">
            <v>49284</v>
          </cell>
          <cell r="BV92"/>
          <cell r="BW92">
            <v>49284</v>
          </cell>
          <cell r="BX92"/>
          <cell r="BY92">
            <v>49284</v>
          </cell>
          <cell r="BZ92"/>
          <cell r="CA92">
            <v>49284</v>
          </cell>
          <cell r="CB92"/>
          <cell r="CC92">
            <v>0</v>
          </cell>
          <cell r="CD92"/>
          <cell r="CE92">
            <v>49284</v>
          </cell>
          <cell r="CF92"/>
          <cell r="CG92">
            <v>0</v>
          </cell>
          <cell r="CH92"/>
          <cell r="CI92">
            <v>49284</v>
          </cell>
          <cell r="CJ92">
            <v>0</v>
          </cell>
          <cell r="CK92">
            <v>1675656</v>
          </cell>
          <cell r="CL92"/>
          <cell r="CM92">
            <v>1675656</v>
          </cell>
          <cell r="CN92">
            <v>0</v>
          </cell>
          <cell r="CO92">
            <v>1675656</v>
          </cell>
          <cell r="CP92">
            <v>418914</v>
          </cell>
        </row>
        <row r="93">
          <cell r="D93" t="str">
            <v>13-15-010</v>
          </cell>
          <cell r="E93" t="str">
            <v>SUMINISTRO E INSTALACION DE REJILLA DE PISO PARA DUCHA. INCLUYE MATERIAL DE PEGA Y TODO LO NECESARIO PARA SU CORRECTA INSTALACION.</v>
          </cell>
          <cell r="F93" t="str">
            <v>U</v>
          </cell>
          <cell r="G93">
            <v>49284</v>
          </cell>
          <cell r="H93">
            <v>0</v>
          </cell>
          <cell r="I93">
            <v>0</v>
          </cell>
          <cell r="J93">
            <v>1</v>
          </cell>
          <cell r="K93">
            <v>49284</v>
          </cell>
          <cell r="L93">
            <v>1</v>
          </cell>
          <cell r="M93">
            <v>49284</v>
          </cell>
          <cell r="N93">
            <v>1</v>
          </cell>
          <cell r="O93">
            <v>49284</v>
          </cell>
          <cell r="P93">
            <v>0</v>
          </cell>
          <cell r="Q93">
            <v>0</v>
          </cell>
          <cell r="R93">
            <v>1</v>
          </cell>
          <cell r="S93">
            <v>49284</v>
          </cell>
          <cell r="T93">
            <v>1</v>
          </cell>
          <cell r="U93">
            <v>49284</v>
          </cell>
          <cell r="V93">
            <v>1</v>
          </cell>
          <cell r="W93">
            <v>49284</v>
          </cell>
          <cell r="X93">
            <v>1</v>
          </cell>
          <cell r="Y93">
            <v>49284</v>
          </cell>
          <cell r="Z93">
            <v>1</v>
          </cell>
          <cell r="AA93">
            <v>49284</v>
          </cell>
          <cell r="AB93">
            <v>1</v>
          </cell>
          <cell r="AC93">
            <v>49284</v>
          </cell>
          <cell r="AD93">
            <v>1</v>
          </cell>
          <cell r="AE93">
            <v>49284</v>
          </cell>
          <cell r="AF93">
            <v>1</v>
          </cell>
          <cell r="AG93">
            <v>49284</v>
          </cell>
          <cell r="AH93">
            <v>1</v>
          </cell>
          <cell r="AI93">
            <v>49284</v>
          </cell>
          <cell r="AJ93">
            <v>1</v>
          </cell>
          <cell r="AK93">
            <v>49284</v>
          </cell>
          <cell r="AL93">
            <v>1</v>
          </cell>
          <cell r="AM93">
            <v>49284</v>
          </cell>
          <cell r="AN93">
            <v>1</v>
          </cell>
          <cell r="AO93">
            <v>49284</v>
          </cell>
          <cell r="AP93">
            <v>1</v>
          </cell>
          <cell r="AQ93">
            <v>49284</v>
          </cell>
          <cell r="AR93">
            <v>1</v>
          </cell>
          <cell r="AS93">
            <v>49284</v>
          </cell>
          <cell r="AT93">
            <v>1</v>
          </cell>
          <cell r="AU93">
            <v>49284</v>
          </cell>
          <cell r="AV93">
            <v>1</v>
          </cell>
          <cell r="AW93">
            <v>49284</v>
          </cell>
          <cell r="AX93">
            <v>1</v>
          </cell>
          <cell r="AY93">
            <v>49284</v>
          </cell>
          <cell r="AZ93">
            <v>1</v>
          </cell>
          <cell r="BA93">
            <v>49284</v>
          </cell>
          <cell r="BB93">
            <v>1</v>
          </cell>
          <cell r="BC93">
            <v>49284</v>
          </cell>
          <cell r="BD93">
            <v>1</v>
          </cell>
          <cell r="BE93">
            <v>49284</v>
          </cell>
          <cell r="BF93">
            <v>0</v>
          </cell>
          <cell r="BG93">
            <v>0</v>
          </cell>
          <cell r="BH93">
            <v>1</v>
          </cell>
          <cell r="BI93">
            <v>49284</v>
          </cell>
          <cell r="BJ93">
            <v>1</v>
          </cell>
          <cell r="BK93">
            <v>49284</v>
          </cell>
          <cell r="BL93">
            <v>0</v>
          </cell>
          <cell r="BM93">
            <v>0</v>
          </cell>
          <cell r="BN93">
            <v>1</v>
          </cell>
          <cell r="BO93">
            <v>49284</v>
          </cell>
          <cell r="BP93">
            <v>1</v>
          </cell>
          <cell r="BQ93">
            <v>49284</v>
          </cell>
          <cell r="BR93">
            <v>1</v>
          </cell>
          <cell r="BS93">
            <v>49284</v>
          </cell>
          <cell r="BT93">
            <v>1</v>
          </cell>
          <cell r="BU93">
            <v>49284</v>
          </cell>
          <cell r="BV93">
            <v>1</v>
          </cell>
          <cell r="BW93">
            <v>49284</v>
          </cell>
          <cell r="BX93">
            <v>1</v>
          </cell>
          <cell r="BY93">
            <v>49284</v>
          </cell>
          <cell r="BZ93">
            <v>1</v>
          </cell>
          <cell r="CA93">
            <v>49284</v>
          </cell>
          <cell r="CB93">
            <v>0</v>
          </cell>
          <cell r="CC93">
            <v>0</v>
          </cell>
          <cell r="CD93">
            <v>1</v>
          </cell>
          <cell r="CE93">
            <v>49284</v>
          </cell>
          <cell r="CF93">
            <v>0</v>
          </cell>
          <cell r="CG93">
            <v>0</v>
          </cell>
          <cell r="CH93">
            <v>1</v>
          </cell>
          <cell r="CI93">
            <v>49284</v>
          </cell>
          <cell r="CJ93">
            <v>34</v>
          </cell>
          <cell r="CK93">
            <v>1675656</v>
          </cell>
          <cell r="CL93"/>
          <cell r="CM93">
            <v>1675656</v>
          </cell>
          <cell r="CN93">
            <v>0</v>
          </cell>
          <cell r="CO93">
            <v>1675656</v>
          </cell>
          <cell r="CP93">
            <v>418914</v>
          </cell>
        </row>
        <row r="94">
          <cell r="D94" t="str">
            <v>13-20</v>
          </cell>
          <cell r="E94" t="str">
            <v>MESONES</v>
          </cell>
          <cell r="F94">
            <v>0</v>
          </cell>
          <cell r="G94">
            <v>0</v>
          </cell>
          <cell r="H94"/>
          <cell r="I94">
            <v>0</v>
          </cell>
          <cell r="J94"/>
          <cell r="K94">
            <v>0</v>
          </cell>
          <cell r="L94"/>
          <cell r="M94">
            <v>0</v>
          </cell>
          <cell r="N94"/>
          <cell r="O94">
            <v>0</v>
          </cell>
          <cell r="P94"/>
          <cell r="Q94">
            <v>0</v>
          </cell>
          <cell r="R94"/>
          <cell r="S94">
            <v>0</v>
          </cell>
          <cell r="T94"/>
          <cell r="U94">
            <v>0</v>
          </cell>
          <cell r="V94"/>
          <cell r="W94">
            <v>0</v>
          </cell>
          <cell r="X94"/>
          <cell r="Y94">
            <v>0</v>
          </cell>
          <cell r="Z94"/>
          <cell r="AA94">
            <v>0</v>
          </cell>
          <cell r="AB94"/>
          <cell r="AC94">
            <v>0</v>
          </cell>
          <cell r="AD94"/>
          <cell r="AE94">
            <v>0</v>
          </cell>
          <cell r="AF94"/>
          <cell r="AG94">
            <v>0</v>
          </cell>
          <cell r="AH94"/>
          <cell r="AI94">
            <v>0</v>
          </cell>
          <cell r="AJ94"/>
          <cell r="AK94">
            <v>0</v>
          </cell>
          <cell r="AL94"/>
          <cell r="AM94">
            <v>0</v>
          </cell>
          <cell r="AN94"/>
          <cell r="AO94">
            <v>0</v>
          </cell>
          <cell r="AP94"/>
          <cell r="AQ94">
            <v>0</v>
          </cell>
          <cell r="AR94"/>
          <cell r="AS94">
            <v>0</v>
          </cell>
          <cell r="AT94"/>
          <cell r="AU94">
            <v>0</v>
          </cell>
          <cell r="AV94"/>
          <cell r="AW94">
            <v>0</v>
          </cell>
          <cell r="AX94"/>
          <cell r="AY94">
            <v>0</v>
          </cell>
          <cell r="AZ94"/>
          <cell r="BA94">
            <v>0</v>
          </cell>
          <cell r="BB94"/>
          <cell r="BC94">
            <v>704316</v>
          </cell>
          <cell r="BD94"/>
          <cell r="BE94">
            <v>0</v>
          </cell>
          <cell r="BF94"/>
          <cell r="BG94">
            <v>0</v>
          </cell>
          <cell r="BH94"/>
          <cell r="BI94">
            <v>0</v>
          </cell>
          <cell r="BJ94"/>
          <cell r="BK94">
            <v>0</v>
          </cell>
          <cell r="BL94"/>
          <cell r="BM94">
            <v>0</v>
          </cell>
          <cell r="BN94"/>
          <cell r="BO94">
            <v>0</v>
          </cell>
          <cell r="BP94"/>
          <cell r="BQ94">
            <v>0</v>
          </cell>
          <cell r="BR94"/>
          <cell r="BS94">
            <v>0</v>
          </cell>
          <cell r="BT94"/>
          <cell r="BU94">
            <v>0</v>
          </cell>
          <cell r="BV94"/>
          <cell r="BW94">
            <v>0</v>
          </cell>
          <cell r="BX94"/>
          <cell r="BY94">
            <v>0</v>
          </cell>
          <cell r="BZ94"/>
          <cell r="CA94">
            <v>0</v>
          </cell>
          <cell r="CB94"/>
          <cell r="CC94">
            <v>0</v>
          </cell>
          <cell r="CD94"/>
          <cell r="CE94">
            <v>0</v>
          </cell>
          <cell r="CF94"/>
          <cell r="CG94">
            <v>0</v>
          </cell>
          <cell r="CH94"/>
          <cell r="CI94">
            <v>0</v>
          </cell>
          <cell r="CJ94">
            <v>0</v>
          </cell>
          <cell r="CK94">
            <v>704316</v>
          </cell>
          <cell r="CL94"/>
          <cell r="CM94">
            <v>704316</v>
          </cell>
          <cell r="CN94">
            <v>0</v>
          </cell>
          <cell r="CO94">
            <v>704316</v>
          </cell>
          <cell r="CP94">
            <v>176079</v>
          </cell>
        </row>
        <row r="95">
          <cell r="D95" t="str">
            <v>13-20-010</v>
          </cell>
          <cell r="E95" t="str">
            <v>MESON PARA COCINA CLASICO LISO DE 200X60 CON POCETA Y MEZCLADOR</v>
          </cell>
          <cell r="F95" t="str">
            <v>M</v>
          </cell>
          <cell r="G95">
            <v>352158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2</v>
          </cell>
          <cell r="BC95">
            <v>704316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2</v>
          </cell>
          <cell r="CK95">
            <v>704316</v>
          </cell>
          <cell r="CL95"/>
          <cell r="CM95">
            <v>704316</v>
          </cell>
          <cell r="CN95">
            <v>0</v>
          </cell>
          <cell r="CO95">
            <v>704316</v>
          </cell>
          <cell r="CP95">
            <v>176079</v>
          </cell>
        </row>
        <row r="96">
          <cell r="D96" t="str">
            <v>14</v>
          </cell>
          <cell r="E96" t="str">
            <v>INSTALACIONES HIDROSANITARIAS</v>
          </cell>
          <cell r="F96">
            <v>0</v>
          </cell>
          <cell r="G96">
            <v>0</v>
          </cell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H96"/>
          <cell r="AI96"/>
          <cell r="AJ96"/>
          <cell r="AK96"/>
          <cell r="AL96"/>
          <cell r="AM96"/>
          <cell r="AN96"/>
          <cell r="AO96"/>
          <cell r="AP96"/>
          <cell r="AQ96"/>
          <cell r="AR96"/>
          <cell r="AS96"/>
          <cell r="AT96"/>
          <cell r="AU96"/>
          <cell r="AV96"/>
          <cell r="AW96"/>
          <cell r="AX96"/>
          <cell r="AY96"/>
          <cell r="AZ96"/>
          <cell r="BA96"/>
          <cell r="BB96"/>
          <cell r="BC96"/>
          <cell r="BD96"/>
          <cell r="BE96"/>
          <cell r="BF96"/>
          <cell r="BG96"/>
          <cell r="BH96"/>
          <cell r="BI96"/>
          <cell r="BJ96"/>
          <cell r="BK96"/>
          <cell r="BL96"/>
          <cell r="BM96"/>
          <cell r="BN96"/>
          <cell r="BO96"/>
          <cell r="BP96"/>
          <cell r="BQ96"/>
          <cell r="BR96"/>
          <cell r="BS96"/>
          <cell r="BT96"/>
          <cell r="BU96"/>
          <cell r="BV96"/>
          <cell r="BW96"/>
          <cell r="BX96"/>
          <cell r="BY96"/>
          <cell r="BZ96"/>
          <cell r="CA96"/>
          <cell r="CB96"/>
          <cell r="CC96"/>
          <cell r="CD96"/>
          <cell r="CE96"/>
          <cell r="CF96"/>
          <cell r="CG96"/>
          <cell r="CH96"/>
          <cell r="CI96"/>
          <cell r="CJ96">
            <v>0</v>
          </cell>
          <cell r="CK96"/>
          <cell r="CL96">
            <v>37093623</v>
          </cell>
          <cell r="CM96">
            <v>37093623</v>
          </cell>
          <cell r="CN96">
            <v>12110705.942710871</v>
          </cell>
          <cell r="CO96">
            <v>24982917.057289131</v>
          </cell>
          <cell r="CP96">
            <v>6245729.2643222827</v>
          </cell>
        </row>
        <row r="97">
          <cell r="D97" t="str">
            <v>14-05</v>
          </cell>
          <cell r="E97" t="str">
            <v>INSTALACIONES AGUA POTABLE</v>
          </cell>
          <cell r="F97">
            <v>0</v>
          </cell>
          <cell r="G97">
            <v>0</v>
          </cell>
          <cell r="H97"/>
          <cell r="I97">
            <v>0</v>
          </cell>
          <cell r="J97"/>
          <cell r="K97">
            <v>164659</v>
          </cell>
          <cell r="L97"/>
          <cell r="M97">
            <v>164659</v>
          </cell>
          <cell r="N97"/>
          <cell r="O97">
            <v>164659</v>
          </cell>
          <cell r="P97"/>
          <cell r="Q97">
            <v>0</v>
          </cell>
          <cell r="R97"/>
          <cell r="S97">
            <v>164659</v>
          </cell>
          <cell r="T97"/>
          <cell r="U97">
            <v>164659</v>
          </cell>
          <cell r="V97"/>
          <cell r="W97">
            <v>164659</v>
          </cell>
          <cell r="X97"/>
          <cell r="Y97">
            <v>164659</v>
          </cell>
          <cell r="Z97"/>
          <cell r="AA97">
            <v>164659</v>
          </cell>
          <cell r="AB97"/>
          <cell r="AC97">
            <v>164659</v>
          </cell>
          <cell r="AD97"/>
          <cell r="AE97">
            <v>164659</v>
          </cell>
          <cell r="AF97"/>
          <cell r="AG97">
            <v>164659</v>
          </cell>
          <cell r="AH97"/>
          <cell r="AI97">
            <v>164659</v>
          </cell>
          <cell r="AJ97"/>
          <cell r="AK97">
            <v>164659</v>
          </cell>
          <cell r="AL97"/>
          <cell r="AM97">
            <v>186170</v>
          </cell>
          <cell r="AN97"/>
          <cell r="AO97">
            <v>164659</v>
          </cell>
          <cell r="AP97"/>
          <cell r="AQ97">
            <v>164659</v>
          </cell>
          <cell r="AR97"/>
          <cell r="AS97">
            <v>164659</v>
          </cell>
          <cell r="AT97"/>
          <cell r="AU97">
            <v>186170</v>
          </cell>
          <cell r="AV97"/>
          <cell r="AW97">
            <v>164659</v>
          </cell>
          <cell r="AX97"/>
          <cell r="AY97">
            <v>164659</v>
          </cell>
          <cell r="AZ97"/>
          <cell r="BA97">
            <v>164659</v>
          </cell>
          <cell r="BB97"/>
          <cell r="BC97">
            <v>164659</v>
          </cell>
          <cell r="BD97"/>
          <cell r="BE97">
            <v>164659</v>
          </cell>
          <cell r="BF97"/>
          <cell r="BG97">
            <v>0</v>
          </cell>
          <cell r="BH97"/>
          <cell r="BI97">
            <v>164659</v>
          </cell>
          <cell r="BJ97"/>
          <cell r="BK97">
            <v>186170</v>
          </cell>
          <cell r="BL97"/>
          <cell r="BM97">
            <v>0</v>
          </cell>
          <cell r="BN97"/>
          <cell r="BO97">
            <v>164659</v>
          </cell>
          <cell r="BP97"/>
          <cell r="BQ97">
            <v>164659</v>
          </cell>
          <cell r="BR97"/>
          <cell r="BS97">
            <v>164659</v>
          </cell>
          <cell r="BT97"/>
          <cell r="BU97">
            <v>164659</v>
          </cell>
          <cell r="BV97"/>
          <cell r="BW97">
            <v>164659</v>
          </cell>
          <cell r="BX97"/>
          <cell r="BY97">
            <v>164659</v>
          </cell>
          <cell r="BZ97"/>
          <cell r="CA97">
            <v>164659</v>
          </cell>
          <cell r="CB97"/>
          <cell r="CC97">
            <v>0</v>
          </cell>
          <cell r="CD97"/>
          <cell r="CE97">
            <v>186170</v>
          </cell>
          <cell r="CF97"/>
          <cell r="CG97">
            <v>0</v>
          </cell>
          <cell r="CH97"/>
          <cell r="CI97">
            <v>164659</v>
          </cell>
          <cell r="CJ97">
            <v>0</v>
          </cell>
          <cell r="CK97">
            <v>5684450</v>
          </cell>
          <cell r="CL97"/>
          <cell r="CM97">
            <v>5684450</v>
          </cell>
          <cell r="CN97">
            <v>0</v>
          </cell>
          <cell r="CO97">
            <v>5684450</v>
          </cell>
          <cell r="CP97">
            <v>1421112.5</v>
          </cell>
        </row>
        <row r="98">
          <cell r="D98" t="str">
            <v>14-05-010</v>
          </cell>
          <cell r="E98" t="str">
            <v>SALIDA HIDRAULICA DE 1/2".</v>
          </cell>
          <cell r="F98" t="str">
            <v>U</v>
          </cell>
          <cell r="G98">
            <v>21511</v>
          </cell>
          <cell r="H98">
            <v>0</v>
          </cell>
          <cell r="I98">
            <v>0</v>
          </cell>
          <cell r="J98">
            <v>1</v>
          </cell>
          <cell r="K98">
            <v>21511</v>
          </cell>
          <cell r="L98">
            <v>1</v>
          </cell>
          <cell r="M98">
            <v>21511</v>
          </cell>
          <cell r="N98">
            <v>1</v>
          </cell>
          <cell r="O98">
            <v>21511</v>
          </cell>
          <cell r="P98">
            <v>0</v>
          </cell>
          <cell r="Q98">
            <v>0</v>
          </cell>
          <cell r="R98">
            <v>1</v>
          </cell>
          <cell r="S98">
            <v>21511</v>
          </cell>
          <cell r="T98">
            <v>1</v>
          </cell>
          <cell r="U98">
            <v>21511</v>
          </cell>
          <cell r="V98">
            <v>1</v>
          </cell>
          <cell r="W98">
            <v>21511</v>
          </cell>
          <cell r="X98">
            <v>1</v>
          </cell>
          <cell r="Y98">
            <v>21511</v>
          </cell>
          <cell r="Z98">
            <v>1</v>
          </cell>
          <cell r="AA98">
            <v>21511</v>
          </cell>
          <cell r="AB98">
            <v>1</v>
          </cell>
          <cell r="AC98">
            <v>21511</v>
          </cell>
          <cell r="AD98">
            <v>1</v>
          </cell>
          <cell r="AE98">
            <v>21511</v>
          </cell>
          <cell r="AF98">
            <v>1</v>
          </cell>
          <cell r="AG98">
            <v>21511</v>
          </cell>
          <cell r="AH98">
            <v>1</v>
          </cell>
          <cell r="AI98">
            <v>21511</v>
          </cell>
          <cell r="AJ98">
            <v>1</v>
          </cell>
          <cell r="AK98">
            <v>21511</v>
          </cell>
          <cell r="AL98">
            <v>2</v>
          </cell>
          <cell r="AM98">
            <v>43022</v>
          </cell>
          <cell r="AN98">
            <v>1</v>
          </cell>
          <cell r="AO98">
            <v>21511</v>
          </cell>
          <cell r="AP98">
            <v>1</v>
          </cell>
          <cell r="AQ98">
            <v>21511</v>
          </cell>
          <cell r="AR98">
            <v>1</v>
          </cell>
          <cell r="AS98">
            <v>21511</v>
          </cell>
          <cell r="AT98">
            <v>2</v>
          </cell>
          <cell r="AU98">
            <v>43022</v>
          </cell>
          <cell r="AV98">
            <v>1</v>
          </cell>
          <cell r="AW98">
            <v>21511</v>
          </cell>
          <cell r="AX98">
            <v>1</v>
          </cell>
          <cell r="AY98">
            <v>21511</v>
          </cell>
          <cell r="AZ98">
            <v>1</v>
          </cell>
          <cell r="BA98">
            <v>21511</v>
          </cell>
          <cell r="BB98">
            <v>1</v>
          </cell>
          <cell r="BC98">
            <v>21511</v>
          </cell>
          <cell r="BD98">
            <v>1</v>
          </cell>
          <cell r="BE98">
            <v>21511</v>
          </cell>
          <cell r="BF98">
            <v>0</v>
          </cell>
          <cell r="BG98">
            <v>0</v>
          </cell>
          <cell r="BH98">
            <v>1</v>
          </cell>
          <cell r="BI98">
            <v>21511</v>
          </cell>
          <cell r="BJ98">
            <v>2</v>
          </cell>
          <cell r="BK98">
            <v>43022</v>
          </cell>
          <cell r="BL98">
            <v>0</v>
          </cell>
          <cell r="BM98">
            <v>0</v>
          </cell>
          <cell r="BN98">
            <v>1</v>
          </cell>
          <cell r="BO98">
            <v>21511</v>
          </cell>
          <cell r="BP98">
            <v>1</v>
          </cell>
          <cell r="BQ98">
            <v>21511</v>
          </cell>
          <cell r="BR98">
            <v>1</v>
          </cell>
          <cell r="BS98">
            <v>21511</v>
          </cell>
          <cell r="BT98">
            <v>1</v>
          </cell>
          <cell r="BU98">
            <v>21511</v>
          </cell>
          <cell r="BV98">
            <v>1</v>
          </cell>
          <cell r="BW98">
            <v>21511</v>
          </cell>
          <cell r="BX98">
            <v>1</v>
          </cell>
          <cell r="BY98">
            <v>21511</v>
          </cell>
          <cell r="BZ98">
            <v>1</v>
          </cell>
          <cell r="CA98">
            <v>21511</v>
          </cell>
          <cell r="CB98">
            <v>0</v>
          </cell>
          <cell r="CC98">
            <v>0</v>
          </cell>
          <cell r="CD98">
            <v>2</v>
          </cell>
          <cell r="CE98">
            <v>43022</v>
          </cell>
          <cell r="CF98">
            <v>0</v>
          </cell>
          <cell r="CG98">
            <v>0</v>
          </cell>
          <cell r="CH98">
            <v>1</v>
          </cell>
          <cell r="CI98">
            <v>21511</v>
          </cell>
          <cell r="CJ98">
            <v>38</v>
          </cell>
          <cell r="CK98">
            <v>817418</v>
          </cell>
          <cell r="CL98"/>
          <cell r="CM98">
            <v>817418</v>
          </cell>
          <cell r="CN98">
            <v>0</v>
          </cell>
          <cell r="CO98">
            <v>817418</v>
          </cell>
          <cell r="CP98">
            <v>204354.5</v>
          </cell>
        </row>
        <row r="99">
          <cell r="D99" t="str">
            <v>14-05-020</v>
          </cell>
          <cell r="E99" t="str">
            <v>TUBERIA PVC PRESION DE 1/2" RDE 13.5; INCLUYE ACCESORIOS.</v>
          </cell>
          <cell r="F99" t="str">
            <v>M</v>
          </cell>
          <cell r="G99">
            <v>11929</v>
          </cell>
          <cell r="H99">
            <v>0</v>
          </cell>
          <cell r="I99">
            <v>0</v>
          </cell>
          <cell r="J99">
            <v>12</v>
          </cell>
          <cell r="K99">
            <v>143148</v>
          </cell>
          <cell r="L99">
            <v>12</v>
          </cell>
          <cell r="M99">
            <v>143148</v>
          </cell>
          <cell r="N99">
            <v>12</v>
          </cell>
          <cell r="O99">
            <v>143148</v>
          </cell>
          <cell r="P99">
            <v>0</v>
          </cell>
          <cell r="Q99">
            <v>0</v>
          </cell>
          <cell r="R99">
            <v>12</v>
          </cell>
          <cell r="S99">
            <v>143148</v>
          </cell>
          <cell r="T99">
            <v>12</v>
          </cell>
          <cell r="U99">
            <v>143148</v>
          </cell>
          <cell r="V99">
            <v>12</v>
          </cell>
          <cell r="W99">
            <v>143148</v>
          </cell>
          <cell r="X99">
            <v>12</v>
          </cell>
          <cell r="Y99">
            <v>143148</v>
          </cell>
          <cell r="Z99">
            <v>12</v>
          </cell>
          <cell r="AA99">
            <v>143148</v>
          </cell>
          <cell r="AB99">
            <v>12</v>
          </cell>
          <cell r="AC99">
            <v>143148</v>
          </cell>
          <cell r="AD99">
            <v>12</v>
          </cell>
          <cell r="AE99">
            <v>143148</v>
          </cell>
          <cell r="AF99">
            <v>12</v>
          </cell>
          <cell r="AG99">
            <v>143148</v>
          </cell>
          <cell r="AH99">
            <v>12</v>
          </cell>
          <cell r="AI99">
            <v>143148</v>
          </cell>
          <cell r="AJ99">
            <v>12</v>
          </cell>
          <cell r="AK99">
            <v>143148</v>
          </cell>
          <cell r="AL99">
            <v>12</v>
          </cell>
          <cell r="AM99">
            <v>143148</v>
          </cell>
          <cell r="AN99">
            <v>12</v>
          </cell>
          <cell r="AO99">
            <v>143148</v>
          </cell>
          <cell r="AP99">
            <v>12</v>
          </cell>
          <cell r="AQ99">
            <v>143148</v>
          </cell>
          <cell r="AR99">
            <v>12</v>
          </cell>
          <cell r="AS99">
            <v>143148</v>
          </cell>
          <cell r="AT99">
            <v>12</v>
          </cell>
          <cell r="AU99">
            <v>143148</v>
          </cell>
          <cell r="AV99">
            <v>12</v>
          </cell>
          <cell r="AW99">
            <v>143148</v>
          </cell>
          <cell r="AX99">
            <v>12</v>
          </cell>
          <cell r="AY99">
            <v>143148</v>
          </cell>
          <cell r="AZ99">
            <v>12</v>
          </cell>
          <cell r="BA99">
            <v>143148</v>
          </cell>
          <cell r="BB99">
            <v>12</v>
          </cell>
          <cell r="BC99">
            <v>143148</v>
          </cell>
          <cell r="BD99">
            <v>12</v>
          </cell>
          <cell r="BE99">
            <v>143148</v>
          </cell>
          <cell r="BF99">
            <v>0</v>
          </cell>
          <cell r="BG99">
            <v>0</v>
          </cell>
          <cell r="BH99">
            <v>12</v>
          </cell>
          <cell r="BI99">
            <v>143148</v>
          </cell>
          <cell r="BJ99">
            <v>12</v>
          </cell>
          <cell r="BK99">
            <v>143148</v>
          </cell>
          <cell r="BL99">
            <v>0</v>
          </cell>
          <cell r="BM99">
            <v>0</v>
          </cell>
          <cell r="BN99">
            <v>12</v>
          </cell>
          <cell r="BO99">
            <v>143148</v>
          </cell>
          <cell r="BP99">
            <v>12</v>
          </cell>
          <cell r="BQ99">
            <v>143148</v>
          </cell>
          <cell r="BR99">
            <v>12</v>
          </cell>
          <cell r="BS99">
            <v>143148</v>
          </cell>
          <cell r="BT99">
            <v>12</v>
          </cell>
          <cell r="BU99">
            <v>143148</v>
          </cell>
          <cell r="BV99">
            <v>12</v>
          </cell>
          <cell r="BW99">
            <v>143148</v>
          </cell>
          <cell r="BX99">
            <v>12</v>
          </cell>
          <cell r="BY99">
            <v>143148</v>
          </cell>
          <cell r="BZ99">
            <v>12</v>
          </cell>
          <cell r="CA99">
            <v>143148</v>
          </cell>
          <cell r="CB99">
            <v>0</v>
          </cell>
          <cell r="CC99">
            <v>0</v>
          </cell>
          <cell r="CD99">
            <v>12</v>
          </cell>
          <cell r="CE99">
            <v>143148</v>
          </cell>
          <cell r="CF99">
            <v>0</v>
          </cell>
          <cell r="CG99">
            <v>0</v>
          </cell>
          <cell r="CH99">
            <v>12</v>
          </cell>
          <cell r="CI99">
            <v>143148</v>
          </cell>
          <cell r="CJ99">
            <v>408</v>
          </cell>
          <cell r="CK99">
            <v>4867032</v>
          </cell>
          <cell r="CL99"/>
          <cell r="CM99">
            <v>4867032</v>
          </cell>
          <cell r="CN99">
            <v>0</v>
          </cell>
          <cell r="CO99">
            <v>4867032</v>
          </cell>
          <cell r="CP99">
            <v>1216758</v>
          </cell>
        </row>
        <row r="100">
          <cell r="D100" t="str">
            <v>14-10</v>
          </cell>
          <cell r="E100" t="str">
            <v>INSTALACIONES AGUAS SERVIDAS</v>
          </cell>
          <cell r="F100">
            <v>0</v>
          </cell>
          <cell r="G100">
            <v>0</v>
          </cell>
          <cell r="H100"/>
          <cell r="I100">
            <v>6452676</v>
          </cell>
          <cell r="J100"/>
          <cell r="K100">
            <v>519335</v>
          </cell>
          <cell r="L100"/>
          <cell r="M100">
            <v>519335</v>
          </cell>
          <cell r="N100"/>
          <cell r="O100">
            <v>519335</v>
          </cell>
          <cell r="P100"/>
          <cell r="Q100">
            <v>0</v>
          </cell>
          <cell r="R100"/>
          <cell r="S100">
            <v>519335</v>
          </cell>
          <cell r="T100"/>
          <cell r="U100">
            <v>519335</v>
          </cell>
          <cell r="V100"/>
          <cell r="W100">
            <v>519335</v>
          </cell>
          <cell r="X100"/>
          <cell r="Y100">
            <v>519335</v>
          </cell>
          <cell r="Z100"/>
          <cell r="AA100">
            <v>519335</v>
          </cell>
          <cell r="AB100"/>
          <cell r="AC100">
            <v>519335</v>
          </cell>
          <cell r="AD100"/>
          <cell r="AE100">
            <v>519335</v>
          </cell>
          <cell r="AF100"/>
          <cell r="AG100">
            <v>519335</v>
          </cell>
          <cell r="AH100"/>
          <cell r="AI100">
            <v>519335</v>
          </cell>
          <cell r="AJ100"/>
          <cell r="AK100">
            <v>519335</v>
          </cell>
          <cell r="AL100"/>
          <cell r="AM100">
            <v>480516</v>
          </cell>
          <cell r="AN100"/>
          <cell r="AO100">
            <v>519335</v>
          </cell>
          <cell r="AP100"/>
          <cell r="AQ100">
            <v>519335</v>
          </cell>
          <cell r="AR100"/>
          <cell r="AS100">
            <v>519335</v>
          </cell>
          <cell r="AT100"/>
          <cell r="AU100">
            <v>480516</v>
          </cell>
          <cell r="AV100"/>
          <cell r="AW100">
            <v>519335</v>
          </cell>
          <cell r="AX100"/>
          <cell r="AY100">
            <v>519335</v>
          </cell>
          <cell r="AZ100"/>
          <cell r="BA100">
            <v>519335</v>
          </cell>
          <cell r="BB100"/>
          <cell r="BC100">
            <v>171230</v>
          </cell>
          <cell r="BD100"/>
          <cell r="BE100">
            <v>519335</v>
          </cell>
          <cell r="BF100"/>
          <cell r="BG100">
            <v>0</v>
          </cell>
          <cell r="BH100"/>
          <cell r="BI100">
            <v>519335</v>
          </cell>
          <cell r="BJ100"/>
          <cell r="BK100">
            <v>480516</v>
          </cell>
          <cell r="BL100"/>
          <cell r="BM100">
            <v>0</v>
          </cell>
          <cell r="BN100"/>
          <cell r="BO100">
            <v>519335</v>
          </cell>
          <cell r="BP100"/>
          <cell r="BQ100">
            <v>519335</v>
          </cell>
          <cell r="BR100"/>
          <cell r="BS100">
            <v>519335</v>
          </cell>
          <cell r="BT100"/>
          <cell r="BU100">
            <v>519335</v>
          </cell>
          <cell r="BV100"/>
          <cell r="BW100">
            <v>519335</v>
          </cell>
          <cell r="BX100"/>
          <cell r="BY100">
            <v>519335</v>
          </cell>
          <cell r="BZ100"/>
          <cell r="CA100">
            <v>519335</v>
          </cell>
          <cell r="CB100"/>
          <cell r="CC100">
            <v>0</v>
          </cell>
          <cell r="CD100"/>
          <cell r="CE100">
            <v>480516</v>
          </cell>
          <cell r="CF100"/>
          <cell r="CG100">
            <v>0</v>
          </cell>
          <cell r="CH100"/>
          <cell r="CI100">
            <v>519335</v>
          </cell>
          <cell r="CJ100">
            <v>0</v>
          </cell>
          <cell r="CK100">
            <v>23606685</v>
          </cell>
          <cell r="CL100"/>
          <cell r="CM100">
            <v>23606685</v>
          </cell>
          <cell r="CN100">
            <v>0</v>
          </cell>
          <cell r="CO100">
            <v>23606685</v>
          </cell>
          <cell r="CP100">
            <v>5901671.25</v>
          </cell>
        </row>
        <row r="101">
          <cell r="D101" t="str">
            <v>14-10-010</v>
          </cell>
          <cell r="E101" t="str">
            <v>SALIDA SANITARIA DE 2" INCLUYE MATERIALES, ACCESORIOS Y TODOS LOS ELEMENTOS NECESARIO PARA SU CORRECTA INSTALACION Y FUNCIONAMIENTO.</v>
          </cell>
          <cell r="F101" t="str">
            <v>U</v>
          </cell>
          <cell r="G101">
            <v>38819</v>
          </cell>
          <cell r="H101">
            <v>0</v>
          </cell>
          <cell r="I101">
            <v>0</v>
          </cell>
          <cell r="J101">
            <v>2</v>
          </cell>
          <cell r="K101">
            <v>77638</v>
          </cell>
          <cell r="L101">
            <v>2</v>
          </cell>
          <cell r="M101">
            <v>77638</v>
          </cell>
          <cell r="N101">
            <v>2</v>
          </cell>
          <cell r="O101">
            <v>77638</v>
          </cell>
          <cell r="P101">
            <v>0</v>
          </cell>
          <cell r="Q101">
            <v>0</v>
          </cell>
          <cell r="R101">
            <v>2</v>
          </cell>
          <cell r="S101">
            <v>77638</v>
          </cell>
          <cell r="T101">
            <v>2</v>
          </cell>
          <cell r="U101">
            <v>77638</v>
          </cell>
          <cell r="V101">
            <v>2</v>
          </cell>
          <cell r="W101">
            <v>77638</v>
          </cell>
          <cell r="X101">
            <v>2</v>
          </cell>
          <cell r="Y101">
            <v>77638</v>
          </cell>
          <cell r="Z101">
            <v>2</v>
          </cell>
          <cell r="AA101">
            <v>77638</v>
          </cell>
          <cell r="AB101">
            <v>2</v>
          </cell>
          <cell r="AC101">
            <v>77638</v>
          </cell>
          <cell r="AD101">
            <v>2</v>
          </cell>
          <cell r="AE101">
            <v>77638</v>
          </cell>
          <cell r="AF101">
            <v>2</v>
          </cell>
          <cell r="AG101">
            <v>77638</v>
          </cell>
          <cell r="AH101">
            <v>2</v>
          </cell>
          <cell r="AI101">
            <v>77638</v>
          </cell>
          <cell r="AJ101">
            <v>2</v>
          </cell>
          <cell r="AK101">
            <v>77638</v>
          </cell>
          <cell r="AL101">
            <v>1</v>
          </cell>
          <cell r="AM101">
            <v>38819</v>
          </cell>
          <cell r="AN101">
            <v>2</v>
          </cell>
          <cell r="AO101">
            <v>77638</v>
          </cell>
          <cell r="AP101">
            <v>2</v>
          </cell>
          <cell r="AQ101">
            <v>77638</v>
          </cell>
          <cell r="AR101">
            <v>2</v>
          </cell>
          <cell r="AS101">
            <v>77638</v>
          </cell>
          <cell r="AT101">
            <v>1</v>
          </cell>
          <cell r="AU101">
            <v>38819</v>
          </cell>
          <cell r="AV101">
            <v>2</v>
          </cell>
          <cell r="AW101">
            <v>77638</v>
          </cell>
          <cell r="AX101">
            <v>2</v>
          </cell>
          <cell r="AY101">
            <v>77638</v>
          </cell>
          <cell r="AZ101">
            <v>2</v>
          </cell>
          <cell r="BA101">
            <v>77638</v>
          </cell>
          <cell r="BB101">
            <v>2</v>
          </cell>
          <cell r="BC101">
            <v>77638</v>
          </cell>
          <cell r="BD101">
            <v>2</v>
          </cell>
          <cell r="BE101">
            <v>77638</v>
          </cell>
          <cell r="BF101">
            <v>0</v>
          </cell>
          <cell r="BG101">
            <v>0</v>
          </cell>
          <cell r="BH101">
            <v>2</v>
          </cell>
          <cell r="BI101">
            <v>77638</v>
          </cell>
          <cell r="BJ101">
            <v>1</v>
          </cell>
          <cell r="BK101">
            <v>38819</v>
          </cell>
          <cell r="BL101">
            <v>0</v>
          </cell>
          <cell r="BM101">
            <v>0</v>
          </cell>
          <cell r="BN101">
            <v>2</v>
          </cell>
          <cell r="BO101">
            <v>77638</v>
          </cell>
          <cell r="BP101">
            <v>2</v>
          </cell>
          <cell r="BQ101">
            <v>77638</v>
          </cell>
          <cell r="BR101">
            <v>2</v>
          </cell>
          <cell r="BS101">
            <v>77638</v>
          </cell>
          <cell r="BT101">
            <v>2</v>
          </cell>
          <cell r="BU101">
            <v>77638</v>
          </cell>
          <cell r="BV101">
            <v>2</v>
          </cell>
          <cell r="BW101">
            <v>77638</v>
          </cell>
          <cell r="BX101">
            <v>2</v>
          </cell>
          <cell r="BY101">
            <v>77638</v>
          </cell>
          <cell r="BZ101">
            <v>2</v>
          </cell>
          <cell r="CA101">
            <v>77638</v>
          </cell>
          <cell r="CB101">
            <v>0</v>
          </cell>
          <cell r="CC101">
            <v>0</v>
          </cell>
          <cell r="CD101">
            <v>1</v>
          </cell>
          <cell r="CE101">
            <v>38819</v>
          </cell>
          <cell r="CF101">
            <v>0</v>
          </cell>
          <cell r="CG101">
            <v>0</v>
          </cell>
          <cell r="CH101">
            <v>2</v>
          </cell>
          <cell r="CI101">
            <v>77638</v>
          </cell>
          <cell r="CJ101">
            <v>64</v>
          </cell>
          <cell r="CK101">
            <v>2484416</v>
          </cell>
          <cell r="CL101"/>
          <cell r="CM101">
            <v>2484416</v>
          </cell>
          <cell r="CN101">
            <v>0</v>
          </cell>
          <cell r="CO101">
            <v>2484416</v>
          </cell>
          <cell r="CP101">
            <v>621104</v>
          </cell>
        </row>
        <row r="102">
          <cell r="D102" t="str">
            <v>14-10-020</v>
          </cell>
          <cell r="E102" t="str">
            <v>TUBERIA PVC SANITARIA DE 2".</v>
          </cell>
          <cell r="F102" t="str">
            <v>M</v>
          </cell>
          <cell r="G102">
            <v>23398</v>
          </cell>
          <cell r="H102">
            <v>0</v>
          </cell>
          <cell r="I102">
            <v>0</v>
          </cell>
          <cell r="J102">
            <v>4</v>
          </cell>
          <cell r="K102">
            <v>93592</v>
          </cell>
          <cell r="L102">
            <v>4</v>
          </cell>
          <cell r="M102">
            <v>93592</v>
          </cell>
          <cell r="N102">
            <v>4</v>
          </cell>
          <cell r="O102">
            <v>93592</v>
          </cell>
          <cell r="P102">
            <v>0</v>
          </cell>
          <cell r="Q102">
            <v>0</v>
          </cell>
          <cell r="R102">
            <v>4</v>
          </cell>
          <cell r="S102">
            <v>93592</v>
          </cell>
          <cell r="T102">
            <v>4</v>
          </cell>
          <cell r="U102">
            <v>93592</v>
          </cell>
          <cell r="V102">
            <v>4</v>
          </cell>
          <cell r="W102">
            <v>93592</v>
          </cell>
          <cell r="X102">
            <v>4</v>
          </cell>
          <cell r="Y102">
            <v>93592</v>
          </cell>
          <cell r="Z102">
            <v>4</v>
          </cell>
          <cell r="AA102">
            <v>93592</v>
          </cell>
          <cell r="AB102">
            <v>4</v>
          </cell>
          <cell r="AC102">
            <v>93592</v>
          </cell>
          <cell r="AD102">
            <v>4</v>
          </cell>
          <cell r="AE102">
            <v>93592</v>
          </cell>
          <cell r="AF102">
            <v>4</v>
          </cell>
          <cell r="AG102">
            <v>93592</v>
          </cell>
          <cell r="AH102">
            <v>4</v>
          </cell>
          <cell r="AI102">
            <v>93592</v>
          </cell>
          <cell r="AJ102">
            <v>4</v>
          </cell>
          <cell r="AK102">
            <v>93592</v>
          </cell>
          <cell r="AL102">
            <v>4</v>
          </cell>
          <cell r="AM102">
            <v>93592</v>
          </cell>
          <cell r="AN102">
            <v>4</v>
          </cell>
          <cell r="AO102">
            <v>93592</v>
          </cell>
          <cell r="AP102">
            <v>4</v>
          </cell>
          <cell r="AQ102">
            <v>93592</v>
          </cell>
          <cell r="AR102">
            <v>4</v>
          </cell>
          <cell r="AS102">
            <v>93592</v>
          </cell>
          <cell r="AT102">
            <v>4</v>
          </cell>
          <cell r="AU102">
            <v>93592</v>
          </cell>
          <cell r="AV102">
            <v>4</v>
          </cell>
          <cell r="AW102">
            <v>93592</v>
          </cell>
          <cell r="AX102">
            <v>4</v>
          </cell>
          <cell r="AY102">
            <v>93592</v>
          </cell>
          <cell r="AZ102">
            <v>4</v>
          </cell>
          <cell r="BA102">
            <v>93592</v>
          </cell>
          <cell r="BB102">
            <v>4</v>
          </cell>
          <cell r="BC102">
            <v>93592</v>
          </cell>
          <cell r="BD102">
            <v>4</v>
          </cell>
          <cell r="BE102">
            <v>93592</v>
          </cell>
          <cell r="BF102">
            <v>0</v>
          </cell>
          <cell r="BG102">
            <v>0</v>
          </cell>
          <cell r="BH102">
            <v>4</v>
          </cell>
          <cell r="BI102">
            <v>93592</v>
          </cell>
          <cell r="BJ102">
            <v>4</v>
          </cell>
          <cell r="BK102">
            <v>93592</v>
          </cell>
          <cell r="BL102">
            <v>0</v>
          </cell>
          <cell r="BM102">
            <v>0</v>
          </cell>
          <cell r="BN102">
            <v>4</v>
          </cell>
          <cell r="BO102">
            <v>93592</v>
          </cell>
          <cell r="BP102">
            <v>4</v>
          </cell>
          <cell r="BQ102">
            <v>93592</v>
          </cell>
          <cell r="BR102">
            <v>4</v>
          </cell>
          <cell r="BS102">
            <v>93592</v>
          </cell>
          <cell r="BT102">
            <v>4</v>
          </cell>
          <cell r="BU102">
            <v>93592</v>
          </cell>
          <cell r="BV102">
            <v>4</v>
          </cell>
          <cell r="BW102">
            <v>93592</v>
          </cell>
          <cell r="BX102">
            <v>4</v>
          </cell>
          <cell r="BY102">
            <v>93592</v>
          </cell>
          <cell r="BZ102">
            <v>4</v>
          </cell>
          <cell r="CA102">
            <v>93592</v>
          </cell>
          <cell r="CB102">
            <v>0</v>
          </cell>
          <cell r="CC102">
            <v>0</v>
          </cell>
          <cell r="CD102">
            <v>4</v>
          </cell>
          <cell r="CE102">
            <v>93592</v>
          </cell>
          <cell r="CF102">
            <v>0</v>
          </cell>
          <cell r="CG102">
            <v>0</v>
          </cell>
          <cell r="CH102">
            <v>4</v>
          </cell>
          <cell r="CI102">
            <v>93592</v>
          </cell>
          <cell r="CJ102">
            <v>136</v>
          </cell>
          <cell r="CK102">
            <v>3182128</v>
          </cell>
          <cell r="CL102"/>
          <cell r="CM102">
            <v>3182128</v>
          </cell>
          <cell r="CN102">
            <v>0</v>
          </cell>
          <cell r="CO102">
            <v>3182128</v>
          </cell>
          <cell r="CP102">
            <v>795532</v>
          </cell>
        </row>
        <row r="103">
          <cell r="D103" t="str">
            <v>14-10-030</v>
          </cell>
          <cell r="E103" t="str">
            <v>SALIDA SANITARIA DE 4" INCLUYE MATERIALES, ACCESORIOS Y TODOS LOS ELEMENTOS NECESARIO PARA SU CORRECTA INSTALACION Y FUNCIONAMIENTO.</v>
          </cell>
          <cell r="F103" t="str">
            <v>U</v>
          </cell>
          <cell r="G103">
            <v>47316</v>
          </cell>
          <cell r="H103">
            <v>0</v>
          </cell>
          <cell r="I103">
            <v>0</v>
          </cell>
          <cell r="J103">
            <v>1</v>
          </cell>
          <cell r="K103">
            <v>47316</v>
          </cell>
          <cell r="L103">
            <v>1</v>
          </cell>
          <cell r="M103">
            <v>47316</v>
          </cell>
          <cell r="N103">
            <v>1</v>
          </cell>
          <cell r="O103">
            <v>47316</v>
          </cell>
          <cell r="P103">
            <v>0</v>
          </cell>
          <cell r="Q103">
            <v>0</v>
          </cell>
          <cell r="R103">
            <v>1</v>
          </cell>
          <cell r="S103">
            <v>47316</v>
          </cell>
          <cell r="T103">
            <v>1</v>
          </cell>
          <cell r="U103">
            <v>47316</v>
          </cell>
          <cell r="V103">
            <v>1</v>
          </cell>
          <cell r="W103">
            <v>47316</v>
          </cell>
          <cell r="X103">
            <v>1</v>
          </cell>
          <cell r="Y103">
            <v>47316</v>
          </cell>
          <cell r="Z103">
            <v>1</v>
          </cell>
          <cell r="AA103">
            <v>47316</v>
          </cell>
          <cell r="AB103">
            <v>1</v>
          </cell>
          <cell r="AC103">
            <v>47316</v>
          </cell>
          <cell r="AD103">
            <v>1</v>
          </cell>
          <cell r="AE103">
            <v>47316</v>
          </cell>
          <cell r="AF103">
            <v>1</v>
          </cell>
          <cell r="AG103">
            <v>47316</v>
          </cell>
          <cell r="AH103">
            <v>1</v>
          </cell>
          <cell r="AI103">
            <v>47316</v>
          </cell>
          <cell r="AJ103">
            <v>1</v>
          </cell>
          <cell r="AK103">
            <v>47316</v>
          </cell>
          <cell r="AL103">
            <v>1</v>
          </cell>
          <cell r="AM103">
            <v>47316</v>
          </cell>
          <cell r="AN103">
            <v>1</v>
          </cell>
          <cell r="AO103">
            <v>47316</v>
          </cell>
          <cell r="AP103">
            <v>1</v>
          </cell>
          <cell r="AQ103">
            <v>47316</v>
          </cell>
          <cell r="AR103">
            <v>1</v>
          </cell>
          <cell r="AS103">
            <v>47316</v>
          </cell>
          <cell r="AT103">
            <v>1</v>
          </cell>
          <cell r="AU103">
            <v>47316</v>
          </cell>
          <cell r="AV103">
            <v>1</v>
          </cell>
          <cell r="AW103">
            <v>47316</v>
          </cell>
          <cell r="AX103">
            <v>1</v>
          </cell>
          <cell r="AY103">
            <v>47316</v>
          </cell>
          <cell r="AZ103">
            <v>1</v>
          </cell>
          <cell r="BA103">
            <v>47316</v>
          </cell>
          <cell r="BB103">
            <v>0</v>
          </cell>
          <cell r="BC103">
            <v>0</v>
          </cell>
          <cell r="BD103">
            <v>1</v>
          </cell>
          <cell r="BE103">
            <v>47316</v>
          </cell>
          <cell r="BF103">
            <v>0</v>
          </cell>
          <cell r="BG103">
            <v>0</v>
          </cell>
          <cell r="BH103">
            <v>1</v>
          </cell>
          <cell r="BI103">
            <v>47316</v>
          </cell>
          <cell r="BJ103">
            <v>1</v>
          </cell>
          <cell r="BK103">
            <v>47316</v>
          </cell>
          <cell r="BL103">
            <v>0</v>
          </cell>
          <cell r="BM103">
            <v>0</v>
          </cell>
          <cell r="BN103">
            <v>1</v>
          </cell>
          <cell r="BO103">
            <v>47316</v>
          </cell>
          <cell r="BP103">
            <v>1</v>
          </cell>
          <cell r="BQ103">
            <v>47316</v>
          </cell>
          <cell r="BR103">
            <v>1</v>
          </cell>
          <cell r="BS103">
            <v>47316</v>
          </cell>
          <cell r="BT103">
            <v>1</v>
          </cell>
          <cell r="BU103">
            <v>47316</v>
          </cell>
          <cell r="BV103">
            <v>1</v>
          </cell>
          <cell r="BW103">
            <v>47316</v>
          </cell>
          <cell r="BX103">
            <v>1</v>
          </cell>
          <cell r="BY103">
            <v>47316</v>
          </cell>
          <cell r="BZ103">
            <v>1</v>
          </cell>
          <cell r="CA103">
            <v>47316</v>
          </cell>
          <cell r="CB103">
            <v>0</v>
          </cell>
          <cell r="CC103">
            <v>0</v>
          </cell>
          <cell r="CD103">
            <v>1</v>
          </cell>
          <cell r="CE103">
            <v>47316</v>
          </cell>
          <cell r="CF103">
            <v>0</v>
          </cell>
          <cell r="CG103">
            <v>0</v>
          </cell>
          <cell r="CH103">
            <v>1</v>
          </cell>
          <cell r="CI103">
            <v>47316</v>
          </cell>
          <cell r="CJ103">
            <v>33</v>
          </cell>
          <cell r="CK103">
            <v>1561428</v>
          </cell>
          <cell r="CL103"/>
          <cell r="CM103">
            <v>1561428</v>
          </cell>
          <cell r="CN103">
            <v>0</v>
          </cell>
          <cell r="CO103">
            <v>1561428</v>
          </cell>
          <cell r="CP103">
            <v>390357</v>
          </cell>
        </row>
        <row r="104">
          <cell r="D104" t="str">
            <v>14-10-040</v>
          </cell>
          <cell r="E104" t="str">
            <v>TUBERIA PVC SANITARIA DE 4".</v>
          </cell>
          <cell r="F104" t="str">
            <v>M</v>
          </cell>
          <cell r="G104">
            <v>33421</v>
          </cell>
          <cell r="H104">
            <v>0</v>
          </cell>
          <cell r="I104">
            <v>0</v>
          </cell>
          <cell r="J104">
            <v>9</v>
          </cell>
          <cell r="K104">
            <v>300789</v>
          </cell>
          <cell r="L104">
            <v>9</v>
          </cell>
          <cell r="M104">
            <v>300789</v>
          </cell>
          <cell r="N104">
            <v>9</v>
          </cell>
          <cell r="O104">
            <v>300789</v>
          </cell>
          <cell r="P104">
            <v>0</v>
          </cell>
          <cell r="Q104">
            <v>0</v>
          </cell>
          <cell r="R104">
            <v>9</v>
          </cell>
          <cell r="S104">
            <v>300789</v>
          </cell>
          <cell r="T104">
            <v>9</v>
          </cell>
          <cell r="U104">
            <v>300789</v>
          </cell>
          <cell r="V104">
            <v>9</v>
          </cell>
          <cell r="W104">
            <v>300789</v>
          </cell>
          <cell r="X104">
            <v>9</v>
          </cell>
          <cell r="Y104">
            <v>300789</v>
          </cell>
          <cell r="Z104">
            <v>9</v>
          </cell>
          <cell r="AA104">
            <v>300789</v>
          </cell>
          <cell r="AB104">
            <v>9</v>
          </cell>
          <cell r="AC104">
            <v>300789</v>
          </cell>
          <cell r="AD104">
            <v>9</v>
          </cell>
          <cell r="AE104">
            <v>300789</v>
          </cell>
          <cell r="AF104">
            <v>9</v>
          </cell>
          <cell r="AG104">
            <v>300789</v>
          </cell>
          <cell r="AH104">
            <v>9</v>
          </cell>
          <cell r="AI104">
            <v>300789</v>
          </cell>
          <cell r="AJ104">
            <v>9</v>
          </cell>
          <cell r="AK104">
            <v>300789</v>
          </cell>
          <cell r="AL104">
            <v>9</v>
          </cell>
          <cell r="AM104">
            <v>300789</v>
          </cell>
          <cell r="AN104">
            <v>9</v>
          </cell>
          <cell r="AO104">
            <v>300789</v>
          </cell>
          <cell r="AP104">
            <v>9</v>
          </cell>
          <cell r="AQ104">
            <v>300789</v>
          </cell>
          <cell r="AR104">
            <v>9</v>
          </cell>
          <cell r="AS104">
            <v>300789</v>
          </cell>
          <cell r="AT104">
            <v>9</v>
          </cell>
          <cell r="AU104">
            <v>300789</v>
          </cell>
          <cell r="AV104">
            <v>9</v>
          </cell>
          <cell r="AW104">
            <v>300789</v>
          </cell>
          <cell r="AX104">
            <v>9</v>
          </cell>
          <cell r="AY104">
            <v>300789</v>
          </cell>
          <cell r="AZ104">
            <v>9</v>
          </cell>
          <cell r="BA104">
            <v>300789</v>
          </cell>
          <cell r="BB104">
            <v>0</v>
          </cell>
          <cell r="BC104">
            <v>0</v>
          </cell>
          <cell r="BD104">
            <v>9</v>
          </cell>
          <cell r="BE104">
            <v>300789</v>
          </cell>
          <cell r="BF104">
            <v>0</v>
          </cell>
          <cell r="BG104">
            <v>0</v>
          </cell>
          <cell r="BH104">
            <v>9</v>
          </cell>
          <cell r="BI104">
            <v>300789</v>
          </cell>
          <cell r="BJ104">
            <v>9</v>
          </cell>
          <cell r="BK104">
            <v>300789</v>
          </cell>
          <cell r="BL104">
            <v>0</v>
          </cell>
          <cell r="BM104">
            <v>0</v>
          </cell>
          <cell r="BN104">
            <v>9</v>
          </cell>
          <cell r="BO104">
            <v>300789</v>
          </cell>
          <cell r="BP104">
            <v>9</v>
          </cell>
          <cell r="BQ104">
            <v>300789</v>
          </cell>
          <cell r="BR104">
            <v>9</v>
          </cell>
          <cell r="BS104">
            <v>300789</v>
          </cell>
          <cell r="BT104">
            <v>9</v>
          </cell>
          <cell r="BU104">
            <v>300789</v>
          </cell>
          <cell r="BV104">
            <v>9</v>
          </cell>
          <cell r="BW104">
            <v>300789</v>
          </cell>
          <cell r="BX104">
            <v>9</v>
          </cell>
          <cell r="BY104">
            <v>300789</v>
          </cell>
          <cell r="BZ104">
            <v>9</v>
          </cell>
          <cell r="CA104">
            <v>300789</v>
          </cell>
          <cell r="CB104">
            <v>0</v>
          </cell>
          <cell r="CC104">
            <v>0</v>
          </cell>
          <cell r="CD104">
            <v>9</v>
          </cell>
          <cell r="CE104">
            <v>300789</v>
          </cell>
          <cell r="CF104">
            <v>0</v>
          </cell>
          <cell r="CG104">
            <v>0</v>
          </cell>
          <cell r="CH104">
            <v>9</v>
          </cell>
          <cell r="CI104">
            <v>300789</v>
          </cell>
          <cell r="CJ104">
            <v>297</v>
          </cell>
          <cell r="CK104">
            <v>9926037</v>
          </cell>
          <cell r="CL104"/>
          <cell r="CM104">
            <v>9926037</v>
          </cell>
          <cell r="CN104">
            <v>0</v>
          </cell>
          <cell r="CO104">
            <v>9926037</v>
          </cell>
          <cell r="CP104">
            <v>2481509.25</v>
          </cell>
        </row>
        <row r="105">
          <cell r="D105" t="str">
            <v>14-10-065</v>
          </cell>
          <cell r="E105" t="str">
            <v>POZO SEPTICO EN MAMPOSTERIA CON PISO Y TAPAS EN CONCRETO DE 21 MPa. INCLUYE TODO LO NECESARIO PARA SU CORRECTO FUNCIONAMIENTO.</v>
          </cell>
          <cell r="F105" t="str">
            <v>U</v>
          </cell>
          <cell r="G105">
            <v>1613169</v>
          </cell>
          <cell r="H105">
            <v>4</v>
          </cell>
          <cell r="I105">
            <v>6452676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4</v>
          </cell>
          <cell r="CK105">
            <v>6452676</v>
          </cell>
          <cell r="CL105"/>
          <cell r="CM105">
            <v>6452676</v>
          </cell>
          <cell r="CN105">
            <v>0</v>
          </cell>
          <cell r="CO105">
            <v>6452676</v>
          </cell>
          <cell r="CP105">
            <v>1613169</v>
          </cell>
        </row>
        <row r="106">
          <cell r="D106" t="str">
            <v>14-15</v>
          </cell>
          <cell r="E106" t="str">
            <v>INSTALACIONES AGUAS SERVIDAS</v>
          </cell>
          <cell r="F106">
            <v>0</v>
          </cell>
          <cell r="G106">
            <v>0</v>
          </cell>
          <cell r="H106"/>
          <cell r="I106">
            <v>6919276</v>
          </cell>
          <cell r="J106"/>
          <cell r="K106">
            <v>26764</v>
          </cell>
          <cell r="L106"/>
          <cell r="M106">
            <v>26764</v>
          </cell>
          <cell r="N106"/>
          <cell r="O106">
            <v>26764</v>
          </cell>
          <cell r="P106"/>
          <cell r="Q106">
            <v>0</v>
          </cell>
          <cell r="R106"/>
          <cell r="S106">
            <v>26764</v>
          </cell>
          <cell r="T106"/>
          <cell r="U106">
            <v>26764</v>
          </cell>
          <cell r="V106"/>
          <cell r="W106">
            <v>26764</v>
          </cell>
          <cell r="X106"/>
          <cell r="Y106">
            <v>26764</v>
          </cell>
          <cell r="Z106"/>
          <cell r="AA106">
            <v>26764</v>
          </cell>
          <cell r="AB106"/>
          <cell r="AC106">
            <v>26764</v>
          </cell>
          <cell r="AD106"/>
          <cell r="AE106">
            <v>26764</v>
          </cell>
          <cell r="AF106"/>
          <cell r="AG106">
            <v>26764</v>
          </cell>
          <cell r="AH106"/>
          <cell r="AI106">
            <v>26764</v>
          </cell>
          <cell r="AJ106"/>
          <cell r="AK106">
            <v>26764</v>
          </cell>
          <cell r="AL106"/>
          <cell r="AM106">
            <v>26764</v>
          </cell>
          <cell r="AN106"/>
          <cell r="AO106">
            <v>26764</v>
          </cell>
          <cell r="AP106"/>
          <cell r="AQ106">
            <v>26764</v>
          </cell>
          <cell r="AR106"/>
          <cell r="AS106">
            <v>26764</v>
          </cell>
          <cell r="AT106"/>
          <cell r="AU106">
            <v>26764</v>
          </cell>
          <cell r="AV106"/>
          <cell r="AW106">
            <v>26764</v>
          </cell>
          <cell r="AX106"/>
          <cell r="AY106">
            <v>26764</v>
          </cell>
          <cell r="AZ106"/>
          <cell r="BA106">
            <v>26764</v>
          </cell>
          <cell r="BB106"/>
          <cell r="BC106">
            <v>0</v>
          </cell>
          <cell r="BD106"/>
          <cell r="BE106">
            <v>26764</v>
          </cell>
          <cell r="BF106"/>
          <cell r="BG106">
            <v>0</v>
          </cell>
          <cell r="BH106"/>
          <cell r="BI106">
            <v>26764</v>
          </cell>
          <cell r="BJ106"/>
          <cell r="BK106">
            <v>26764</v>
          </cell>
          <cell r="BL106"/>
          <cell r="BM106">
            <v>0</v>
          </cell>
          <cell r="BN106"/>
          <cell r="BO106">
            <v>26764</v>
          </cell>
          <cell r="BP106"/>
          <cell r="BQ106">
            <v>26764</v>
          </cell>
          <cell r="BR106"/>
          <cell r="BS106">
            <v>26764</v>
          </cell>
          <cell r="BT106"/>
          <cell r="BU106">
            <v>26764</v>
          </cell>
          <cell r="BV106"/>
          <cell r="BW106">
            <v>26764</v>
          </cell>
          <cell r="BX106"/>
          <cell r="BY106">
            <v>26764</v>
          </cell>
          <cell r="BZ106"/>
          <cell r="CA106">
            <v>26764</v>
          </cell>
          <cell r="CB106"/>
          <cell r="CC106">
            <v>0</v>
          </cell>
          <cell r="CD106"/>
          <cell r="CE106">
            <v>26764</v>
          </cell>
          <cell r="CF106"/>
          <cell r="CG106">
            <v>0</v>
          </cell>
          <cell r="CH106"/>
          <cell r="CI106">
            <v>26764</v>
          </cell>
          <cell r="CJ106">
            <v>0</v>
          </cell>
          <cell r="CK106">
            <v>7802488</v>
          </cell>
          <cell r="CL106"/>
          <cell r="CM106">
            <v>7802488</v>
          </cell>
          <cell r="CN106">
            <v>0</v>
          </cell>
          <cell r="CO106">
            <v>7802488</v>
          </cell>
          <cell r="CP106">
            <v>1950622</v>
          </cell>
        </row>
        <row r="107">
          <cell r="D107" t="str">
            <v>14-15-010</v>
          </cell>
          <cell r="E107" t="str">
            <v>SUMINISTRO Y COLOCACION DE SALIDAS Y REDES HIDROSANITARIAS PARA MODULO DE BAÑO TIPICO VIVA; INCLUYE MATERIALES, ACCESORIOS, SOLDADURAS, CAJAS Y TODO LO NECESARIO PARA SU CORRECTO FUNCIONAMIENTO.</v>
          </cell>
          <cell r="F107" t="str">
            <v>GB</v>
          </cell>
          <cell r="G107">
            <v>360634</v>
          </cell>
          <cell r="H107">
            <v>4</v>
          </cell>
          <cell r="I107">
            <v>1442536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4</v>
          </cell>
          <cell r="CK107">
            <v>1442536</v>
          </cell>
          <cell r="CL107"/>
          <cell r="CM107">
            <v>1442536</v>
          </cell>
          <cell r="CN107">
            <v>0</v>
          </cell>
          <cell r="CO107">
            <v>1442536</v>
          </cell>
          <cell r="CP107">
            <v>360634</v>
          </cell>
        </row>
        <row r="108">
          <cell r="D108" t="str">
            <v>14-15-020</v>
          </cell>
          <cell r="E108" t="str">
            <v>SUMINISTRO DE ESTRUCTURA E INSTALACION DE CANOA TIPO RAINGO O EQUIVALENTE; INCLUYE BAJANTE PLASTICO REDONDO, ELEMENTOS DE SOPORTE, CODOS, SELLANTES Y DEMAS ACCESORIOS PARA SU ADECUADO FUNCIONAMIENTO.</v>
          </cell>
          <cell r="F108" t="str">
            <v>GB</v>
          </cell>
          <cell r="G108">
            <v>292261</v>
          </cell>
          <cell r="H108">
            <v>4</v>
          </cell>
          <cell r="I108">
            <v>1169044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4</v>
          </cell>
          <cell r="CK108">
            <v>1169044</v>
          </cell>
          <cell r="CL108"/>
          <cell r="CM108">
            <v>1169044</v>
          </cell>
          <cell r="CN108">
            <v>0</v>
          </cell>
          <cell r="CO108">
            <v>1169044</v>
          </cell>
          <cell r="CP108">
            <v>292261</v>
          </cell>
        </row>
        <row r="109">
          <cell r="D109" t="str">
            <v>14-15-030</v>
          </cell>
          <cell r="E109" t="str">
            <v>SUMINISTRO E INSTALACION DE TANQUE DE ACOPIO PARA AGUA POTABLE DE 205 LT; INCLUYE FLOTADOR, CHEQUE HORIZONTAL, VALVULA DE CIERRE Y TODO LO NECESARIO PARA SU CORRECTO FUNCIONAMIENTO.</v>
          </cell>
          <cell r="F109" t="str">
            <v>U</v>
          </cell>
          <cell r="G109">
            <v>185784</v>
          </cell>
          <cell r="H109">
            <v>4</v>
          </cell>
          <cell r="I109">
            <v>743136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4</v>
          </cell>
          <cell r="CK109">
            <v>743136</v>
          </cell>
          <cell r="CL109"/>
          <cell r="CM109">
            <v>743136</v>
          </cell>
          <cell r="CN109">
            <v>0</v>
          </cell>
          <cell r="CO109">
            <v>743136</v>
          </cell>
          <cell r="CP109">
            <v>185784</v>
          </cell>
        </row>
        <row r="110">
          <cell r="D110" t="str">
            <v>14-15-060</v>
          </cell>
          <cell r="E110" t="str">
            <v>SUMINISTRO E INSTALACION DE SISTEMA DE POZO SEPTICO INTEGRADO VERTICAL PREFABRICADO EN POLIESTER REFORZADO CON FIBRA DE VIDRIO (PRFV) CON CAPACIDAD DE 1800 L Y TRAMPA DE GRASAS INTERNA; INCLUYE TODO LO NECESARIO PARA SU CORRECTA INSTALACION Y FUNCIONAMIENTO.</v>
          </cell>
          <cell r="F110" t="str">
            <v>U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/>
          <cell r="CM110">
            <v>0</v>
          </cell>
          <cell r="CN110">
            <v>0</v>
          </cell>
          <cell r="CO110">
            <v>0</v>
          </cell>
          <cell r="CP110">
            <v>0</v>
          </cell>
        </row>
        <row r="111">
          <cell r="D111" t="str">
            <v>14-15-070</v>
          </cell>
          <cell r="E111" t="str">
            <v>CONSTRUCCION DE POZO DE ABSORCION DE 1.50 M X 1.50 M (PROFUNDIDAD DE REFERENCIA 2.00 M) EN MAMPOSTERIA CONSTRUIDO EN SITIO, PARA MANEJO DE CLARIFICANTE Y DISPOSICION FINAL; INCLUYE EXCAVACION, ACCESORIOS PVC, CONCRETO, FORMALETA Y TAPA.</v>
          </cell>
          <cell r="F111" t="str">
            <v>U</v>
          </cell>
          <cell r="G111">
            <v>713068</v>
          </cell>
          <cell r="H111">
            <v>4</v>
          </cell>
          <cell r="I111">
            <v>2852272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4</v>
          </cell>
          <cell r="CK111">
            <v>2852272</v>
          </cell>
          <cell r="CL111"/>
          <cell r="CM111">
            <v>2852272</v>
          </cell>
          <cell r="CN111">
            <v>0</v>
          </cell>
          <cell r="CO111">
            <v>2852272</v>
          </cell>
          <cell r="CP111">
            <v>713068</v>
          </cell>
        </row>
        <row r="112">
          <cell r="D112" t="str">
            <v>14-15-080</v>
          </cell>
          <cell r="E112" t="str">
            <v>CONSTRUCCION DE CAJAS DOMICILIAR PARA ALCANTARILLADO, DIMENSIONES  DE 0.50X0.50M, CON ALTURA DE 0.50M, ESPESOR DE PAREDES 0.10M. INCLUYE: HERRAJE PARA TAPA, CAÑUELA  Y TODOS LOS MATERIALES INDICADOS EN EL PLANO, MANO DE OBRA, HERRAMIENTAS, FORMALETA, EQUIPO, CONCRETO DE 21 MPa Y TODOS LOS DEMAS ELEMENTOS NECESARIOS PARA EL NORMAL DESARROLLO DE LA ACTIVIDAD.</v>
          </cell>
          <cell r="F112" t="str">
            <v>U</v>
          </cell>
          <cell r="G112">
            <v>151308</v>
          </cell>
          <cell r="H112">
            <v>4</v>
          </cell>
          <cell r="I112">
            <v>605232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4</v>
          </cell>
          <cell r="CK112">
            <v>605232</v>
          </cell>
          <cell r="CL112"/>
          <cell r="CM112">
            <v>605232</v>
          </cell>
          <cell r="CN112">
            <v>0</v>
          </cell>
          <cell r="CO112">
            <v>605232</v>
          </cell>
          <cell r="CP112">
            <v>151308</v>
          </cell>
        </row>
        <row r="113">
          <cell r="D113" t="str">
            <v>14-15-090</v>
          </cell>
          <cell r="E113" t="str">
            <v>SUMINISTRO E INSTALACION DE VALVULA DE COMPUERTA MARCA RW Ø1/2" O EQUIVALENTE. SE ENTREGARA DEBIDAMENTE INSTALADA SIN PRESENCIA DE FUGAS NI FISURAS, SOMETIDA AL SISTEMA YA PRESURIZADO.</v>
          </cell>
          <cell r="F113" t="str">
            <v>U</v>
          </cell>
          <cell r="G113">
            <v>26764</v>
          </cell>
          <cell r="H113">
            <v>4</v>
          </cell>
          <cell r="I113">
            <v>107056</v>
          </cell>
          <cell r="J113">
            <v>1</v>
          </cell>
          <cell r="K113">
            <v>26764</v>
          </cell>
          <cell r="L113">
            <v>1</v>
          </cell>
          <cell r="M113">
            <v>26764</v>
          </cell>
          <cell r="N113">
            <v>1</v>
          </cell>
          <cell r="O113">
            <v>26764</v>
          </cell>
          <cell r="P113">
            <v>0</v>
          </cell>
          <cell r="Q113">
            <v>0</v>
          </cell>
          <cell r="R113">
            <v>1</v>
          </cell>
          <cell r="S113">
            <v>26764</v>
          </cell>
          <cell r="T113">
            <v>1</v>
          </cell>
          <cell r="U113">
            <v>26764</v>
          </cell>
          <cell r="V113">
            <v>1</v>
          </cell>
          <cell r="W113">
            <v>26764</v>
          </cell>
          <cell r="X113">
            <v>1</v>
          </cell>
          <cell r="Y113">
            <v>26764</v>
          </cell>
          <cell r="Z113">
            <v>1</v>
          </cell>
          <cell r="AA113">
            <v>26764</v>
          </cell>
          <cell r="AB113">
            <v>1</v>
          </cell>
          <cell r="AC113">
            <v>26764</v>
          </cell>
          <cell r="AD113">
            <v>1</v>
          </cell>
          <cell r="AE113">
            <v>26764</v>
          </cell>
          <cell r="AF113">
            <v>1</v>
          </cell>
          <cell r="AG113">
            <v>26764</v>
          </cell>
          <cell r="AH113">
            <v>1</v>
          </cell>
          <cell r="AI113">
            <v>26764</v>
          </cell>
          <cell r="AJ113">
            <v>1</v>
          </cell>
          <cell r="AK113">
            <v>26764</v>
          </cell>
          <cell r="AL113">
            <v>1</v>
          </cell>
          <cell r="AM113">
            <v>26764</v>
          </cell>
          <cell r="AN113">
            <v>1</v>
          </cell>
          <cell r="AO113">
            <v>26764</v>
          </cell>
          <cell r="AP113">
            <v>1</v>
          </cell>
          <cell r="AQ113">
            <v>26764</v>
          </cell>
          <cell r="AR113">
            <v>1</v>
          </cell>
          <cell r="AS113">
            <v>26764</v>
          </cell>
          <cell r="AT113">
            <v>1</v>
          </cell>
          <cell r="AU113">
            <v>26764</v>
          </cell>
          <cell r="AV113">
            <v>1</v>
          </cell>
          <cell r="AW113">
            <v>26764</v>
          </cell>
          <cell r="AX113">
            <v>1</v>
          </cell>
          <cell r="AY113">
            <v>26764</v>
          </cell>
          <cell r="AZ113">
            <v>1</v>
          </cell>
          <cell r="BA113">
            <v>26764</v>
          </cell>
          <cell r="BB113">
            <v>0</v>
          </cell>
          <cell r="BC113">
            <v>0</v>
          </cell>
          <cell r="BD113">
            <v>1</v>
          </cell>
          <cell r="BE113">
            <v>26764</v>
          </cell>
          <cell r="BF113">
            <v>0</v>
          </cell>
          <cell r="BG113">
            <v>0</v>
          </cell>
          <cell r="BH113">
            <v>1</v>
          </cell>
          <cell r="BI113">
            <v>26764</v>
          </cell>
          <cell r="BJ113">
            <v>1</v>
          </cell>
          <cell r="BK113">
            <v>26764</v>
          </cell>
          <cell r="BL113">
            <v>0</v>
          </cell>
          <cell r="BM113">
            <v>0</v>
          </cell>
          <cell r="BN113">
            <v>1</v>
          </cell>
          <cell r="BO113">
            <v>26764</v>
          </cell>
          <cell r="BP113">
            <v>1</v>
          </cell>
          <cell r="BQ113">
            <v>26764</v>
          </cell>
          <cell r="BR113">
            <v>1</v>
          </cell>
          <cell r="BS113">
            <v>26764</v>
          </cell>
          <cell r="BT113">
            <v>1</v>
          </cell>
          <cell r="BU113">
            <v>26764</v>
          </cell>
          <cell r="BV113">
            <v>1</v>
          </cell>
          <cell r="BW113">
            <v>26764</v>
          </cell>
          <cell r="BX113">
            <v>1</v>
          </cell>
          <cell r="BY113">
            <v>26764</v>
          </cell>
          <cell r="BZ113">
            <v>1</v>
          </cell>
          <cell r="CA113">
            <v>26764</v>
          </cell>
          <cell r="CB113">
            <v>0</v>
          </cell>
          <cell r="CC113">
            <v>0</v>
          </cell>
          <cell r="CD113">
            <v>1</v>
          </cell>
          <cell r="CE113">
            <v>26764</v>
          </cell>
          <cell r="CF113">
            <v>0</v>
          </cell>
          <cell r="CG113">
            <v>0</v>
          </cell>
          <cell r="CH113">
            <v>1</v>
          </cell>
          <cell r="CI113">
            <v>26764</v>
          </cell>
          <cell r="CJ113">
            <v>37</v>
          </cell>
          <cell r="CK113">
            <v>990268</v>
          </cell>
          <cell r="CL113"/>
          <cell r="CM113">
            <v>990268</v>
          </cell>
          <cell r="CN113">
            <v>0</v>
          </cell>
          <cell r="CO113">
            <v>990268</v>
          </cell>
          <cell r="CP113">
            <v>247567</v>
          </cell>
        </row>
        <row r="114">
          <cell r="D114" t="str">
            <v>15</v>
          </cell>
          <cell r="E114" t="str">
            <v>INSTALACIONES ELECTRICAS</v>
          </cell>
          <cell r="F114">
            <v>0</v>
          </cell>
          <cell r="G114">
            <v>0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  <cell r="AP114"/>
          <cell r="AQ114"/>
          <cell r="AR114"/>
          <cell r="AS114"/>
          <cell r="AT114"/>
          <cell r="AU114"/>
          <cell r="AV114"/>
          <cell r="AW114"/>
          <cell r="AX114"/>
          <cell r="AY114"/>
          <cell r="AZ114"/>
          <cell r="BA114"/>
          <cell r="BB114"/>
          <cell r="BC114"/>
          <cell r="BD114"/>
          <cell r="BE114"/>
          <cell r="BF114"/>
          <cell r="BG114"/>
          <cell r="BH114"/>
          <cell r="BI114"/>
          <cell r="BJ114"/>
          <cell r="BK114"/>
          <cell r="BL114"/>
          <cell r="BM114"/>
          <cell r="BN114"/>
          <cell r="BO114"/>
          <cell r="BP114"/>
          <cell r="BQ114"/>
          <cell r="BR114"/>
          <cell r="BS114"/>
          <cell r="BT114"/>
          <cell r="BU114"/>
          <cell r="BV114"/>
          <cell r="BW114"/>
          <cell r="BX114"/>
          <cell r="BY114"/>
          <cell r="BZ114"/>
          <cell r="CA114"/>
          <cell r="CB114"/>
          <cell r="CC114"/>
          <cell r="CD114"/>
          <cell r="CE114"/>
          <cell r="CF114"/>
          <cell r="CG114"/>
          <cell r="CH114"/>
          <cell r="CI114"/>
          <cell r="CJ114">
            <v>0</v>
          </cell>
          <cell r="CK114"/>
          <cell r="CL114">
            <v>7451505</v>
          </cell>
          <cell r="CM114">
            <v>7451505</v>
          </cell>
          <cell r="CN114">
            <v>827290.44960802887</v>
          </cell>
          <cell r="CO114">
            <v>6624214.5503919711</v>
          </cell>
          <cell r="CP114">
            <v>1656053.6375979928</v>
          </cell>
        </row>
        <row r="115">
          <cell r="D115" t="str">
            <v>15-05</v>
          </cell>
          <cell r="E115" t="str">
            <v>INSTALACIONES ELECTRICAS</v>
          </cell>
          <cell r="F115">
            <v>0</v>
          </cell>
          <cell r="G115">
            <v>0</v>
          </cell>
          <cell r="H115"/>
          <cell r="I115">
            <v>706612</v>
          </cell>
          <cell r="J115"/>
          <cell r="K115">
            <v>176653</v>
          </cell>
          <cell r="L115"/>
          <cell r="M115">
            <v>176653</v>
          </cell>
          <cell r="N115"/>
          <cell r="O115">
            <v>176653</v>
          </cell>
          <cell r="P115"/>
          <cell r="Q115">
            <v>0</v>
          </cell>
          <cell r="R115"/>
          <cell r="S115">
            <v>176653</v>
          </cell>
          <cell r="T115"/>
          <cell r="U115">
            <v>176653</v>
          </cell>
          <cell r="V115"/>
          <cell r="W115">
            <v>176653</v>
          </cell>
          <cell r="X115"/>
          <cell r="Y115">
            <v>192929</v>
          </cell>
          <cell r="Z115"/>
          <cell r="AA115">
            <v>176653</v>
          </cell>
          <cell r="AB115"/>
          <cell r="AC115">
            <v>176653</v>
          </cell>
          <cell r="AD115"/>
          <cell r="AE115">
            <v>176653</v>
          </cell>
          <cell r="AF115"/>
          <cell r="AG115">
            <v>176653</v>
          </cell>
          <cell r="AH115"/>
          <cell r="AI115">
            <v>176653</v>
          </cell>
          <cell r="AJ115"/>
          <cell r="AK115">
            <v>176653</v>
          </cell>
          <cell r="AL115"/>
          <cell r="AM115">
            <v>176653</v>
          </cell>
          <cell r="AN115"/>
          <cell r="AO115">
            <v>176653</v>
          </cell>
          <cell r="AP115"/>
          <cell r="AQ115">
            <v>246340</v>
          </cell>
          <cell r="AR115"/>
          <cell r="AS115">
            <v>176653</v>
          </cell>
          <cell r="AT115"/>
          <cell r="AU115">
            <v>176653</v>
          </cell>
          <cell r="AV115"/>
          <cell r="AW115">
            <v>176653</v>
          </cell>
          <cell r="AX115"/>
          <cell r="AY115">
            <v>176653</v>
          </cell>
          <cell r="AZ115"/>
          <cell r="BA115">
            <v>176653</v>
          </cell>
          <cell r="BB115"/>
          <cell r="BC115">
            <v>231463</v>
          </cell>
          <cell r="BD115"/>
          <cell r="BE115">
            <v>176653</v>
          </cell>
          <cell r="BF115"/>
          <cell r="BG115">
            <v>0</v>
          </cell>
          <cell r="BH115"/>
          <cell r="BI115">
            <v>176653</v>
          </cell>
          <cell r="BJ115"/>
          <cell r="BK115">
            <v>176653</v>
          </cell>
          <cell r="BL115"/>
          <cell r="BM115">
            <v>0</v>
          </cell>
          <cell r="BN115"/>
          <cell r="BO115">
            <v>176653</v>
          </cell>
          <cell r="BP115"/>
          <cell r="BQ115">
            <v>176653</v>
          </cell>
          <cell r="BR115"/>
          <cell r="BS115">
            <v>352442</v>
          </cell>
          <cell r="BT115"/>
          <cell r="BU115">
            <v>598782</v>
          </cell>
          <cell r="BV115"/>
          <cell r="BW115">
            <v>176653</v>
          </cell>
          <cell r="BX115"/>
          <cell r="BY115">
            <v>176653</v>
          </cell>
          <cell r="BZ115"/>
          <cell r="CA115">
            <v>176653</v>
          </cell>
          <cell r="CB115"/>
          <cell r="CC115">
            <v>0</v>
          </cell>
          <cell r="CD115"/>
          <cell r="CE115">
            <v>176653</v>
          </cell>
          <cell r="CF115"/>
          <cell r="CG115">
            <v>0</v>
          </cell>
          <cell r="CH115"/>
          <cell r="CI115">
            <v>176653</v>
          </cell>
          <cell r="CJ115">
            <v>0</v>
          </cell>
          <cell r="CK115">
            <v>7451505</v>
          </cell>
          <cell r="CL115"/>
          <cell r="CM115">
            <v>7451505</v>
          </cell>
          <cell r="CN115">
            <v>11894770.970148601</v>
          </cell>
          <cell r="CO115">
            <v>-4443265.9701486006</v>
          </cell>
          <cell r="CP115">
            <v>-1110816.4925371502</v>
          </cell>
        </row>
        <row r="116">
          <cell r="D116" t="str">
            <v>15-05-010</v>
          </cell>
          <cell r="E116" t="str">
            <v>SUMINISTRO Y MONTAJE DE INSTALACION ELECTRICA INTERNA PARA EL BAÑO EN EL PROGRAMA DE MEJORAMIENTO. INCLUYE: SALIDAS DE TOMA CORRIENTE GFCI 125V DOBLE CON POLO A TIERRA, 15A,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16" t="str">
            <v>U</v>
          </cell>
          <cell r="G116">
            <v>176653</v>
          </cell>
          <cell r="H116">
            <v>4</v>
          </cell>
          <cell r="I116">
            <v>706612</v>
          </cell>
          <cell r="J116">
            <v>1</v>
          </cell>
          <cell r="K116">
            <v>176653</v>
          </cell>
          <cell r="L116">
            <v>1</v>
          </cell>
          <cell r="M116">
            <v>176653</v>
          </cell>
          <cell r="N116">
            <v>1</v>
          </cell>
          <cell r="O116">
            <v>176653</v>
          </cell>
          <cell r="P116">
            <v>0</v>
          </cell>
          <cell r="Q116">
            <v>0</v>
          </cell>
          <cell r="R116">
            <v>1</v>
          </cell>
          <cell r="S116">
            <v>176653</v>
          </cell>
          <cell r="T116">
            <v>1</v>
          </cell>
          <cell r="U116">
            <v>176653</v>
          </cell>
          <cell r="V116">
            <v>1</v>
          </cell>
          <cell r="W116">
            <v>176653</v>
          </cell>
          <cell r="X116">
            <v>0</v>
          </cell>
          <cell r="Y116">
            <v>0</v>
          </cell>
          <cell r="Z116">
            <v>1</v>
          </cell>
          <cell r="AA116">
            <v>176653</v>
          </cell>
          <cell r="AB116">
            <v>1</v>
          </cell>
          <cell r="AC116">
            <v>176653</v>
          </cell>
          <cell r="AD116">
            <v>1</v>
          </cell>
          <cell r="AE116">
            <v>176653</v>
          </cell>
          <cell r="AF116">
            <v>1</v>
          </cell>
          <cell r="AG116">
            <v>176653</v>
          </cell>
          <cell r="AH116">
            <v>1</v>
          </cell>
          <cell r="AI116">
            <v>176653</v>
          </cell>
          <cell r="AJ116">
            <v>1</v>
          </cell>
          <cell r="AK116">
            <v>176653</v>
          </cell>
          <cell r="AL116">
            <v>1</v>
          </cell>
          <cell r="AM116">
            <v>176653</v>
          </cell>
          <cell r="AN116">
            <v>1</v>
          </cell>
          <cell r="AO116">
            <v>176653</v>
          </cell>
          <cell r="AP116">
            <v>0</v>
          </cell>
          <cell r="AQ116">
            <v>0</v>
          </cell>
          <cell r="AR116">
            <v>1</v>
          </cell>
          <cell r="AS116">
            <v>176653</v>
          </cell>
          <cell r="AT116">
            <v>1</v>
          </cell>
          <cell r="AU116">
            <v>176653</v>
          </cell>
          <cell r="AV116">
            <v>1</v>
          </cell>
          <cell r="AW116">
            <v>176653</v>
          </cell>
          <cell r="AX116">
            <v>1</v>
          </cell>
          <cell r="AY116">
            <v>176653</v>
          </cell>
          <cell r="AZ116">
            <v>1</v>
          </cell>
          <cell r="BA116">
            <v>176653</v>
          </cell>
          <cell r="BB116">
            <v>0</v>
          </cell>
          <cell r="BC116">
            <v>0</v>
          </cell>
          <cell r="BD116">
            <v>1</v>
          </cell>
          <cell r="BE116">
            <v>176653</v>
          </cell>
          <cell r="BF116">
            <v>0</v>
          </cell>
          <cell r="BG116">
            <v>0</v>
          </cell>
          <cell r="BH116">
            <v>1</v>
          </cell>
          <cell r="BI116">
            <v>176653</v>
          </cell>
          <cell r="BJ116">
            <v>1</v>
          </cell>
          <cell r="BK116">
            <v>176653</v>
          </cell>
          <cell r="BL116">
            <v>0</v>
          </cell>
          <cell r="BM116">
            <v>0</v>
          </cell>
          <cell r="BN116">
            <v>1</v>
          </cell>
          <cell r="BO116">
            <v>176653</v>
          </cell>
          <cell r="BP116">
            <v>1</v>
          </cell>
          <cell r="BQ116">
            <v>176653</v>
          </cell>
          <cell r="BR116">
            <v>1</v>
          </cell>
          <cell r="BS116">
            <v>176653</v>
          </cell>
          <cell r="BT116">
            <v>1</v>
          </cell>
          <cell r="BU116">
            <v>176653</v>
          </cell>
          <cell r="BV116">
            <v>1</v>
          </cell>
          <cell r="BW116">
            <v>176653</v>
          </cell>
          <cell r="BX116">
            <v>1</v>
          </cell>
          <cell r="BY116">
            <v>176653</v>
          </cell>
          <cell r="BZ116">
            <v>1</v>
          </cell>
          <cell r="CA116">
            <v>176653</v>
          </cell>
          <cell r="CB116">
            <v>0</v>
          </cell>
          <cell r="CC116">
            <v>0</v>
          </cell>
          <cell r="CD116">
            <v>1</v>
          </cell>
          <cell r="CE116">
            <v>176653</v>
          </cell>
          <cell r="CF116">
            <v>0</v>
          </cell>
          <cell r="CG116">
            <v>0</v>
          </cell>
          <cell r="CH116">
            <v>1</v>
          </cell>
          <cell r="CI116">
            <v>176653</v>
          </cell>
          <cell r="CJ116">
            <v>35</v>
          </cell>
          <cell r="CK116">
            <v>6182855</v>
          </cell>
          <cell r="CL116"/>
          <cell r="CM116">
            <v>6182855</v>
          </cell>
          <cell r="CN116">
            <v>11894771.970148601</v>
          </cell>
          <cell r="CO116">
            <v>-5711916.9701486006</v>
          </cell>
          <cell r="CP116">
            <v>-1427979.2425371502</v>
          </cell>
          <cell r="CQ116">
            <v>0</v>
          </cell>
        </row>
        <row r="117">
          <cell r="D117" t="str">
            <v>15-05-020</v>
          </cell>
          <cell r="E117" t="str">
            <v>SUMINISTRO Y MONTAJE DE INSTALACION ELECTRICA INTERNA PARA EL BAÑO EN EL PROGRAMA DE MEJORAMIENTO. INCLUYE: SALIDAS DE TOMA CORRIENTE GFCI 125V DOBLE CON POLO A TIERRA, 15A,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17" t="str">
            <v>U</v>
          </cell>
          <cell r="G117">
            <v>192929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1</v>
          </cell>
          <cell r="Y117">
            <v>192929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1</v>
          </cell>
          <cell r="CK117">
            <v>192929</v>
          </cell>
          <cell r="CL117"/>
          <cell r="CM117">
            <v>192929</v>
          </cell>
          <cell r="CN117">
            <v>11894772.970148601</v>
          </cell>
          <cell r="CO117">
            <v>-11701843.970148601</v>
          </cell>
          <cell r="CP117">
            <v>-2925460.9925371502</v>
          </cell>
          <cell r="CQ117">
            <v>0</v>
          </cell>
        </row>
        <row r="118">
          <cell r="D118" t="str">
            <v>15-05-030</v>
          </cell>
          <cell r="E118" t="str">
    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18" t="str">
            <v>U</v>
          </cell>
          <cell r="G118">
            <v>246340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1</v>
          </cell>
          <cell r="AQ118">
            <v>246340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1</v>
          </cell>
          <cell r="BU118">
            <v>246340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2</v>
          </cell>
          <cell r="CK118">
            <v>492680</v>
          </cell>
          <cell r="CL118"/>
          <cell r="CM118">
            <v>492680</v>
          </cell>
          <cell r="CN118">
            <v>11894773.970148601</v>
          </cell>
          <cell r="CO118">
            <v>-11402093.970148601</v>
          </cell>
          <cell r="CP118">
            <v>-2850523.4925371502</v>
          </cell>
          <cell r="CQ118">
            <v>0</v>
          </cell>
        </row>
        <row r="119">
          <cell r="D119" t="str">
            <v>15-05-040</v>
          </cell>
          <cell r="E119" t="str">
            <v>SUMINISTRO Y MONTAJE DE INSTALACION ELECTRICA INTERNA PARA EL BAÑO EN EL PROGRAMA DE MEJORAMIENTO, INCLUYE: SALIDAS DE TOMA CORRIENTE GFCI 125V DOBLE CON POLO A TIERRA,15A, INTERRUPTOR SENCILLO, PLAFONES, PROTECCION DEL CIRCUITO DE 1X20 A, 8 METROS DE ENCAUCHETADO DE 3X12 AWG, TUBERÍA PVC, ACCESORIOS, FIJACIÓN, CAJAS PVC CON TAPA SUPLEMENTO, CONDUCTORES DE COBRE 12AWG-CU-THHN-THWN 90°C, EMPALME (CONECTORES) Y APARATOS. LOS MATERIALES DEBEN CUMPLIR CON CERTIFICACION RETIE</v>
          </cell>
          <cell r="F119" t="str">
            <v>U</v>
          </cell>
          <cell r="G119">
            <v>175789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1</v>
          </cell>
          <cell r="BS119">
            <v>175789</v>
          </cell>
          <cell r="BT119">
            <v>1</v>
          </cell>
          <cell r="BU119">
            <v>175789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2</v>
          </cell>
          <cell r="CK119">
            <v>351578</v>
          </cell>
          <cell r="CL119"/>
          <cell r="CM119">
            <v>351578</v>
          </cell>
          <cell r="CN119">
            <v>11894774.970148601</v>
          </cell>
          <cell r="CO119">
            <v>-11543196.970148601</v>
          </cell>
          <cell r="CP119">
            <v>-2885799.2425371502</v>
          </cell>
          <cell r="CQ119">
            <v>0</v>
          </cell>
        </row>
        <row r="120">
          <cell r="D120" t="str">
            <v>15-05-050</v>
          </cell>
          <cell r="E120" t="str">
    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  <cell r="F120" t="str">
            <v>U</v>
          </cell>
          <cell r="G120">
            <v>231463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1</v>
          </cell>
          <cell r="BC120">
            <v>231463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1</v>
          </cell>
          <cell r="CK120">
            <v>231463</v>
          </cell>
          <cell r="CL120"/>
          <cell r="CM120">
            <v>231463</v>
          </cell>
          <cell r="CN120">
            <v>11894775.970148601</v>
          </cell>
          <cell r="CO120">
            <v>-11663312.970148601</v>
          </cell>
          <cell r="CP120">
            <v>-2915828.2425371502</v>
          </cell>
          <cell r="CQ120">
            <v>0</v>
          </cell>
        </row>
        <row r="121">
          <cell r="D121" t="str">
            <v>50</v>
          </cell>
          <cell r="E121" t="str">
            <v>MANO DE OBRA</v>
          </cell>
          <cell r="F121">
            <v>0</v>
          </cell>
          <cell r="G121">
            <v>0</v>
          </cell>
          <cell r="H121"/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H121"/>
          <cell r="AI121"/>
          <cell r="AJ121"/>
          <cell r="AK121"/>
          <cell r="AL121"/>
          <cell r="AM121"/>
          <cell r="AN121"/>
          <cell r="AO121"/>
          <cell r="AP121"/>
          <cell r="AQ121"/>
          <cell r="AR121"/>
          <cell r="AS121"/>
          <cell r="AT121"/>
          <cell r="AU121"/>
          <cell r="AV121"/>
          <cell r="AW121"/>
          <cell r="AX121"/>
          <cell r="AY121"/>
          <cell r="AZ121"/>
          <cell r="BA121"/>
          <cell r="BB121"/>
          <cell r="BC121"/>
          <cell r="BD121"/>
          <cell r="BE121"/>
          <cell r="BF121"/>
          <cell r="BG121"/>
          <cell r="BH121"/>
          <cell r="BI121"/>
          <cell r="BJ121"/>
          <cell r="BK121"/>
          <cell r="BL121"/>
          <cell r="BM121"/>
          <cell r="BN121"/>
          <cell r="BO121"/>
          <cell r="BP121"/>
          <cell r="BQ121"/>
          <cell r="BR121"/>
          <cell r="BS121"/>
          <cell r="BT121"/>
          <cell r="BU121"/>
          <cell r="BV121"/>
          <cell r="BW121"/>
          <cell r="BX121"/>
          <cell r="BY121"/>
          <cell r="BZ121"/>
          <cell r="CA121"/>
          <cell r="CB121"/>
          <cell r="CC121"/>
          <cell r="CD121"/>
          <cell r="CE121"/>
          <cell r="CF121"/>
          <cell r="CG121"/>
          <cell r="CH121"/>
          <cell r="CI121"/>
          <cell r="CJ121">
            <v>0</v>
          </cell>
          <cell r="CK121"/>
          <cell r="CL121">
            <v>0</v>
          </cell>
          <cell r="CM121">
            <v>0</v>
          </cell>
          <cell r="CN121">
            <v>11894776.970148601</v>
          </cell>
          <cell r="CO121">
            <v>-11894776.970148601</v>
          </cell>
          <cell r="CP121">
            <v>-2973694.2425371502</v>
          </cell>
          <cell r="CQ121">
            <v>0</v>
          </cell>
        </row>
        <row r="122">
          <cell r="D122" t="str">
            <v>50-05</v>
          </cell>
          <cell r="E122" t="str">
            <v>MANO DE OBRA</v>
          </cell>
          <cell r="F122">
            <v>0</v>
          </cell>
          <cell r="G122">
            <v>0</v>
          </cell>
          <cell r="H122"/>
          <cell r="I122">
            <v>0</v>
          </cell>
          <cell r="J122"/>
          <cell r="K122">
            <v>0</v>
          </cell>
          <cell r="L122"/>
          <cell r="M122">
            <v>0</v>
          </cell>
          <cell r="N122"/>
          <cell r="O122">
            <v>0</v>
          </cell>
          <cell r="P122"/>
          <cell r="Q122">
            <v>0</v>
          </cell>
          <cell r="R122"/>
          <cell r="S122">
            <v>0</v>
          </cell>
          <cell r="T122"/>
          <cell r="U122">
            <v>0</v>
          </cell>
          <cell r="V122"/>
          <cell r="W122">
            <v>0</v>
          </cell>
          <cell r="X122"/>
          <cell r="Y122">
            <v>0</v>
          </cell>
          <cell r="Z122"/>
          <cell r="AA122">
            <v>0</v>
          </cell>
          <cell r="AB122"/>
          <cell r="AC122">
            <v>0</v>
          </cell>
          <cell r="AD122"/>
          <cell r="AE122">
            <v>0</v>
          </cell>
          <cell r="AF122"/>
          <cell r="AG122">
            <v>0</v>
          </cell>
          <cell r="AH122"/>
          <cell r="AI122">
            <v>0</v>
          </cell>
          <cell r="AJ122"/>
          <cell r="AK122">
            <v>0</v>
          </cell>
          <cell r="AL122"/>
          <cell r="AM122">
            <v>0</v>
          </cell>
          <cell r="AN122"/>
          <cell r="AO122">
            <v>0</v>
          </cell>
          <cell r="AP122"/>
          <cell r="AQ122">
            <v>0</v>
          </cell>
          <cell r="AR122"/>
          <cell r="AS122">
            <v>0</v>
          </cell>
          <cell r="AT122"/>
          <cell r="AU122">
            <v>0</v>
          </cell>
          <cell r="AV122"/>
          <cell r="AW122">
            <v>0</v>
          </cell>
          <cell r="AX122"/>
          <cell r="AY122">
            <v>0</v>
          </cell>
          <cell r="AZ122"/>
          <cell r="BA122">
            <v>0</v>
          </cell>
          <cell r="BB122"/>
          <cell r="BC122">
            <v>0</v>
          </cell>
          <cell r="BD122"/>
          <cell r="BE122">
            <v>0</v>
          </cell>
          <cell r="BF122"/>
          <cell r="BG122">
            <v>0</v>
          </cell>
          <cell r="BH122"/>
          <cell r="BI122">
            <v>0</v>
          </cell>
          <cell r="BJ122"/>
          <cell r="BK122">
            <v>0</v>
          </cell>
          <cell r="BL122"/>
          <cell r="BM122">
            <v>0</v>
          </cell>
          <cell r="BN122"/>
          <cell r="BO122">
            <v>0</v>
          </cell>
          <cell r="BP122"/>
          <cell r="BQ122">
            <v>0</v>
          </cell>
          <cell r="BR122"/>
          <cell r="BS122">
            <v>0</v>
          </cell>
          <cell r="BT122"/>
          <cell r="BU122">
            <v>0</v>
          </cell>
          <cell r="BV122"/>
          <cell r="BW122">
            <v>0</v>
          </cell>
          <cell r="BX122"/>
          <cell r="BY122">
            <v>0</v>
          </cell>
          <cell r="BZ122"/>
          <cell r="CA122">
            <v>0</v>
          </cell>
          <cell r="CB122"/>
          <cell r="CC122">
            <v>0</v>
          </cell>
          <cell r="CD122"/>
          <cell r="CE122">
            <v>0</v>
          </cell>
          <cell r="CF122"/>
          <cell r="CG122">
            <v>0</v>
          </cell>
          <cell r="CH122"/>
          <cell r="CI122">
            <v>0</v>
          </cell>
          <cell r="CJ122">
            <v>0</v>
          </cell>
          <cell r="CK122">
            <v>0</v>
          </cell>
          <cell r="CL122"/>
          <cell r="CM122">
            <v>0</v>
          </cell>
          <cell r="CN122">
            <v>11894777.970148601</v>
          </cell>
          <cell r="CO122">
            <v>-11894777.970148601</v>
          </cell>
          <cell r="CP122">
            <v>-2973694.4925371502</v>
          </cell>
        </row>
        <row r="123">
          <cell r="D123" t="str">
            <v>50-05-010</v>
          </cell>
          <cell r="E123" t="str">
            <v>MANO DE OBRA GENERAL - UNA CUADRILLA DE UN OFICIAL MAS UN AYUDANTE DURANTE UNA SEMANA</v>
          </cell>
          <cell r="F123" t="str">
            <v>GB</v>
          </cell>
          <cell r="G123">
            <v>0</v>
          </cell>
          <cell r="H123"/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H123"/>
          <cell r="AI123"/>
          <cell r="AJ123"/>
          <cell r="AK123"/>
          <cell r="AL123"/>
          <cell r="AM123"/>
          <cell r="AN123"/>
          <cell r="AO123"/>
          <cell r="AP123"/>
          <cell r="AQ123"/>
          <cell r="AR123"/>
          <cell r="AS123"/>
          <cell r="AT123"/>
          <cell r="AU123"/>
          <cell r="AV123"/>
          <cell r="AW123"/>
          <cell r="AX123"/>
          <cell r="AY123"/>
          <cell r="AZ123"/>
          <cell r="BA123"/>
          <cell r="BB123"/>
          <cell r="BC123"/>
          <cell r="BD123"/>
          <cell r="BE123"/>
          <cell r="BF123"/>
          <cell r="BG123"/>
          <cell r="BH123"/>
          <cell r="BI123"/>
          <cell r="BJ123"/>
          <cell r="BK123"/>
          <cell r="BL123"/>
          <cell r="BM123"/>
          <cell r="BN123"/>
          <cell r="BO123"/>
          <cell r="BP123"/>
          <cell r="BQ123"/>
          <cell r="BR123"/>
          <cell r="BS123"/>
          <cell r="BT123"/>
          <cell r="BU123"/>
          <cell r="BV123"/>
          <cell r="BW123"/>
          <cell r="BX123"/>
          <cell r="BY123"/>
          <cell r="BZ123"/>
          <cell r="CA123"/>
          <cell r="CB123"/>
          <cell r="CC123"/>
          <cell r="CD123"/>
          <cell r="CE123"/>
          <cell r="CF123"/>
          <cell r="CG123"/>
          <cell r="CH123"/>
          <cell r="CI123"/>
          <cell r="CJ123">
            <v>0</v>
          </cell>
          <cell r="CK123">
            <v>0</v>
          </cell>
          <cell r="CL123"/>
          <cell r="CM123">
            <v>0</v>
          </cell>
          <cell r="CN123">
            <v>11894778.970148601</v>
          </cell>
          <cell r="CO123">
            <v>-11894778.970148601</v>
          </cell>
          <cell r="CP123">
            <v>-2973694.7425371502</v>
          </cell>
        </row>
        <row r="124">
          <cell r="D124" t="str">
            <v>60</v>
          </cell>
          <cell r="E124" t="str">
            <v>TRANSPORTES</v>
          </cell>
          <cell r="F124">
            <v>0</v>
          </cell>
          <cell r="G124">
            <v>0</v>
          </cell>
          <cell r="H124"/>
          <cell r="I124"/>
          <cell r="J124"/>
          <cell r="K124"/>
          <cell r="L124"/>
          <cell r="M124"/>
          <cell r="N124"/>
          <cell r="O124"/>
          <cell r="P124"/>
          <cell r="Q124"/>
          <cell r="R124"/>
          <cell r="S124"/>
          <cell r="T124"/>
          <cell r="U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H124"/>
          <cell r="AI124"/>
          <cell r="AJ124"/>
          <cell r="AK124"/>
          <cell r="AL124"/>
          <cell r="AM124"/>
          <cell r="AN124"/>
          <cell r="AO124"/>
          <cell r="AP124"/>
          <cell r="AQ124"/>
          <cell r="AR124"/>
          <cell r="AS124"/>
          <cell r="AT124"/>
          <cell r="AU124"/>
          <cell r="AV124"/>
          <cell r="AW124"/>
          <cell r="AX124"/>
          <cell r="AY124"/>
          <cell r="AZ124"/>
          <cell r="BA124"/>
          <cell r="BB124"/>
          <cell r="BC124"/>
          <cell r="BD124"/>
          <cell r="BE124"/>
          <cell r="BF124"/>
          <cell r="BG124"/>
          <cell r="BH124"/>
          <cell r="BI124"/>
          <cell r="BJ124"/>
          <cell r="BK124"/>
          <cell r="BL124"/>
          <cell r="BM124"/>
          <cell r="BN124"/>
          <cell r="BO124"/>
          <cell r="BP124"/>
          <cell r="BQ124"/>
          <cell r="BR124"/>
          <cell r="BS124"/>
          <cell r="BT124"/>
          <cell r="BU124"/>
          <cell r="BV124"/>
          <cell r="BW124"/>
          <cell r="BX124"/>
          <cell r="BY124"/>
          <cell r="BZ124"/>
          <cell r="CA124"/>
          <cell r="CB124"/>
          <cell r="CC124"/>
          <cell r="CD124"/>
          <cell r="CE124"/>
          <cell r="CF124"/>
          <cell r="CG124"/>
          <cell r="CH124"/>
          <cell r="CI124"/>
          <cell r="CJ124">
            <v>0</v>
          </cell>
          <cell r="CK124"/>
          <cell r="CL124">
            <v>0</v>
          </cell>
          <cell r="CM124">
            <v>0</v>
          </cell>
          <cell r="CN124">
            <v>11894779.970148601</v>
          </cell>
          <cell r="CO124">
            <v>-11894779.970148601</v>
          </cell>
          <cell r="CP124">
            <v>-2973694.9925371502</v>
          </cell>
        </row>
        <row r="125">
          <cell r="D125" t="str">
            <v>60-05</v>
          </cell>
          <cell r="E125" t="str">
            <v>TRANSPORTES</v>
          </cell>
          <cell r="F125">
            <v>0</v>
          </cell>
          <cell r="G125">
            <v>0</v>
          </cell>
          <cell r="H125"/>
          <cell r="I125">
            <v>0</v>
          </cell>
          <cell r="J125"/>
          <cell r="K125">
            <v>0</v>
          </cell>
          <cell r="L125"/>
          <cell r="M125">
            <v>0</v>
          </cell>
          <cell r="N125"/>
          <cell r="O125">
            <v>0</v>
          </cell>
          <cell r="P125"/>
          <cell r="Q125">
            <v>0</v>
          </cell>
          <cell r="R125"/>
          <cell r="S125">
            <v>0</v>
          </cell>
          <cell r="T125"/>
          <cell r="U125">
            <v>0</v>
          </cell>
          <cell r="V125"/>
          <cell r="W125">
            <v>0</v>
          </cell>
          <cell r="X125"/>
          <cell r="Y125">
            <v>0</v>
          </cell>
          <cell r="Z125"/>
          <cell r="AA125">
            <v>0</v>
          </cell>
          <cell r="AB125"/>
          <cell r="AC125">
            <v>0</v>
          </cell>
          <cell r="AD125"/>
          <cell r="AE125">
            <v>0</v>
          </cell>
          <cell r="AF125"/>
          <cell r="AG125">
            <v>0</v>
          </cell>
          <cell r="AH125"/>
          <cell r="AI125">
            <v>0</v>
          </cell>
          <cell r="AJ125"/>
          <cell r="AK125">
            <v>0</v>
          </cell>
          <cell r="AL125"/>
          <cell r="AM125">
            <v>0</v>
          </cell>
          <cell r="AN125"/>
          <cell r="AO125">
            <v>0</v>
          </cell>
          <cell r="AP125"/>
          <cell r="AQ125">
            <v>0</v>
          </cell>
          <cell r="AR125"/>
          <cell r="AS125">
            <v>0</v>
          </cell>
          <cell r="AT125"/>
          <cell r="AU125">
            <v>0</v>
          </cell>
          <cell r="AV125"/>
          <cell r="AW125">
            <v>0</v>
          </cell>
          <cell r="AX125"/>
          <cell r="AY125">
            <v>0</v>
          </cell>
          <cell r="AZ125"/>
          <cell r="BA125">
            <v>0</v>
          </cell>
          <cell r="BB125"/>
          <cell r="BC125">
            <v>0</v>
          </cell>
          <cell r="BD125"/>
          <cell r="BE125">
            <v>0</v>
          </cell>
          <cell r="BF125"/>
          <cell r="BG125">
            <v>0</v>
          </cell>
          <cell r="BH125"/>
          <cell r="BI125">
            <v>0</v>
          </cell>
          <cell r="BJ125"/>
          <cell r="BK125">
            <v>0</v>
          </cell>
          <cell r="BL125"/>
          <cell r="BM125">
            <v>0</v>
          </cell>
          <cell r="BN125"/>
          <cell r="BO125">
            <v>0</v>
          </cell>
          <cell r="BP125"/>
          <cell r="BQ125">
            <v>0</v>
          </cell>
          <cell r="BR125"/>
          <cell r="BS125">
            <v>0</v>
          </cell>
          <cell r="BT125"/>
          <cell r="BU125">
            <v>0</v>
          </cell>
          <cell r="BV125"/>
          <cell r="BW125">
            <v>0</v>
          </cell>
          <cell r="BX125"/>
          <cell r="BY125">
            <v>0</v>
          </cell>
          <cell r="BZ125"/>
          <cell r="CA125">
            <v>0</v>
          </cell>
          <cell r="CB125"/>
          <cell r="CC125">
            <v>0</v>
          </cell>
          <cell r="CD125"/>
          <cell r="CE125">
            <v>0</v>
          </cell>
          <cell r="CF125"/>
          <cell r="CG125">
            <v>0</v>
          </cell>
          <cell r="CH125"/>
          <cell r="CI125">
            <v>0</v>
          </cell>
          <cell r="CJ125">
            <v>0</v>
          </cell>
          <cell r="CK125">
            <v>0</v>
          </cell>
          <cell r="CL125"/>
          <cell r="CM125">
            <v>0</v>
          </cell>
          <cell r="CN125">
            <v>11894780.970148601</v>
          </cell>
          <cell r="CO125">
            <v>-11894780.970148601</v>
          </cell>
          <cell r="CP125">
            <v>-2973695.2425371502</v>
          </cell>
        </row>
        <row r="126">
          <cell r="D126" t="str">
            <v>60-05-010</v>
          </cell>
          <cell r="E126" t="str">
            <v>TRANSPORTE A VIVIENDA EQUIVALE AL 6% DEL PRESUPUESTO (EL TRANPORTE LLEGARA A LA VIVIENDA SIEMPRE Y CUANDO EXISTA ACCESO POR VIA VEHICULAR A LA MISMA. DE LO CONTRARIO ESTE LLEGARA AL PUNTO MAS CERCANO A LA VIVIENDA Y EL BENEFICIARIO SE ENCARGARA DE INGRESARLO).</v>
          </cell>
          <cell r="F126" t="str">
            <v>U</v>
          </cell>
          <cell r="G126">
            <v>0</v>
          </cell>
          <cell r="H126"/>
          <cell r="I126"/>
          <cell r="J126"/>
          <cell r="K126"/>
          <cell r="L126"/>
          <cell r="M126"/>
          <cell r="N126"/>
          <cell r="O126"/>
          <cell r="P126"/>
          <cell r="Q126"/>
          <cell r="R126"/>
          <cell r="S126"/>
          <cell r="T126"/>
          <cell r="U126"/>
          <cell r="V126"/>
          <cell r="W126"/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H126"/>
          <cell r="AI126"/>
          <cell r="AJ126"/>
          <cell r="AK126"/>
          <cell r="AL126"/>
          <cell r="AM126"/>
          <cell r="AN126"/>
          <cell r="AO126"/>
          <cell r="AP126"/>
          <cell r="AQ126"/>
          <cell r="AR126"/>
          <cell r="AS126"/>
          <cell r="AT126"/>
          <cell r="AU126"/>
          <cell r="AV126"/>
          <cell r="AW126"/>
          <cell r="AX126"/>
          <cell r="AY126"/>
          <cell r="AZ126"/>
          <cell r="BA126"/>
          <cell r="BB126"/>
          <cell r="BC126"/>
          <cell r="BD126"/>
          <cell r="BE126"/>
          <cell r="BF126"/>
          <cell r="BG126"/>
          <cell r="BH126"/>
          <cell r="BI126"/>
          <cell r="BJ126"/>
          <cell r="BK126"/>
          <cell r="BL126"/>
          <cell r="BM126"/>
          <cell r="BN126"/>
          <cell r="BO126"/>
          <cell r="BP126"/>
          <cell r="BQ126"/>
          <cell r="BR126"/>
          <cell r="BS126"/>
          <cell r="BT126"/>
          <cell r="BU126"/>
          <cell r="BV126"/>
          <cell r="BW126"/>
          <cell r="BX126"/>
          <cell r="BY126"/>
          <cell r="BZ126"/>
          <cell r="CA126"/>
          <cell r="CB126"/>
          <cell r="CC126"/>
          <cell r="CD126"/>
          <cell r="CE126"/>
          <cell r="CF126"/>
          <cell r="CG126"/>
          <cell r="CH126"/>
          <cell r="CI126"/>
          <cell r="CJ126">
            <v>0</v>
          </cell>
          <cell r="CK126">
            <v>0</v>
          </cell>
          <cell r="CL126"/>
          <cell r="CM126">
            <v>0</v>
          </cell>
          <cell r="CN126">
            <v>11894781.970148601</v>
          </cell>
          <cell r="CO126">
            <v>-11894781.970148601</v>
          </cell>
          <cell r="CP126">
            <v>-2973695.4925371502</v>
          </cell>
        </row>
        <row r="127">
          <cell r="D127">
            <v>90</v>
          </cell>
          <cell r="E127" t="str">
            <v>TOTAL COSTO DIRECTO</v>
          </cell>
          <cell r="F127">
            <v>0</v>
          </cell>
          <cell r="G127">
            <v>0</v>
          </cell>
          <cell r="H127">
            <v>0</v>
          </cell>
          <cell r="I127">
            <v>34565561.0146624</v>
          </cell>
          <cell r="J127">
            <v>0</v>
          </cell>
          <cell r="K127">
            <v>3708945.2420000006</v>
          </cell>
          <cell r="L127">
            <v>0</v>
          </cell>
          <cell r="M127">
            <v>3586466.5199999996</v>
          </cell>
          <cell r="N127">
            <v>0</v>
          </cell>
          <cell r="O127">
            <v>3648587.4399999995</v>
          </cell>
          <cell r="P127">
            <v>0</v>
          </cell>
          <cell r="Q127">
            <v>6341367.1449999996</v>
          </cell>
          <cell r="R127">
            <v>0</v>
          </cell>
          <cell r="S127">
            <v>3588502.2280000006</v>
          </cell>
          <cell r="T127">
            <v>0</v>
          </cell>
          <cell r="U127">
            <v>3557134.3000000007</v>
          </cell>
          <cell r="V127">
            <v>0</v>
          </cell>
          <cell r="W127">
            <v>3556241.7199999997</v>
          </cell>
          <cell r="X127">
            <v>0</v>
          </cell>
          <cell r="Y127">
            <v>3199383.2800000003</v>
          </cell>
          <cell r="Z127">
            <v>0</v>
          </cell>
          <cell r="AA127">
            <v>3759341.75</v>
          </cell>
          <cell r="AB127">
            <v>0</v>
          </cell>
          <cell r="AC127">
            <v>4414748.040000001</v>
          </cell>
          <cell r="AD127">
            <v>0</v>
          </cell>
          <cell r="AE127">
            <v>3957553.0830000006</v>
          </cell>
          <cell r="AF127">
            <v>0</v>
          </cell>
          <cell r="AG127">
            <v>4229229.8637999985</v>
          </cell>
          <cell r="AH127">
            <v>0</v>
          </cell>
          <cell r="AI127">
            <v>4125389.330000001</v>
          </cell>
          <cell r="AJ127">
            <v>0</v>
          </cell>
          <cell r="AK127">
            <v>4183793.1763999998</v>
          </cell>
          <cell r="AL127">
            <v>0</v>
          </cell>
          <cell r="AM127">
            <v>3506746.7199999997</v>
          </cell>
          <cell r="AN127">
            <v>0</v>
          </cell>
          <cell r="AO127">
            <v>3515757.6540000001</v>
          </cell>
          <cell r="AP127">
            <v>0</v>
          </cell>
          <cell r="AQ127">
            <v>4803212.2200000007</v>
          </cell>
          <cell r="AR127">
            <v>0</v>
          </cell>
          <cell r="AS127">
            <v>5571699.5299999993</v>
          </cell>
          <cell r="AT127">
            <v>0</v>
          </cell>
          <cell r="AU127">
            <v>4202239.28</v>
          </cell>
          <cell r="AV127">
            <v>0</v>
          </cell>
          <cell r="AW127">
            <v>3645433.4756000005</v>
          </cell>
          <cell r="AX127">
            <v>0</v>
          </cell>
          <cell r="AY127">
            <v>3603232.0420000004</v>
          </cell>
          <cell r="AZ127">
            <v>0</v>
          </cell>
          <cell r="BA127">
            <v>4055239.9679999999</v>
          </cell>
          <cell r="BB127">
            <v>0</v>
          </cell>
          <cell r="BC127">
            <v>4345225.8407999994</v>
          </cell>
          <cell r="BD127">
            <v>0</v>
          </cell>
          <cell r="BE127">
            <v>3968138.12</v>
          </cell>
          <cell r="BF127">
            <v>0</v>
          </cell>
          <cell r="BG127">
            <v>1827365.9279999998</v>
          </cell>
          <cell r="BH127">
            <v>0</v>
          </cell>
          <cell r="BI127">
            <v>8287101.2400000012</v>
          </cell>
          <cell r="BJ127">
            <v>0</v>
          </cell>
          <cell r="BK127">
            <v>3239907.6680000005</v>
          </cell>
          <cell r="BL127">
            <v>0</v>
          </cell>
          <cell r="BM127">
            <v>1217299.0136000002</v>
          </cell>
          <cell r="BN127">
            <v>0</v>
          </cell>
          <cell r="BO127">
            <v>6286299.6749999998</v>
          </cell>
          <cell r="BP127">
            <v>0</v>
          </cell>
          <cell r="BQ127">
            <v>3120004.3680000002</v>
          </cell>
          <cell r="BR127">
            <v>0</v>
          </cell>
          <cell r="BS127">
            <v>4185573.4408000004</v>
          </cell>
          <cell r="BT127">
            <v>0</v>
          </cell>
          <cell r="BU127">
            <v>4276250.2895999998</v>
          </cell>
          <cell r="BV127">
            <v>0</v>
          </cell>
          <cell r="BW127">
            <v>3452275.6159999999</v>
          </cell>
          <cell r="BX127">
            <v>0</v>
          </cell>
          <cell r="BY127">
            <v>2809171.6399999997</v>
          </cell>
          <cell r="BZ127">
            <v>0</v>
          </cell>
          <cell r="CA127">
            <v>2794303.1960000005</v>
          </cell>
          <cell r="CB127">
            <v>0</v>
          </cell>
          <cell r="CC127">
            <v>4267996.1510000005</v>
          </cell>
          <cell r="CD127">
            <v>0</v>
          </cell>
          <cell r="CE127">
            <v>2662566.64</v>
          </cell>
          <cell r="CF127">
            <v>0</v>
          </cell>
          <cell r="CG127">
            <v>3339423.06</v>
          </cell>
          <cell r="CH127">
            <v>0</v>
          </cell>
          <cell r="CI127">
            <v>3683117.0760000004</v>
          </cell>
          <cell r="CJ127">
            <v>0</v>
          </cell>
          <cell r="CK127">
            <v>0</v>
          </cell>
          <cell r="CL127">
            <v>187087823.98526239</v>
          </cell>
          <cell r="CM127">
            <v>187087825</v>
          </cell>
          <cell r="CN127">
            <v>0</v>
          </cell>
          <cell r="CO127">
            <v>0</v>
          </cell>
        </row>
        <row r="128">
          <cell r="D128">
            <v>92</v>
          </cell>
          <cell r="E128" t="str">
            <v>ADMINISTRACION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0.17631803841335233</v>
          </cell>
          <cell r="CL128">
            <v>32986958.136103995</v>
          </cell>
          <cell r="CM128">
            <v>0</v>
          </cell>
          <cell r="CO128">
            <v>0</v>
          </cell>
        </row>
        <row r="129">
          <cell r="D129">
            <v>96</v>
          </cell>
          <cell r="E129" t="str">
            <v>UTILIDAD (INLCUIDO IVA)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0.09</v>
          </cell>
          <cell r="CL129">
            <v>16837904.158673614</v>
          </cell>
          <cell r="CM129">
            <v>0</v>
          </cell>
        </row>
        <row r="130">
          <cell r="D130">
            <v>99</v>
          </cell>
          <cell r="E130" t="str">
            <v>VALOR TOTAL PROYECTO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236912686.28004</v>
          </cell>
          <cell r="CM130">
            <v>0</v>
          </cell>
        </row>
        <row r="131">
          <cell r="E131" t="str">
            <v>INVERSION AMBIENTAL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2113520</v>
          </cell>
          <cell r="CM131">
            <v>0</v>
          </cell>
        </row>
        <row r="132">
          <cell r="E132" t="str">
            <v>COSTOS SUPERVISION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19683997.600000001</v>
          </cell>
          <cell r="CM132">
            <v>0</v>
          </cell>
        </row>
        <row r="133">
          <cell r="E133" t="str">
            <v>INTERVENTORÍA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28922950</v>
          </cell>
          <cell r="CM133">
            <v>0</v>
          </cell>
        </row>
        <row r="134">
          <cell r="CJ134">
            <v>0</v>
          </cell>
          <cell r="CK134" t="str">
            <v>VALOR PROYECTO</v>
          </cell>
          <cell r="CL134">
            <v>287633153.88003999</v>
          </cell>
          <cell r="CM134">
            <v>0</v>
          </cell>
        </row>
        <row r="135">
          <cell r="CJ135">
            <v>0</v>
          </cell>
          <cell r="CK135" t="str">
            <v>DISPONIBILIDAD</v>
          </cell>
          <cell r="CL135">
            <v>287633152.64620399</v>
          </cell>
          <cell r="CM135">
            <v>0</v>
          </cell>
        </row>
        <row r="136">
          <cell r="CJ136">
            <v>0</v>
          </cell>
          <cell r="CK136" t="str">
            <v>DIFERENCIA</v>
          </cell>
          <cell r="CL136">
            <v>-1.2338359951972961</v>
          </cell>
          <cell r="CM136">
            <v>0</v>
          </cell>
        </row>
        <row r="137">
          <cell r="E137" t="str">
            <v>Elaboró: Ing. Raul Cardona Franco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H1">
            <v>20</v>
          </cell>
          <cell r="I1" t="str">
            <v>KM</v>
          </cell>
        </row>
        <row r="2">
          <cell r="D2" t="str">
            <v>COD</v>
          </cell>
          <cell r="E2" t="str">
            <v>MATERIALES</v>
          </cell>
          <cell r="F2" t="str">
            <v>UN</v>
          </cell>
          <cell r="G2" t="str">
            <v>VALOR SIN IVA</v>
          </cell>
          <cell r="H2" t="str">
            <v>TPTE EXT</v>
          </cell>
          <cell r="I2" t="str">
            <v>IVA - PS</v>
          </cell>
          <cell r="J2" t="str">
            <v>VALOR CON IVA O PRESTACIONES SOCIALES</v>
          </cell>
          <cell r="K2" t="str">
            <v>FUENTE</v>
          </cell>
          <cell r="L2" t="str">
            <v>VIGENCIA</v>
          </cell>
          <cell r="M2" t="str">
            <v>COD_1</v>
          </cell>
        </row>
        <row r="3">
          <cell r="D3">
            <v>11111</v>
          </cell>
          <cell r="E3" t="str">
            <v>cemento blanco</v>
          </cell>
          <cell r="F3" t="str">
            <v>kg</v>
          </cell>
          <cell r="G3">
            <v>1130</v>
          </cell>
          <cell r="I3">
            <v>0</v>
          </cell>
          <cell r="J3">
            <v>1130</v>
          </cell>
          <cell r="K3" t="str">
            <v>HOMECENTER</v>
          </cell>
          <cell r="L3">
            <v>43228</v>
          </cell>
        </row>
        <row r="4">
          <cell r="D4">
            <v>11116</v>
          </cell>
          <cell r="E4" t="str">
            <v>cemento gris 50 kg portland tipo I</v>
          </cell>
          <cell r="F4" t="str">
            <v>blt</v>
          </cell>
          <cell r="G4">
            <v>23733.33</v>
          </cell>
          <cell r="I4">
            <v>0</v>
          </cell>
          <cell r="J4">
            <v>23733.33</v>
          </cell>
          <cell r="K4" t="str">
            <v>AVIMA</v>
          </cell>
          <cell r="L4">
            <v>43228</v>
          </cell>
        </row>
        <row r="5">
          <cell r="D5">
            <v>11122</v>
          </cell>
          <cell r="E5" t="str">
            <v>pegacor gris x 25 kg</v>
          </cell>
          <cell r="F5" t="str">
            <v>kg</v>
          </cell>
          <cell r="G5">
            <v>996</v>
          </cell>
          <cell r="I5">
            <v>0</v>
          </cell>
          <cell r="J5">
            <v>996</v>
          </cell>
          <cell r="K5" t="str">
            <v>HOMECENTER</v>
          </cell>
          <cell r="L5">
            <v>43228</v>
          </cell>
        </row>
        <row r="6">
          <cell r="D6">
            <v>11181</v>
          </cell>
          <cell r="E6" t="str">
            <v>cal hidratada x 10 kg</v>
          </cell>
          <cell r="F6" t="str">
            <v>kg</v>
          </cell>
          <cell r="G6">
            <v>800</v>
          </cell>
          <cell r="I6">
            <v>0</v>
          </cell>
          <cell r="J6">
            <v>800</v>
          </cell>
          <cell r="K6" t="str">
            <v>HOMECENTER</v>
          </cell>
          <cell r="L6">
            <v>43228</v>
          </cell>
        </row>
        <row r="7">
          <cell r="D7">
            <v>11215</v>
          </cell>
          <cell r="E7" t="str">
            <v>arena triturada para concreto</v>
          </cell>
          <cell r="F7" t="str">
            <v>m3</v>
          </cell>
          <cell r="G7">
            <v>92666.67</v>
          </cell>
          <cell r="I7">
            <v>0</v>
          </cell>
          <cell r="J7">
            <v>92666.67</v>
          </cell>
          <cell r="K7" t="str">
            <v>INVIAS</v>
          </cell>
          <cell r="L7">
            <v>43228</v>
          </cell>
        </row>
        <row r="8">
          <cell r="D8">
            <v>11218</v>
          </cell>
          <cell r="E8" t="str">
            <v>arenilla</v>
          </cell>
          <cell r="F8" t="str">
            <v>m3</v>
          </cell>
          <cell r="G8">
            <v>45000</v>
          </cell>
          <cell r="I8">
            <v>0</v>
          </cell>
          <cell r="J8">
            <v>45000</v>
          </cell>
          <cell r="L8">
            <v>0</v>
          </cell>
        </row>
        <row r="9">
          <cell r="D9" t="str">
            <v>1121A</v>
          </cell>
          <cell r="E9" t="str">
            <v>arena pega</v>
          </cell>
          <cell r="F9" t="str">
            <v>m3</v>
          </cell>
          <cell r="G9">
            <v>90833.33</v>
          </cell>
          <cell r="I9">
            <v>0</v>
          </cell>
          <cell r="J9">
            <v>90833.33</v>
          </cell>
          <cell r="K9" t="str">
            <v>INVIAS</v>
          </cell>
          <cell r="L9">
            <v>43228</v>
          </cell>
        </row>
        <row r="10">
          <cell r="D10">
            <v>11234</v>
          </cell>
          <cell r="E10" t="str">
            <v>triturado 3/4"</v>
          </cell>
          <cell r="F10" t="str">
            <v>m3</v>
          </cell>
          <cell r="G10">
            <v>102666.67</v>
          </cell>
          <cell r="I10">
            <v>0</v>
          </cell>
          <cell r="J10">
            <v>102666.67</v>
          </cell>
          <cell r="K10" t="str">
            <v>INVIAS</v>
          </cell>
          <cell r="L10">
            <v>43228</v>
          </cell>
        </row>
        <row r="11">
          <cell r="D11" t="str">
            <v>123C1</v>
          </cell>
          <cell r="E11" t="str">
            <v>hidrofugo</v>
          </cell>
          <cell r="F11" t="str">
            <v>gl</v>
          </cell>
          <cell r="G11">
            <v>28986.352941176465</v>
          </cell>
          <cell r="I11">
            <v>0</v>
          </cell>
          <cell r="J11">
            <v>28986.352941176465</v>
          </cell>
          <cell r="K11" t="str">
            <v>AVIMA</v>
          </cell>
          <cell r="L11">
            <v>43228</v>
          </cell>
        </row>
        <row r="12">
          <cell r="D12">
            <v>12171</v>
          </cell>
          <cell r="E12" t="str">
            <v>concolor corona - lechada</v>
          </cell>
          <cell r="F12" t="str">
            <v>kg</v>
          </cell>
          <cell r="G12">
            <v>12150</v>
          </cell>
          <cell r="I12">
            <v>0</v>
          </cell>
          <cell r="J12">
            <v>12150</v>
          </cell>
          <cell r="K12" t="str">
            <v>HOMECENTER</v>
          </cell>
          <cell r="L12">
            <v>43228</v>
          </cell>
        </row>
        <row r="13">
          <cell r="D13">
            <v>12551</v>
          </cell>
          <cell r="E13" t="str">
            <v>impermeabilizante ed-9 x 5 gl</v>
          </cell>
          <cell r="F13" t="str">
            <v>gl</v>
          </cell>
          <cell r="G13">
            <v>12780</v>
          </cell>
          <cell r="I13">
            <v>0</v>
          </cell>
          <cell r="J13">
            <v>12780</v>
          </cell>
          <cell r="K13" t="str">
            <v>HOMECENTER</v>
          </cell>
          <cell r="L13">
            <v>43228</v>
          </cell>
        </row>
        <row r="14">
          <cell r="D14">
            <v>14123</v>
          </cell>
          <cell r="E14" t="str">
            <v>angulo de acero de 2-1/2"x2-1/2"x1/4"</v>
          </cell>
          <cell r="F14" t="str">
            <v>m</v>
          </cell>
          <cell r="G14">
            <v>8500</v>
          </cell>
          <cell r="I14">
            <v>0</v>
          </cell>
          <cell r="J14">
            <v>8500</v>
          </cell>
          <cell r="L14">
            <v>0</v>
          </cell>
        </row>
        <row r="15">
          <cell r="D15">
            <v>14378</v>
          </cell>
          <cell r="E15" t="str">
            <v>moldura en madera 1/4 bocel x 2,80 m</v>
          </cell>
          <cell r="F15" t="str">
            <v>m</v>
          </cell>
          <cell r="G15">
            <v>1880</v>
          </cell>
          <cell r="I15">
            <v>0</v>
          </cell>
          <cell r="J15">
            <v>1880</v>
          </cell>
          <cell r="K15" t="str">
            <v>HOMECENTER</v>
          </cell>
          <cell r="L15">
            <v>43228</v>
          </cell>
        </row>
        <row r="16">
          <cell r="D16" t="str">
            <v>143C8</v>
          </cell>
          <cell r="E16" t="str">
            <v>pirlan crudo 3 metros 2.0 cm en aluminio</v>
          </cell>
          <cell r="F16" t="str">
            <v>m</v>
          </cell>
          <cell r="G16">
            <v>2300</v>
          </cell>
          <cell r="I16">
            <v>0</v>
          </cell>
          <cell r="J16">
            <v>2300</v>
          </cell>
          <cell r="K16" t="str">
            <v>HOMECENTER</v>
          </cell>
          <cell r="L16">
            <v>43228</v>
          </cell>
        </row>
        <row r="17">
          <cell r="D17">
            <v>14511</v>
          </cell>
          <cell r="E17" t="str">
            <v>canal plastico tipo raingo</v>
          </cell>
          <cell r="F17" t="str">
            <v>u</v>
          </cell>
          <cell r="G17">
            <v>15278</v>
          </cell>
          <cell r="I17">
            <v>0</v>
          </cell>
          <cell r="J17">
            <v>15278</v>
          </cell>
          <cell r="K17" t="str">
            <v>PAVCO</v>
          </cell>
          <cell r="L17">
            <v>43009</v>
          </cell>
        </row>
        <row r="18">
          <cell r="D18">
            <v>14512</v>
          </cell>
          <cell r="E18" t="str">
            <v>union canal a bajante</v>
          </cell>
          <cell r="F18" t="str">
            <v>u</v>
          </cell>
          <cell r="G18">
            <v>6033.33</v>
          </cell>
          <cell r="I18">
            <v>0</v>
          </cell>
          <cell r="J18">
            <v>6033.33</v>
          </cell>
          <cell r="K18" t="str">
            <v>PAVCO</v>
          </cell>
          <cell r="L18">
            <v>43009</v>
          </cell>
        </row>
        <row r="19">
          <cell r="D19">
            <v>14513</v>
          </cell>
          <cell r="E19" t="str">
            <v>soporte metalico para canal</v>
          </cell>
          <cell r="F19" t="str">
            <v>u</v>
          </cell>
          <cell r="G19">
            <v>5100</v>
          </cell>
          <cell r="I19">
            <v>0</v>
          </cell>
          <cell r="J19">
            <v>5100</v>
          </cell>
          <cell r="K19" t="str">
            <v>PAVCO</v>
          </cell>
          <cell r="L19">
            <v>43009</v>
          </cell>
        </row>
        <row r="20">
          <cell r="D20">
            <v>14514</v>
          </cell>
          <cell r="E20" t="str">
            <v>soporte bajante redondo</v>
          </cell>
          <cell r="F20" t="str">
            <v>u</v>
          </cell>
          <cell r="G20">
            <v>1600</v>
          </cell>
          <cell r="I20">
            <v>0</v>
          </cell>
          <cell r="J20">
            <v>1600</v>
          </cell>
          <cell r="K20" t="str">
            <v>PAVCO</v>
          </cell>
          <cell r="L20">
            <v>43009</v>
          </cell>
        </row>
        <row r="21">
          <cell r="D21">
            <v>14515</v>
          </cell>
          <cell r="E21" t="str">
            <v>tapa canal</v>
          </cell>
          <cell r="F21" t="str">
            <v>u</v>
          </cell>
          <cell r="G21">
            <v>5902</v>
          </cell>
          <cell r="I21">
            <v>0</v>
          </cell>
          <cell r="J21">
            <v>5902</v>
          </cell>
          <cell r="K21" t="str">
            <v>PAVCO</v>
          </cell>
          <cell r="L21">
            <v>43009</v>
          </cell>
        </row>
        <row r="22">
          <cell r="D22">
            <v>14516</v>
          </cell>
          <cell r="E22" t="str">
            <v>bajante redondo 3m</v>
          </cell>
          <cell r="F22" t="str">
            <v>m</v>
          </cell>
          <cell r="G22">
            <v>6355</v>
          </cell>
          <cell r="I22">
            <v>0</v>
          </cell>
          <cell r="J22">
            <v>6355</v>
          </cell>
          <cell r="K22" t="str">
            <v>PAVCO</v>
          </cell>
          <cell r="L22">
            <v>43009</v>
          </cell>
        </row>
        <row r="23">
          <cell r="D23">
            <v>14517</v>
          </cell>
          <cell r="E23" t="str">
            <v>codo bajante</v>
          </cell>
          <cell r="F23" t="str">
            <v>u</v>
          </cell>
          <cell r="G23">
            <v>4983.33</v>
          </cell>
          <cell r="I23">
            <v>0</v>
          </cell>
          <cell r="J23">
            <v>4983.33</v>
          </cell>
          <cell r="K23" t="str">
            <v>PAVCO</v>
          </cell>
          <cell r="L23">
            <v>43009</v>
          </cell>
        </row>
        <row r="24">
          <cell r="D24" t="str">
            <v>1CD66</v>
          </cell>
          <cell r="E24" t="str">
            <v>tanque 250 l con diametro maximo tapa superior 80 cm</v>
          </cell>
          <cell r="F24" t="str">
            <v>u</v>
          </cell>
          <cell r="G24">
            <v>114500</v>
          </cell>
          <cell r="I24">
            <v>0</v>
          </cell>
          <cell r="J24">
            <v>114500</v>
          </cell>
          <cell r="L24">
            <v>0</v>
          </cell>
        </row>
        <row r="25">
          <cell r="D25" t="str">
            <v>1512O</v>
          </cell>
          <cell r="E25" t="str">
            <v>acero de refuerzo figurado</v>
          </cell>
          <cell r="F25" t="str">
            <v>kg</v>
          </cell>
          <cell r="G25">
            <v>2380</v>
          </cell>
          <cell r="I25">
            <v>0</v>
          </cell>
          <cell r="J25">
            <v>2380</v>
          </cell>
          <cell r="K25" t="str">
            <v>AVIMA</v>
          </cell>
          <cell r="L25">
            <v>43228</v>
          </cell>
        </row>
        <row r="26">
          <cell r="D26">
            <v>15231</v>
          </cell>
          <cell r="E26" t="str">
            <v>alambre recocido (alambre cal 18)</v>
          </cell>
          <cell r="F26" t="str">
            <v>kg</v>
          </cell>
          <cell r="G26">
            <v>2668</v>
          </cell>
          <cell r="I26">
            <v>0</v>
          </cell>
          <cell r="J26">
            <v>2668</v>
          </cell>
          <cell r="K26" t="str">
            <v>AVIMA</v>
          </cell>
          <cell r="L26">
            <v>43228</v>
          </cell>
        </row>
        <row r="27">
          <cell r="D27">
            <v>15421</v>
          </cell>
          <cell r="E27" t="str">
            <v>clavos</v>
          </cell>
          <cell r="F27" t="str">
            <v>lb</v>
          </cell>
          <cell r="G27">
            <v>2200</v>
          </cell>
          <cell r="I27">
            <v>0</v>
          </cell>
          <cell r="J27">
            <v>2200</v>
          </cell>
          <cell r="K27" t="str">
            <v>HOMECENTER</v>
          </cell>
          <cell r="L27">
            <v>43229</v>
          </cell>
        </row>
        <row r="28">
          <cell r="D28">
            <v>15424</v>
          </cell>
          <cell r="E28" t="str">
            <v>anclaje madera techoline verde x 100u</v>
          </cell>
          <cell r="F28" t="str">
            <v>u</v>
          </cell>
          <cell r="G28">
            <v>239</v>
          </cell>
          <cell r="I28">
            <v>0</v>
          </cell>
          <cell r="J28">
            <v>239</v>
          </cell>
          <cell r="K28" t="str">
            <v>HOMECENTER</v>
          </cell>
          <cell r="L28">
            <v>43229</v>
          </cell>
        </row>
        <row r="29">
          <cell r="D29">
            <v>15425</v>
          </cell>
          <cell r="E29" t="str">
            <v>gancho sujecion techo</v>
          </cell>
          <cell r="F29" t="str">
            <v>u</v>
          </cell>
          <cell r="G29">
            <v>213.01</v>
          </cell>
          <cell r="I29">
            <v>0</v>
          </cell>
          <cell r="J29">
            <v>213.01</v>
          </cell>
          <cell r="K29" t="str">
            <v>AVIMA</v>
          </cell>
          <cell r="L29">
            <v>43228</v>
          </cell>
        </row>
        <row r="30">
          <cell r="D30">
            <v>15911</v>
          </cell>
          <cell r="E30" t="str">
            <v>perno en varilla roscada 3/8", incluye dos tuercas</v>
          </cell>
          <cell r="F30" t="str">
            <v>u</v>
          </cell>
          <cell r="G30">
            <v>2300</v>
          </cell>
          <cell r="I30">
            <v>0</v>
          </cell>
          <cell r="J30">
            <v>2300</v>
          </cell>
          <cell r="L30">
            <v>0</v>
          </cell>
        </row>
        <row r="31">
          <cell r="D31">
            <v>15912</v>
          </cell>
          <cell r="E31" t="str">
            <v>tornillo expansivo para anclaje al concreto, incluye anclaje.</v>
          </cell>
          <cell r="F31" t="str">
            <v>u</v>
          </cell>
          <cell r="G31">
            <v>4000</v>
          </cell>
          <cell r="I31">
            <v>0</v>
          </cell>
          <cell r="J31">
            <v>4000</v>
          </cell>
          <cell r="K31" t="str">
            <v>HOMECENTER</v>
          </cell>
          <cell r="L31">
            <v>43229</v>
          </cell>
        </row>
        <row r="32">
          <cell r="D32">
            <v>16323</v>
          </cell>
          <cell r="E32" t="str">
            <v>ceramica egeo blanco 20.5x20.5 ref. 202204001</v>
          </cell>
          <cell r="F32" t="str">
            <v>m2</v>
          </cell>
          <cell r="G32">
            <v>16766.669999999998</v>
          </cell>
          <cell r="I32">
            <v>0</v>
          </cell>
          <cell r="J32">
            <v>16766.669999999998</v>
          </cell>
          <cell r="K32" t="str">
            <v>CORONA</v>
          </cell>
          <cell r="L32">
            <v>43229</v>
          </cell>
        </row>
        <row r="33">
          <cell r="D33" t="str">
            <v>1632H</v>
          </cell>
          <cell r="E33" t="str">
            <v>baldosin 20x20 cm trafico 3 piso pared</v>
          </cell>
          <cell r="F33" t="str">
            <v>m2</v>
          </cell>
          <cell r="G33">
            <v>19400</v>
          </cell>
          <cell r="I33">
            <v>0</v>
          </cell>
          <cell r="J33">
            <v>19400</v>
          </cell>
          <cell r="K33" t="str">
            <v>CORONA</v>
          </cell>
          <cell r="L33">
            <v>43229</v>
          </cell>
        </row>
        <row r="34">
          <cell r="D34" t="str">
            <v>1632I</v>
          </cell>
          <cell r="E34" t="str">
            <v>piso volda corona 45.8x45.8</v>
          </cell>
          <cell r="F34" t="str">
            <v>m2</v>
          </cell>
          <cell r="G34">
            <v>20500</v>
          </cell>
          <cell r="I34">
            <v>0</v>
          </cell>
          <cell r="J34">
            <v>20500</v>
          </cell>
          <cell r="K34" t="str">
            <v>CORONA</v>
          </cell>
          <cell r="L34">
            <v>43229</v>
          </cell>
        </row>
        <row r="35">
          <cell r="D35">
            <v>16521</v>
          </cell>
          <cell r="E35" t="str">
            <v>plolietileno negro</v>
          </cell>
          <cell r="F35" t="str">
            <v>u</v>
          </cell>
          <cell r="G35">
            <v>1374.8466666666666</v>
          </cell>
          <cell r="I35">
            <v>0</v>
          </cell>
          <cell r="J35">
            <v>1374.8466666666666</v>
          </cell>
          <cell r="L35">
            <v>0</v>
          </cell>
        </row>
        <row r="36">
          <cell r="D36" t="str">
            <v>16C21</v>
          </cell>
          <cell r="E36" t="str">
            <v>puerta metalica en lamina cal 22 - inlcuye marco</v>
          </cell>
          <cell r="F36" t="str">
            <v>u</v>
          </cell>
          <cell r="G36">
            <v>210000</v>
          </cell>
          <cell r="I36">
            <v>0</v>
          </cell>
          <cell r="J36">
            <v>210000</v>
          </cell>
          <cell r="L36">
            <v>0</v>
          </cell>
        </row>
        <row r="37">
          <cell r="D37" t="str">
            <v>16E11</v>
          </cell>
          <cell r="E37" t="str">
            <v>teja verde 2 x 0,95 metros 1.55 m2 techoline</v>
          </cell>
          <cell r="F37" t="str">
            <v>u</v>
          </cell>
          <cell r="G37">
            <v>41790</v>
          </cell>
          <cell r="I37">
            <v>0</v>
          </cell>
          <cell r="J37">
            <v>41790</v>
          </cell>
          <cell r="K37" t="str">
            <v>HOMECENTER</v>
          </cell>
          <cell r="L37">
            <v>43229</v>
          </cell>
        </row>
        <row r="38">
          <cell r="D38">
            <v>17113</v>
          </cell>
          <cell r="E38" t="str">
            <v>malla electrosoldada d84 2.35x6m 18.809kg</v>
          </cell>
          <cell r="F38" t="str">
            <v>u</v>
          </cell>
          <cell r="G38">
            <v>62605.756500000003</v>
          </cell>
          <cell r="I38">
            <v>0</v>
          </cell>
          <cell r="J38">
            <v>62605.756500000003</v>
          </cell>
          <cell r="K38" t="str">
            <v>AVIMA</v>
          </cell>
          <cell r="L38">
            <v>43228</v>
          </cell>
        </row>
        <row r="39">
          <cell r="D39">
            <v>17117</v>
          </cell>
          <cell r="E39" t="str">
            <v>malla electrosoldada d188 2.35x6m 42.179kg</v>
          </cell>
          <cell r="F39" t="str">
            <v>u</v>
          </cell>
          <cell r="G39">
            <v>156900</v>
          </cell>
          <cell r="I39">
            <v>0</v>
          </cell>
          <cell r="J39">
            <v>156900</v>
          </cell>
          <cell r="K39" t="str">
            <v>AVIMA</v>
          </cell>
          <cell r="L39">
            <v>43228</v>
          </cell>
        </row>
        <row r="40">
          <cell r="D40">
            <v>17118</v>
          </cell>
          <cell r="E40" t="str">
            <v>malla electrosoldada d221 2.35x6m 49.399kg</v>
          </cell>
          <cell r="F40" t="str">
            <v>u</v>
          </cell>
          <cell r="G40">
            <v>183665.48199999999</v>
          </cell>
          <cell r="I40">
            <v>0</v>
          </cell>
          <cell r="J40">
            <v>183665.48199999999</v>
          </cell>
          <cell r="K40" t="str">
            <v>AVIMA</v>
          </cell>
          <cell r="L40">
            <v>43228</v>
          </cell>
        </row>
        <row r="41">
          <cell r="D41">
            <v>17711</v>
          </cell>
          <cell r="E41" t="str">
            <v>estopa blanca 500gr</v>
          </cell>
          <cell r="F41" t="str">
            <v>lb</v>
          </cell>
          <cell r="G41">
            <v>5266.67</v>
          </cell>
          <cell r="I41">
            <v>0</v>
          </cell>
          <cell r="J41">
            <v>5266.67</v>
          </cell>
          <cell r="K41" t="str">
            <v>HOMECENTER</v>
          </cell>
          <cell r="L41">
            <v>43229</v>
          </cell>
        </row>
        <row r="42">
          <cell r="D42">
            <v>17811</v>
          </cell>
          <cell r="E42" t="str">
            <v>nylon 0.3 mm x 3.0 m</v>
          </cell>
          <cell r="F42" t="str">
            <v>u</v>
          </cell>
          <cell r="G42">
            <v>3900</v>
          </cell>
          <cell r="I42">
            <v>0</v>
          </cell>
          <cell r="J42">
            <v>3900</v>
          </cell>
          <cell r="K42" t="str">
            <v>HOMECENTER</v>
          </cell>
          <cell r="L42">
            <v>43229</v>
          </cell>
        </row>
        <row r="43">
          <cell r="D43">
            <v>17911</v>
          </cell>
          <cell r="E43" t="str">
            <v>saco de fibra</v>
          </cell>
          <cell r="F43" t="str">
            <v>u</v>
          </cell>
          <cell r="G43">
            <v>525</v>
          </cell>
          <cell r="I43">
            <v>0</v>
          </cell>
          <cell r="J43">
            <v>525</v>
          </cell>
          <cell r="K43" t="str">
            <v>HOMECENTER</v>
          </cell>
          <cell r="L43">
            <v>43229</v>
          </cell>
        </row>
        <row r="44">
          <cell r="D44">
            <v>18316</v>
          </cell>
          <cell r="E44" t="str">
            <v>bloque de concreto 10x20x40</v>
          </cell>
          <cell r="F44" t="str">
            <v>u</v>
          </cell>
          <cell r="G44">
            <v>2284</v>
          </cell>
          <cell r="I44">
            <v>0</v>
          </cell>
          <cell r="J44">
            <v>2284</v>
          </cell>
          <cell r="K44" t="str">
            <v>AVIMA</v>
          </cell>
          <cell r="L44">
            <v>43228</v>
          </cell>
        </row>
        <row r="45">
          <cell r="D45">
            <v>18317</v>
          </cell>
          <cell r="E45" t="str">
            <v>bloque de concreto 12x20x40</v>
          </cell>
          <cell r="F45" t="str">
            <v>u</v>
          </cell>
          <cell r="G45">
            <v>2738</v>
          </cell>
          <cell r="I45">
            <v>0</v>
          </cell>
          <cell r="J45">
            <v>2738</v>
          </cell>
          <cell r="K45" t="str">
            <v>AVIMA</v>
          </cell>
          <cell r="L45">
            <v>43228</v>
          </cell>
        </row>
        <row r="46">
          <cell r="D46">
            <v>18511</v>
          </cell>
          <cell r="E46" t="str">
            <v>ladrillo rayado horizontal 10x20x40 ne</v>
          </cell>
          <cell r="F46" t="str">
            <v>u</v>
          </cell>
          <cell r="G46">
            <v>1510</v>
          </cell>
          <cell r="I46">
            <v>0</v>
          </cell>
          <cell r="J46">
            <v>1510</v>
          </cell>
          <cell r="K46" t="str">
            <v>AVIMA</v>
          </cell>
          <cell r="L46">
            <v>43228</v>
          </cell>
        </row>
        <row r="47">
          <cell r="D47">
            <v>18511</v>
          </cell>
          <cell r="E47" t="str">
            <v>ladrillo rayado horizontal 10x20x40 ne</v>
          </cell>
          <cell r="F47" t="str">
            <v>u</v>
          </cell>
          <cell r="G47">
            <v>1510</v>
          </cell>
          <cell r="I47">
            <v>0</v>
          </cell>
          <cell r="J47">
            <v>1510</v>
          </cell>
          <cell r="K47" t="str">
            <v>AVIMA</v>
          </cell>
          <cell r="L47">
            <v>43228</v>
          </cell>
        </row>
        <row r="48">
          <cell r="D48">
            <v>18515</v>
          </cell>
          <cell r="E48" t="str">
            <v>ladrillo rayado horizontal 15x20x40 ne</v>
          </cell>
          <cell r="F48" t="str">
            <v>u</v>
          </cell>
          <cell r="G48">
            <v>1906</v>
          </cell>
          <cell r="I48">
            <v>0</v>
          </cell>
          <cell r="J48">
            <v>1906</v>
          </cell>
          <cell r="K48" t="str">
            <v>HOMECENTER</v>
          </cell>
          <cell r="L48">
            <v>43229</v>
          </cell>
        </row>
        <row r="49">
          <cell r="D49" t="str">
            <v>185A1</v>
          </cell>
          <cell r="E49" t="str">
            <v>bloque calado 19x19x15 cm</v>
          </cell>
          <cell r="F49" t="str">
            <v>u</v>
          </cell>
          <cell r="G49">
            <v>1880</v>
          </cell>
          <cell r="I49">
            <v>0</v>
          </cell>
          <cell r="J49">
            <v>1880</v>
          </cell>
          <cell r="K49" t="str">
            <v>HOMECENTER</v>
          </cell>
          <cell r="L49">
            <v>43229</v>
          </cell>
        </row>
        <row r="50">
          <cell r="D50" t="str">
            <v>185A2</v>
          </cell>
          <cell r="E50" t="str">
            <v>ladrillo calado 20x20x15 cm</v>
          </cell>
          <cell r="F50" t="str">
            <v>u</v>
          </cell>
          <cell r="G50">
            <v>1680</v>
          </cell>
          <cell r="I50">
            <v>0</v>
          </cell>
          <cell r="J50">
            <v>1680</v>
          </cell>
          <cell r="K50" t="str">
            <v>HOMECENTER</v>
          </cell>
          <cell r="L50">
            <v>43229</v>
          </cell>
        </row>
        <row r="51">
          <cell r="D51" t="str">
            <v>18Z15</v>
          </cell>
          <cell r="E51" t="str">
            <v>tabla madera comun 1x8" 3m</v>
          </cell>
          <cell r="F51" t="str">
            <v>u</v>
          </cell>
          <cell r="G51">
            <v>8972</v>
          </cell>
          <cell r="I51">
            <v>0</v>
          </cell>
          <cell r="J51">
            <v>8972</v>
          </cell>
          <cell r="L51">
            <v>0</v>
          </cell>
        </row>
        <row r="52">
          <cell r="D52" t="str">
            <v>18Z17</v>
          </cell>
          <cell r="E52" t="str">
            <v>liston 2" x 2" X 3 m</v>
          </cell>
          <cell r="F52" t="str">
            <v>u</v>
          </cell>
          <cell r="G52">
            <v>4250</v>
          </cell>
          <cell r="I52">
            <v>0</v>
          </cell>
          <cell r="J52">
            <v>4250</v>
          </cell>
          <cell r="L52">
            <v>0</v>
          </cell>
        </row>
        <row r="53">
          <cell r="D53" t="str">
            <v>18Z18</v>
          </cell>
          <cell r="E53" t="str">
            <v>liston 5 x 7cm cyc abarco</v>
          </cell>
          <cell r="F53" t="str">
            <v>m</v>
          </cell>
          <cell r="G53">
            <v>10300</v>
          </cell>
          <cell r="I53">
            <v>0</v>
          </cell>
          <cell r="J53">
            <v>10300</v>
          </cell>
          <cell r="L53">
            <v>0</v>
          </cell>
        </row>
        <row r="54">
          <cell r="D54" t="str">
            <v>18Z19</v>
          </cell>
          <cell r="E54" t="str">
            <v>liston 5 x 2cm X 2.50 m</v>
          </cell>
          <cell r="F54" t="str">
            <v>m</v>
          </cell>
          <cell r="G54">
            <v>2320</v>
          </cell>
          <cell r="I54">
            <v>0</v>
          </cell>
          <cell r="J54">
            <v>2320</v>
          </cell>
          <cell r="L54">
            <v>0</v>
          </cell>
        </row>
        <row r="55">
          <cell r="D55" t="str">
            <v>18Z31</v>
          </cell>
          <cell r="E55" t="str">
            <v>cuadro en abarco 4"x4" de 3m</v>
          </cell>
          <cell r="F55" t="str">
            <v>u</v>
          </cell>
          <cell r="G55">
            <v>25000</v>
          </cell>
          <cell r="I55">
            <v>0</v>
          </cell>
          <cell r="J55">
            <v>25000</v>
          </cell>
          <cell r="L55">
            <v>0</v>
          </cell>
        </row>
        <row r="56">
          <cell r="D56" t="str">
            <v>1EL11</v>
          </cell>
          <cell r="E56" t="str">
            <v>toma corriente gfci, 125v doble con polo a tierra,15a, con tapa</v>
          </cell>
          <cell r="F56" t="str">
            <v>un</v>
          </cell>
          <cell r="G56">
            <v>39900</v>
          </cell>
          <cell r="I56">
            <v>0</v>
          </cell>
          <cell r="J56">
            <v>39900</v>
          </cell>
          <cell r="L56">
            <v>0</v>
          </cell>
        </row>
        <row r="57">
          <cell r="D57" t="str">
            <v>1EL12</v>
          </cell>
          <cell r="E57" t="str">
            <v>suiche doble o interruptor</v>
          </cell>
          <cell r="F57" t="str">
            <v>un</v>
          </cell>
          <cell r="G57">
            <v>8900</v>
          </cell>
          <cell r="I57">
            <v>0</v>
          </cell>
          <cell r="J57">
            <v>8900</v>
          </cell>
          <cell r="L57">
            <v>0</v>
          </cell>
        </row>
        <row r="58">
          <cell r="D58" t="str">
            <v>1EL13</v>
          </cell>
          <cell r="E58" t="str">
            <v>plafon</v>
          </cell>
          <cell r="F58" t="str">
            <v>un</v>
          </cell>
          <cell r="G58">
            <v>2850</v>
          </cell>
          <cell r="I58">
            <v>0</v>
          </cell>
          <cell r="J58">
            <v>2850</v>
          </cell>
          <cell r="L58">
            <v>0</v>
          </cell>
        </row>
        <row r="59">
          <cell r="D59" t="str">
            <v>1EL14</v>
          </cell>
          <cell r="E59" t="str">
            <v>breaker de 1x20 a enchufe</v>
          </cell>
          <cell r="F59" t="str">
            <v>un</v>
          </cell>
          <cell r="G59">
            <v>8900</v>
          </cell>
          <cell r="I59">
            <v>0</v>
          </cell>
          <cell r="J59">
            <v>8900</v>
          </cell>
          <cell r="L59">
            <v>0</v>
          </cell>
        </row>
        <row r="60">
          <cell r="D60" t="str">
            <v>1EL15</v>
          </cell>
          <cell r="E60" t="str">
            <v>tuberia pvc conduit de 1/2", fijacion.</v>
          </cell>
          <cell r="F60" t="str">
            <v>m</v>
          </cell>
          <cell r="G60">
            <v>800</v>
          </cell>
          <cell r="I60">
            <v>0</v>
          </cell>
          <cell r="J60">
            <v>800</v>
          </cell>
          <cell r="K60" t="str">
            <v>PAVCO</v>
          </cell>
          <cell r="L60">
            <v>43009</v>
          </cell>
        </row>
        <row r="61">
          <cell r="D61" t="str">
            <v>1EL16</v>
          </cell>
          <cell r="E61" t="str">
            <v>alambre nro 12 thhn</v>
          </cell>
          <cell r="F61" t="str">
            <v>m</v>
          </cell>
          <cell r="G61">
            <v>1100</v>
          </cell>
          <cell r="I61">
            <v>0</v>
          </cell>
          <cell r="J61">
            <v>1100</v>
          </cell>
          <cell r="L61">
            <v>0</v>
          </cell>
        </row>
        <row r="62">
          <cell r="D62" t="str">
            <v>1EL17</v>
          </cell>
          <cell r="E62" t="str">
            <v>cable encauchetado 3x12 awg</v>
          </cell>
          <cell r="F62" t="str">
            <v>m</v>
          </cell>
          <cell r="G62">
            <v>5000</v>
          </cell>
          <cell r="I62">
            <v>0</v>
          </cell>
          <cell r="J62">
            <v>5000</v>
          </cell>
          <cell r="L62">
            <v>0</v>
          </cell>
        </row>
        <row r="63">
          <cell r="D63" t="str">
            <v>1EL18</v>
          </cell>
          <cell r="E63" t="str">
            <v>caja sencilla pvc con suplemento</v>
          </cell>
          <cell r="F63" t="str">
            <v>m</v>
          </cell>
          <cell r="G63">
            <v>1600</v>
          </cell>
          <cell r="I63">
            <v>0</v>
          </cell>
          <cell r="J63">
            <v>1600</v>
          </cell>
          <cell r="K63" t="str">
            <v>PAVCO</v>
          </cell>
          <cell r="L63">
            <v>43009</v>
          </cell>
        </row>
        <row r="64">
          <cell r="D64" t="str">
            <v>1EL19</v>
          </cell>
          <cell r="E64" t="str">
            <v>terminales pvc 1/2" (electrico)</v>
          </cell>
          <cell r="F64" t="str">
            <v>m</v>
          </cell>
          <cell r="G64">
            <v>150</v>
          </cell>
          <cell r="I64">
            <v>0</v>
          </cell>
          <cell r="J64">
            <v>150</v>
          </cell>
          <cell r="K64" t="str">
            <v>PAVCO</v>
          </cell>
          <cell r="L64">
            <v>43009</v>
          </cell>
        </row>
        <row r="65">
          <cell r="D65" t="str">
            <v>1EL20</v>
          </cell>
          <cell r="E65" t="str">
            <v>curvas pvc 1/2" (electrico)</v>
          </cell>
          <cell r="F65" t="str">
            <v>un</v>
          </cell>
          <cell r="G65">
            <v>250</v>
          </cell>
          <cell r="I65">
            <v>0</v>
          </cell>
          <cell r="J65">
            <v>250</v>
          </cell>
          <cell r="K65" t="str">
            <v>PAVCO</v>
          </cell>
          <cell r="L65">
            <v>43009</v>
          </cell>
        </row>
        <row r="66">
          <cell r="D66" t="str">
            <v>1EL21</v>
          </cell>
          <cell r="E66" t="str">
            <v>soldadura liquida pvc (1/16 gl)</v>
          </cell>
          <cell r="F66" t="str">
            <v>un</v>
          </cell>
          <cell r="G66">
            <v>24658</v>
          </cell>
          <cell r="I66">
            <v>0</v>
          </cell>
          <cell r="J66">
            <v>24658</v>
          </cell>
          <cell r="K66" t="str">
            <v>PAVCO</v>
          </cell>
          <cell r="L66">
            <v>43009</v>
          </cell>
        </row>
        <row r="67">
          <cell r="D67" t="str">
            <v>1EL22</v>
          </cell>
          <cell r="E67" t="str">
            <v>tablero monofasico de distribucion de dos circuitos</v>
          </cell>
          <cell r="F67" t="str">
            <v>un</v>
          </cell>
          <cell r="G67">
            <v>14900</v>
          </cell>
          <cell r="I67">
            <v>0</v>
          </cell>
          <cell r="J67">
            <v>14900</v>
          </cell>
          <cell r="L67">
            <v>0</v>
          </cell>
        </row>
        <row r="68">
          <cell r="D68" t="str">
            <v>1EL23</v>
          </cell>
          <cell r="E68" t="str">
            <v>suiche sencillo o interruptor</v>
          </cell>
          <cell r="F68" t="str">
            <v>un</v>
          </cell>
          <cell r="G68">
            <v>8900</v>
          </cell>
          <cell r="I68">
            <v>0</v>
          </cell>
          <cell r="J68">
            <v>8900</v>
          </cell>
          <cell r="L68">
            <v>0</v>
          </cell>
        </row>
        <row r="69">
          <cell r="D69" t="str">
            <v>1EL24</v>
          </cell>
          <cell r="E69" t="str">
            <v>conectores tipo resorte</v>
          </cell>
          <cell r="F69" t="str">
            <v>un</v>
          </cell>
          <cell r="G69">
            <v>300</v>
          </cell>
          <cell r="I69">
            <v>0</v>
          </cell>
          <cell r="J69">
            <v>300</v>
          </cell>
          <cell r="L69">
            <v>0</v>
          </cell>
        </row>
        <row r="70">
          <cell r="D70" t="str">
            <v>1EL25</v>
          </cell>
          <cell r="E70" t="str">
            <v>toma corriente doble</v>
          </cell>
          <cell r="F70" t="str">
            <v>un</v>
          </cell>
          <cell r="G70">
            <v>7600</v>
          </cell>
          <cell r="I70">
            <v>0</v>
          </cell>
          <cell r="J70">
            <v>7600</v>
          </cell>
          <cell r="L70">
            <v>0</v>
          </cell>
        </row>
        <row r="71">
          <cell r="D71" t="str">
            <v>1EL67</v>
          </cell>
          <cell r="E71" t="str">
            <v>soldadura pvc (1/4 gl)</v>
          </cell>
          <cell r="F71" t="str">
            <v>u</v>
          </cell>
          <cell r="G71">
            <v>47133.33</v>
          </cell>
          <cell r="I71">
            <v>0</v>
          </cell>
          <cell r="J71">
            <v>47133.33</v>
          </cell>
          <cell r="K71" t="str">
            <v>PAVCO</v>
          </cell>
          <cell r="L71">
            <v>43009</v>
          </cell>
        </row>
        <row r="72">
          <cell r="D72" t="str">
            <v>1HS21</v>
          </cell>
          <cell r="E72" t="str">
            <v>cinta sellante 12mmx12 m</v>
          </cell>
          <cell r="F72" t="str">
            <v>u</v>
          </cell>
          <cell r="G72">
            <v>2216.67</v>
          </cell>
          <cell r="I72">
            <v>0</v>
          </cell>
          <cell r="J72">
            <v>2216.67</v>
          </cell>
          <cell r="K72" t="str">
            <v>PAVCO</v>
          </cell>
          <cell r="L72">
            <v>43009</v>
          </cell>
        </row>
        <row r="73">
          <cell r="D73" t="str">
            <v>1HS22</v>
          </cell>
          <cell r="E73" t="str">
            <v>union pvc-s ø= 4"</v>
          </cell>
          <cell r="F73" t="str">
            <v>u</v>
          </cell>
          <cell r="G73">
            <v>5823</v>
          </cell>
          <cell r="I73">
            <v>0</v>
          </cell>
          <cell r="J73">
            <v>5823</v>
          </cell>
          <cell r="K73" t="str">
            <v>PAVCO</v>
          </cell>
          <cell r="L73">
            <v>43009</v>
          </cell>
        </row>
        <row r="74">
          <cell r="D74" t="str">
            <v>1HS23</v>
          </cell>
          <cell r="E74" t="str">
            <v>codo 45º pvc-s cxc, ø= 2"</v>
          </cell>
          <cell r="F74" t="str">
            <v>u</v>
          </cell>
          <cell r="G74">
            <v>1363</v>
          </cell>
          <cell r="I74">
            <v>0</v>
          </cell>
          <cell r="J74">
            <v>1363</v>
          </cell>
          <cell r="K74" t="str">
            <v>AVIMA</v>
          </cell>
          <cell r="L74">
            <v>43228</v>
          </cell>
        </row>
        <row r="75">
          <cell r="D75" t="str">
            <v>1HS28</v>
          </cell>
          <cell r="E75" t="str">
            <v>codo 90º pvc-p ø= 1/2"</v>
          </cell>
          <cell r="F75" t="str">
            <v>u</v>
          </cell>
          <cell r="G75">
            <v>221</v>
          </cell>
          <cell r="I75">
            <v>0</v>
          </cell>
          <cell r="J75">
            <v>221</v>
          </cell>
          <cell r="K75" t="str">
            <v>AVIMA</v>
          </cell>
          <cell r="L75">
            <v>43228</v>
          </cell>
        </row>
        <row r="76">
          <cell r="D76" t="str">
            <v>1HS30</v>
          </cell>
          <cell r="E76" t="str">
            <v>codo 90º pvc-s cxc, ø= 4".</v>
          </cell>
          <cell r="F76" t="str">
            <v>u</v>
          </cell>
          <cell r="G76">
            <v>4542</v>
          </cell>
          <cell r="I76">
            <v>0</v>
          </cell>
          <cell r="J76">
            <v>4542</v>
          </cell>
          <cell r="K76" t="str">
            <v>AVIMA</v>
          </cell>
          <cell r="L76">
            <v>43228</v>
          </cell>
        </row>
        <row r="77">
          <cell r="D77" t="str">
            <v>1HS31</v>
          </cell>
          <cell r="E77" t="str">
            <v>codo 90º pvc-s cxc, ø= 3".</v>
          </cell>
          <cell r="F77" t="str">
            <v>u</v>
          </cell>
          <cell r="G77">
            <v>5800</v>
          </cell>
          <cell r="I77">
            <v>0</v>
          </cell>
          <cell r="J77">
            <v>5800</v>
          </cell>
          <cell r="K77" t="str">
            <v>PAVCO</v>
          </cell>
          <cell r="L77">
            <v>43009</v>
          </cell>
        </row>
        <row r="78">
          <cell r="D78" t="str">
            <v>1HS32</v>
          </cell>
          <cell r="E78" t="str">
            <v>codo 45º pvc-s cxc, ø= 4".</v>
          </cell>
          <cell r="F78" t="str">
            <v>u</v>
          </cell>
          <cell r="G78">
            <v>7251.3</v>
          </cell>
          <cell r="I78">
            <v>0</v>
          </cell>
          <cell r="J78">
            <v>7251.3</v>
          </cell>
          <cell r="K78" t="str">
            <v>AVIMA</v>
          </cell>
          <cell r="L78">
            <v>43228</v>
          </cell>
        </row>
        <row r="79">
          <cell r="D79" t="str">
            <v>1HS44</v>
          </cell>
          <cell r="E79" t="str">
            <v>limpiador pvc x 1/4 de galon</v>
          </cell>
          <cell r="F79" t="str">
            <v>u</v>
          </cell>
          <cell r="G79">
            <v>16492</v>
          </cell>
          <cell r="I79">
            <v>0</v>
          </cell>
          <cell r="J79">
            <v>16492</v>
          </cell>
          <cell r="K79" t="str">
            <v>AVIMA</v>
          </cell>
          <cell r="L79">
            <v>43228</v>
          </cell>
        </row>
        <row r="80">
          <cell r="D80" t="str">
            <v>1HS49</v>
          </cell>
          <cell r="E80" t="str">
            <v>rejilla de piso 2" plastica</v>
          </cell>
          <cell r="F80" t="str">
            <v>u</v>
          </cell>
          <cell r="G80">
            <v>3166.67</v>
          </cell>
          <cell r="I80">
            <v>0</v>
          </cell>
          <cell r="J80">
            <v>3166.67</v>
          </cell>
          <cell r="K80" t="str">
            <v>COLREJILLAS</v>
          </cell>
          <cell r="L80">
            <v>42036</v>
          </cell>
        </row>
        <row r="81">
          <cell r="D81" t="str">
            <v>1HS53</v>
          </cell>
          <cell r="E81" t="str">
            <v>sifon pvc-s ø= 2"</v>
          </cell>
          <cell r="F81" t="str">
            <v>u</v>
          </cell>
          <cell r="G81">
            <v>3589.67</v>
          </cell>
          <cell r="I81">
            <v>0</v>
          </cell>
          <cell r="J81">
            <v>3589.67</v>
          </cell>
          <cell r="K81" t="str">
            <v>PAVCO</v>
          </cell>
          <cell r="L81">
            <v>43009</v>
          </cell>
        </row>
        <row r="82">
          <cell r="D82" t="str">
            <v>1HS55</v>
          </cell>
          <cell r="E82" t="str">
            <v>union pvc-s ø= 2"</v>
          </cell>
          <cell r="F82" t="str">
            <v>u</v>
          </cell>
          <cell r="G82">
            <v>2019</v>
          </cell>
          <cell r="I82">
            <v>0</v>
          </cell>
          <cell r="J82">
            <v>2019</v>
          </cell>
          <cell r="K82" t="str">
            <v>PAVCO</v>
          </cell>
          <cell r="L82">
            <v>43009</v>
          </cell>
        </row>
        <row r="83">
          <cell r="D83" t="str">
            <v>1HS56</v>
          </cell>
          <cell r="E83" t="str">
            <v>codo 90° pvc-s cxc ø= 2"</v>
          </cell>
          <cell r="F83" t="str">
            <v>u</v>
          </cell>
          <cell r="G83">
            <v>2504</v>
          </cell>
          <cell r="I83">
            <v>0</v>
          </cell>
          <cell r="J83">
            <v>2504</v>
          </cell>
          <cell r="K83" t="str">
            <v>PAVCO</v>
          </cell>
          <cell r="L83">
            <v>43009</v>
          </cell>
        </row>
        <row r="84">
          <cell r="D84" t="str">
            <v>1HS57</v>
          </cell>
          <cell r="E84" t="str">
            <v>tee pvc-s ø= 2"</v>
          </cell>
          <cell r="F84" t="str">
            <v>u</v>
          </cell>
          <cell r="G84">
            <v>5109</v>
          </cell>
          <cell r="I84">
            <v>0</v>
          </cell>
          <cell r="J84">
            <v>5109</v>
          </cell>
          <cell r="K84" t="str">
            <v>PAVCO</v>
          </cell>
          <cell r="L84">
            <v>43009</v>
          </cell>
        </row>
        <row r="85">
          <cell r="D85" t="str">
            <v>1HS58</v>
          </cell>
          <cell r="E85" t="str">
            <v>tapon prueba pvc-s ø= 2"</v>
          </cell>
          <cell r="F85" t="str">
            <v>u</v>
          </cell>
          <cell r="G85">
            <v>650</v>
          </cell>
          <cell r="I85">
            <v>0</v>
          </cell>
          <cell r="J85">
            <v>650</v>
          </cell>
          <cell r="K85" t="str">
            <v>PAVCO</v>
          </cell>
          <cell r="L85">
            <v>43009</v>
          </cell>
        </row>
        <row r="86">
          <cell r="D86" t="str">
            <v>1HS60</v>
          </cell>
          <cell r="E86" t="str">
            <v>tee pvc-s ø= 3"</v>
          </cell>
          <cell r="F86" t="str">
            <v>u</v>
          </cell>
          <cell r="G86">
            <v>6409</v>
          </cell>
          <cell r="I86">
            <v>0</v>
          </cell>
          <cell r="J86">
            <v>6409</v>
          </cell>
          <cell r="K86" t="str">
            <v>PAVCO</v>
          </cell>
          <cell r="L86">
            <v>43009</v>
          </cell>
        </row>
        <row r="87">
          <cell r="D87" t="str">
            <v>1HS61</v>
          </cell>
          <cell r="E87" t="str">
            <v>tee pvc-s ø= 4"</v>
          </cell>
          <cell r="F87" t="str">
            <v>u</v>
          </cell>
          <cell r="G87">
            <v>8433.33</v>
          </cell>
          <cell r="I87">
            <v>0</v>
          </cell>
          <cell r="J87">
            <v>8433.33</v>
          </cell>
          <cell r="K87" t="str">
            <v>PAVCO</v>
          </cell>
          <cell r="L87">
            <v>43009</v>
          </cell>
        </row>
        <row r="88">
          <cell r="D88" t="str">
            <v>1HS65</v>
          </cell>
          <cell r="E88" t="str">
            <v>tee pvc-p ø= 1/2"</v>
          </cell>
          <cell r="F88" t="str">
            <v>u</v>
          </cell>
          <cell r="G88">
            <v>446.67</v>
          </cell>
          <cell r="I88">
            <v>0</v>
          </cell>
          <cell r="J88">
            <v>446.67</v>
          </cell>
          <cell r="K88" t="str">
            <v>PAVCO</v>
          </cell>
          <cell r="L88">
            <v>43009</v>
          </cell>
        </row>
        <row r="89">
          <cell r="D89" t="str">
            <v>1HS69</v>
          </cell>
          <cell r="E89" t="str">
            <v>abrazadera ti 3"</v>
          </cell>
          <cell r="F89" t="str">
            <v>m</v>
          </cell>
          <cell r="G89">
            <v>3500</v>
          </cell>
          <cell r="I89">
            <v>0</v>
          </cell>
          <cell r="J89">
            <v>3500</v>
          </cell>
          <cell r="L89">
            <v>0</v>
          </cell>
        </row>
        <row r="90">
          <cell r="D90" t="str">
            <v>1HS73</v>
          </cell>
          <cell r="E90" t="str">
            <v>tuberia pvc-p ø= 1/2"</v>
          </cell>
          <cell r="F90" t="str">
            <v>m</v>
          </cell>
          <cell r="G90">
            <v>1628</v>
          </cell>
          <cell r="I90">
            <v>0</v>
          </cell>
          <cell r="J90">
            <v>1628</v>
          </cell>
          <cell r="K90" t="str">
            <v>AVIMA</v>
          </cell>
          <cell r="L90">
            <v>43228</v>
          </cell>
        </row>
        <row r="91">
          <cell r="D91" t="str">
            <v>1HS74</v>
          </cell>
          <cell r="E91" t="str">
            <v>tuberia pvc-s ø= 2"</v>
          </cell>
          <cell r="F91" t="str">
            <v>m</v>
          </cell>
          <cell r="G91">
            <v>5450.17</v>
          </cell>
          <cell r="I91">
            <v>0</v>
          </cell>
          <cell r="J91">
            <v>5450.17</v>
          </cell>
          <cell r="K91" t="str">
            <v>AVIMA</v>
          </cell>
          <cell r="L91">
            <v>43228</v>
          </cell>
        </row>
        <row r="92">
          <cell r="D92" t="str">
            <v>1HS75</v>
          </cell>
          <cell r="E92" t="str">
            <v>tuberia pvc-s ø= 4"</v>
          </cell>
          <cell r="F92" t="str">
            <v>m</v>
          </cell>
          <cell r="G92">
            <v>12495.525</v>
          </cell>
          <cell r="I92">
            <v>0</v>
          </cell>
          <cell r="J92">
            <v>12495.525</v>
          </cell>
          <cell r="K92" t="str">
            <v>AVIMA</v>
          </cell>
          <cell r="L92">
            <v>43228</v>
          </cell>
        </row>
        <row r="93">
          <cell r="D93" t="str">
            <v>1HS78</v>
          </cell>
          <cell r="E93" t="str">
            <v>tuberia perforada 3"</v>
          </cell>
          <cell r="F93" t="str">
            <v>m</v>
          </cell>
          <cell r="G93">
            <v>8168</v>
          </cell>
          <cell r="I93">
            <v>0</v>
          </cell>
          <cell r="J93">
            <v>8168</v>
          </cell>
          <cell r="L93">
            <v>0</v>
          </cell>
        </row>
        <row r="94">
          <cell r="D94" t="str">
            <v>1HS82</v>
          </cell>
          <cell r="E94" t="str">
            <v>yee reducida pvc-s ø= 4"x2"</v>
          </cell>
          <cell r="F94" t="str">
            <v>u</v>
          </cell>
          <cell r="G94">
            <v>13100</v>
          </cell>
          <cell r="I94">
            <v>0</v>
          </cell>
          <cell r="J94">
            <v>13100</v>
          </cell>
          <cell r="K94" t="str">
            <v>PAVCO</v>
          </cell>
          <cell r="L94">
            <v>43009</v>
          </cell>
        </row>
        <row r="95">
          <cell r="D95" t="str">
            <v>1HS84</v>
          </cell>
          <cell r="E95" t="str">
            <v>yee pvc-s ø= 4"</v>
          </cell>
          <cell r="F95" t="str">
            <v>u</v>
          </cell>
          <cell r="G95">
            <v>12900</v>
          </cell>
          <cell r="I95">
            <v>0</v>
          </cell>
          <cell r="J95">
            <v>12900</v>
          </cell>
          <cell r="K95" t="str">
            <v>PAVCO</v>
          </cell>
          <cell r="L95">
            <v>43009</v>
          </cell>
        </row>
        <row r="96">
          <cell r="D96" t="str">
            <v>1HS85</v>
          </cell>
          <cell r="E96" t="str">
            <v>yee pvc-s ø= 2"</v>
          </cell>
          <cell r="F96" t="str">
            <v>u</v>
          </cell>
          <cell r="G96">
            <v>6800</v>
          </cell>
          <cell r="I96">
            <v>0</v>
          </cell>
          <cell r="J96">
            <v>6800</v>
          </cell>
          <cell r="K96" t="str">
            <v>PAVCO</v>
          </cell>
          <cell r="L96">
            <v>43009</v>
          </cell>
        </row>
        <row r="97">
          <cell r="D97" t="str">
            <v>1HS87</v>
          </cell>
          <cell r="E97" t="str">
            <v>adaptador macho pvc-p Ø= 1/2"</v>
          </cell>
          <cell r="F97" t="str">
            <v>u</v>
          </cell>
          <cell r="G97">
            <v>316.67</v>
          </cell>
          <cell r="I97">
            <v>0</v>
          </cell>
          <cell r="J97">
            <v>316.67</v>
          </cell>
          <cell r="K97" t="str">
            <v>PAVCO</v>
          </cell>
          <cell r="L97">
            <v>43009</v>
          </cell>
        </row>
        <row r="98">
          <cell r="D98" t="str">
            <v>1HS88</v>
          </cell>
          <cell r="E98" t="str">
            <v>yee pvc-s ø= 3"</v>
          </cell>
          <cell r="F98" t="str">
            <v>u</v>
          </cell>
          <cell r="G98">
            <v>11799</v>
          </cell>
          <cell r="I98">
            <v>0</v>
          </cell>
          <cell r="J98">
            <v>11799</v>
          </cell>
          <cell r="K98" t="str">
            <v>PAVCO</v>
          </cell>
          <cell r="L98">
            <v>43009</v>
          </cell>
        </row>
        <row r="99">
          <cell r="D99" t="str">
            <v>1HS91</v>
          </cell>
          <cell r="E99" t="str">
            <v>tuberia de polietileno pe-40 de 3"</v>
          </cell>
          <cell r="F99" t="str">
            <v>m</v>
          </cell>
          <cell r="G99">
            <v>3200</v>
          </cell>
          <cell r="I99">
            <v>0</v>
          </cell>
          <cell r="J99">
            <v>3200</v>
          </cell>
          <cell r="L99">
            <v>0</v>
          </cell>
        </row>
        <row r="100">
          <cell r="D100" t="str">
            <v>1HS93</v>
          </cell>
          <cell r="E100" t="str">
            <v>buje soldado pvc-s de 4"x2"</v>
          </cell>
          <cell r="F100" t="str">
            <v>u</v>
          </cell>
          <cell r="G100">
            <v>6400</v>
          </cell>
          <cell r="I100">
            <v>0</v>
          </cell>
          <cell r="J100">
            <v>6400</v>
          </cell>
          <cell r="K100" t="str">
            <v>PAVCO</v>
          </cell>
          <cell r="L100">
            <v>43009</v>
          </cell>
        </row>
        <row r="101">
          <cell r="D101" t="str">
            <v>1HS94</v>
          </cell>
          <cell r="E101" t="str">
            <v>adaptador hembra pvc-p Ø= 1/2"</v>
          </cell>
          <cell r="F101" t="str">
            <v>u</v>
          </cell>
          <cell r="G101">
            <v>333.33</v>
          </cell>
          <cell r="I101">
            <v>0</v>
          </cell>
          <cell r="J101">
            <v>333.33</v>
          </cell>
          <cell r="K101" t="str">
            <v>PAVCO</v>
          </cell>
          <cell r="L101">
            <v>43009</v>
          </cell>
        </row>
        <row r="102">
          <cell r="D102" t="str">
            <v>1HS95</v>
          </cell>
          <cell r="E102" t="str">
            <v>tuberia pvc-p ø= 1"</v>
          </cell>
          <cell r="F102" t="str">
            <v>u</v>
          </cell>
          <cell r="G102">
            <v>5305</v>
          </cell>
          <cell r="I102">
            <v>0</v>
          </cell>
          <cell r="J102">
            <v>5305</v>
          </cell>
          <cell r="L102">
            <v>0</v>
          </cell>
        </row>
        <row r="103">
          <cell r="D103" t="str">
            <v>1HS96</v>
          </cell>
          <cell r="E103" t="str">
            <v>bomba resistente, con tubo en acero inoxidable, pequeña valvula de alta calidad que permita el facil movimiento de la bomba, facil de instalar.</v>
          </cell>
          <cell r="F103" t="str">
            <v>u</v>
          </cell>
          <cell r="G103">
            <v>52000</v>
          </cell>
          <cell r="I103">
            <v>0</v>
          </cell>
          <cell r="J103">
            <v>52000</v>
          </cell>
          <cell r="L103">
            <v>0</v>
          </cell>
        </row>
        <row r="104">
          <cell r="D104" t="str">
            <v>1HS97</v>
          </cell>
          <cell r="E104" t="str">
            <v>accesorios 1"</v>
          </cell>
          <cell r="F104" t="str">
            <v>u</v>
          </cell>
          <cell r="G104">
            <v>800</v>
          </cell>
          <cell r="I104">
            <v>0</v>
          </cell>
          <cell r="J104">
            <v>800</v>
          </cell>
          <cell r="L104">
            <v>0</v>
          </cell>
        </row>
        <row r="105">
          <cell r="D105" t="str">
            <v>1HS98</v>
          </cell>
          <cell r="E105" t="str">
            <v>tuberia pvc-s ø= 3"</v>
          </cell>
          <cell r="F105" t="str">
            <v>m</v>
          </cell>
          <cell r="G105">
            <v>13901.166666666666</v>
          </cell>
          <cell r="I105">
            <v>0</v>
          </cell>
          <cell r="J105">
            <v>13901.166666666666</v>
          </cell>
          <cell r="K105" t="str">
            <v>PAVCO</v>
          </cell>
          <cell r="L105">
            <v>43009</v>
          </cell>
        </row>
        <row r="106">
          <cell r="D106" t="str">
            <v>1HS99</v>
          </cell>
          <cell r="E106" t="str">
            <v>union pg 3"</v>
          </cell>
          <cell r="F106" t="str">
            <v>u</v>
          </cell>
          <cell r="G106">
            <v>3500</v>
          </cell>
          <cell r="I106">
            <v>0</v>
          </cell>
          <cell r="J106">
            <v>3500</v>
          </cell>
          <cell r="L106">
            <v>0</v>
          </cell>
        </row>
        <row r="107">
          <cell r="D107" t="str">
            <v>1HSA1</v>
          </cell>
          <cell r="E107" t="str">
            <v>union pvc-p ø= 1/2"</v>
          </cell>
          <cell r="F107" t="str">
            <v>u</v>
          </cell>
          <cell r="G107">
            <v>278</v>
          </cell>
          <cell r="I107">
            <v>0</v>
          </cell>
          <cell r="J107">
            <v>278</v>
          </cell>
          <cell r="K107" t="str">
            <v>PAVCO</v>
          </cell>
          <cell r="L107">
            <v>43009</v>
          </cell>
        </row>
        <row r="108">
          <cell r="D108" t="str">
            <v>1HSA2</v>
          </cell>
          <cell r="E108" t="str">
            <v>tapon pvc-p ø= 1/2"</v>
          </cell>
          <cell r="F108" t="str">
            <v>u</v>
          </cell>
          <cell r="G108">
            <v>360</v>
          </cell>
          <cell r="I108">
            <v>0</v>
          </cell>
          <cell r="J108">
            <v>360</v>
          </cell>
          <cell r="K108" t="str">
            <v>PAVCO</v>
          </cell>
          <cell r="L108">
            <v>43009</v>
          </cell>
        </row>
        <row r="109">
          <cell r="D109" t="str">
            <v>1HSA3</v>
          </cell>
          <cell r="E109" t="str">
            <v>tapon prueba pvc-s ø= 4"</v>
          </cell>
          <cell r="F109" t="str">
            <v>u</v>
          </cell>
          <cell r="G109">
            <v>1440</v>
          </cell>
          <cell r="I109">
            <v>0</v>
          </cell>
          <cell r="J109">
            <v>1440</v>
          </cell>
          <cell r="K109" t="str">
            <v>PAVCO</v>
          </cell>
          <cell r="L109">
            <v>43009</v>
          </cell>
        </row>
        <row r="110">
          <cell r="D110" t="str">
            <v>1HSA4</v>
          </cell>
          <cell r="E110" t="str">
            <v>tapon pvc-s ø= 4"</v>
          </cell>
          <cell r="F110" t="str">
            <v>u</v>
          </cell>
          <cell r="G110">
            <v>2000</v>
          </cell>
          <cell r="I110">
            <v>0</v>
          </cell>
          <cell r="J110">
            <v>2000</v>
          </cell>
          <cell r="K110" t="str">
            <v>PAVCO</v>
          </cell>
          <cell r="L110">
            <v>43009</v>
          </cell>
        </row>
        <row r="111">
          <cell r="D111" t="str">
            <v>1HSA5</v>
          </cell>
          <cell r="E111" t="str">
            <v>herraje para tapa de 40x40cm - angulo 1/8"x2" - g50</v>
          </cell>
          <cell r="F111" t="str">
            <v>u</v>
          </cell>
          <cell r="G111">
            <v>15000</v>
          </cell>
          <cell r="I111">
            <v>0</v>
          </cell>
          <cell r="J111">
            <v>15000</v>
          </cell>
          <cell r="K111" t="str">
            <v>PAVCO</v>
          </cell>
          <cell r="L111">
            <v>43009</v>
          </cell>
        </row>
        <row r="112">
          <cell r="D112" t="str">
            <v>1HSA6</v>
          </cell>
          <cell r="E112" t="str">
            <v>valvula de compuerta bronce Ø1/2" rw</v>
          </cell>
          <cell r="F112" t="str">
            <v>u</v>
          </cell>
          <cell r="G112">
            <v>16900</v>
          </cell>
          <cell r="I112">
            <v>0</v>
          </cell>
          <cell r="J112">
            <v>16900</v>
          </cell>
          <cell r="K112" t="str">
            <v>PAVCO</v>
          </cell>
          <cell r="L112">
            <v>43009</v>
          </cell>
        </row>
        <row r="113">
          <cell r="D113" t="str">
            <v>1HSA7</v>
          </cell>
          <cell r="E113" t="str">
            <v>cinta sellante teflon 1/2"x10m</v>
          </cell>
          <cell r="F113" t="str">
            <v>u</v>
          </cell>
          <cell r="G113">
            <v>1900</v>
          </cell>
          <cell r="I113">
            <v>0</v>
          </cell>
          <cell r="J113">
            <v>1900</v>
          </cell>
          <cell r="K113" t="str">
            <v>PAVCO</v>
          </cell>
          <cell r="L113">
            <v>43009</v>
          </cell>
        </row>
        <row r="114">
          <cell r="D114" t="str">
            <v>1HSA8</v>
          </cell>
          <cell r="E114" t="str">
            <v>traba quimica fuerza alta para sellos de fuga en tuberia</v>
          </cell>
          <cell r="F114" t="str">
            <v>mm</v>
          </cell>
          <cell r="G114">
            <v>9512</v>
          </cell>
          <cell r="I114">
            <v>0</v>
          </cell>
          <cell r="J114">
            <v>9512</v>
          </cell>
          <cell r="K114" t="str">
            <v>PAVCO</v>
          </cell>
          <cell r="L114">
            <v>43009</v>
          </cell>
        </row>
        <row r="115">
          <cell r="D115" t="str">
            <v>1M311</v>
          </cell>
          <cell r="E115" t="str">
            <v>meson clasico liso 200x60 cm tipo socoda</v>
          </cell>
          <cell r="F115" t="str">
            <v>u</v>
          </cell>
          <cell r="G115">
            <v>506821</v>
          </cell>
          <cell r="I115">
            <v>0</v>
          </cell>
          <cell r="J115">
            <v>506821</v>
          </cell>
          <cell r="K115" t="str">
            <v>CORONA</v>
          </cell>
          <cell r="L115">
            <v>43229</v>
          </cell>
        </row>
        <row r="116">
          <cell r="D116" t="str">
            <v>1N11C</v>
          </cell>
          <cell r="E116" t="str">
            <v>sanitario blanco corona o equivalente</v>
          </cell>
          <cell r="F116" t="str">
            <v>u</v>
          </cell>
          <cell r="G116">
            <v>151900</v>
          </cell>
          <cell r="I116">
            <v>0</v>
          </cell>
          <cell r="J116">
            <v>151900</v>
          </cell>
          <cell r="K116" t="str">
            <v>CORONA</v>
          </cell>
          <cell r="L116">
            <v>43229</v>
          </cell>
        </row>
        <row r="117">
          <cell r="D117" t="str">
            <v>1N175</v>
          </cell>
          <cell r="E117" t="str">
            <v>valvula de regulacion - abasto</v>
          </cell>
          <cell r="F117" t="str">
            <v>u</v>
          </cell>
          <cell r="G117">
            <v>12900</v>
          </cell>
          <cell r="I117">
            <v>0</v>
          </cell>
          <cell r="J117">
            <v>12900</v>
          </cell>
          <cell r="L117">
            <v>0</v>
          </cell>
        </row>
        <row r="118">
          <cell r="D118" t="str">
            <v>1N137</v>
          </cell>
          <cell r="E118" t="str">
            <v>combo de baño happy ii: sanitario + lavamanos + 3 accesorios blanco - corona</v>
          </cell>
          <cell r="F118" t="str">
            <v>u</v>
          </cell>
          <cell r="G118">
            <v>265900</v>
          </cell>
          <cell r="I118">
            <v>0</v>
          </cell>
          <cell r="J118">
            <v>265900</v>
          </cell>
          <cell r="L118">
            <v>0</v>
          </cell>
        </row>
        <row r="119">
          <cell r="D119" t="str">
            <v>1N1A2</v>
          </cell>
          <cell r="E119" t="str">
            <v>lavadero prefabricado en grano blanco 0.60x0.50m</v>
          </cell>
          <cell r="F119" t="str">
            <v>u</v>
          </cell>
          <cell r="G119">
            <v>112900</v>
          </cell>
          <cell r="I119">
            <v>0</v>
          </cell>
          <cell r="J119">
            <v>112900</v>
          </cell>
          <cell r="K119" t="str">
            <v>HOMECENTER</v>
          </cell>
          <cell r="L119">
            <v>43229</v>
          </cell>
        </row>
        <row r="120">
          <cell r="D120" t="str">
            <v>1N34E</v>
          </cell>
          <cell r="E120" t="str">
            <v>griferia sencilla para ducha - piscis corona</v>
          </cell>
          <cell r="F120" t="str">
            <v>u</v>
          </cell>
          <cell r="G120">
            <v>33900</v>
          </cell>
          <cell r="I120">
            <v>0</v>
          </cell>
          <cell r="J120">
            <v>33900</v>
          </cell>
          <cell r="L120">
            <v>0</v>
          </cell>
        </row>
        <row r="121">
          <cell r="D121" t="str">
            <v>1N359</v>
          </cell>
          <cell r="E121" t="str">
            <v>kit griferia para lavadero</v>
          </cell>
          <cell r="F121" t="str">
            <v>u</v>
          </cell>
          <cell r="G121">
            <v>59500</v>
          </cell>
          <cell r="I121">
            <v>0</v>
          </cell>
          <cell r="J121">
            <v>59500</v>
          </cell>
          <cell r="L121">
            <v>0</v>
          </cell>
        </row>
        <row r="122">
          <cell r="D122" t="str">
            <v>1N3A1</v>
          </cell>
          <cell r="E122" t="str">
            <v>llave jardin 1/2" x 3/4" cromada</v>
          </cell>
          <cell r="F122" t="str">
            <v>u</v>
          </cell>
          <cell r="G122">
            <v>17450</v>
          </cell>
          <cell r="I122">
            <v>0</v>
          </cell>
          <cell r="J122">
            <v>17450</v>
          </cell>
          <cell r="L122">
            <v>0</v>
          </cell>
        </row>
        <row r="123">
          <cell r="D123" t="str">
            <v>1N451</v>
          </cell>
          <cell r="E123" t="str">
            <v>cabinas para ducha en vidrio templado 6mm incoloro</v>
          </cell>
          <cell r="F123" t="str">
            <v>u</v>
          </cell>
          <cell r="G123">
            <v>260000</v>
          </cell>
          <cell r="I123">
            <v>0</v>
          </cell>
          <cell r="J123">
            <v>260000</v>
          </cell>
          <cell r="L123">
            <v>0</v>
          </cell>
        </row>
        <row r="124">
          <cell r="D124" t="str">
            <v>1N452</v>
          </cell>
          <cell r="E124" t="str">
            <v>tubo cortinero para ducha x 1m</v>
          </cell>
          <cell r="F124" t="str">
            <v>u</v>
          </cell>
          <cell r="G124">
            <v>13900</v>
          </cell>
          <cell r="I124">
            <v>0</v>
          </cell>
          <cell r="J124">
            <v>13900</v>
          </cell>
          <cell r="L124">
            <v>0</v>
          </cell>
        </row>
        <row r="125">
          <cell r="D125" t="str">
            <v>1N511</v>
          </cell>
          <cell r="E125" t="str">
            <v>Juego de accesorios (jabonera, toallero y dispensador de papel)</v>
          </cell>
          <cell r="F125" t="str">
            <v>u</v>
          </cell>
          <cell r="G125">
            <v>13900</v>
          </cell>
          <cell r="I125">
            <v>0</v>
          </cell>
          <cell r="J125">
            <v>31900</v>
          </cell>
          <cell r="L125">
            <v>0</v>
          </cell>
        </row>
        <row r="126">
          <cell r="D126" t="str">
            <v>1P191</v>
          </cell>
          <cell r="E126" t="str">
            <v>acido muritaico</v>
          </cell>
          <cell r="F126" t="str">
            <v>lt</v>
          </cell>
          <cell r="G126">
            <v>1400</v>
          </cell>
          <cell r="I126">
            <v>0</v>
          </cell>
          <cell r="J126">
            <v>1400</v>
          </cell>
          <cell r="L126">
            <v>0</v>
          </cell>
        </row>
        <row r="127">
          <cell r="D127" t="str">
            <v>1SK56</v>
          </cell>
          <cell r="E127" t="str">
            <v>separol n 20 k</v>
          </cell>
          <cell r="F127" t="str">
            <v>kg</v>
          </cell>
          <cell r="G127">
            <v>7488</v>
          </cell>
          <cell r="I127">
            <v>0</v>
          </cell>
          <cell r="J127">
            <v>7488</v>
          </cell>
          <cell r="K127" t="str">
            <v>SIKA</v>
          </cell>
          <cell r="L127">
            <v>43025</v>
          </cell>
        </row>
        <row r="128">
          <cell r="D128" t="str">
            <v>1SK57</v>
          </cell>
          <cell r="E128" t="str">
            <v>sanisil - silicona 300cc</v>
          </cell>
          <cell r="F128" t="str">
            <v>u</v>
          </cell>
          <cell r="G128">
            <v>9050</v>
          </cell>
          <cell r="I128">
            <v>0</v>
          </cell>
          <cell r="J128">
            <v>9050</v>
          </cell>
          <cell r="K128" t="str">
            <v>SIKA</v>
          </cell>
          <cell r="L128">
            <v>43025</v>
          </cell>
        </row>
        <row r="129">
          <cell r="D129" t="str">
            <v>1SK94</v>
          </cell>
          <cell r="E129" t="str">
            <v>binda boquilla color blanco/beige x2k</v>
          </cell>
          <cell r="F129" t="str">
            <v>kg</v>
          </cell>
          <cell r="G129">
            <v>4133</v>
          </cell>
          <cell r="I129">
            <v>0</v>
          </cell>
          <cell r="J129">
            <v>4133</v>
          </cell>
          <cell r="K129" t="str">
            <v>SIKA</v>
          </cell>
          <cell r="L129">
            <v>43025</v>
          </cell>
        </row>
        <row r="130">
          <cell r="D130" t="str">
            <v>1SK98</v>
          </cell>
          <cell r="E130" t="str">
            <v>estuka pañete 50k</v>
          </cell>
          <cell r="F130" t="str">
            <v>kg</v>
          </cell>
          <cell r="G130">
            <v>803</v>
          </cell>
          <cell r="I130">
            <v>0</v>
          </cell>
          <cell r="J130">
            <v>803</v>
          </cell>
          <cell r="K130" t="str">
            <v>SIKA</v>
          </cell>
          <cell r="L130">
            <v>43025</v>
          </cell>
        </row>
        <row r="131">
          <cell r="D131" t="str">
            <v>1SKC2</v>
          </cell>
          <cell r="E131" t="str">
            <v>sika vinilo t-1 5gl</v>
          </cell>
          <cell r="F131" t="str">
            <v>gl</v>
          </cell>
          <cell r="G131">
            <v>34650</v>
          </cell>
          <cell r="I131">
            <v>0</v>
          </cell>
          <cell r="J131">
            <v>34650</v>
          </cell>
          <cell r="K131" t="str">
            <v>SIKA</v>
          </cell>
          <cell r="L131">
            <v>43025</v>
          </cell>
        </row>
        <row r="132">
          <cell r="D132" t="str">
            <v>1SKCF</v>
          </cell>
          <cell r="E132" t="str">
            <v>sika esmalte 3133 5gl</v>
          </cell>
          <cell r="F132" t="str">
            <v>gl</v>
          </cell>
          <cell r="G132">
            <v>45000</v>
          </cell>
          <cell r="I132">
            <v>0</v>
          </cell>
          <cell r="J132">
            <v>45000</v>
          </cell>
          <cell r="K132" t="str">
            <v>SIKA</v>
          </cell>
          <cell r="L132">
            <v>43025</v>
          </cell>
        </row>
        <row r="133">
          <cell r="D133" t="str">
            <v>1SKJO</v>
          </cell>
          <cell r="E133" t="str">
            <v>sikaflex-1c sl 300cc gris</v>
          </cell>
          <cell r="F133" t="str">
            <v>u</v>
          </cell>
          <cell r="G133">
            <v>23650</v>
          </cell>
          <cell r="I133">
            <v>0</v>
          </cell>
          <cell r="J133">
            <v>23650</v>
          </cell>
          <cell r="K133" t="str">
            <v>SIKA</v>
          </cell>
          <cell r="L133">
            <v>43025</v>
          </cell>
        </row>
        <row r="134">
          <cell r="D134" t="str">
            <v>1V111</v>
          </cell>
          <cell r="E134" t="str">
            <v>ventana en aluminio crudo</v>
          </cell>
          <cell r="F134" t="str">
            <v>m2</v>
          </cell>
          <cell r="G134">
            <v>185000</v>
          </cell>
          <cell r="I134">
            <v>0</v>
          </cell>
          <cell r="J134">
            <v>185000</v>
          </cell>
          <cell r="L134">
            <v>0</v>
          </cell>
        </row>
        <row r="135">
          <cell r="D135" t="str">
            <v>1X111</v>
          </cell>
          <cell r="E135" t="str">
            <v>brocha</v>
          </cell>
          <cell r="F135" t="str">
            <v>u</v>
          </cell>
          <cell r="G135">
            <v>9400</v>
          </cell>
          <cell r="H135">
            <v>0</v>
          </cell>
          <cell r="I135">
            <v>0</v>
          </cell>
          <cell r="J135">
            <v>9400</v>
          </cell>
          <cell r="L135">
            <v>0</v>
          </cell>
        </row>
        <row r="136">
          <cell r="D136" t="str">
            <v>1X112</v>
          </cell>
          <cell r="E136" t="str">
            <v>papel de lija</v>
          </cell>
          <cell r="F136" t="str">
            <v>u</v>
          </cell>
          <cell r="G136">
            <v>1100</v>
          </cell>
          <cell r="H136">
            <v>0</v>
          </cell>
          <cell r="I136">
            <v>0</v>
          </cell>
          <cell r="J136">
            <v>1100</v>
          </cell>
          <cell r="L136">
            <v>0</v>
          </cell>
        </row>
        <row r="137">
          <cell r="D137">
            <v>21111</v>
          </cell>
          <cell r="E137" t="str">
            <v>mo ayudante</v>
          </cell>
          <cell r="F137" t="str">
            <v>h</v>
          </cell>
          <cell r="G137">
            <v>26041.4</v>
          </cell>
          <cell r="I137">
            <v>0.68489999999999995</v>
          </cell>
          <cell r="J137">
            <v>43877.154859999995</v>
          </cell>
          <cell r="L137">
            <v>0</v>
          </cell>
        </row>
        <row r="138">
          <cell r="D138">
            <v>21121</v>
          </cell>
          <cell r="E138" t="str">
            <v>mo oficial obra negra</v>
          </cell>
          <cell r="F138" t="str">
            <v>jor</v>
          </cell>
          <cell r="G138">
            <v>60155.633999999998</v>
          </cell>
          <cell r="I138">
            <v>0.66269999999999996</v>
          </cell>
          <cell r="J138">
            <v>100020.7726518</v>
          </cell>
          <cell r="L138">
            <v>0</v>
          </cell>
        </row>
        <row r="139">
          <cell r="D139" t="str">
            <v>2C1+1</v>
          </cell>
          <cell r="E139" t="str">
            <v>cuadrilla 1 oficial + 1 ayudante</v>
          </cell>
          <cell r="F139" t="str">
            <v>jor</v>
          </cell>
          <cell r="G139">
            <v>86197.034</v>
          </cell>
          <cell r="I139">
            <v>0.67379999999999995</v>
          </cell>
          <cell r="J139">
            <v>144276.59550920001</v>
          </cell>
          <cell r="L139">
            <v>0</v>
          </cell>
        </row>
        <row r="140">
          <cell r="D140" t="str">
            <v>2HSA5</v>
          </cell>
          <cell r="E140" t="str">
            <v>ensayo de permeabilidad</v>
          </cell>
          <cell r="F140" t="str">
            <v>u</v>
          </cell>
          <cell r="G140">
            <v>100000</v>
          </cell>
          <cell r="I140">
            <v>0</v>
          </cell>
          <cell r="J140">
            <v>100000</v>
          </cell>
          <cell r="K140" t="str">
            <v>PAVCO</v>
          </cell>
          <cell r="L140">
            <v>43009</v>
          </cell>
        </row>
        <row r="141">
          <cell r="D141" t="str">
            <v>43M11</v>
          </cell>
          <cell r="E141" t="str">
            <v>seccion completa andamio 1.20x1.50m</v>
          </cell>
          <cell r="F141" t="str">
            <v>d</v>
          </cell>
          <cell r="G141">
            <v>480</v>
          </cell>
          <cell r="I141">
            <v>0</v>
          </cell>
          <cell r="J141">
            <v>480</v>
          </cell>
          <cell r="K141" t="str">
            <v>ARRENDAEQUIPOS</v>
          </cell>
          <cell r="L141">
            <v>43048</v>
          </cell>
        </row>
        <row r="142">
          <cell r="D142">
            <v>44146</v>
          </cell>
          <cell r="E142" t="str">
            <v>taladro 1/2"-5/8"</v>
          </cell>
          <cell r="F142" t="str">
            <v>d</v>
          </cell>
          <cell r="G142">
            <v>18200</v>
          </cell>
          <cell r="I142">
            <v>0</v>
          </cell>
          <cell r="J142">
            <v>18200</v>
          </cell>
          <cell r="K142" t="str">
            <v>ARRENDAEQUIPOS</v>
          </cell>
          <cell r="L142">
            <v>43048</v>
          </cell>
        </row>
        <row r="143">
          <cell r="D143">
            <v>46111</v>
          </cell>
          <cell r="E143" t="str">
            <v>herramienta y equipo menor</v>
          </cell>
          <cell r="F143" t="str">
            <v>%</v>
          </cell>
          <cell r="G143">
            <v>0.05</v>
          </cell>
          <cell r="I143">
            <v>0</v>
          </cell>
          <cell r="J143">
            <v>0.05</v>
          </cell>
          <cell r="L143">
            <v>0</v>
          </cell>
        </row>
        <row r="144">
          <cell r="D144" t="str">
            <v>4J211</v>
          </cell>
          <cell r="E144" t="str">
            <v>cortadora de baldosin</v>
          </cell>
          <cell r="F144" t="str">
            <v>d</v>
          </cell>
          <cell r="G144">
            <v>5750</v>
          </cell>
          <cell r="I144">
            <v>0</v>
          </cell>
          <cell r="J144">
            <v>5750</v>
          </cell>
          <cell r="K144" t="str">
            <v>ARRENDAEQUIPOS</v>
          </cell>
          <cell r="L144">
            <v>43048</v>
          </cell>
        </row>
        <row r="145">
          <cell r="D145" t="str">
            <v>48Z1A</v>
          </cell>
          <cell r="E145" t="str">
            <v>can madera comun de 2.80-3.00 m</v>
          </cell>
          <cell r="F145" t="str">
            <v>u</v>
          </cell>
          <cell r="G145">
            <v>4500</v>
          </cell>
          <cell r="I145">
            <v>0</v>
          </cell>
          <cell r="J145">
            <v>4500</v>
          </cell>
          <cell r="L145">
            <v>0</v>
          </cell>
        </row>
        <row r="146">
          <cell r="D146" t="str">
            <v>48Z1B</v>
          </cell>
          <cell r="E146" t="str">
            <v>can madera comun de 2.80-3.00 m</v>
          </cell>
          <cell r="F146" t="str">
            <v>d</v>
          </cell>
          <cell r="G146">
            <v>226</v>
          </cell>
          <cell r="I146">
            <v>0</v>
          </cell>
          <cell r="J146">
            <v>226</v>
          </cell>
          <cell r="L146">
            <v>0</v>
          </cell>
        </row>
        <row r="147">
          <cell r="D147" t="str">
            <v>6TB11</v>
          </cell>
          <cell r="E147" t="str">
            <v>transporte de materiales varios y botada de escombros</v>
          </cell>
          <cell r="F147" t="str">
            <v>%</v>
          </cell>
          <cell r="G147">
            <v>0.08</v>
          </cell>
          <cell r="I147">
            <v>0</v>
          </cell>
          <cell r="J147">
            <v>0.08</v>
          </cell>
          <cell r="L147">
            <v>0</v>
          </cell>
        </row>
        <row r="148">
          <cell r="D148" t="str">
            <v>6TI11</v>
          </cell>
          <cell r="E148" t="str">
            <v>transporte interno materiales</v>
          </cell>
          <cell r="F148" t="str">
            <v>m3/k</v>
          </cell>
          <cell r="G148">
            <v>24500</v>
          </cell>
          <cell r="I148">
            <v>0</v>
          </cell>
          <cell r="J148">
            <v>24500</v>
          </cell>
          <cell r="L148">
            <v>0</v>
          </cell>
        </row>
        <row r="149">
          <cell r="D149" t="str">
            <v>71A14</v>
          </cell>
          <cell r="E149" t="str">
            <v>aux mortero de pega 1:4:1/4</v>
          </cell>
          <cell r="F149" t="str">
            <v>m3</v>
          </cell>
          <cell r="G149">
            <v>361966.39035693201</v>
          </cell>
          <cell r="J149">
            <v>361966.39035693201</v>
          </cell>
          <cell r="L149">
            <v>0</v>
          </cell>
          <cell r="M149">
            <v>1</v>
          </cell>
        </row>
        <row r="150">
          <cell r="D150" t="str">
            <v>71A54</v>
          </cell>
          <cell r="E150" t="str">
            <v>aux mortero de revoque 1:4:1/4</v>
          </cell>
          <cell r="F150" t="str">
            <v>m3</v>
          </cell>
          <cell r="G150">
            <v>361966.39035693201</v>
          </cell>
          <cell r="J150">
            <v>361966.39035693201</v>
          </cell>
          <cell r="L150">
            <v>0</v>
          </cell>
          <cell r="M150">
            <v>1</v>
          </cell>
        </row>
        <row r="151">
          <cell r="D151">
            <v>72132</v>
          </cell>
          <cell r="E151" t="str">
            <v>aux concreto 3000 psi (21.1 MPa) -obra- 3/4"</v>
          </cell>
          <cell r="F151" t="str">
            <v>m3</v>
          </cell>
          <cell r="G151">
            <v>362126.35888539802</v>
          </cell>
          <cell r="J151">
            <v>362126.35888539802</v>
          </cell>
          <cell r="L151">
            <v>0</v>
          </cell>
          <cell r="M151">
            <v>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"/>
      <sheetName val="LISTA DE BENEFICIARIOS"/>
      <sheetName val="COSTOS ADMINISTRACIÓN"/>
      <sheetName val="APU"/>
      <sheetName val="SUBANÁLISIS"/>
      <sheetName val="MATERIALES"/>
      <sheetName val="COSTO SUPERVISIÓN"/>
      <sheetName val="BASE CALCULO FM"/>
      <sheetName val="INTERVENTORIA"/>
      <sheetName val="INVERSIÓN AMBIENTAL"/>
      <sheetName val="GASTOS VARIOS SUPERVISIÓN"/>
      <sheetName val="PRESTACIONES SOCIALES"/>
    </sheetNames>
    <sheetDataSet>
      <sheetData sheetId="0">
        <row r="94">
          <cell r="GY94">
            <v>670487510.78349459</v>
          </cell>
        </row>
      </sheetData>
      <sheetData sheetId="1" refreshError="1"/>
      <sheetData sheetId="2" refreshError="1"/>
      <sheetData sheetId="3">
        <row r="43">
          <cell r="H43">
            <v>0.30074082579759198</v>
          </cell>
        </row>
      </sheetData>
      <sheetData sheetId="4">
        <row r="3">
          <cell r="B3" t="str">
            <v>DESCRIPCION</v>
          </cell>
        </row>
        <row r="4">
          <cell r="B4" t="str">
            <v>PRELIMINARES</v>
          </cell>
        </row>
        <row r="5">
          <cell r="B5" t="str">
            <v>LOCALIZACION Y REPLANTEO METODO MANUAL. INCLUYE LARGUEROS, NYLON, TRANSPORTE INTERNO Y TODO LO NECESARIO PARA SU CORRECTA EJECUCION.</v>
          </cell>
        </row>
        <row r="6">
          <cell r="B6" t="str">
            <v>liston 2" x 2" X 3 m</v>
          </cell>
        </row>
        <row r="7">
          <cell r="B7" t="str">
            <v>clavos</v>
          </cell>
        </row>
        <row r="8">
          <cell r="B8" t="str">
            <v>nylon 0.3 mm x 3.0 m</v>
          </cell>
        </row>
        <row r="9">
          <cell r="B9" t="str">
            <v>mo oficial obra negra</v>
          </cell>
        </row>
        <row r="10">
          <cell r="B10" t="str">
            <v>transporte de materiales varios y botada de escombros</v>
          </cell>
        </row>
        <row r="11">
          <cell r="B11" t="str">
            <v>herramienta y equipo menor</v>
          </cell>
        </row>
        <row r="12">
          <cell r="B12" t="str">
            <v>COSTO DIRECTO: (M2)</v>
          </cell>
        </row>
        <row r="13">
          <cell r="B13" t="str">
            <v>DEMOLICION DE MURO EN LADRILLO O TAPIA DE E=10 CM A 50 CM; INCLUYE BOTADA</v>
          </cell>
        </row>
        <row r="14">
          <cell r="B14" t="str">
            <v>cuadrilla 1 oficial + 1 ayudante</v>
          </cell>
        </row>
        <row r="15">
          <cell r="B15" t="str">
            <v>transporte de materiales varios y botada de escombros</v>
          </cell>
        </row>
        <row r="16">
          <cell r="B16" t="str">
            <v>herramienta y equipo menor</v>
          </cell>
        </row>
        <row r="17">
          <cell r="B17" t="str">
            <v>COSTO DIRECTO: (M2)</v>
          </cell>
        </row>
        <row r="18">
          <cell r="B18" t="str">
            <v>DEMOLICION DE PISO MORTERO; INCLUYE BOTADA.</v>
          </cell>
        </row>
        <row r="19">
          <cell r="B19" t="str">
            <v>cuadrilla 1 oficial + 1 ayudante</v>
          </cell>
        </row>
        <row r="20">
          <cell r="B20" t="str">
            <v>transporte de materiales varios y botada de escombros</v>
          </cell>
        </row>
        <row r="21">
          <cell r="B21" t="str">
            <v>herramienta y equipo menor</v>
          </cell>
        </row>
        <row r="22">
          <cell r="B22" t="str">
            <v>COSTO DIRECTO: (M2)</v>
          </cell>
        </row>
        <row r="23">
          <cell r="B23" t="str">
            <v>DEMOLICION DE ENCHAPES; INCLUYE BOTADA.</v>
          </cell>
        </row>
        <row r="24">
          <cell r="B24" t="str">
            <v>cuadrilla 1 oficial + 1 ayudante</v>
          </cell>
        </row>
        <row r="25">
          <cell r="B25" t="str">
            <v>transporte de materiales varios y botada de escombros</v>
          </cell>
        </row>
        <row r="26">
          <cell r="B26" t="str">
            <v>herramienta y equipo menor</v>
          </cell>
        </row>
        <row r="27">
          <cell r="B27" t="str">
            <v>COSTO DIRECTO: (M2)</v>
          </cell>
        </row>
        <row r="28">
          <cell r="B28" t="str">
            <v>RETIRO DE APARATOS SANITARIOS; DESMONTE DE CABINAS, PUERTAS, VENTANAS Y LVD PREFABRICADO O SIMILAR; INCLUYE BOTADA.</v>
          </cell>
        </row>
        <row r="29">
          <cell r="B29" t="str">
            <v>cuadrilla 1 oficial + 1 ayudante</v>
          </cell>
        </row>
        <row r="30">
          <cell r="B30" t="str">
            <v>transporte de materiales varios y botada de escombros</v>
          </cell>
        </row>
        <row r="31">
          <cell r="B31" t="str">
            <v>herramienta y equipo menor</v>
          </cell>
        </row>
        <row r="32">
          <cell r="B32" t="str">
            <v>COSTO DIRECTO: (U)</v>
          </cell>
        </row>
        <row r="33">
          <cell r="B33" t="str">
            <v>DESMONTE DE CUBIERTA EN FIBROCEMENTO, ZINC O SIMILAR</v>
          </cell>
        </row>
        <row r="34">
          <cell r="B34" t="str">
            <v>seccion completa andamio 1.20x1.50m</v>
          </cell>
        </row>
        <row r="35">
          <cell r="B35" t="str">
            <v>can madera comun de 2.80-3.00 m</v>
          </cell>
        </row>
        <row r="36">
          <cell r="B36" t="str">
            <v>cuadrilla 1 oficial + 1 ayudante</v>
          </cell>
        </row>
        <row r="37">
          <cell r="B37" t="str">
            <v>transporte de materiales varios y botada de escombros</v>
          </cell>
        </row>
        <row r="38">
          <cell r="B38" t="str">
            <v>herramienta y equipo menor</v>
          </cell>
        </row>
        <row r="39">
          <cell r="B39" t="str">
            <v>COSTO DIRECTO: (M2)</v>
          </cell>
        </row>
        <row r="40">
          <cell r="B40" t="str">
            <v>ADECUACION DE SUPERFICIE PARA REVOQUE.</v>
          </cell>
        </row>
        <row r="41">
          <cell r="B41" t="str">
            <v>cuadrilla 1 oficial + 1 ayudante</v>
          </cell>
        </row>
        <row r="42">
          <cell r="B42" t="str">
            <v>transporte de materiales varios y botada de escombros</v>
          </cell>
        </row>
        <row r="43">
          <cell r="B43" t="str">
            <v>herramienta y equipo menor</v>
          </cell>
        </row>
        <row r="44">
          <cell r="B44" t="str">
            <v>COSTO DIRECTO: (M2)</v>
          </cell>
        </row>
        <row r="45">
          <cell r="B45" t="str">
            <v>MOVIMIENTOS DE TIERRA</v>
          </cell>
        </row>
        <row r="46">
          <cell r="B46" t="str">
            <v>EXCAVACION MANUAL DE MATERIAL HETEROGENEO DE 0-2 M, BAJO CUALQUIER GRADO DE HUMEDAD. INCLUYE DESCAPOTE, MATERIAL COMUN, ROCA DESCOMPUESTA, BOLAS DE ROCA DE VOLUMEN INFERIOR A 0.35 M3; INCLUYE CARGUE Y TRANSPORTE INTERNO Y SU MEDIDA SERA EN EL SITIO; NO INCLUYE BOTADERO; NO INCLUYE ENTIBADO.</v>
          </cell>
        </row>
        <row r="47">
          <cell r="B47" t="str">
            <v>saco de fibra</v>
          </cell>
        </row>
        <row r="48">
          <cell r="B48" t="str">
            <v>mo ayudante</v>
          </cell>
        </row>
        <row r="49">
          <cell r="B49" t="str">
            <v>transporte de materiales varios y botada de escombros</v>
          </cell>
        </row>
        <row r="50">
          <cell r="B50" t="str">
            <v>herramienta y equipo menor</v>
          </cell>
        </row>
        <row r="51">
          <cell r="B51" t="str">
            <v>COSTO DIRECTO: (M3)</v>
          </cell>
        </row>
        <row r="52">
          <cell r="B52" t="str">
            <v>LLENOS EN MATERIAL PROVENIENTES DE LA EXCAVACIÓN, COMPACTADOS MECÁNICAMENTE HASTA OBTENER UNA DENSIDAD DEL 95% DE LA MÁXIMA OBTENIDA EN EL ENSAYO DEL PRÓCTOR MODIFICADO. INCLUYE TRANSPORTE INTERNO. SU MEDIDA SERÁ EN SITIO YA COMPACTADO.</v>
          </cell>
        </row>
        <row r="53">
          <cell r="B53" t="str">
            <v>Compactador tipo Canguro</v>
          </cell>
        </row>
        <row r="54">
          <cell r="B54" t="str">
            <v>mo ayudante</v>
          </cell>
        </row>
        <row r="55">
          <cell r="B55" t="str">
            <v>transporte de materiales varios y botada de escombros</v>
          </cell>
        </row>
        <row r="56">
          <cell r="B56" t="str">
            <v>herramienta y equipo menor</v>
          </cell>
        </row>
        <row r="57">
          <cell r="B57" t="str">
            <v>COSTO DIRECTO: (M3)</v>
          </cell>
        </row>
        <row r="58">
          <cell r="B58" t="str">
            <v>BOTADA DE MATERIALES RESULTANTES DE EXCAVACIONES, DEMOLICIONES, RETIRO Y DEMAS ACTIVIDADES QUE ASI LO REQUIERAN, ESTE SERA LLEVADO EN VOLQUETA U OTRO MEDIO DE TRANSPORTE AL SITIO DESTINADO.</v>
          </cell>
        </row>
        <row r="59">
          <cell r="B59" t="str">
            <v>saco de fibra</v>
          </cell>
        </row>
        <row r="60">
          <cell r="B60" t="str">
            <v>mo ayudante</v>
          </cell>
        </row>
        <row r="61">
          <cell r="B61" t="str">
            <v>transporte de materiales varios y botada de escombros</v>
          </cell>
        </row>
        <row r="62">
          <cell r="B62" t="str">
            <v>herramienta y equipo menor</v>
          </cell>
        </row>
        <row r="63">
          <cell r="B63" t="str">
            <v>COSTO DIRECTO: (M3)</v>
          </cell>
        </row>
        <row r="64">
          <cell r="B64" t="str">
            <v>CONCRETOS ESTRUCTURALES</v>
          </cell>
        </row>
        <row r="65">
          <cell r="B65" t="str">
            <v>COLOCACIÓN DE CONCRETO DE 14 MPA PARA SOLADO, CON UN ESPESOR DE 0.05 M. INCLUYE EL SUMINISTRO Y EL TRANSPORTE DEL CONCRETO Y TODOS LOS DEMÁS ELEMENTOS NECESARIOS PARA SU CORRECTA CONSTRUCCIÓN, INCLUYE ACARREO INTERNO.</v>
          </cell>
        </row>
        <row r="66">
          <cell r="B66" t="str">
            <v>CONCRETO 200 psi (14 mpA) - obra - 3/4"</v>
          </cell>
        </row>
        <row r="67">
          <cell r="B67" t="str">
            <v>cuadrilla 1 oficial + 1 ayudante</v>
          </cell>
        </row>
        <row r="68">
          <cell r="B68" t="str">
            <v>transporte de materiales varios y botada de escombros</v>
          </cell>
        </row>
        <row r="69">
          <cell r="B69" t="str">
            <v>herramienta y equipo menor</v>
          </cell>
        </row>
        <row r="70">
          <cell r="B70" t="str">
            <v>COSTO DIRECTO: (M2)</v>
          </cell>
        </row>
        <row r="71">
          <cell r="B71" t="str">
            <v>VIGA DE CIMENTACION EN CONCRETO DE 21 MPa, DE SECCION 0.25X0.20 M. INCLUYE FORMALETA, EQUIPO Y TODO LO NECESARIO PARA SU CORRECTA COLOCACION Y FUNCIONAMIENTO.</v>
          </cell>
        </row>
        <row r="72">
          <cell r="B72" t="str">
            <v>aux concreto 3000 psi (21.1 MPa) -obra- 3/4"</v>
          </cell>
        </row>
        <row r="73">
          <cell r="B73" t="str">
            <v>alambre recocido (alambre cal 18)</v>
          </cell>
        </row>
        <row r="74">
          <cell r="B74" t="str">
            <v>clavos</v>
          </cell>
        </row>
        <row r="75">
          <cell r="B75" t="str">
            <v>can madera comun de 2.80-3.00 m</v>
          </cell>
        </row>
        <row r="76">
          <cell r="B76" t="str">
            <v>tabla madera comun 1x8" 3.962 m</v>
          </cell>
        </row>
        <row r="77">
          <cell r="B77" t="str">
            <v>liston 2" x 2" x 3.2 m</v>
          </cell>
        </row>
        <row r="78">
          <cell r="B78" t="str">
            <v>moldura en madera 1/4 bocel x 2,80 m</v>
          </cell>
        </row>
        <row r="79">
          <cell r="B79" t="str">
            <v>separol n 20 k</v>
          </cell>
        </row>
        <row r="80">
          <cell r="B80" t="str">
            <v>seccion completa andamio 1.20x1.50m</v>
          </cell>
        </row>
        <row r="81">
          <cell r="B81" t="str">
            <v>cuadrilla 1 oficial + 1 ayudante</v>
          </cell>
        </row>
        <row r="82">
          <cell r="B82" t="str">
            <v>transporte de materiales varios y botada de escombros</v>
          </cell>
        </row>
        <row r="83">
          <cell r="B83" t="str">
            <v>herramienta y equipo menor</v>
          </cell>
        </row>
        <row r="84">
          <cell r="B84" t="str">
            <v>COSTO DIRECTO: (M)</v>
          </cell>
        </row>
        <row r="85">
          <cell r="B85" t="str">
            <v>VIGA DE AMARRE SUPERIOR EN CONCRETO DE 21 MPa SOBRE MAMPOSTERIA, DE SECCION 0.10X0.15 M. INCLUYE FORMALETA, EQUIPO Y TODO LO NECESARIO PARA SU CORRECTA COLOCACION Y FUNCIONAMIENTO.</v>
          </cell>
        </row>
        <row r="86">
          <cell r="B86" t="str">
            <v>aux concreto 3000 psi (21.1 MPa) -obra- 3/4"</v>
          </cell>
        </row>
        <row r="87">
          <cell r="B87" t="str">
            <v>alambre recocido (alambre cal 18)</v>
          </cell>
        </row>
        <row r="88">
          <cell r="B88" t="str">
            <v>clavos</v>
          </cell>
        </row>
        <row r="89">
          <cell r="B89" t="str">
            <v>tabla madera comun 1x8" 3.962 m</v>
          </cell>
        </row>
        <row r="90">
          <cell r="B90" t="str">
            <v>liston 2" x 2" x 3.2 m</v>
          </cell>
        </row>
        <row r="91">
          <cell r="B91" t="str">
            <v>separol n 20 k</v>
          </cell>
        </row>
        <row r="92">
          <cell r="B92" t="str">
            <v>seccion completa andamio 1.20x1.50m</v>
          </cell>
        </row>
        <row r="93">
          <cell r="B93" t="str">
            <v>cuadrilla 1 oficial + 1 ayudante</v>
          </cell>
        </row>
        <row r="94">
          <cell r="B94" t="str">
            <v>transporte de materiales varios y botada de escombros</v>
          </cell>
        </row>
        <row r="95">
          <cell r="B95" t="str">
            <v>herramienta y equipo menor</v>
          </cell>
        </row>
        <row r="96">
          <cell r="B96" t="str">
            <v>COSTO DIRECTO: (M)</v>
          </cell>
        </row>
        <row r="97">
          <cell r="B97" t="str">
            <v>CINTAS DE AMARRE SUPERIOR EN CONCRETO DE 21 MPa SOBRE MAMPOSTERIA, DE SECCION 0.10X0.12 M. INCLUYE FORMALETA, EQUIPO Y TODO LO NECESARIO PARA SU CORRECTA COLOCACION Y FUNCIONAMIENTO.</v>
          </cell>
        </row>
        <row r="98">
          <cell r="B98" t="str">
            <v>aux concreto 3000 psi (21.1 MPa) -obra- 3/4"</v>
          </cell>
        </row>
        <row r="99">
          <cell r="B99" t="str">
            <v>alambre recocido (alambre cal 18)</v>
          </cell>
        </row>
        <row r="100">
          <cell r="B100" t="str">
            <v>clavos</v>
          </cell>
        </row>
        <row r="101">
          <cell r="B101" t="str">
            <v>tabla madera comun 1x8" 3.962 m</v>
          </cell>
        </row>
        <row r="102">
          <cell r="B102" t="str">
            <v>liston 2" x 2" x 3.2 m</v>
          </cell>
        </row>
        <row r="103">
          <cell r="B103" t="str">
            <v>separol n 20 k</v>
          </cell>
        </row>
        <row r="104">
          <cell r="B104" t="str">
            <v>seccion completa andamio 1.20x1.50m</v>
          </cell>
        </row>
        <row r="105">
          <cell r="B105" t="str">
            <v>cuadrilla 1 oficial + 1 ayudante</v>
          </cell>
        </row>
        <row r="106">
          <cell r="B106" t="str">
            <v>transporte de materiales varios y botada de escombros</v>
          </cell>
        </row>
        <row r="107">
          <cell r="B107" t="str">
            <v>herramienta y equipo menor</v>
          </cell>
        </row>
        <row r="108">
          <cell r="B108" t="str">
            <v>COSTO DIRECTO: (M)</v>
          </cell>
        </row>
        <row r="109">
          <cell r="B109" t="str">
            <v>ACERO DE REFUERZO</v>
          </cell>
        </row>
        <row r="110">
          <cell r="B110" t="str">
            <v>ACERO DE REFUERZO DE FY=420 MPa. COMPRENDE EL SUMINISTRO, TRANSPORTE, CORTE, DOBLAJE, FIGURACION Y COLOCACION DE BARRAS DE ACERO PARA EL REFUERZO DE ESTRUCTURAS Y DEMAS OBRAS QUE REQUIERAN DE ESTE ELEMENTO.</v>
          </cell>
        </row>
        <row r="111">
          <cell r="B111" t="str">
            <v>acero de refuerzo figurado</v>
          </cell>
        </row>
        <row r="112">
          <cell r="B112" t="str">
            <v>alambre recocido (alambre cal 18)</v>
          </cell>
        </row>
        <row r="113">
          <cell r="B113" t="str">
            <v>cuadrilla 1 oficial + 1 ayudante</v>
          </cell>
        </row>
        <row r="114">
          <cell r="B114" t="str">
            <v>transporte de materiales varios y botada de escombros</v>
          </cell>
        </row>
        <row r="115">
          <cell r="B115" t="str">
            <v>herramienta y equipo menor</v>
          </cell>
        </row>
        <row r="116">
          <cell r="B116" t="str">
            <v>COSTO DIRECTO: (KG)</v>
          </cell>
        </row>
        <row r="117">
          <cell r="B117" t="str">
            <v>MAMPOSTERIAS, DIVISIONES Y ELEMENTOS NO ESTRUCTURALES</v>
          </cell>
        </row>
        <row r="118">
          <cell r="B118" t="str">
            <v>SUMINISTRO, TRANSPORTE Y COLOCACION DE CONCRETO FLUIDO PARA DOVELAS EN MAMPOSTERIA ESTRUCTURAL. INCLUYE ACERO DE REFUERZO Y GROUTING DE 21 MPa, ESPACIADAS DE ACUERDO A LOS DISEÑOS, O EN SU DEFECTO CADA 1.20 M Y EN LAS INTERSECCIONES DE MUROS.</v>
          </cell>
        </row>
        <row r="119">
          <cell r="B119" t="str">
            <v>aux concreto 3000 psi (21.1 MPa) -obra- 3/4"</v>
          </cell>
        </row>
        <row r="120">
          <cell r="B120" t="str">
            <v>acero de refuerzo figurado</v>
          </cell>
        </row>
        <row r="121">
          <cell r="B121" t="str">
            <v>seccion completa andamio 1.20x1.50m</v>
          </cell>
        </row>
        <row r="122">
          <cell r="B122" t="str">
            <v>can madera comun de 2.80-3.00 m</v>
          </cell>
        </row>
        <row r="123">
          <cell r="B123" t="str">
            <v>cuadrilla 1 oficial + 1 ayudante</v>
          </cell>
        </row>
        <row r="124">
          <cell r="B124" t="str">
            <v>transporte de materiales varios y botada de escombros</v>
          </cell>
        </row>
        <row r="125">
          <cell r="B125" t="str">
            <v>herramienta y equipo menor</v>
          </cell>
        </row>
        <row r="126">
          <cell r="B126" t="str">
            <v>COSTO DIRECTO: (M)</v>
          </cell>
        </row>
        <row r="127">
          <cell r="B127" t="str">
            <v>CONSTRUCCION DE MAMPOSTERIA EN BLOQUE DE CONCRETO, PERFORACION VERTICAL, DE 10X20X40 CM, RESISTENCIA DE 10 MPa. INCLUYE EL SUMINISTRO, TRANSPORTE Y COLOCACION DEL BLOQUE VERTICAL, EL MORTERO DE PEGA TIPO S, ESPESOR MAX=0.01 M, ENCORAZADOS Y TODOS LOS ELEMENTOS NECESARIOS PARA SU CORRECTA INSTALACION. TODOS LOS CORTES SERAN REALIZADOS A MAQUINA.</v>
          </cell>
        </row>
        <row r="128">
          <cell r="B128" t="str">
            <v>seccion completa andamio 1.20x1.50m</v>
          </cell>
        </row>
        <row r="129">
          <cell r="B129" t="str">
            <v>acido muritaico</v>
          </cell>
        </row>
        <row r="130">
          <cell r="B130" t="str">
            <v>hidrofugo</v>
          </cell>
        </row>
        <row r="131">
          <cell r="B131" t="str">
            <v>bloque de concreto 10x20x40</v>
          </cell>
        </row>
        <row r="132">
          <cell r="B132" t="str">
            <v>aux mortero de pega 1:4:1/4</v>
          </cell>
        </row>
        <row r="133">
          <cell r="B133" t="str">
            <v>cuadrilla 1 oficial + 1 ayudante</v>
          </cell>
        </row>
        <row r="134">
          <cell r="B134" t="str">
            <v>transporte de materiales varios y botada de escombros</v>
          </cell>
        </row>
        <row r="135">
          <cell r="B135" t="str">
            <v>herramienta y equipo menor</v>
          </cell>
        </row>
        <row r="136">
          <cell r="B136" t="str">
            <v>COSTO DIRECTO: (M2)</v>
          </cell>
        </row>
        <row r="137">
          <cell r="B137" t="str">
            <v>CUBIERTAS Y CIELOS</v>
          </cell>
        </row>
        <row r="138">
          <cell r="B138" t="str">
            <v>SUMINISTRO, TRANSPORTE E INSTALACION DE CUBIERTA EN TEJA FIBROCEMENTO #8 2,44 X 0,92 METROS = 2,25 M2. ETERNIT O SIMILAR, INCLUYE AMARRAS PARA INSTALACION A MADERA, SISTEMAS DE ANCLAJE A CONCRETO Y DE FIJACION ENTRE ESTAS. LA MEDIDA SERA TOMADA EN PENDIENTE DE CUBIERTA.</v>
          </cell>
        </row>
        <row r="139">
          <cell r="B139" t="str">
            <v>teja fibrocemento gris #8 2,44 x 0,92</v>
          </cell>
        </row>
        <row r="140">
          <cell r="B140" t="str">
            <v>seccion completa andamio 1.20x1.50m</v>
          </cell>
        </row>
        <row r="141">
          <cell r="B141" t="str">
            <v>Amarre teja tapa metálica 26 cm cal. 18</v>
          </cell>
        </row>
        <row r="142">
          <cell r="B142" t="str">
            <v>transporte de materiales varios y botada de escombros</v>
          </cell>
        </row>
        <row r="143">
          <cell r="B143" t="str">
            <v>cuadrilla 1 oficial + 1 ayudante</v>
          </cell>
        </row>
        <row r="144">
          <cell r="B144" t="str">
            <v>herramienta y equipo menor</v>
          </cell>
        </row>
        <row r="145">
          <cell r="B145" t="str">
            <v>COSTO DIRECTO: (M2)</v>
          </cell>
        </row>
        <row r="146">
          <cell r="B146" t="str">
            <v>SUMINISTRO, TRANSPORTE E INSTALACION DE SOPORTE (DURMIENTES) DE TEJAS, EN MADERA DE 4"X3", INCLUYE ANCLAJES Y TODO LO NECESARIO PARA SU CORRECTO FUNCIONAMIENTO.</v>
          </cell>
        </row>
        <row r="147">
          <cell r="B147" t="str">
            <v>liston 4" x 3" X 3 m</v>
          </cell>
        </row>
        <row r="148">
          <cell r="B148" t="str">
            <v>clavos</v>
          </cell>
        </row>
        <row r="149">
          <cell r="B149" t="str">
            <v>seccion completa andamio 1.20x1.50m</v>
          </cell>
        </row>
        <row r="150">
          <cell r="B150" t="str">
            <v>taladro 1/2"-5/8"</v>
          </cell>
        </row>
        <row r="151">
          <cell r="B151" t="str">
            <v>transporte de materiales varios y botada de escombros</v>
          </cell>
        </row>
        <row r="152">
          <cell r="B152" t="str">
            <v>cuadrilla 1 oficial + 1 ayudante</v>
          </cell>
        </row>
        <row r="153">
          <cell r="B153" t="str">
            <v>herramienta y equipo menor</v>
          </cell>
        </row>
        <row r="154">
          <cell r="B154" t="str">
            <v>COSTO DIRECTO: (M2)</v>
          </cell>
        </row>
        <row r="155">
          <cell r="B155" t="str">
            <v>SUMINISTRO, TRANSPORTE E INSTALACION DE SOPORTE (ALFARDAS O CORREAS) EN MADERA DE SOPORTE DE CUBIERTA EN ABARCO O SIMILAR, DE 2"X3", INCLUYE ANCLAJES Y TODO LO NECESARIO PARA SU CORRECTO FUNCIONAMIENTO.</v>
          </cell>
        </row>
        <row r="156">
          <cell r="B156" t="str">
            <v xml:space="preserve">liston 2" x 3" x 3.2 m </v>
          </cell>
        </row>
        <row r="157">
          <cell r="B157" t="str">
            <v>clavos</v>
          </cell>
        </row>
        <row r="158">
          <cell r="B158" t="str">
            <v>seccion completa andamio 1.20x1.50m</v>
          </cell>
        </row>
        <row r="159">
          <cell r="B159" t="str">
            <v>taladro 1/2"-5/8"</v>
          </cell>
        </row>
        <row r="160">
          <cell r="B160" t="str">
            <v>cuadrilla 1 oficial + 1 ayudante</v>
          </cell>
        </row>
        <row r="161">
          <cell r="B161" t="str">
            <v>transporte de materiales varios y botada de escombros</v>
          </cell>
        </row>
        <row r="162">
          <cell r="B162" t="str">
            <v>herramienta y equipo menor</v>
          </cell>
        </row>
        <row r="163">
          <cell r="B163" t="str">
            <v>COSTO DIRECTO: (M)</v>
          </cell>
        </row>
        <row r="164">
          <cell r="B164" t="str">
            <v>SUMINISTRO, TRANSPORTE Y COLOCACIÓN DE RUANA EN LÁMINA GALVANIZADA CALIBRE 24., DESARROLLO 40 CM. INCLUYE CANCHADA DE MURO, FAJA DE REVOQUE IMPERMEABILIZADA, CON FILETE., PINTURA ANTICORROSIVA Y A BASE DE ACEITE, PESTAÑA DE 5 CM, Y TODOS LOS ELEMENTOS NECESARIOS PARA SU CORRECTA CONSTRUCCIÓN. SEGÚN DISEÑO DE CUBIERTA.</v>
          </cell>
        </row>
        <row r="165">
          <cell r="B165" t="str">
            <v>Ruana galvanizada C24 L=0.40 m</v>
          </cell>
        </row>
        <row r="166">
          <cell r="B166" t="str">
            <v>sika 1 - Impermeabilizante 4 kg</v>
          </cell>
        </row>
        <row r="167">
          <cell r="B167" t="str">
            <v>Pintura anticorrosivo</v>
          </cell>
        </row>
        <row r="168">
          <cell r="B168" t="str">
            <v>brocha</v>
          </cell>
        </row>
        <row r="169">
          <cell r="B169" t="str">
            <v>aux mortero de revoque 1:4:1/4</v>
          </cell>
        </row>
        <row r="170">
          <cell r="B170" t="str">
            <v>taladro 1/2"-5/8"</v>
          </cell>
        </row>
        <row r="171">
          <cell r="B171" t="str">
            <v>cuadrilla 1 oficial + 1 ayudante</v>
          </cell>
        </row>
        <row r="172">
          <cell r="B172" t="str">
            <v>transporte de materiales varios y botada de escombros</v>
          </cell>
        </row>
        <row r="173">
          <cell r="B173" t="str">
            <v>herramienta y equipo menor</v>
          </cell>
        </row>
        <row r="174">
          <cell r="B174" t="str">
            <v>COSTO DIRECTO: (M)</v>
          </cell>
        </row>
        <row r="175">
          <cell r="B175" t="str">
            <v>RECUBRIMIENTOS</v>
          </cell>
        </row>
        <row r="176">
          <cell r="B176" t="str">
            <v>SUMINISTRO E INSTALACION DE REVOQUE EN UN ESPESOR MINIMO DE 2 CM Y PULIDO CON LLANA DE MADERA. RELACION 1:4 CON ADICION DE IMPERMEABILIZANTE INTEGRAL; INCLUYE FAJAS, RANURAS, FILETES Y TODOS LOS MATERIALES NECESARIOS PARA SU CORRECTA EJECUCION.</v>
          </cell>
        </row>
        <row r="177">
          <cell r="B177" t="str">
            <v>aux mortero de revoque 1:4:1/4</v>
          </cell>
        </row>
        <row r="178">
          <cell r="B178" t="str">
            <v>impermeabilizante ed-9 x 5 gl</v>
          </cell>
        </row>
        <row r="179">
          <cell r="B179" t="str">
            <v>seccion completa andamio 1.20x1.50m</v>
          </cell>
        </row>
        <row r="180">
          <cell r="B180" t="str">
            <v>can madera comun de 2.80-3.00 m</v>
          </cell>
        </row>
        <row r="181">
          <cell r="B181" t="str">
            <v>transporte de materiales varios y botada de escombros</v>
          </cell>
        </row>
        <row r="182">
          <cell r="B182" t="str">
            <v>cuadrilla 1 oficial + 1 ayudante</v>
          </cell>
        </row>
        <row r="183">
          <cell r="B183" t="str">
            <v>herramienta y equipo menor</v>
          </cell>
        </row>
        <row r="184">
          <cell r="B184" t="str">
            <v>COSTO DIRECTO: (M2)</v>
          </cell>
        </row>
        <row r="185">
          <cell r="B185" t="str">
            <v>APLICACION DE PINTURA VINILICA SOBRE BLOQUE, PARA INTERIORES, DOS MANOS. INCLUYE ADECUACION DE LA SUPERFICIE ANTES DE APLICACION, LIMPIEZA DE SUPERFICIE, RESANES DE PERFORACIONES MENORES, APLICACION FINAL Y TODO LO NECESARIO PARA SU CORRECTO ACABADO.</v>
          </cell>
        </row>
        <row r="186">
          <cell r="B186" t="str">
            <v>Pintura viniltex pro 650 o similar 5 gl</v>
          </cell>
        </row>
        <row r="187">
          <cell r="B187" t="str">
            <v>estuka pañete 50k</v>
          </cell>
        </row>
        <row r="188">
          <cell r="B188" t="str">
            <v>brocha</v>
          </cell>
        </row>
        <row r="189">
          <cell r="B189" t="str">
            <v>papel de lija</v>
          </cell>
        </row>
        <row r="190">
          <cell r="B190" t="str">
            <v>estopa blanca 500gr</v>
          </cell>
        </row>
        <row r="191">
          <cell r="B191" t="str">
            <v>transporte de materiales varios y botada de escombros</v>
          </cell>
        </row>
        <row r="192">
          <cell r="B192" t="str">
            <v>cuadrilla 1 oficial + 1 ayudante</v>
          </cell>
        </row>
        <row r="193">
          <cell r="B193" t="str">
            <v>herramienta y equipo menor</v>
          </cell>
        </row>
        <row r="194">
          <cell r="B194" t="str">
            <v>COSTO DIRECTO: (M2)</v>
          </cell>
        </row>
        <row r="195">
          <cell r="B195" t="str">
            <v>APLICACION DE PINTURA TIPO ESMALTE SOBRE PUERTA METALICA (EL COLOR SERA EL APROBADO POR LA INTERVENTORIA). INCLUYE ANTICORROSIVO, PINTURA DEL MARCO Y DEL ALA,  LIMPIEZA, ESTOPA Y TODO LO NECESARIO PARA SU CORRECTO ACABADO.</v>
          </cell>
        </row>
        <row r="196">
          <cell r="B196" t="str">
            <v>Esmalte blanco superlavable para exterior 1 gl kolor o similar</v>
          </cell>
        </row>
        <row r="197">
          <cell r="B197" t="str">
            <v>brocha</v>
          </cell>
        </row>
        <row r="198">
          <cell r="B198" t="str">
            <v>papel de lija</v>
          </cell>
        </row>
        <row r="199">
          <cell r="B199" t="str">
            <v>estopa blanca 500gr</v>
          </cell>
        </row>
        <row r="200">
          <cell r="B200" t="str">
            <v>transporte de materiales varios y botada de escombros</v>
          </cell>
        </row>
        <row r="201">
          <cell r="B201" t="str">
            <v>cuadrilla 1 oficial + 1 ayudante</v>
          </cell>
        </row>
        <row r="202">
          <cell r="B202" t="str">
            <v>herramienta y equipo menor</v>
          </cell>
        </row>
        <row r="203">
          <cell r="B203" t="str">
            <v>COSTO DIRECTO: (M2)</v>
          </cell>
        </row>
        <row r="204">
          <cell r="B204" t="str">
            <v>ENCHAPE EN CERAMICA TIPO EGEO DE CORONA O EQUIVALENTE, PARA COCINA Y DUCHA (EN PISO Y PARED). INCLUYE MORTERO DE E=2 CM, RELACION 1:4 MAS IMPERBEALIZANTE INTEGRAL TIPO SIKA 1 O EQUIVALENTE, LECHADA, PEGA Y TODO LO NECESARIO PARA SU CORRECTA INSTALACION.</v>
          </cell>
        </row>
        <row r="205">
          <cell r="B205" t="str">
            <v>ceramica egeo blanco 20.5x20.5 ref. 202204001</v>
          </cell>
        </row>
        <row r="206">
          <cell r="B206" t="str">
            <v>aux mortero de pega 1:4:1/4</v>
          </cell>
        </row>
        <row r="207">
          <cell r="B207" t="str">
            <v>pegacor gris x 25 kg</v>
          </cell>
        </row>
        <row r="208">
          <cell r="B208" t="str">
            <v>Boquilla color blanco/beige x 5k</v>
          </cell>
        </row>
        <row r="209">
          <cell r="B209" t="str">
            <v>estopa blanca 500gr</v>
          </cell>
        </row>
        <row r="210">
          <cell r="B210" t="str">
            <v>transporte de materiales varios y botada de escombros</v>
          </cell>
        </row>
        <row r="211">
          <cell r="B211" t="str">
            <v>cuadrilla 1 oficial + 1 ayudante</v>
          </cell>
        </row>
        <row r="212">
          <cell r="B212" t="str">
            <v>herramienta y equipo menor</v>
          </cell>
        </row>
        <row r="213">
          <cell r="B213" t="str">
            <v>COSTO DIRECTO: (M2)</v>
          </cell>
        </row>
        <row r="214">
          <cell r="B214" t="str">
            <v>CENEFA EN MATERIAL CERAMICO; INCLUYE TODOS LOS MATERIALES NECESARIOS PARA SU CORRECTA EJECUCION.</v>
          </cell>
        </row>
        <row r="215">
          <cell r="B215" t="str">
            <v>Cenefa decorado pared listello autumn beige cara unica 8 x 25 cm</v>
          </cell>
        </row>
        <row r="216">
          <cell r="B216" t="str">
            <v>pegacor gris x 25 kg</v>
          </cell>
        </row>
        <row r="217">
          <cell r="B217" t="str">
            <v>Boquilla color blanco/beige x 5k</v>
          </cell>
        </row>
        <row r="218">
          <cell r="B218" t="str">
            <v>estopa blanca 500gr</v>
          </cell>
        </row>
        <row r="219">
          <cell r="B219" t="str">
            <v>transporte de materiales varios y botada de escombros</v>
          </cell>
        </row>
        <row r="220">
          <cell r="B220" t="str">
            <v>cuadrilla 1 oficial + 1 ayudante</v>
          </cell>
        </row>
        <row r="221">
          <cell r="B221" t="str">
            <v>herramienta y equipo menor</v>
          </cell>
        </row>
        <row r="222">
          <cell r="B222" t="str">
            <v>COSTO DIRECTO: (M)</v>
          </cell>
        </row>
        <row r="223">
          <cell r="B223" t="str">
            <v>PISOS Y ZOCALOS</v>
          </cell>
        </row>
        <row r="224">
          <cell r="B224" t="str">
            <v>MORTERO BASE DE NIVELACION DE PISOS</v>
          </cell>
        </row>
        <row r="225">
          <cell r="B225" t="str">
            <v>aux mortero de pega 1:4:1/4</v>
          </cell>
        </row>
        <row r="226">
          <cell r="B226" t="str">
            <v>cuadrilla 1 oficial + 1 ayudante</v>
          </cell>
        </row>
        <row r="227">
          <cell r="B227" t="str">
            <v>transporte de materiales varios y botada de escombros</v>
          </cell>
        </row>
        <row r="228">
          <cell r="B228" t="str">
            <v>herramienta y equipo menor</v>
          </cell>
        </row>
        <row r="229">
          <cell r="B229" t="str">
            <v>COSTO DIRECTO: (M2)</v>
          </cell>
        </row>
        <row r="230">
          <cell r="B230" t="str">
            <v>CONSTRUCCION DE PISO EN CONCRETO DE 21 MPa, ACABADO ESCOBILLADO, E=10 CM, REFORZADO CON MALLA ELECTROSOLDADA D84. INCLUYE EL CONCRETO, LA MALLA, FORMALETERIA, ARENILLA E=5 CM COMPACTADA, POLIETILENO NEGRO Y TODO LO NECESARIO PARA SU CORRECTA INSTALACION.</v>
          </cell>
        </row>
        <row r="231">
          <cell r="B231" t="str">
            <v>aux concreto 3000 psi (21.1 MPa) -obra- 3/4"</v>
          </cell>
        </row>
        <row r="232">
          <cell r="B232" t="str">
            <v>malla electrosoldada d84 2.35x6m 18.809kg</v>
          </cell>
        </row>
        <row r="233">
          <cell r="B233" t="str">
            <v>tabla madera comun 1x8" 3,962 m - 3 usos</v>
          </cell>
        </row>
        <row r="234">
          <cell r="B234" t="str">
            <v>arenilla</v>
          </cell>
        </row>
        <row r="235">
          <cell r="B235" t="str">
            <v>plolietileno negro</v>
          </cell>
        </row>
        <row r="236">
          <cell r="B236" t="str">
            <v>clavos</v>
          </cell>
        </row>
        <row r="237">
          <cell r="B237" t="str">
            <v>cuadrilla 1 oficial + 1 ayudante</v>
          </cell>
        </row>
        <row r="238">
          <cell r="B238" t="str">
            <v>transporte de materiales varios y botada de escombros</v>
          </cell>
        </row>
        <row r="239">
          <cell r="B239" t="str">
            <v>herramienta y equipo menor</v>
          </cell>
        </row>
        <row r="240">
          <cell r="B240" t="str">
            <v>COSTO DIRECTO: (M2)</v>
          </cell>
        </row>
        <row r="241">
          <cell r="B241" t="str">
            <v>GUARDAESCOBA EN MATERIAL CERAMICO</v>
          </cell>
        </row>
        <row r="242">
          <cell r="B242" t="str">
            <v>piso goran beige corona 45.8 x 45.8 ref. 458084031 o similar</v>
          </cell>
        </row>
        <row r="243">
          <cell r="B243" t="str">
            <v>pegacor gris x 25 kg</v>
          </cell>
        </row>
        <row r="244">
          <cell r="B244" t="str">
            <v>Boquilla color blanco/beige x 5k</v>
          </cell>
        </row>
        <row r="245">
          <cell r="B245" t="str">
            <v>estopa blanca 500gr</v>
          </cell>
        </row>
        <row r="246">
          <cell r="B246" t="str">
            <v>cortadora de baldosin</v>
          </cell>
        </row>
        <row r="247">
          <cell r="B247" t="str">
            <v>transporte de materiales varios y botada de escombros</v>
          </cell>
        </row>
        <row r="248">
          <cell r="B248" t="str">
            <v>cuadrilla 1 oficial + 1 ayudante</v>
          </cell>
        </row>
        <row r="249">
          <cell r="B249" t="str">
            <v>herramienta y equipo menor</v>
          </cell>
        </row>
        <row r="250">
          <cell r="B250" t="str">
            <v>COSTO DIRECTO: (M2)</v>
          </cell>
        </row>
        <row r="251">
          <cell r="B251" t="str">
            <v>ENCHAPE CERAMICO PARA PISO</v>
          </cell>
        </row>
        <row r="252">
          <cell r="B252" t="str">
            <v>piso goran beige corona 45.8 x 45.8 ref. 458084031 o similar</v>
          </cell>
        </row>
        <row r="253">
          <cell r="B253" t="str">
            <v>aux mortero de pega 1:4:1/4</v>
          </cell>
        </row>
        <row r="254">
          <cell r="B254" t="str">
            <v>pegacor gris x 25 kg</v>
          </cell>
        </row>
        <row r="255">
          <cell r="B255" t="str">
            <v>Boquilla color blanco/beige x 5k</v>
          </cell>
        </row>
        <row r="256">
          <cell r="B256" t="str">
            <v>estopa blanca 500gr</v>
          </cell>
        </row>
        <row r="257">
          <cell r="B257" t="str">
            <v>cortadora de baldosin</v>
          </cell>
        </row>
        <row r="258">
          <cell r="B258" t="str">
            <v>transporte de materiales varios y botada de escombros</v>
          </cell>
        </row>
        <row r="259">
          <cell r="B259" t="str">
            <v>cuadrilla 1 oficial + 1 ayudante</v>
          </cell>
        </row>
        <row r="260">
          <cell r="B260" t="str">
            <v>herramienta y equipo menor</v>
          </cell>
        </row>
        <row r="261">
          <cell r="B261" t="str">
            <v>COSTO DIRECTO: (M2)</v>
          </cell>
        </row>
        <row r="262">
          <cell r="B262" t="str">
            <v>PISOS EN MATERIAL CERAMICO PARA BAÑOS, ANTIDESLIZANTE; INCLUYE TODOS LOS MATERIALES NECESARIOS PARA SU CORRECTA EJECUCION.</v>
          </cell>
        </row>
        <row r="263">
          <cell r="B263" t="str">
            <v>ceramica egeo blanco 20.5x20.5 ref. 202204001 o similar</v>
          </cell>
        </row>
        <row r="264">
          <cell r="B264" t="str">
            <v>pegacor gris x 25 kg</v>
          </cell>
        </row>
        <row r="265">
          <cell r="B265" t="str">
            <v>Boquilla color blanco/beige x 5k</v>
          </cell>
        </row>
        <row r="266">
          <cell r="B266" t="str">
            <v>estopa blanca 500gr</v>
          </cell>
        </row>
        <row r="267">
          <cell r="B267" t="str">
            <v>cortadora de baldosin</v>
          </cell>
        </row>
        <row r="268">
          <cell r="B268" t="str">
            <v>transporte de materiales varios y botada de escombros</v>
          </cell>
        </row>
        <row r="269">
          <cell r="B269" t="str">
            <v>cuadrilla 1 oficial + 1 ayudante</v>
          </cell>
        </row>
        <row r="270">
          <cell r="B270" t="str">
            <v>herramienta y equipo menor</v>
          </cell>
        </row>
        <row r="271">
          <cell r="B271" t="str">
            <v>COSTO DIRECTO: (M2)</v>
          </cell>
        </row>
        <row r="272">
          <cell r="B272" t="str">
            <v>PIRLAN DE ALUMINIO.</v>
          </cell>
        </row>
        <row r="273">
          <cell r="B273" t="str">
            <v>pirlan crudo 3 metros 2.0 cm en aluminio</v>
          </cell>
        </row>
        <row r="274">
          <cell r="B274" t="str">
            <v>cemento blanco</v>
          </cell>
        </row>
        <row r="275">
          <cell r="B275" t="str">
            <v>transporte de materiales varios y botada de escombros</v>
          </cell>
        </row>
        <row r="276">
          <cell r="B276" t="str">
            <v>cuadrilla 1 oficial + 1 ayudante</v>
          </cell>
        </row>
        <row r="277">
          <cell r="B277" t="str">
            <v>herramienta y equipo menor</v>
          </cell>
        </row>
        <row r="278">
          <cell r="B278" t="str">
            <v>COSTO DIRECTO: (M)</v>
          </cell>
        </row>
        <row r="279">
          <cell r="B279" t="str">
            <v>CARPINTERIA METALICA Y VIDRIOS</v>
          </cell>
        </row>
        <row r="280">
          <cell r="B280" t="str">
            <v>SUMINISTRO DE PUERTA METALICA TIPO ECONOMICA DE 0.80X2.20 M CAL 20. INCLUYE MARCO, CHAPA ECONOMICA TIPO BAÑO, BISAGRAS Y DEMAS ELEMENTOS PARA SU CORRECTO FUNCIONAMIENTO.</v>
          </cell>
        </row>
        <row r="281">
          <cell r="B281" t="str">
            <v>puerta metalica en lamina cal 22 - inlcuye marco - cerradura</v>
          </cell>
        </row>
        <row r="282">
          <cell r="B282" t="str">
            <v>aux mortero de pega 1:4:1/4</v>
          </cell>
        </row>
        <row r="283">
          <cell r="B283" t="str">
            <v>transporte de materiales varios y botada de escombros</v>
          </cell>
        </row>
        <row r="284">
          <cell r="B284" t="str">
            <v>cuadrilla 1 oficial + 1 ayudante</v>
          </cell>
        </row>
        <row r="285">
          <cell r="B285" t="str">
            <v>herramienta y equipo menor</v>
          </cell>
        </row>
        <row r="286">
          <cell r="B286" t="str">
            <v>COSTO DIRECTO: (U)</v>
          </cell>
        </row>
        <row r="287">
          <cell r="B287" t="str">
            <v>SUMINISTRO DE BARRA DE SEGURIDAD DE BAÑO PARA MOVILIDAD REDUCIDA. INCLUYE ACCESORIOS DE ANCLAJE DEMAS ELEMENTOS PARA SU CORRECTO FUNCIONAMIENTO.</v>
          </cell>
        </row>
        <row r="288">
          <cell r="B288" t="str">
            <v>Barra de seguridad para baño 32x400 SSD 304 o similar</v>
          </cell>
        </row>
        <row r="289">
          <cell r="B289" t="str">
            <v>transporte de materiales varios y botada de escombros</v>
          </cell>
        </row>
        <row r="290">
          <cell r="B290" t="str">
            <v>cuadrilla 1 oficial + 1 ayudante</v>
          </cell>
        </row>
        <row r="291">
          <cell r="B291" t="str">
            <v>herramienta y equipo menor</v>
          </cell>
        </row>
        <row r="292">
          <cell r="B292" t="str">
            <v>COSTO DIRECTO: (U)</v>
          </cell>
        </row>
        <row r="293">
          <cell r="B293" t="str">
            <v>TUBO CORTINERO PARA DUCHA, EN ALUMINIO CRUDO O ANONIZADO.</v>
          </cell>
        </row>
        <row r="294">
          <cell r="B294" t="str">
            <v>tubo cortinero para ducha x 1,5m</v>
          </cell>
        </row>
        <row r="295">
          <cell r="B295" t="str">
            <v>transporte de materiales varios y botada de escombros</v>
          </cell>
        </row>
        <row r="296">
          <cell r="B296" t="str">
            <v>cuadrilla 1 oficial + 1 ayudante</v>
          </cell>
        </row>
        <row r="297">
          <cell r="B297" t="str">
            <v>herramienta y equipo menor</v>
          </cell>
        </row>
        <row r="298">
          <cell r="B298" t="str">
            <v>COSTO DIRECTO: (U)</v>
          </cell>
        </row>
        <row r="299">
          <cell r="B299" t="str">
            <v>VENTANA EN ALUMINIO ANONIZADO DE 0.30X0.60M TIPO CELOSIA; INCLUYE VIDRIO DE 4MM.</v>
          </cell>
        </row>
        <row r="300">
          <cell r="B300" t="str">
            <v>ventana en aluminio crudo</v>
          </cell>
        </row>
        <row r="301">
          <cell r="B301" t="str">
            <v>aux mortero de pega 1:4:1/4</v>
          </cell>
        </row>
        <row r="302">
          <cell r="B302" t="str">
            <v>transporte de materiales varios y botada de escombros</v>
          </cell>
        </row>
        <row r="303">
          <cell r="B303" t="str">
            <v>cuadrilla 1 oficial + 1 ayudante</v>
          </cell>
        </row>
        <row r="304">
          <cell r="B304" t="str">
            <v>herramienta y equipo menor</v>
          </cell>
        </row>
        <row r="305">
          <cell r="B305" t="str">
            <v>COSTO DIRECTO: (U)</v>
          </cell>
        </row>
        <row r="306">
          <cell r="B306" t="str">
            <v>VENTANA EN ALUMINIO ANONIZADO DE 1,20X1,20M TIPO CORREDIZA; INCLUYE VIDRIO DE 4MM.</v>
          </cell>
        </row>
        <row r="307">
          <cell r="B307" t="str">
            <v>ventana en aluminio crudo</v>
          </cell>
        </row>
        <row r="308">
          <cell r="B308" t="str">
            <v>aux mortero de pega 1:4:1/4</v>
          </cell>
        </row>
        <row r="309">
          <cell r="B309" t="str">
            <v>transporte de materiales varios y botada de escombros</v>
          </cell>
        </row>
        <row r="310">
          <cell r="B310" t="str">
            <v>cuadrilla 1 oficial + 1 ayudante</v>
          </cell>
        </row>
        <row r="311">
          <cell r="B311" t="str">
            <v>herramienta y equipo menor</v>
          </cell>
        </row>
        <row r="312">
          <cell r="B312" t="str">
            <v>COSTO DIRECTO: (U)</v>
          </cell>
        </row>
        <row r="313">
          <cell r="B313" t="str">
            <v>APARATOS SANITARIOS, MUEBLES Y GRIFERIAS</v>
          </cell>
        </row>
        <row r="314">
          <cell r="B314" t="str">
            <v>COMBO PARA BAÑO INCLUYENDO SANITARIO, LAVAMANOS, TRES INCRUSTACIONES Y DUCHA; INCLUYE ADEMAS, ACCESORIOS Y TODOS LOS MATERIALES NECESARIOS PARA SU CORRECTA EJECUCION.</v>
          </cell>
        </row>
        <row r="315">
          <cell r="B315" t="str">
            <v>combo de baño Manantial Blanco: sanitario + lavamanos + 3 accesorios blanco - corona</v>
          </cell>
        </row>
        <row r="316">
          <cell r="B316" t="str">
            <v>Acople con valvula de regulación 1/2 x 1/2 plástica 40 cm- abasto plástica</v>
          </cell>
        </row>
        <row r="317">
          <cell r="B317" t="str">
            <v>cemento blanco</v>
          </cell>
        </row>
        <row r="318">
          <cell r="B318" t="str">
            <v>Silicona transparente anti-hongos 300 ml</v>
          </cell>
        </row>
        <row r="319">
          <cell r="B319" t="str">
            <v>cinta sellante teflon 1/2"x10m</v>
          </cell>
        </row>
        <row r="320">
          <cell r="B320" t="str">
            <v>griferia sencilla para ducha - sevilla cromo o similar</v>
          </cell>
        </row>
        <row r="321">
          <cell r="B321" t="str">
            <v>transporte de materiales varios y botada de escombros</v>
          </cell>
        </row>
        <row r="322">
          <cell r="B322" t="str">
            <v>cuadrilla 1 oficial + 1 ayudante</v>
          </cell>
        </row>
        <row r="323">
          <cell r="B323" t="str">
            <v>herramienta y equipo menor</v>
          </cell>
        </row>
        <row r="324">
          <cell r="B324" t="str">
            <v>COSTO DIRECTO: (U)</v>
          </cell>
        </row>
        <row r="325">
          <cell r="B325" t="str">
            <v>SUMINISTRO E INSTALACION DE REJILLA DE PISO PARA DUCHA. INCLUYE MATERIAL DE PEGA Y TODO LO NECESARIO PARA SU CORRECTA INSTALACION.</v>
          </cell>
        </row>
        <row r="326">
          <cell r="B326" t="str">
            <v>rejilla de piso 2" plastica</v>
          </cell>
        </row>
        <row r="327">
          <cell r="B327" t="str">
            <v>cemento blanco</v>
          </cell>
        </row>
        <row r="328">
          <cell r="B328" t="str">
            <v>transporte de materiales varios y botada de escombros</v>
          </cell>
        </row>
        <row r="329">
          <cell r="B329" t="str">
            <v>cuadrilla 1 oficial + 1 ayudante</v>
          </cell>
        </row>
        <row r="330">
          <cell r="B330" t="str">
            <v>herramienta y equipo menor</v>
          </cell>
        </row>
        <row r="331">
          <cell r="B331" t="str">
            <v>COSTO DIRECTO: (U)</v>
          </cell>
        </row>
        <row r="332">
          <cell r="B332" t="str">
            <v>MESON PARA COCINA CLASICO LISO DE 150X60 CON POCETA Y MEZCLADOR</v>
          </cell>
        </row>
        <row r="333">
          <cell r="B333" t="str">
            <v>meson clasico liso 150x60 cm tipo socoda</v>
          </cell>
        </row>
        <row r="334">
          <cell r="B334" t="str">
            <v>cemento blanco</v>
          </cell>
        </row>
        <row r="335">
          <cell r="B335" t="str">
            <v>transporte de materiales varios y botada de escombros</v>
          </cell>
        </row>
        <row r="336">
          <cell r="B336" t="str">
            <v>cuadrilla 1 oficial + 1 ayudante</v>
          </cell>
        </row>
        <row r="337">
          <cell r="B337" t="str">
            <v>herramienta y equipo menor</v>
          </cell>
        </row>
        <row r="338">
          <cell r="B338" t="str">
            <v>COSTO DIRECTO: (M)</v>
          </cell>
        </row>
        <row r="339">
          <cell r="B339" t="str">
            <v>INSTALACIONES HIDROSANITARIAS</v>
          </cell>
        </row>
        <row r="340">
          <cell r="B340" t="str">
            <v>SALIDA HIDRAULICA DE 1/2".</v>
          </cell>
        </row>
        <row r="341">
          <cell r="B341" t="str">
            <v>tuberia pvc-p ø= 1/2"</v>
          </cell>
        </row>
        <row r="342">
          <cell r="B342" t="str">
            <v>union pvc-p ø= 1/2"</v>
          </cell>
        </row>
        <row r="343">
          <cell r="B343" t="str">
            <v>limpiador pvc x 1/4 de galon</v>
          </cell>
        </row>
        <row r="344">
          <cell r="B344" t="str">
            <v>soldadura pvc (1/4 gl)</v>
          </cell>
        </row>
        <row r="345">
          <cell r="B345" t="str">
            <v>tapon pvc-p ø= 1/2"</v>
          </cell>
        </row>
        <row r="346">
          <cell r="B346" t="str">
            <v>codo 90º pvc-p ø= 1/2"</v>
          </cell>
        </row>
        <row r="347">
          <cell r="B347" t="str">
            <v>tee pvc-p ø= 1/2"</v>
          </cell>
        </row>
        <row r="348">
          <cell r="B348" t="str">
            <v>adaptador macho pvc-p Ø= 1/2"</v>
          </cell>
        </row>
        <row r="349">
          <cell r="B349" t="str">
            <v>cuadrilla 1 oficial + 1 ayudante</v>
          </cell>
        </row>
        <row r="350">
          <cell r="B350" t="str">
            <v>transporte de materiales varios y botada de escombros</v>
          </cell>
        </row>
        <row r="351">
          <cell r="B351" t="str">
            <v>herramienta y equipo menor</v>
          </cell>
        </row>
        <row r="352">
          <cell r="B352" t="str">
            <v>COSTO DIRECTO: (U)</v>
          </cell>
        </row>
        <row r="353">
          <cell r="B353" t="str">
            <v>TUBERIA PVC PRESION DE 1/2" RDE 13.5; INCLUYE ACCESORIOS.</v>
          </cell>
        </row>
        <row r="354">
          <cell r="B354" t="str">
            <v>tuberia pvc-p ø= 1/2"</v>
          </cell>
        </row>
        <row r="355">
          <cell r="B355" t="str">
            <v>union pvc-p ø= 1/2"</v>
          </cell>
        </row>
        <row r="356">
          <cell r="B356" t="str">
            <v>codo 90º pvc-p ø= 1/2"</v>
          </cell>
        </row>
        <row r="357">
          <cell r="B357" t="str">
            <v>tee pvc-p ø= 1/2"</v>
          </cell>
        </row>
        <row r="358">
          <cell r="B358" t="str">
            <v>limpiador pvc x 1/4 de galon</v>
          </cell>
        </row>
        <row r="359">
          <cell r="B359" t="str">
            <v>soldadura pvc (1/4 gl)</v>
          </cell>
        </row>
        <row r="360">
          <cell r="B360" t="str">
            <v>cuadrilla 1 oficial + 1 ayudante</v>
          </cell>
        </row>
        <row r="361">
          <cell r="B361" t="str">
            <v>transporte de materiales varios y botada de escombros</v>
          </cell>
        </row>
        <row r="362">
          <cell r="B362" t="str">
            <v>herramienta y equipo menor</v>
          </cell>
        </row>
        <row r="363">
          <cell r="B363" t="str">
            <v>COSTO DIRECTO: (M)</v>
          </cell>
        </row>
        <row r="364">
          <cell r="B364" t="str">
            <v>SALIDA SANITARIA DE 2" INCLUYE MATERIALES, ACCESORIOS Y TODOS LOS ELEMENTOS NECESARIO PARA SU CORRECTA INSTALACION Y FUNCIONAMIENTO.</v>
          </cell>
        </row>
        <row r="365">
          <cell r="B365" t="str">
            <v>tuberia pvc-s ø= 2"</v>
          </cell>
        </row>
        <row r="366">
          <cell r="B366" t="str">
            <v>codo 45º pvc-s cxc, ø= 2"</v>
          </cell>
        </row>
        <row r="367">
          <cell r="B367" t="str">
            <v>soldadura pvc (1/4 gl)</v>
          </cell>
        </row>
        <row r="368">
          <cell r="B368" t="str">
            <v>limpiador pvc x 1/4 de galon</v>
          </cell>
        </row>
        <row r="369">
          <cell r="B369" t="str">
            <v>sifon pvc-s ø= 2"</v>
          </cell>
        </row>
        <row r="370">
          <cell r="B370" t="str">
            <v>tapon prueba pvc-s ø= 2"</v>
          </cell>
        </row>
        <row r="371">
          <cell r="B371" t="str">
            <v>cuadrilla 1 oficial + 1 ayudante</v>
          </cell>
        </row>
        <row r="372">
          <cell r="B372" t="str">
            <v>transporte de materiales varios y botada de escombros</v>
          </cell>
        </row>
        <row r="373">
          <cell r="B373" t="str">
            <v>herramienta y equipo menor</v>
          </cell>
        </row>
        <row r="374">
          <cell r="B374" t="str">
            <v>COSTO DIRECTO: (U)</v>
          </cell>
        </row>
        <row r="375">
          <cell r="B375" t="str">
            <v>TUBERIA PVC SANITARIA DE 2".</v>
          </cell>
        </row>
        <row r="376">
          <cell r="B376" t="str">
            <v>tuberia pvc-s ø= 2"</v>
          </cell>
        </row>
        <row r="377">
          <cell r="B377" t="str">
            <v>union pvc-s ø= 2"</v>
          </cell>
        </row>
        <row r="378">
          <cell r="B378" t="str">
            <v>codo 90° pvc-s cxc ø= 2"</v>
          </cell>
        </row>
        <row r="379">
          <cell r="B379" t="str">
            <v>yee pvc-s ø= 2"</v>
          </cell>
        </row>
        <row r="380">
          <cell r="B380" t="str">
            <v>yee pvc-s ø= 4"</v>
          </cell>
        </row>
        <row r="381">
          <cell r="B381" t="str">
            <v>limpiador pvc x 1/4 de galon</v>
          </cell>
        </row>
        <row r="382">
          <cell r="B382" t="str">
            <v>soldadura pvc (1/4 gl)</v>
          </cell>
        </row>
        <row r="383">
          <cell r="B383" t="str">
            <v>cuadrilla 1 oficial + 1 ayudante</v>
          </cell>
        </row>
        <row r="384">
          <cell r="B384" t="str">
            <v>transporte de materiales varios y botada de escombros</v>
          </cell>
        </row>
        <row r="385">
          <cell r="B385" t="str">
            <v>herramienta y equipo menor</v>
          </cell>
        </row>
        <row r="386">
          <cell r="B386" t="str">
            <v>COSTO DIRECTO: (M)</v>
          </cell>
        </row>
        <row r="387">
          <cell r="B387" t="str">
            <v>SALIDA SANITARIA DE 4" INCLUYE MATERIALES, ACCESORIOS Y TODOS LOS ELEMENTOS NECESARIO PARA SU CORRECTA INSTALACION Y FUNCIONAMIENTO.</v>
          </cell>
        </row>
        <row r="388">
          <cell r="B388" t="str">
            <v>tuberia pvc-s ø= 4"</v>
          </cell>
        </row>
        <row r="389">
          <cell r="B389" t="str">
            <v>codo 90º pvc-s cxc, ø= 4".</v>
          </cell>
        </row>
        <row r="390">
          <cell r="B390" t="str">
            <v>soldadura pvc (1/4 gl)</v>
          </cell>
        </row>
        <row r="391">
          <cell r="B391" t="str">
            <v>limpiador pvc x 1/4 de galon</v>
          </cell>
        </row>
        <row r="392">
          <cell r="B392" t="str">
            <v>soldadura pvc (1/4 gl)</v>
          </cell>
        </row>
        <row r="393">
          <cell r="B393" t="str">
            <v>cuadrilla 1 oficial + 1 ayudante</v>
          </cell>
        </row>
        <row r="394">
          <cell r="B394" t="str">
            <v>transporte de materiales varios y botada de escombros</v>
          </cell>
        </row>
        <row r="395">
          <cell r="B395" t="str">
            <v>herramienta y equipo menor</v>
          </cell>
        </row>
        <row r="396">
          <cell r="B396" t="str">
            <v>COSTO DIRECTO: (U)</v>
          </cell>
        </row>
        <row r="397">
          <cell r="B397" t="str">
            <v>TUBERIA PVC SANITARIA DE 4".</v>
          </cell>
        </row>
        <row r="398">
          <cell r="B398" t="str">
            <v>tuberia pvc-s ø= 4"</v>
          </cell>
        </row>
        <row r="399">
          <cell r="B399" t="str">
            <v>union pvc-s ø= 4"</v>
          </cell>
        </row>
        <row r="400">
          <cell r="B400" t="str">
            <v>codo 45º pvc-s cxc, ø= 4".</v>
          </cell>
        </row>
        <row r="401">
          <cell r="B401" t="str">
            <v>yee pvc-s ø= 4"</v>
          </cell>
        </row>
        <row r="402">
          <cell r="B402" t="str">
            <v>buje soldado pvc-s de 4"x2"</v>
          </cell>
        </row>
        <row r="403">
          <cell r="B403" t="str">
            <v>tapon pvc-s ø= 4"</v>
          </cell>
        </row>
        <row r="404">
          <cell r="B404" t="str">
            <v>limpiador pvc x 1/4 de galon</v>
          </cell>
        </row>
        <row r="405">
          <cell r="B405" t="str">
            <v>soldadura pvc (1/4 gl)</v>
          </cell>
        </row>
        <row r="406">
          <cell r="B406" t="str">
            <v>cuadrilla 1 oficial + 1 ayudante</v>
          </cell>
        </row>
        <row r="407">
          <cell r="B407" t="str">
            <v>transporte de materiales varios y botada de escombros</v>
          </cell>
        </row>
        <row r="408">
          <cell r="B408" t="str">
            <v>herramienta y equipo menor</v>
          </cell>
        </row>
        <row r="409">
          <cell r="B409" t="str">
            <v>COSTO DIRECTO: (M)</v>
          </cell>
        </row>
        <row r="410">
          <cell r="B410" t="str">
            <v>SUMINISTRO DE ESTRUCTURA E INSTALACION DE CANOA TIPO RAINGO O EQUIVALENTE; INCLUYE BAJANTE PLASTICO REDONDO, ELEMENTOS DE SOPORTE, CODOS, SELLANTES Y DEMAS ACCESORIOS PARA SU ADECUADO FUNCIONAMIENTO.</v>
          </cell>
        </row>
        <row r="411">
          <cell r="B411" t="str">
            <v>canal plastico tipo raingo</v>
          </cell>
        </row>
        <row r="412">
          <cell r="B412" t="str">
            <v>union canal a bajante</v>
          </cell>
        </row>
        <row r="413">
          <cell r="B413" t="str">
            <v>soporte para canal</v>
          </cell>
        </row>
        <row r="414">
          <cell r="B414" t="str">
            <v>soporte bajante redondo</v>
          </cell>
        </row>
        <row r="415">
          <cell r="B415" t="str">
            <v>tapa canal</v>
          </cell>
        </row>
        <row r="416">
          <cell r="B416" t="str">
            <v>bajante redondo 3" 3m</v>
          </cell>
        </row>
        <row r="417">
          <cell r="B417" t="str">
            <v>codo bajante</v>
          </cell>
        </row>
        <row r="418">
          <cell r="B418" t="str">
            <v>codo 45º pvc-s cxc, ø= 3".</v>
          </cell>
        </row>
        <row r="419">
          <cell r="B419" t="str">
            <v>codo 90º pvc-s cxc, ø= 3".</v>
          </cell>
        </row>
        <row r="420">
          <cell r="B420" t="str">
            <v>adaptador bajante redondo</v>
          </cell>
        </row>
        <row r="421">
          <cell r="B421" t="str">
            <v>cuadrilla 1 oficial + 1 ayudante</v>
          </cell>
        </row>
        <row r="422">
          <cell r="B422" t="str">
            <v>transporte de materiales varios y botada de escombros</v>
          </cell>
        </row>
        <row r="423">
          <cell r="B423" t="str">
            <v>herramienta y equipo menor</v>
          </cell>
        </row>
        <row r="424">
          <cell r="B424" t="str">
            <v>COSTO DIRECTO: (GB)</v>
          </cell>
        </row>
        <row r="425">
          <cell r="B425" t="str">
            <v>INSTALACIONES ELECTRICAS</v>
          </cell>
        </row>
        <row r="426">
          <cell r="B426" t="str">
            <v>SUMINISTRO Y MONTAJE DE INSTALACION ELECTRICA INTERNA PARA EL BAÑO EN EL PROGRAMA DE MEJORAMIENTO. INCLUYE: SALIDAS DE TOMA CORRIENTE GFCI 125V DOBLE CON POLO A TIERRA, 15A, INTERRUPTOR SENCILLO, INTERRUPTOR DOBLE, PLAFONES,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</row>
        <row r="427">
          <cell r="B427" t="str">
            <v>toma corriente gfci, 125v doble con polo a tierra,15a, con tapa</v>
          </cell>
        </row>
        <row r="428">
          <cell r="B428" t="str">
            <v>suiche sencillo o interruptor</v>
          </cell>
        </row>
        <row r="429">
          <cell r="B429" t="str">
            <v>plafon</v>
          </cell>
        </row>
        <row r="430">
          <cell r="B430" t="str">
            <v>breaker de 1x20 a enchufe</v>
          </cell>
        </row>
        <row r="431">
          <cell r="B431" t="str">
            <v>tuberia pvc conduit de 1/2", fijacion.</v>
          </cell>
        </row>
        <row r="432">
          <cell r="B432" t="str">
            <v>alambre nro 12 thhn</v>
          </cell>
        </row>
        <row r="433">
          <cell r="B433" t="str">
            <v>aux mortero de pega 1:4:1/4</v>
          </cell>
        </row>
        <row r="434">
          <cell r="B434" t="str">
            <v>caja sencilla pvc con suplemento</v>
          </cell>
        </row>
        <row r="435">
          <cell r="B435" t="str">
            <v>terminales pvc 1/2" (electrico)</v>
          </cell>
        </row>
        <row r="436">
          <cell r="B436" t="str">
            <v>curvas pvc 1/2" (electrico)</v>
          </cell>
        </row>
        <row r="437">
          <cell r="B437" t="str">
            <v>soldadura liquida pvc (1/16 gl)</v>
          </cell>
        </row>
        <row r="438">
          <cell r="B438" t="str">
            <v>transporte de materiales varios y botada de escombros</v>
          </cell>
        </row>
        <row r="439">
          <cell r="B439" t="str">
            <v>cuadrilla 1 oficial + 1 ayudante</v>
          </cell>
        </row>
        <row r="440">
          <cell r="B440" t="str">
            <v>herramienta y equipo menor</v>
          </cell>
        </row>
        <row r="441">
          <cell r="B441" t="str">
            <v>COSTO DIRECTO: (U)</v>
          </cell>
        </row>
        <row r="442">
          <cell r="B442" t="str">
            <v>SUMINISTRO Y MONTAJE DE INSTALACION ELECTRICA INTERNA PARA LA COCINA EN EL PROGRAMA DE MEJORAMIENTO, INCLUYE: SALIDAS DE TOMACORRIENTE GFCI 125V DOBLE CON POLO A TIERRA, 15A,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</row>
        <row r="443">
          <cell r="B443" t="str">
            <v>toma corriente gfci, 125v doble con polo a tierra,15a, con tapa</v>
          </cell>
        </row>
        <row r="444">
          <cell r="B444" t="str">
            <v>toma corriente doble</v>
          </cell>
        </row>
        <row r="445">
          <cell r="B445" t="str">
            <v>suiche sencillo o interruptor</v>
          </cell>
        </row>
        <row r="446">
          <cell r="B446" t="str">
            <v>plafon</v>
          </cell>
        </row>
        <row r="447">
          <cell r="B447" t="str">
            <v>breaker de 1x20 a enchufe</v>
          </cell>
        </row>
        <row r="448">
          <cell r="B448" t="str">
            <v>tuberia pvc conduit de 1/2", fijacion.</v>
          </cell>
        </row>
        <row r="449">
          <cell r="B449" t="str">
            <v>alambre nro 12 thhn</v>
          </cell>
        </row>
        <row r="450">
          <cell r="B450" t="str">
            <v>aux mortero de pega 1:4:1/4</v>
          </cell>
        </row>
        <row r="451">
          <cell r="B451" t="str">
            <v>caja sencilla pvc con suplemento</v>
          </cell>
        </row>
        <row r="452">
          <cell r="B452" t="str">
            <v>terminales pvc 1/2" (electrico)</v>
          </cell>
        </row>
        <row r="453">
          <cell r="B453" t="str">
            <v>curvas pvc 1/2" (electrico)</v>
          </cell>
        </row>
        <row r="454">
          <cell r="B454" t="str">
            <v>soldadura liquida pvc (1/16 gl)</v>
          </cell>
        </row>
        <row r="455">
          <cell r="B455" t="str">
            <v>transporte de materiales varios y botada de escombros</v>
          </cell>
        </row>
        <row r="456">
          <cell r="B456" t="str">
            <v>cuadrilla 1 oficial + 1 ayudante</v>
          </cell>
        </row>
        <row r="457">
          <cell r="B457" t="str">
            <v>herramienta y equipo menor</v>
          </cell>
        </row>
        <row r="458">
          <cell r="B458" t="str">
            <v>COSTO DIRECTO: (U)</v>
          </cell>
        </row>
        <row r="459">
          <cell r="B459" t="str">
            <v>SUMINISTRO Y MONTAJE DE INSTALACION ELECTRICA INTERNA PARA LA HABITACION EN EL PROGRAMA DE MEJORAMIENTO, INCLUYE: SALIDAS DE TOMACORRIENTE DOBLE CON POLO A TIERRA 15A, LEV REF 5320 , 125V O SU EQUIVALENTE, INTERRUPTOR SENCILLO, PLAFON, PROTECCION DEL CIRCUITO DE 1X20 A, 8 M DE ENCAUCHETADO DE 3X12 AWG, TUBERIA PVC, ACCESORIOS, FIJACION, CAJAS PVC CON TAPA SUPLEMENTO, CONDUCTORES DE COBRE 12AWG-CU-THHN-THWN 90°C, EMPALME (CONECTORES) Y APARATOS. LOS MATERIALES DEBEN CUMPLIR CON CERTIFICACION RETIE</v>
          </cell>
        </row>
        <row r="460">
          <cell r="B460" t="str">
            <v>toma corriente doble</v>
          </cell>
        </row>
        <row r="461">
          <cell r="B461" t="str">
            <v>suiche sencillo o interruptor</v>
          </cell>
        </row>
        <row r="462">
          <cell r="B462" t="str">
            <v>plafon</v>
          </cell>
        </row>
        <row r="463">
          <cell r="B463" t="str">
            <v>breaker de 1x20 a enchufe</v>
          </cell>
        </row>
        <row r="464">
          <cell r="B464" t="str">
            <v>tuberia pvc conduit de 1/2", fijacion.</v>
          </cell>
        </row>
        <row r="465">
          <cell r="B465" t="str">
            <v>alambre nro 12 thhn</v>
          </cell>
        </row>
        <row r="466">
          <cell r="B466" t="str">
            <v>aux mortero de pega 1:4:1/4</v>
          </cell>
        </row>
        <row r="467">
          <cell r="B467" t="str">
            <v>caja sencilla pvc con suplemento</v>
          </cell>
        </row>
        <row r="468">
          <cell r="B468" t="str">
            <v>terminales pvc 1/2" (electrico)</v>
          </cell>
        </row>
        <row r="469">
          <cell r="B469" t="str">
            <v>curvas pvc 1/2" (electrico)</v>
          </cell>
        </row>
        <row r="470">
          <cell r="B470" t="str">
            <v>soldadura liquida pvc (1/16 gl)</v>
          </cell>
        </row>
        <row r="471">
          <cell r="B471" t="str">
            <v>transporte de materiales varios y botada de escombros</v>
          </cell>
        </row>
        <row r="472">
          <cell r="B472" t="str">
            <v>cuadrilla 1 oficial + 1 ayudante</v>
          </cell>
        </row>
        <row r="473">
          <cell r="B473" t="str">
            <v>herramienta y equipo menor</v>
          </cell>
        </row>
        <row r="474">
          <cell r="B474" t="str">
            <v>COSTO DIRECTO: (U)</v>
          </cell>
        </row>
      </sheetData>
      <sheetData sheetId="5" refreshError="1"/>
      <sheetData sheetId="6"/>
      <sheetData sheetId="7">
        <row r="14">
          <cell r="H14">
            <v>21486538.32</v>
          </cell>
        </row>
      </sheetData>
      <sheetData sheetId="8" refreshError="1"/>
      <sheetData sheetId="9">
        <row r="28">
          <cell r="H28">
            <v>82536186.599999994</v>
          </cell>
        </row>
      </sheetData>
      <sheetData sheetId="10">
        <row r="68">
          <cell r="G68">
            <v>2086576</v>
          </cell>
        </row>
      </sheetData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RESUMEN GENERAL"/>
      <sheetName val="BENEFICIARIOS"/>
      <sheetName val="8-Costos Administracion"/>
      <sheetName val="9-Inversion Ambiental"/>
      <sheetName val="10-Presupuesto"/>
      <sheetName val="11-Costos Supervisión"/>
      <sheetName val="12-Gastos Varios Supervision"/>
      <sheetName val="13-Interventoria"/>
      <sheetName val="14-Base Calculo FM"/>
      <sheetName val="Apu"/>
      <sheetName val="Aux"/>
      <sheetName val="Ins"/>
      <sheetName val="Precios Mpios"/>
      <sheetName val="CO_0"/>
      <sheetName val="Hoja1"/>
      <sheetName val="Prst Soc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H1">
            <v>0</v>
          </cell>
        </row>
        <row r="2">
          <cell r="H2" t="str">
            <v>VR. TOTAL</v>
          </cell>
        </row>
        <row r="3">
          <cell r="A3" t="str">
            <v>71A14</v>
          </cell>
          <cell r="H3">
            <v>361966.39035693201</v>
          </cell>
        </row>
        <row r="4">
          <cell r="A4" t="str">
            <v>71A14</v>
          </cell>
          <cell r="H4">
            <v>172066.64250000002</v>
          </cell>
        </row>
        <row r="5">
          <cell r="A5" t="str">
            <v>71A14</v>
          </cell>
          <cell r="H5">
            <v>105366.66279999999</v>
          </cell>
        </row>
        <row r="6">
          <cell r="A6" t="str">
            <v>71A14</v>
          </cell>
          <cell r="H6">
            <v>29000</v>
          </cell>
        </row>
        <row r="7">
          <cell r="A7" t="str">
            <v>71A14</v>
          </cell>
          <cell r="H7">
            <v>28855.319101840003</v>
          </cell>
        </row>
        <row r="8">
          <cell r="A8" t="str">
            <v>71A14</v>
          </cell>
          <cell r="H8">
            <v>25235</v>
          </cell>
        </row>
        <row r="9">
          <cell r="A9" t="str">
            <v>71A14</v>
          </cell>
          <cell r="H9">
            <v>1442.7659550920002</v>
          </cell>
        </row>
        <row r="10">
          <cell r="A10"/>
          <cell r="H10"/>
        </row>
        <row r="11">
          <cell r="A11" t="str">
            <v>71A54</v>
          </cell>
          <cell r="H11">
            <v>361966.39035693201</v>
          </cell>
        </row>
        <row r="12">
          <cell r="A12" t="str">
            <v>71A54</v>
          </cell>
          <cell r="H12">
            <v>172066.64250000002</v>
          </cell>
        </row>
        <row r="13">
          <cell r="A13" t="str">
            <v>71A54</v>
          </cell>
          <cell r="H13">
            <v>105366.66279999999</v>
          </cell>
        </row>
        <row r="14">
          <cell r="A14" t="str">
            <v>71A54</v>
          </cell>
          <cell r="H14">
            <v>29000</v>
          </cell>
        </row>
        <row r="15">
          <cell r="A15" t="str">
            <v>71A54</v>
          </cell>
          <cell r="H15">
            <v>28855.319101840003</v>
          </cell>
        </row>
        <row r="16">
          <cell r="A16" t="str">
            <v>71A54</v>
          </cell>
          <cell r="H16">
            <v>25235</v>
          </cell>
        </row>
        <row r="17">
          <cell r="A17" t="str">
            <v>71A54</v>
          </cell>
          <cell r="H17">
            <v>1442.7659550920002</v>
          </cell>
        </row>
        <row r="18">
          <cell r="A18"/>
          <cell r="H18"/>
        </row>
        <row r="19">
          <cell r="A19">
            <v>72132</v>
          </cell>
          <cell r="H19">
            <v>362126.35888539796</v>
          </cell>
        </row>
        <row r="20">
          <cell r="A20">
            <v>72132</v>
          </cell>
          <cell r="H20">
            <v>166133.31</v>
          </cell>
        </row>
        <row r="21">
          <cell r="A21">
            <v>72132</v>
          </cell>
          <cell r="H21">
            <v>51430.001850000001</v>
          </cell>
        </row>
        <row r="22">
          <cell r="A22">
            <v>72132</v>
          </cell>
          <cell r="H22">
            <v>85726.669450000001</v>
          </cell>
        </row>
        <row r="23">
          <cell r="A23">
            <v>72132</v>
          </cell>
          <cell r="H23">
            <v>43282.978652760001</v>
          </cell>
        </row>
        <row r="24">
          <cell r="A24">
            <v>72132</v>
          </cell>
          <cell r="H24">
            <v>13389.25</v>
          </cell>
        </row>
        <row r="25">
          <cell r="A25">
            <v>72132</v>
          </cell>
          <cell r="H25">
            <v>2164.1489326380001</v>
          </cell>
        </row>
        <row r="26">
          <cell r="A26"/>
          <cell r="H26"/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145FD-7BD9-4EB1-9FD3-F8BF4CBF2659}">
  <sheetPr>
    <pageSetUpPr fitToPage="1"/>
  </sheetPr>
  <dimension ref="B2:Q34"/>
  <sheetViews>
    <sheetView showGridLines="0" tabSelected="1" zoomScaleNormal="100" workbookViewId="0">
      <selection activeCell="R11" sqref="R11"/>
    </sheetView>
  </sheetViews>
  <sheetFormatPr baseColWidth="10" defaultColWidth="11.5703125" defaultRowHeight="14.25" x14ac:dyDescent="0.2"/>
  <cols>
    <col min="1" max="1" width="11.5703125" style="69"/>
    <col min="2" max="2" width="6.140625" style="69" customWidth="1"/>
    <col min="3" max="3" width="68.140625" style="69" customWidth="1"/>
    <col min="4" max="4" width="8.28515625" style="69" customWidth="1"/>
    <col min="5" max="6" width="16.7109375" style="69" customWidth="1"/>
    <col min="7" max="7" width="17.5703125" style="69" bestFit="1" customWidth="1"/>
    <col min="8" max="10" width="17.5703125" style="69" hidden="1" customWidth="1"/>
    <col min="11" max="11" width="17.85546875" style="69" bestFit="1" customWidth="1"/>
    <col min="12" max="12" width="20" style="69" hidden="1" customWidth="1"/>
    <col min="13" max="13" width="16.42578125" style="69" hidden="1" customWidth="1"/>
    <col min="14" max="14" width="15.140625" style="69" hidden="1" customWidth="1"/>
    <col min="15" max="15" width="11.5703125" style="69" hidden="1" customWidth="1"/>
    <col min="16" max="16" width="15.140625" style="69" hidden="1" customWidth="1"/>
    <col min="17" max="17" width="11.5703125" style="69" hidden="1" customWidth="1"/>
    <col min="18" max="18" width="11.5703125" style="69" customWidth="1"/>
    <col min="19" max="16384" width="11.5703125" style="69"/>
  </cols>
  <sheetData>
    <row r="2" spans="2:17" x14ac:dyDescent="0.2">
      <c r="B2" s="133" t="s">
        <v>280</v>
      </c>
      <c r="C2" s="134"/>
      <c r="D2" s="134"/>
      <c r="E2" s="134"/>
      <c r="F2" s="134"/>
      <c r="G2" s="135"/>
      <c r="H2" s="129"/>
      <c r="I2" s="129"/>
      <c r="J2" s="129"/>
    </row>
    <row r="3" spans="2:17" x14ac:dyDescent="0.2">
      <c r="B3" s="130" t="s">
        <v>303</v>
      </c>
      <c r="C3" s="130"/>
      <c r="D3" s="133" t="s">
        <v>261</v>
      </c>
      <c r="E3" s="134"/>
      <c r="F3" s="134"/>
      <c r="G3" s="135"/>
      <c r="H3" s="129"/>
      <c r="I3" s="129"/>
      <c r="J3" s="129"/>
    </row>
    <row r="4" spans="2:17" ht="25.5" x14ac:dyDescent="0.2">
      <c r="B4" s="121" t="s">
        <v>0</v>
      </c>
      <c r="C4" s="121" t="s">
        <v>1</v>
      </c>
      <c r="D4" s="121" t="s">
        <v>2</v>
      </c>
      <c r="E4" s="121" t="s">
        <v>3</v>
      </c>
      <c r="F4" s="117" t="s">
        <v>221</v>
      </c>
      <c r="G4" s="117" t="s">
        <v>222</v>
      </c>
      <c r="H4" s="117" t="s">
        <v>262</v>
      </c>
      <c r="I4" s="117" t="s">
        <v>263</v>
      </c>
      <c r="J4" s="117" t="s">
        <v>279</v>
      </c>
      <c r="L4" s="69" t="s">
        <v>262</v>
      </c>
      <c r="M4" s="69" t="s">
        <v>263</v>
      </c>
      <c r="N4" s="69" t="s">
        <v>264</v>
      </c>
    </row>
    <row r="5" spans="2:17" ht="15" x14ac:dyDescent="0.2">
      <c r="B5" s="113">
        <v>1</v>
      </c>
      <c r="C5" s="113" t="s">
        <v>235</v>
      </c>
      <c r="D5" s="113"/>
      <c r="E5" s="113"/>
      <c r="F5" s="113" t="s">
        <v>34</v>
      </c>
      <c r="G5" s="114">
        <f>SUM(G6:G9)</f>
        <v>19650143.478578541</v>
      </c>
      <c r="H5" s="114">
        <f>SUM(H6:H9)</f>
        <v>15681002.454464281</v>
      </c>
      <c r="I5" s="114">
        <f t="shared" ref="I5:J5" si="0">SUM(I6:I9)</f>
        <v>3461304.3976274161</v>
      </c>
      <c r="J5" s="114">
        <f t="shared" si="0"/>
        <v>507836.62648684531</v>
      </c>
    </row>
    <row r="6" spans="2:17" ht="66" customHeight="1" x14ac:dyDescent="0.2">
      <c r="B6" s="116" t="s">
        <v>223</v>
      </c>
      <c r="C6" s="102" t="str">
        <f>+'APU''S'!B3</f>
        <v>EXPLANACIÓN Y NIVELACIÓN del  terreno manualmente, bajo cualquier grado de humedad, incluye corte de taludes, terraceos y desplantes requeridos según planos y/o definidos por la interventoría o supervisión. Medido in situ. Incluye cargue y transporte interno. No incluye botadero.</v>
      </c>
      <c r="D6" s="116" t="s">
        <v>23</v>
      </c>
      <c r="E6" s="103">
        <f>L6+M6+N6</f>
        <v>57</v>
      </c>
      <c r="F6" s="104">
        <f>+'APU''S'!F19:G19</f>
        <v>56370.806715520004</v>
      </c>
      <c r="G6" s="104">
        <f>+F6*E6</f>
        <v>3213135.98278464</v>
      </c>
      <c r="H6" s="104">
        <f>L6*$F$6</f>
        <v>2536686.3021984003</v>
      </c>
      <c r="I6" s="104">
        <f t="shared" ref="I6:J6" si="1">M6*$F$6</f>
        <v>507337.26043968002</v>
      </c>
      <c r="J6" s="104">
        <f t="shared" si="1"/>
        <v>169112.42014656001</v>
      </c>
      <c r="L6" s="69">
        <f>45*0.5*2</f>
        <v>45</v>
      </c>
      <c r="M6" s="69">
        <f>9*0.5*2</f>
        <v>9</v>
      </c>
      <c r="N6" s="69">
        <f>3*0.5*2</f>
        <v>3</v>
      </c>
    </row>
    <row r="7" spans="2:17" ht="63.75" x14ac:dyDescent="0.2">
      <c r="B7" s="116" t="s">
        <v>227</v>
      </c>
      <c r="C7" s="102" t="str">
        <f>+'APU''S'!B22</f>
        <v>CARGUE, transporte y botada de MATERIAL PROVENIENTE DE LAS EXPLANACIONES, EXCAVACIONES Y VOLADURAS DE ROCA. Incluye transportes internos, paleros, derecho de botadero. Se debe hacer en botaderos oficiales autorizados por la entidad competente o hasta el sitio que indique la interventoría. Su medida será en sitio.</v>
      </c>
      <c r="D7" s="116" t="s">
        <v>23</v>
      </c>
      <c r="E7" s="103">
        <f t="shared" ref="E7" si="2">L7+M7+N7</f>
        <v>74.100000000000009</v>
      </c>
      <c r="F7" s="104">
        <f>+'APU''S'!F37:G37</f>
        <v>53555.886572421878</v>
      </c>
      <c r="G7" s="104">
        <f>+F7*E7</f>
        <v>3968491.1950164614</v>
      </c>
      <c r="H7" s="104">
        <f>L7*$F$7</f>
        <v>3133019.3644866799</v>
      </c>
      <c r="I7" s="104">
        <f t="shared" ref="I7:J7" si="3">M7*$F$7</f>
        <v>626603.87289733603</v>
      </c>
      <c r="J7" s="104">
        <f t="shared" si="3"/>
        <v>208867.95763244535</v>
      </c>
      <c r="L7" s="69">
        <f>L6*1.3</f>
        <v>58.5</v>
      </c>
      <c r="M7" s="69">
        <f>+M6*1.3</f>
        <v>11.700000000000001</v>
      </c>
      <c r="N7" s="69">
        <f>+N6*1.3</f>
        <v>3.9000000000000004</v>
      </c>
    </row>
    <row r="8" spans="2:17" ht="51" x14ac:dyDescent="0.2">
      <c r="B8" s="116" t="s">
        <v>228</v>
      </c>
      <c r="C8" s="102" t="str">
        <f>+'APU''S'!B40</f>
        <v>LLENOS EN MATERIAL PROVENIENTES DE LA EXCAVACIÓN, compactados mecánica o manualmente hasta obtener una densidad del 95% de la máxima obtenida en el ensayo del próctor modificado. Incluye transporte interno. Su medida será en sitio ya compactado.</v>
      </c>
      <c r="D8" s="116" t="s">
        <v>23</v>
      </c>
      <c r="E8" s="103">
        <f>L8+M8+N8</f>
        <v>163.25</v>
      </c>
      <c r="F8" s="104">
        <f>+'APU''S'!F57:G57</f>
        <v>64928.124353920008</v>
      </c>
      <c r="G8" s="104">
        <f>+F8*E8</f>
        <v>10599516.300777441</v>
      </c>
      <c r="H8" s="104">
        <f>L8*$F$8</f>
        <v>8765296.7877792008</v>
      </c>
      <c r="I8" s="104">
        <f t="shared" ref="I8:J8" si="4">M8*$F$8</f>
        <v>1704363.2642904003</v>
      </c>
      <c r="J8" s="104">
        <f t="shared" si="4"/>
        <v>129856.24870784002</v>
      </c>
      <c r="L8" s="69">
        <f>45*3</f>
        <v>135</v>
      </c>
      <c r="M8" s="69">
        <f>(12+9)*2.5*0.5</f>
        <v>26.25</v>
      </c>
      <c r="N8" s="69">
        <f>2*1*1</f>
        <v>2</v>
      </c>
    </row>
    <row r="9" spans="2:17" ht="51" x14ac:dyDescent="0.2">
      <c r="B9" s="116">
        <v>1.4</v>
      </c>
      <c r="C9" s="102" t="s">
        <v>269</v>
      </c>
      <c r="D9" s="116" t="s">
        <v>265</v>
      </c>
      <c r="E9" s="103">
        <f>L9+M9+N9</f>
        <v>30</v>
      </c>
      <c r="F9" s="104">
        <v>62300</v>
      </c>
      <c r="G9" s="104">
        <f>+F9*E9</f>
        <v>1869000</v>
      </c>
      <c r="H9" s="104">
        <f>L9*$F$9</f>
        <v>1246000</v>
      </c>
      <c r="I9" s="104">
        <f t="shared" ref="I9:J9" si="5">M9*$F$9</f>
        <v>623000</v>
      </c>
      <c r="J9" s="104">
        <f t="shared" si="5"/>
        <v>0</v>
      </c>
      <c r="L9" s="69">
        <v>20</v>
      </c>
      <c r="M9" s="69">
        <v>10</v>
      </c>
    </row>
    <row r="10" spans="2:17" ht="15" x14ac:dyDescent="0.2">
      <c r="B10" s="101">
        <v>2</v>
      </c>
      <c r="C10" s="113" t="s">
        <v>240</v>
      </c>
      <c r="D10" s="113"/>
      <c r="E10" s="113"/>
      <c r="F10" s="113" t="s">
        <v>34</v>
      </c>
      <c r="G10" s="114">
        <f>+G11+G12+G13+G14+G15</f>
        <v>218875602.62453684</v>
      </c>
      <c r="H10" s="114">
        <f t="shared" ref="H10:J10" si="6">+H11+H12+H13+H14+H15</f>
        <v>189384829.65470868</v>
      </c>
      <c r="I10" s="114">
        <f t="shared" si="6"/>
        <v>22189104.727371119</v>
      </c>
      <c r="J10" s="114">
        <f t="shared" si="6"/>
        <v>7301668.2424570415</v>
      </c>
    </row>
    <row r="11" spans="2:17" ht="71.45" customHeight="1" x14ac:dyDescent="0.2">
      <c r="B11" s="116" t="s">
        <v>114</v>
      </c>
      <c r="C11" s="102" t="str">
        <f>+'APU''S'!B82</f>
        <v>Construcción de muro de contención tipo Gavione de Alambre de Acero entrelazado triple con ojo de 80 mm de ancho y 100 mm de alto, con diafragma cada 2,00 m, tirantes verticales en cada diafragma y tirantes horizontales en los gabiones de borde con roca entre 100 y 200 mm. Incluye todos los demas materiales necesarios para su correcta instalación y funcionamiento.</v>
      </c>
      <c r="D11" s="116" t="s">
        <v>23</v>
      </c>
      <c r="E11" s="103">
        <f>+L11+M11+N11</f>
        <v>271</v>
      </c>
      <c r="F11" s="104">
        <f>+'APU''S'!F101:G101</f>
        <v>460015.51519806194</v>
      </c>
      <c r="G11" s="104">
        <f>+F11*E11</f>
        <v>124664204.61867478</v>
      </c>
      <c r="H11" s="104">
        <f>L11*$F$11</f>
        <v>108103646.07154456</v>
      </c>
      <c r="I11" s="104">
        <f t="shared" ref="I11:J11" si="7">M11*$F$11</f>
        <v>12420418.910347672</v>
      </c>
      <c r="J11" s="104">
        <f t="shared" si="7"/>
        <v>4140139.6367825577</v>
      </c>
      <c r="L11" s="69">
        <f>(45*2*1)+(45*2*1)+(45*1)+(10*1*1)</f>
        <v>235</v>
      </c>
      <c r="M11" s="69">
        <f>(9*2*1)+(9*1*1)</f>
        <v>27</v>
      </c>
      <c r="N11" s="69">
        <f>(3*2*1)+(3*1*1)</f>
        <v>9</v>
      </c>
    </row>
    <row r="12" spans="2:17" ht="38.25" x14ac:dyDescent="0.2">
      <c r="B12" s="116" t="s">
        <v>116</v>
      </c>
      <c r="C12" s="102" t="str">
        <f>+'APU''S'!B104</f>
        <v>Instalación de GEOTEXTIL NT 2500. para filtro o equivalente. Incluye suministro y transporte de los materiales, traslapos y todos los elementos necesarios para su correcta instalación y funcionamiento. Según diseño del filtro.</v>
      </c>
      <c r="D12" s="116" t="s">
        <v>224</v>
      </c>
      <c r="E12" s="103">
        <f>+L12+M12+N12</f>
        <v>187.5</v>
      </c>
      <c r="F12" s="104">
        <f>+'APU''S'!F120:G120</f>
        <v>15297.147423264338</v>
      </c>
      <c r="G12" s="104">
        <f>+F12*E12</f>
        <v>2868215.1418620632</v>
      </c>
      <c r="H12" s="104">
        <f>L12*$F$12</f>
        <v>2409300.7191641331</v>
      </c>
      <c r="I12" s="104">
        <f t="shared" ref="I12:J12" si="8">M12*$F$12</f>
        <v>344185.8170234476</v>
      </c>
      <c r="J12" s="104">
        <f t="shared" si="8"/>
        <v>114728.60567448253</v>
      </c>
      <c r="L12" s="69">
        <f>3.5*45</f>
        <v>157.5</v>
      </c>
      <c r="M12" s="69">
        <f>9*2.5</f>
        <v>22.5</v>
      </c>
      <c r="N12" s="69">
        <f>3*2.5</f>
        <v>7.5</v>
      </c>
      <c r="Q12" s="69" t="s">
        <v>275</v>
      </c>
    </row>
    <row r="13" spans="2:17" ht="38.25" x14ac:dyDescent="0.2">
      <c r="B13" s="116">
        <v>2.2999999999999998</v>
      </c>
      <c r="C13" s="102" t="s">
        <v>270</v>
      </c>
      <c r="D13" s="116" t="s">
        <v>266</v>
      </c>
      <c r="E13" s="103">
        <f>+L13+M13+N13+O13+P13+Q13</f>
        <v>64.153999999999996</v>
      </c>
      <c r="F13" s="104">
        <v>947000</v>
      </c>
      <c r="G13" s="104">
        <f>+F13*E13</f>
        <v>60753838</v>
      </c>
      <c r="H13" s="104">
        <f>(L13+O13+P13+Q13)*$F$13</f>
        <v>51378538.000000007</v>
      </c>
      <c r="I13" s="104">
        <f t="shared" ref="I13:J13" si="9">M13*$F$13</f>
        <v>7102500</v>
      </c>
      <c r="J13" s="104">
        <f t="shared" si="9"/>
        <v>2272800.0000000005</v>
      </c>
      <c r="L13" s="69">
        <f>7*45*0.1</f>
        <v>31.5</v>
      </c>
      <c r="M13" s="69">
        <f>5*15*0.1</f>
        <v>7.5</v>
      </c>
      <c r="N13" s="69">
        <f>4*6*0.1</f>
        <v>2.4000000000000004</v>
      </c>
      <c r="O13" s="69">
        <f>11.8*2.5*0.1</f>
        <v>2.95</v>
      </c>
      <c r="P13" s="69">
        <f>4.1*2.2*0.2</f>
        <v>1.804</v>
      </c>
      <c r="Q13" s="69">
        <f>(2*1*3)*3</f>
        <v>18</v>
      </c>
    </row>
    <row r="14" spans="2:17" ht="38.25" x14ac:dyDescent="0.2">
      <c r="B14" s="116">
        <v>2.4</v>
      </c>
      <c r="C14" s="102" t="s">
        <v>274</v>
      </c>
      <c r="D14" s="116" t="s">
        <v>23</v>
      </c>
      <c r="E14" s="103">
        <f>+L14+M14+N14+O14</f>
        <v>40.5</v>
      </c>
      <c r="F14" s="104">
        <v>645000</v>
      </c>
      <c r="G14" s="104">
        <f>+F14*E14</f>
        <v>26122500</v>
      </c>
      <c r="H14" s="104">
        <f>(L14+O14)*$F$14</f>
        <v>23026500</v>
      </c>
      <c r="I14" s="104">
        <f t="shared" ref="I14:J14" si="10">M14*$F$14</f>
        <v>2322000</v>
      </c>
      <c r="J14" s="104">
        <f t="shared" si="10"/>
        <v>774000.00000000012</v>
      </c>
      <c r="L14" s="69">
        <f>45*0.2*2</f>
        <v>18</v>
      </c>
      <c r="M14" s="69">
        <f>9*0.2*2</f>
        <v>3.6</v>
      </c>
      <c r="N14" s="69">
        <f>3*0.2*2</f>
        <v>1.2000000000000002</v>
      </c>
      <c r="O14" s="69">
        <f>11.8*2.5*0.6</f>
        <v>17.7</v>
      </c>
    </row>
    <row r="15" spans="2:17" ht="25.5" x14ac:dyDescent="0.2">
      <c r="B15" s="116">
        <v>2.5</v>
      </c>
      <c r="C15" s="102" t="s">
        <v>272</v>
      </c>
      <c r="D15" s="116" t="s">
        <v>271</v>
      </c>
      <c r="E15" s="103">
        <f>+C30*3</f>
        <v>479.27519999999998</v>
      </c>
      <c r="F15" s="104">
        <v>9320</v>
      </c>
      <c r="G15" s="104">
        <f>+F15*E15</f>
        <v>4466844.8640000001</v>
      </c>
      <c r="H15" s="104">
        <f>F15*E15</f>
        <v>4466844.8640000001</v>
      </c>
      <c r="I15" s="104"/>
      <c r="J15" s="104"/>
    </row>
    <row r="16" spans="2:17" x14ac:dyDescent="0.2">
      <c r="B16" s="131" t="s">
        <v>219</v>
      </c>
      <c r="C16" s="131"/>
      <c r="D16" s="131"/>
      <c r="E16" s="131"/>
      <c r="F16" s="131"/>
      <c r="G16" s="104">
        <f>+G10+G5</f>
        <v>238525746.10311538</v>
      </c>
      <c r="H16" s="104">
        <f>SUM(H5:H15)/2</f>
        <v>205065832.10917297</v>
      </c>
      <c r="I16" s="104">
        <f t="shared" ref="I16:J16" si="11">SUM(I5:I15)/2</f>
        <v>25650409.124998536</v>
      </c>
      <c r="J16" s="104">
        <f t="shared" si="11"/>
        <v>7809504.8689438868</v>
      </c>
      <c r="K16" s="105"/>
    </row>
    <row r="17" spans="3:13" x14ac:dyDescent="0.2">
      <c r="E17" s="112" t="s">
        <v>35</v>
      </c>
      <c r="F17" s="106">
        <f ca="1">AU!E70</f>
        <v>0.28892432231750553</v>
      </c>
      <c r="G17" s="122">
        <f ca="1">G16*F17</f>
        <v>68915889.548119992</v>
      </c>
      <c r="H17" s="109">
        <f ca="1">$F$17*H16</f>
        <v>59248506.572618164</v>
      </c>
      <c r="I17" s="109">
        <f t="shared" ref="I17:J17" ca="1" si="12">$F$17*I16</f>
        <v>7411027.0736069623</v>
      </c>
      <c r="J17" s="109">
        <f t="shared" ca="1" si="12"/>
        <v>2256355.9018948725</v>
      </c>
      <c r="K17" s="105"/>
    </row>
    <row r="18" spans="3:13" x14ac:dyDescent="0.2">
      <c r="E18" s="115" t="s">
        <v>36</v>
      </c>
      <c r="F18" s="107">
        <f>+AU!E71</f>
        <v>0.05</v>
      </c>
      <c r="G18" s="109">
        <f>G16*F18</f>
        <v>11926287.305155769</v>
      </c>
      <c r="H18" s="109">
        <f>$F$18*H16</f>
        <v>10253291.605458649</v>
      </c>
      <c r="I18" s="109">
        <f t="shared" ref="I18:J18" si="13">$F$18*I16</f>
        <v>1282520.4562499269</v>
      </c>
      <c r="J18" s="109">
        <f t="shared" si="13"/>
        <v>390475.24344719434</v>
      </c>
      <c r="K18" s="105"/>
      <c r="M18" s="108"/>
    </row>
    <row r="19" spans="3:13" x14ac:dyDescent="0.2">
      <c r="E19" s="132" t="s">
        <v>220</v>
      </c>
      <c r="F19" s="132"/>
      <c r="G19" s="123">
        <f ca="1">G18+G17+G16</f>
        <v>319367922.95639116</v>
      </c>
      <c r="H19" s="123">
        <f ca="1">SUM(H16:H18)</f>
        <v>274567630.2872498</v>
      </c>
      <c r="I19" s="123">
        <f t="shared" ref="I19:J19" ca="1" si="14">SUM(I16:I18)</f>
        <v>34343956.65485543</v>
      </c>
      <c r="J19" s="123">
        <f t="shared" ca="1" si="14"/>
        <v>10456336.014285954</v>
      </c>
    </row>
    <row r="22" spans="3:13" hidden="1" x14ac:dyDescent="0.2">
      <c r="G22" s="124">
        <v>304367922.80253923</v>
      </c>
      <c r="H22" s="124">
        <f ca="1">H19+I19+J19</f>
        <v>319367922.95639122</v>
      </c>
      <c r="I22" s="110"/>
      <c r="J22" s="124">
        <f ca="1">+J19+I19</f>
        <v>44800292.669141382</v>
      </c>
    </row>
    <row r="23" spans="3:13" x14ac:dyDescent="0.2">
      <c r="G23" s="124">
        <v>304367922.95628536</v>
      </c>
      <c r="H23" s="124"/>
    </row>
    <row r="24" spans="3:13" x14ac:dyDescent="0.2">
      <c r="G24" s="124"/>
    </row>
    <row r="25" spans="3:13" x14ac:dyDescent="0.2">
      <c r="G25" s="124"/>
    </row>
    <row r="26" spans="3:13" hidden="1" x14ac:dyDescent="0.2">
      <c r="C26" s="69" t="s">
        <v>273</v>
      </c>
      <c r="F26" s="111"/>
    </row>
    <row r="27" spans="3:13" hidden="1" x14ac:dyDescent="0.2">
      <c r="C27" s="69">
        <f xml:space="preserve"> 36*2*0.996</f>
        <v>71.712000000000003</v>
      </c>
    </row>
    <row r="28" spans="3:13" hidden="1" x14ac:dyDescent="0.2">
      <c r="C28" s="69">
        <f>10*8*0.996</f>
        <v>79.680000000000007</v>
      </c>
      <c r="F28" s="118" t="s">
        <v>276</v>
      </c>
      <c r="G28" s="118"/>
      <c r="H28" s="120"/>
      <c r="I28" s="120"/>
      <c r="J28" s="120"/>
    </row>
    <row r="29" spans="3:13" hidden="1" x14ac:dyDescent="0.2">
      <c r="C29" s="69">
        <f>7*1.2*0.996</f>
        <v>8.3664000000000005</v>
      </c>
      <c r="F29" s="119" t="s">
        <v>277</v>
      </c>
      <c r="G29" s="118"/>
      <c r="H29" s="120"/>
      <c r="I29" s="120"/>
      <c r="J29" s="120"/>
    </row>
    <row r="30" spans="3:13" hidden="1" x14ac:dyDescent="0.2">
      <c r="C30" s="69">
        <f>SUM(C27:C29)</f>
        <v>159.75839999999999</v>
      </c>
      <c r="F30" s="119" t="s">
        <v>278</v>
      </c>
      <c r="G30" s="118"/>
      <c r="H30" s="120"/>
      <c r="I30" s="120"/>
      <c r="J30" s="120"/>
    </row>
    <row r="31" spans="3:13" hidden="1" x14ac:dyDescent="0.2">
      <c r="F31" s="108"/>
      <c r="G31" s="108"/>
      <c r="H31" s="108"/>
      <c r="I31" s="108"/>
      <c r="J31" s="108"/>
    </row>
    <row r="32" spans="3:13" hidden="1" x14ac:dyDescent="0.2">
      <c r="C32" s="111"/>
    </row>
    <row r="33" spans="7:7" x14ac:dyDescent="0.2">
      <c r="G33" s="128"/>
    </row>
    <row r="34" spans="7:7" x14ac:dyDescent="0.2">
      <c r="G34" s="124"/>
    </row>
  </sheetData>
  <mergeCells count="5">
    <mergeCell ref="B3:C3"/>
    <mergeCell ref="B16:F16"/>
    <mergeCell ref="E19:F19"/>
    <mergeCell ref="D3:G3"/>
    <mergeCell ref="B2:G2"/>
  </mergeCells>
  <pageMargins left="0.7" right="0.7" top="0.75" bottom="0.75" header="0.3" footer="0.3"/>
  <pageSetup scale="3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184"/>
  <sheetViews>
    <sheetView showGridLines="0" topLeftCell="A72" zoomScale="90" zoomScaleNormal="90" workbookViewId="0">
      <selection activeCell="J85" sqref="J85"/>
    </sheetView>
  </sheetViews>
  <sheetFormatPr baseColWidth="10" defaultRowHeight="15" x14ac:dyDescent="0.25"/>
  <cols>
    <col min="2" max="2" width="24.5703125" bestFit="1" customWidth="1"/>
    <col min="3" max="3" width="35.7109375" customWidth="1"/>
    <col min="4" max="4" width="9.42578125" bestFit="1" customWidth="1"/>
    <col min="5" max="5" width="10.42578125" style="100" bestFit="1" customWidth="1"/>
    <col min="6" max="6" width="11.85546875" bestFit="1" customWidth="1"/>
    <col min="7" max="7" width="17.28515625" customWidth="1"/>
    <col min="9" max="9" width="5.5703125" bestFit="1" customWidth="1"/>
    <col min="10" max="10" width="13.28515625" customWidth="1"/>
    <col min="11" max="11" width="13.85546875" bestFit="1" customWidth="1"/>
  </cols>
  <sheetData>
    <row r="2" spans="2:7" x14ac:dyDescent="0.25">
      <c r="B2" s="142" t="s">
        <v>4</v>
      </c>
      <c r="C2" s="142"/>
      <c r="D2" s="142"/>
      <c r="E2" s="142"/>
      <c r="F2" s="142"/>
      <c r="G2" s="142"/>
    </row>
    <row r="3" spans="2:7" x14ac:dyDescent="0.25">
      <c r="B3" s="138" t="s">
        <v>241</v>
      </c>
      <c r="C3" s="138"/>
      <c r="D3" s="138"/>
      <c r="E3" s="138"/>
      <c r="F3" s="82" t="s">
        <v>5</v>
      </c>
      <c r="G3" s="82" t="s">
        <v>6</v>
      </c>
    </row>
    <row r="4" spans="2:7" ht="39" customHeight="1" x14ac:dyDescent="0.25">
      <c r="B4" s="138"/>
      <c r="C4" s="138"/>
      <c r="D4" s="138"/>
      <c r="E4" s="138"/>
      <c r="F4" s="83" t="s">
        <v>223</v>
      </c>
      <c r="G4" s="83" t="s">
        <v>23</v>
      </c>
    </row>
    <row r="5" spans="2:7" x14ac:dyDescent="0.25">
      <c r="B5" s="3" t="s">
        <v>7</v>
      </c>
      <c r="C5" s="3" t="s">
        <v>26</v>
      </c>
      <c r="D5" s="4" t="s">
        <v>6</v>
      </c>
      <c r="E5" s="82" t="s">
        <v>9</v>
      </c>
      <c r="F5" s="4" t="s">
        <v>10</v>
      </c>
      <c r="G5" s="4" t="s">
        <v>11</v>
      </c>
    </row>
    <row r="6" spans="2:7" x14ac:dyDescent="0.25">
      <c r="B6" s="5" t="s">
        <v>237</v>
      </c>
      <c r="C6" s="5" t="s">
        <v>238</v>
      </c>
      <c r="D6" s="6" t="s">
        <v>232</v>
      </c>
      <c r="E6" s="7">
        <v>4</v>
      </c>
      <c r="F6" s="8">
        <v>2304</v>
      </c>
      <c r="G6" s="84">
        <f>+F6*E6</f>
        <v>9216</v>
      </c>
    </row>
    <row r="7" spans="2:7" x14ac:dyDescent="0.25">
      <c r="B7" s="139" t="s">
        <v>27</v>
      </c>
      <c r="C7" s="140"/>
      <c r="D7" s="140"/>
      <c r="E7" s="141"/>
      <c r="F7" s="87" t="s">
        <v>14</v>
      </c>
      <c r="G7" s="88">
        <f>SUM(G6:G6)</f>
        <v>9216</v>
      </c>
    </row>
    <row r="8" spans="2:7" ht="15.75" customHeight="1" x14ac:dyDescent="0.25">
      <c r="B8" s="3" t="s">
        <v>7</v>
      </c>
      <c r="C8" s="3" t="s">
        <v>8</v>
      </c>
      <c r="D8" s="4" t="s">
        <v>6</v>
      </c>
      <c r="E8" s="82" t="s">
        <v>9</v>
      </c>
      <c r="F8" s="4" t="s">
        <v>10</v>
      </c>
      <c r="G8" s="4" t="s">
        <v>11</v>
      </c>
    </row>
    <row r="9" spans="2:7" ht="25.5" x14ac:dyDescent="0.25">
      <c r="B9" s="5" t="s">
        <v>225</v>
      </c>
      <c r="C9" s="5" t="s">
        <v>226</v>
      </c>
      <c r="D9" s="6" t="s">
        <v>12</v>
      </c>
      <c r="E9" s="7">
        <v>0.128</v>
      </c>
      <c r="F9" s="8">
        <f>+'PRESTACIONES SOCIALES'!AE22+'PRESTACIONES SOCIALES'!AE24</f>
        <v>297279.73996500002</v>
      </c>
      <c r="G9" s="84">
        <f>+F9*E9</f>
        <v>38051.806715520004</v>
      </c>
    </row>
    <row r="10" spans="2:7" x14ac:dyDescent="0.25">
      <c r="B10" s="139" t="s">
        <v>13</v>
      </c>
      <c r="C10" s="140"/>
      <c r="D10" s="140"/>
      <c r="E10" s="141"/>
      <c r="F10" s="87" t="s">
        <v>14</v>
      </c>
      <c r="G10" s="88">
        <f>G9</f>
        <v>38051.806715520004</v>
      </c>
    </row>
    <row r="11" spans="2:7" x14ac:dyDescent="0.25">
      <c r="B11" s="3" t="s">
        <v>7</v>
      </c>
      <c r="C11" s="3" t="s">
        <v>15</v>
      </c>
      <c r="D11" s="4" t="s">
        <v>6</v>
      </c>
      <c r="E11" s="82" t="s">
        <v>9</v>
      </c>
      <c r="F11" s="4" t="s">
        <v>10</v>
      </c>
      <c r="G11" s="4" t="s">
        <v>11</v>
      </c>
    </row>
    <row r="12" spans="2:7" x14ac:dyDescent="0.25">
      <c r="B12" s="5" t="s">
        <v>16</v>
      </c>
      <c r="C12" s="5" t="s">
        <v>17</v>
      </c>
      <c r="D12" s="6" t="s">
        <v>18</v>
      </c>
      <c r="E12" s="7">
        <v>0.05</v>
      </c>
      <c r="F12" s="8">
        <f>G10</f>
        <v>38051.806715520004</v>
      </c>
      <c r="G12" s="84">
        <f>ROUND(F12*E12,0)</f>
        <v>1903</v>
      </c>
    </row>
    <row r="13" spans="2:7" x14ac:dyDescent="0.25">
      <c r="B13" s="139" t="s">
        <v>19</v>
      </c>
      <c r="C13" s="140"/>
      <c r="D13" s="140"/>
      <c r="E13" s="141"/>
      <c r="F13" s="87" t="s">
        <v>14</v>
      </c>
      <c r="G13" s="88">
        <f>G12</f>
        <v>1903</v>
      </c>
    </row>
    <row r="14" spans="2:7" x14ac:dyDescent="0.25">
      <c r="B14" s="3" t="s">
        <v>7</v>
      </c>
      <c r="C14" s="3" t="s">
        <v>20</v>
      </c>
      <c r="D14" s="4" t="s">
        <v>6</v>
      </c>
      <c r="E14" s="82" t="s">
        <v>9</v>
      </c>
      <c r="F14" s="4" t="s">
        <v>10</v>
      </c>
      <c r="G14" s="4" t="s">
        <v>11</v>
      </c>
    </row>
    <row r="15" spans="2:7" x14ac:dyDescent="0.25">
      <c r="B15" s="139" t="s">
        <v>21</v>
      </c>
      <c r="C15" s="140"/>
      <c r="D15" s="140"/>
      <c r="E15" s="141"/>
      <c r="F15" s="87" t="s">
        <v>14</v>
      </c>
      <c r="G15" s="88">
        <v>0</v>
      </c>
    </row>
    <row r="16" spans="2:7" x14ac:dyDescent="0.25">
      <c r="B16" s="3" t="s">
        <v>7</v>
      </c>
      <c r="C16" s="3" t="s">
        <v>22</v>
      </c>
      <c r="D16" s="4" t="s">
        <v>6</v>
      </c>
      <c r="E16" s="82" t="s">
        <v>9</v>
      </c>
      <c r="F16" s="4" t="s">
        <v>10</v>
      </c>
      <c r="G16" s="4" t="s">
        <v>11</v>
      </c>
    </row>
    <row r="17" spans="2:7" x14ac:dyDescent="0.25">
      <c r="B17" s="5" t="s">
        <v>32</v>
      </c>
      <c r="C17" s="5" t="s">
        <v>33</v>
      </c>
      <c r="D17" s="6" t="s">
        <v>231</v>
      </c>
      <c r="E17" s="7">
        <v>0.08</v>
      </c>
      <c r="F17" s="8">
        <v>90000</v>
      </c>
      <c r="G17" s="84">
        <f>ROUND(F17*E17,0)</f>
        <v>7200</v>
      </c>
    </row>
    <row r="18" spans="2:7" x14ac:dyDescent="0.25">
      <c r="B18" s="3" t="s">
        <v>24</v>
      </c>
      <c r="C18" s="85"/>
      <c r="D18" s="86"/>
      <c r="E18" s="6"/>
      <c r="F18" s="87" t="s">
        <v>14</v>
      </c>
      <c r="G18" s="88">
        <f>+G17</f>
        <v>7200</v>
      </c>
    </row>
    <row r="19" spans="2:7" x14ac:dyDescent="0.25">
      <c r="B19" s="136" t="s">
        <v>25</v>
      </c>
      <c r="C19" s="136"/>
      <c r="D19" s="136"/>
      <c r="E19" s="136"/>
      <c r="F19" s="137">
        <f>+G18+G15+G13+G10+G7</f>
        <v>56370.806715520004</v>
      </c>
      <c r="G19" s="137"/>
    </row>
    <row r="20" spans="2:7" x14ac:dyDescent="0.25">
      <c r="B20" s="96"/>
      <c r="C20" s="96"/>
      <c r="D20" s="96"/>
      <c r="E20" s="99"/>
      <c r="F20" s="96"/>
      <c r="G20" s="96"/>
    </row>
    <row r="21" spans="2:7" x14ac:dyDescent="0.25">
      <c r="B21" s="142" t="s">
        <v>4</v>
      </c>
      <c r="C21" s="142"/>
      <c r="D21" s="142"/>
      <c r="E21" s="142"/>
      <c r="F21" s="142"/>
      <c r="G21" s="142"/>
    </row>
    <row r="22" spans="2:7" x14ac:dyDescent="0.25">
      <c r="B22" s="138" t="s">
        <v>239</v>
      </c>
      <c r="C22" s="138"/>
      <c r="D22" s="138"/>
      <c r="E22" s="138"/>
      <c r="F22" s="82" t="s">
        <v>5</v>
      </c>
      <c r="G22" s="82" t="s">
        <v>6</v>
      </c>
    </row>
    <row r="23" spans="2:7" ht="40.5" customHeight="1" x14ac:dyDescent="0.25">
      <c r="B23" s="138"/>
      <c r="C23" s="138"/>
      <c r="D23" s="138"/>
      <c r="E23" s="138"/>
      <c r="F23" s="83" t="s">
        <v>227</v>
      </c>
      <c r="G23" s="83" t="s">
        <v>23</v>
      </c>
    </row>
    <row r="24" spans="2:7" x14ac:dyDescent="0.25">
      <c r="B24" s="3" t="s">
        <v>7</v>
      </c>
      <c r="C24" s="3" t="s">
        <v>26</v>
      </c>
      <c r="D24" s="4" t="s">
        <v>6</v>
      </c>
      <c r="E24" s="82" t="s">
        <v>9</v>
      </c>
      <c r="F24" s="4" t="s">
        <v>10</v>
      </c>
      <c r="G24" s="4" t="s">
        <v>11</v>
      </c>
    </row>
    <row r="25" spans="2:7" x14ac:dyDescent="0.25">
      <c r="B25" s="139" t="s">
        <v>27</v>
      </c>
      <c r="C25" s="140"/>
      <c r="D25" s="140"/>
      <c r="E25" s="141"/>
      <c r="F25" s="87" t="s">
        <v>14</v>
      </c>
      <c r="G25" s="88">
        <v>0</v>
      </c>
    </row>
    <row r="26" spans="2:7" x14ac:dyDescent="0.25">
      <c r="B26" s="3" t="s">
        <v>7</v>
      </c>
      <c r="C26" s="3" t="s">
        <v>8</v>
      </c>
      <c r="D26" s="4" t="s">
        <v>6</v>
      </c>
      <c r="E26" s="82" t="s">
        <v>9</v>
      </c>
      <c r="F26" s="4" t="s">
        <v>10</v>
      </c>
      <c r="G26" s="4" t="s">
        <v>11</v>
      </c>
    </row>
    <row r="27" spans="2:7" ht="25.5" x14ac:dyDescent="0.25">
      <c r="B27" s="5" t="s">
        <v>234</v>
      </c>
      <c r="C27" s="5" t="s">
        <v>226</v>
      </c>
      <c r="D27" s="6" t="s">
        <v>12</v>
      </c>
      <c r="E27" s="7">
        <v>0.125</v>
      </c>
      <c r="F27" s="8">
        <f>+'PRESTACIONES SOCIALES'!AE45+'PRESTACIONES SOCIALES'!AE47</f>
        <v>322327.09257937502</v>
      </c>
      <c r="G27" s="84">
        <f>+F27*E27</f>
        <v>40290.886572421878</v>
      </c>
    </row>
    <row r="28" spans="2:7" x14ac:dyDescent="0.25">
      <c r="B28" s="139" t="s">
        <v>13</v>
      </c>
      <c r="C28" s="140"/>
      <c r="D28" s="140"/>
      <c r="E28" s="141"/>
      <c r="F28" s="87" t="s">
        <v>14</v>
      </c>
      <c r="G28" s="88">
        <f>G27</f>
        <v>40290.886572421878</v>
      </c>
    </row>
    <row r="29" spans="2:7" x14ac:dyDescent="0.25">
      <c r="B29" s="3" t="s">
        <v>7</v>
      </c>
      <c r="C29" s="3" t="s">
        <v>15</v>
      </c>
      <c r="D29" s="4" t="s">
        <v>6</v>
      </c>
      <c r="E29" s="82" t="s">
        <v>9</v>
      </c>
      <c r="F29" s="4" t="s">
        <v>10</v>
      </c>
      <c r="G29" s="4" t="s">
        <v>11</v>
      </c>
    </row>
    <row r="30" spans="2:7" x14ac:dyDescent="0.25">
      <c r="B30" s="5" t="s">
        <v>16</v>
      </c>
      <c r="C30" s="5" t="s">
        <v>17</v>
      </c>
      <c r="D30" s="6" t="s">
        <v>18</v>
      </c>
      <c r="E30" s="7">
        <v>0.05</v>
      </c>
      <c r="F30" s="8">
        <f>G28</f>
        <v>40290.886572421878</v>
      </c>
      <c r="G30" s="84">
        <f>ROUND(F30*E30,0)</f>
        <v>2015</v>
      </c>
    </row>
    <row r="31" spans="2:7" x14ac:dyDescent="0.25">
      <c r="B31" s="139" t="s">
        <v>19</v>
      </c>
      <c r="C31" s="140"/>
      <c r="D31" s="140"/>
      <c r="E31" s="141"/>
      <c r="F31" s="87" t="s">
        <v>14</v>
      </c>
      <c r="G31" s="88">
        <f>G30</f>
        <v>2015</v>
      </c>
    </row>
    <row r="32" spans="2:7" x14ac:dyDescent="0.25">
      <c r="B32" s="3" t="s">
        <v>7</v>
      </c>
      <c r="C32" s="3" t="s">
        <v>20</v>
      </c>
      <c r="D32" s="4" t="s">
        <v>6</v>
      </c>
      <c r="E32" s="82" t="s">
        <v>9</v>
      </c>
      <c r="F32" s="4" t="s">
        <v>10</v>
      </c>
      <c r="G32" s="4" t="s">
        <v>11</v>
      </c>
    </row>
    <row r="33" spans="2:7" x14ac:dyDescent="0.25">
      <c r="B33" s="139" t="s">
        <v>21</v>
      </c>
      <c r="C33" s="140"/>
      <c r="D33" s="140"/>
      <c r="E33" s="141"/>
      <c r="F33" s="87" t="s">
        <v>14</v>
      </c>
      <c r="G33" s="88">
        <v>0</v>
      </c>
    </row>
    <row r="34" spans="2:7" x14ac:dyDescent="0.25">
      <c r="B34" s="3" t="s">
        <v>7</v>
      </c>
      <c r="C34" s="3" t="s">
        <v>22</v>
      </c>
      <c r="D34" s="4" t="s">
        <v>6</v>
      </c>
      <c r="E34" s="82" t="s">
        <v>9</v>
      </c>
      <c r="F34" s="4" t="s">
        <v>10</v>
      </c>
      <c r="G34" s="4" t="s">
        <v>11</v>
      </c>
    </row>
    <row r="35" spans="2:7" x14ac:dyDescent="0.25">
      <c r="B35" s="5" t="s">
        <v>32</v>
      </c>
      <c r="C35" s="5" t="s">
        <v>33</v>
      </c>
      <c r="D35" s="6" t="s">
        <v>231</v>
      </c>
      <c r="E35" s="7">
        <v>0.125</v>
      </c>
      <c r="F35" s="8">
        <v>90000</v>
      </c>
      <c r="G35" s="84">
        <f>ROUND(F35*E35,0)</f>
        <v>11250</v>
      </c>
    </row>
    <row r="36" spans="2:7" x14ac:dyDescent="0.25">
      <c r="B36" s="3" t="s">
        <v>24</v>
      </c>
      <c r="C36" s="85"/>
      <c r="D36" s="86"/>
      <c r="E36" s="6"/>
      <c r="F36" s="87" t="s">
        <v>14</v>
      </c>
      <c r="G36" s="88">
        <f>+G35</f>
        <v>11250</v>
      </c>
    </row>
    <row r="37" spans="2:7" x14ac:dyDescent="0.25">
      <c r="B37" s="136" t="s">
        <v>25</v>
      </c>
      <c r="C37" s="136"/>
      <c r="D37" s="136"/>
      <c r="E37" s="136"/>
      <c r="F37" s="137">
        <f>+G36+G33+G31+G28+G25</f>
        <v>53555.886572421878</v>
      </c>
      <c r="G37" s="137"/>
    </row>
    <row r="39" spans="2:7" x14ac:dyDescent="0.25">
      <c r="B39" s="142" t="s">
        <v>4</v>
      </c>
      <c r="C39" s="142"/>
      <c r="D39" s="142"/>
      <c r="E39" s="142"/>
      <c r="F39" s="142"/>
      <c r="G39" s="142"/>
    </row>
    <row r="40" spans="2:7" ht="15" customHeight="1" x14ac:dyDescent="0.25">
      <c r="B40" s="138" t="s">
        <v>242</v>
      </c>
      <c r="C40" s="138"/>
      <c r="D40" s="138"/>
      <c r="E40" s="138"/>
      <c r="F40" s="82" t="s">
        <v>5</v>
      </c>
      <c r="G40" s="82" t="s">
        <v>6</v>
      </c>
    </row>
    <row r="41" spans="2:7" ht="30" customHeight="1" x14ac:dyDescent="0.25">
      <c r="B41" s="138"/>
      <c r="C41" s="138"/>
      <c r="D41" s="138"/>
      <c r="E41" s="138"/>
      <c r="F41" s="83" t="s">
        <v>228</v>
      </c>
      <c r="G41" s="83" t="s">
        <v>23</v>
      </c>
    </row>
    <row r="42" spans="2:7" x14ac:dyDescent="0.25">
      <c r="B42" s="3" t="s">
        <v>7</v>
      </c>
      <c r="C42" s="3" t="s">
        <v>26</v>
      </c>
      <c r="D42" s="4" t="s">
        <v>6</v>
      </c>
      <c r="E42" s="82" t="s">
        <v>9</v>
      </c>
      <c r="F42" s="4" t="s">
        <v>10</v>
      </c>
      <c r="G42" s="4" t="s">
        <v>11</v>
      </c>
    </row>
    <row r="43" spans="2:7" x14ac:dyDescent="0.25">
      <c r="B43" s="139" t="s">
        <v>27</v>
      </c>
      <c r="C43" s="140"/>
      <c r="D43" s="140"/>
      <c r="E43" s="141"/>
      <c r="F43" s="87" t="s">
        <v>14</v>
      </c>
      <c r="G43" s="88">
        <v>0</v>
      </c>
    </row>
    <row r="44" spans="2:7" x14ac:dyDescent="0.25">
      <c r="B44" s="3" t="s">
        <v>7</v>
      </c>
      <c r="C44" s="3" t="s">
        <v>8</v>
      </c>
      <c r="D44" s="4" t="s">
        <v>6</v>
      </c>
      <c r="E44" s="82" t="s">
        <v>9</v>
      </c>
      <c r="F44" s="4" t="s">
        <v>10</v>
      </c>
      <c r="G44" s="4" t="s">
        <v>11</v>
      </c>
    </row>
    <row r="45" spans="2:7" x14ac:dyDescent="0.25">
      <c r="B45" s="5" t="s">
        <v>249</v>
      </c>
      <c r="C45" s="5" t="s">
        <v>248</v>
      </c>
      <c r="D45" s="6" t="s">
        <v>12</v>
      </c>
      <c r="E45" s="7">
        <v>0.128</v>
      </c>
      <c r="F45" s="8">
        <f>+'PRESTACIONES SOCIALES'!AE24+'PRESTACIONES SOCIALES'!AE24</f>
        <v>193801.83809999999</v>
      </c>
      <c r="G45" s="84">
        <f>+F45*E45</f>
        <v>24806.6352768</v>
      </c>
    </row>
    <row r="46" spans="2:7" x14ac:dyDescent="0.25">
      <c r="B46" s="5" t="s">
        <v>246</v>
      </c>
      <c r="C46" s="5" t="s">
        <v>247</v>
      </c>
      <c r="D46" s="6" t="s">
        <v>12</v>
      </c>
      <c r="E46" s="7">
        <v>0.128</v>
      </c>
      <c r="F46" s="8">
        <f>+'PRESTACIONES SOCIALES'!AE22</f>
        <v>200378.82091500002</v>
      </c>
      <c r="G46" s="84">
        <f>+F46*E46</f>
        <v>25648.489077120004</v>
      </c>
    </row>
    <row r="47" spans="2:7" x14ac:dyDescent="0.25">
      <c r="B47" s="139" t="s">
        <v>13</v>
      </c>
      <c r="C47" s="140"/>
      <c r="D47" s="140"/>
      <c r="E47" s="141"/>
      <c r="F47" s="87" t="s">
        <v>14</v>
      </c>
      <c r="G47" s="88">
        <f>G45+G46</f>
        <v>50455.124353920008</v>
      </c>
    </row>
    <row r="48" spans="2:7" x14ac:dyDescent="0.25">
      <c r="B48" s="3" t="s">
        <v>7</v>
      </c>
      <c r="C48" s="3" t="s">
        <v>15</v>
      </c>
      <c r="D48" s="4" t="s">
        <v>6</v>
      </c>
      <c r="E48" s="82" t="s">
        <v>9</v>
      </c>
      <c r="F48" s="4" t="s">
        <v>10</v>
      </c>
      <c r="G48" s="4" t="s">
        <v>11</v>
      </c>
    </row>
    <row r="49" spans="2:7" x14ac:dyDescent="0.25">
      <c r="B49" s="5" t="s">
        <v>16</v>
      </c>
      <c r="C49" s="5" t="s">
        <v>17</v>
      </c>
      <c r="D49" s="6" t="s">
        <v>18</v>
      </c>
      <c r="E49" s="7">
        <v>0.05</v>
      </c>
      <c r="F49" s="8">
        <f>G47</f>
        <v>50455.124353920008</v>
      </c>
      <c r="G49" s="84">
        <f>ROUND(F49*E49,0)</f>
        <v>2523</v>
      </c>
    </row>
    <row r="50" spans="2:7" x14ac:dyDescent="0.25">
      <c r="B50" s="139" t="s">
        <v>19</v>
      </c>
      <c r="C50" s="140"/>
      <c r="D50" s="140"/>
      <c r="E50" s="141"/>
      <c r="F50" s="87" t="s">
        <v>14</v>
      </c>
      <c r="G50" s="88">
        <f>G49</f>
        <v>2523</v>
      </c>
    </row>
    <row r="51" spans="2:7" x14ac:dyDescent="0.25">
      <c r="B51" s="3" t="s">
        <v>7</v>
      </c>
      <c r="C51" s="3" t="s">
        <v>20</v>
      </c>
      <c r="D51" s="4" t="s">
        <v>6</v>
      </c>
      <c r="E51" s="82" t="s">
        <v>9</v>
      </c>
      <c r="F51" s="4" t="s">
        <v>10</v>
      </c>
      <c r="G51" s="4" t="s">
        <v>11</v>
      </c>
    </row>
    <row r="52" spans="2:7" x14ac:dyDescent="0.25">
      <c r="B52" s="85" t="s">
        <v>243</v>
      </c>
      <c r="C52" t="s">
        <v>244</v>
      </c>
      <c r="D52" s="94" t="s">
        <v>245</v>
      </c>
      <c r="E52" s="6">
        <v>0.25</v>
      </c>
      <c r="F52" s="8">
        <v>38800</v>
      </c>
      <c r="G52" s="84">
        <f>+F52*E52</f>
        <v>9700</v>
      </c>
    </row>
    <row r="53" spans="2:7" x14ac:dyDescent="0.25">
      <c r="B53" s="139" t="s">
        <v>21</v>
      </c>
      <c r="C53" s="140"/>
      <c r="D53" s="140"/>
      <c r="E53" s="141"/>
      <c r="F53" s="87" t="s">
        <v>14</v>
      </c>
      <c r="G53" s="84">
        <f>+G52</f>
        <v>9700</v>
      </c>
    </row>
    <row r="54" spans="2:7" x14ac:dyDescent="0.25">
      <c r="B54" s="3" t="s">
        <v>7</v>
      </c>
      <c r="C54" s="3" t="s">
        <v>22</v>
      </c>
      <c r="D54" s="4" t="s">
        <v>6</v>
      </c>
      <c r="E54" s="82" t="s">
        <v>9</v>
      </c>
      <c r="F54" s="4" t="s">
        <v>10</v>
      </c>
      <c r="G54" s="4" t="s">
        <v>11</v>
      </c>
    </row>
    <row r="55" spans="2:7" x14ac:dyDescent="0.25">
      <c r="B55" s="5" t="s">
        <v>32</v>
      </c>
      <c r="C55" s="5" t="s">
        <v>33</v>
      </c>
      <c r="D55" s="6" t="s">
        <v>231</v>
      </c>
      <c r="E55" s="7">
        <v>2.5000000000000001E-2</v>
      </c>
      <c r="F55" s="8">
        <v>90000</v>
      </c>
      <c r="G55" s="84">
        <f>ROUND(F55*E55,0)</f>
        <v>2250</v>
      </c>
    </row>
    <row r="56" spans="2:7" x14ac:dyDescent="0.25">
      <c r="B56" s="3" t="s">
        <v>24</v>
      </c>
      <c r="C56" s="85"/>
      <c r="D56" s="86"/>
      <c r="E56" s="6"/>
      <c r="F56" s="87" t="s">
        <v>14</v>
      </c>
      <c r="G56" s="88">
        <f>+G55</f>
        <v>2250</v>
      </c>
    </row>
    <row r="57" spans="2:7" x14ac:dyDescent="0.25">
      <c r="B57" s="136" t="s">
        <v>25</v>
      </c>
      <c r="C57" s="136"/>
      <c r="D57" s="136"/>
      <c r="E57" s="136"/>
      <c r="F57" s="137">
        <f>+G56+G53+G50+G47+G43</f>
        <v>64928.124353920008</v>
      </c>
      <c r="G57" s="137"/>
    </row>
    <row r="58" spans="2:7" x14ac:dyDescent="0.25">
      <c r="B58" s="96"/>
      <c r="C58" s="96"/>
      <c r="D58" s="96"/>
      <c r="E58" s="96"/>
      <c r="F58" s="96"/>
      <c r="G58" s="96"/>
    </row>
    <row r="59" spans="2:7" x14ac:dyDescent="0.25">
      <c r="B59" s="142" t="s">
        <v>4</v>
      </c>
      <c r="C59" s="142"/>
      <c r="D59" s="142"/>
      <c r="E59" s="142"/>
      <c r="F59" s="142"/>
      <c r="G59" s="142"/>
    </row>
    <row r="60" spans="2:7" x14ac:dyDescent="0.25">
      <c r="B60" s="138" t="str">
        <f>'PRESUPUESTO GAVIONES'!C9</f>
        <v xml:space="preserve">Constriccion de estructuras para el control de aguas en areas aferentes al proyecto (ataguías, tablestacas, cajones y bombeo para trabajo en seco), altura maxima 1,50 m; Incluye todo lo necesario para su correcta instalacion y funcionamiento. </v>
      </c>
      <c r="C60" s="138"/>
      <c r="D60" s="138"/>
      <c r="E60" s="138"/>
      <c r="F60" s="82" t="s">
        <v>5</v>
      </c>
      <c r="G60" s="82" t="s">
        <v>6</v>
      </c>
    </row>
    <row r="61" spans="2:7" ht="30.75" customHeight="1" x14ac:dyDescent="0.25">
      <c r="B61" s="138"/>
      <c r="C61" s="138"/>
      <c r="D61" s="138"/>
      <c r="E61" s="138"/>
      <c r="F61" s="83" t="s">
        <v>281</v>
      </c>
      <c r="G61" s="83" t="s">
        <v>265</v>
      </c>
    </row>
    <row r="62" spans="2:7" x14ac:dyDescent="0.25">
      <c r="B62" s="3" t="s">
        <v>7</v>
      </c>
      <c r="C62" s="3" t="s">
        <v>26</v>
      </c>
      <c r="D62" s="4" t="s">
        <v>6</v>
      </c>
      <c r="E62" s="82" t="s">
        <v>9</v>
      </c>
      <c r="F62" s="4" t="s">
        <v>10</v>
      </c>
      <c r="G62" s="4" t="s">
        <v>11</v>
      </c>
    </row>
    <row r="63" spans="2:7" x14ac:dyDescent="0.25">
      <c r="B63" s="5" t="s">
        <v>282</v>
      </c>
      <c r="C63" s="5" t="s">
        <v>283</v>
      </c>
      <c r="D63" s="6" t="s">
        <v>232</v>
      </c>
      <c r="E63" s="7">
        <v>14</v>
      </c>
      <c r="F63" s="8">
        <v>2150</v>
      </c>
      <c r="G63" s="8">
        <f>F63*E63</f>
        <v>30100</v>
      </c>
    </row>
    <row r="64" spans="2:7" x14ac:dyDescent="0.25">
      <c r="B64" s="5" t="s">
        <v>284</v>
      </c>
      <c r="C64" s="5" t="s">
        <v>285</v>
      </c>
      <c r="D64" s="6" t="s">
        <v>232</v>
      </c>
      <c r="E64" s="7">
        <v>2</v>
      </c>
      <c r="F64" s="8">
        <v>5230</v>
      </c>
      <c r="G64" s="8">
        <f>F64*E64</f>
        <v>10460</v>
      </c>
    </row>
    <row r="65" spans="2:11" x14ac:dyDescent="0.25">
      <c r="B65" s="139" t="s">
        <v>27</v>
      </c>
      <c r="C65" s="140"/>
      <c r="D65" s="140"/>
      <c r="E65" s="141"/>
      <c r="F65" s="87" t="s">
        <v>14</v>
      </c>
      <c r="G65" s="88">
        <f>G64+G63</f>
        <v>40560</v>
      </c>
      <c r="K65" s="96"/>
    </row>
    <row r="66" spans="2:11" s="96" customFormat="1" x14ac:dyDescent="0.25">
      <c r="B66" s="3" t="s">
        <v>7</v>
      </c>
      <c r="C66" s="3" t="s">
        <v>8</v>
      </c>
      <c r="D66" s="4" t="s">
        <v>6</v>
      </c>
      <c r="E66" s="82" t="s">
        <v>9</v>
      </c>
      <c r="F66" s="4" t="s">
        <v>10</v>
      </c>
      <c r="G66" s="4" t="s">
        <v>11</v>
      </c>
    </row>
    <row r="67" spans="2:11" s="96" customFormat="1" x14ac:dyDescent="0.25">
      <c r="B67" s="5" t="s">
        <v>249</v>
      </c>
      <c r="C67" s="5" t="s">
        <v>248</v>
      </c>
      <c r="D67" s="6" t="s">
        <v>12</v>
      </c>
      <c r="E67" s="7">
        <v>2.8621235541290636E-2</v>
      </c>
      <c r="F67" s="8">
        <f>+'PRESTACIONES SOCIALES'!AE44+'PRESTACIONES SOCIALES'!AE44</f>
        <v>400757.64183000004</v>
      </c>
      <c r="G67" s="84">
        <f>+F67*E67</f>
        <v>11470.17886178862</v>
      </c>
    </row>
    <row r="68" spans="2:11" s="96" customFormat="1" x14ac:dyDescent="0.25">
      <c r="B68" s="5" t="s">
        <v>246</v>
      </c>
      <c r="C68" s="5" t="s">
        <v>247</v>
      </c>
      <c r="D68" s="6" t="s">
        <v>12</v>
      </c>
      <c r="E68" s="7">
        <f>+E67</f>
        <v>2.8621235541290636E-2</v>
      </c>
      <c r="F68" s="8">
        <f>+'PRESTACIONES SOCIALES'!AE42</f>
        <v>215407.23248362498</v>
      </c>
      <c r="G68" s="84">
        <f>+F68*E68</f>
        <v>6165.2211382113819</v>
      </c>
    </row>
    <row r="69" spans="2:11" s="96" customFormat="1" x14ac:dyDescent="0.25">
      <c r="B69" s="139" t="s">
        <v>13</v>
      </c>
      <c r="C69" s="140"/>
      <c r="D69" s="140"/>
      <c r="E69" s="141"/>
      <c r="F69" s="87" t="s">
        <v>14</v>
      </c>
      <c r="G69" s="88">
        <f>G67+G68</f>
        <v>17635.400000000001</v>
      </c>
      <c r="K69"/>
    </row>
    <row r="70" spans="2:11" x14ac:dyDescent="0.25">
      <c r="B70" s="3" t="s">
        <v>7</v>
      </c>
      <c r="C70" s="3" t="s">
        <v>15</v>
      </c>
      <c r="D70" s="4" t="s">
        <v>6</v>
      </c>
      <c r="E70" s="82" t="s">
        <v>9</v>
      </c>
      <c r="F70" s="4" t="s">
        <v>10</v>
      </c>
      <c r="G70" s="4" t="s">
        <v>11</v>
      </c>
    </row>
    <row r="71" spans="2:11" x14ac:dyDescent="0.25">
      <c r="B71" s="5" t="s">
        <v>16</v>
      </c>
      <c r="C71" s="5" t="s">
        <v>17</v>
      </c>
      <c r="D71" s="6" t="s">
        <v>18</v>
      </c>
      <c r="E71" s="7">
        <v>0.05</v>
      </c>
      <c r="F71" s="8">
        <f>G69</f>
        <v>17635.400000000001</v>
      </c>
      <c r="G71" s="84">
        <f>ROUND(F71*E71,0)</f>
        <v>882</v>
      </c>
    </row>
    <row r="72" spans="2:11" x14ac:dyDescent="0.25">
      <c r="B72" s="139" t="s">
        <v>19</v>
      </c>
      <c r="C72" s="140"/>
      <c r="D72" s="140"/>
      <c r="E72" s="141"/>
      <c r="F72" s="87" t="s">
        <v>14</v>
      </c>
      <c r="G72" s="88">
        <f>G71</f>
        <v>882</v>
      </c>
    </row>
    <row r="73" spans="2:11" x14ac:dyDescent="0.25">
      <c r="B73" s="3" t="s">
        <v>7</v>
      </c>
      <c r="C73" s="3" t="s">
        <v>20</v>
      </c>
      <c r="D73" s="4" t="s">
        <v>6</v>
      </c>
      <c r="E73" s="82" t="s">
        <v>9</v>
      </c>
      <c r="F73" s="4" t="s">
        <v>10</v>
      </c>
      <c r="G73" s="4" t="s">
        <v>11</v>
      </c>
    </row>
    <row r="74" spans="2:11" x14ac:dyDescent="0.25">
      <c r="B74" s="85" t="s">
        <v>286</v>
      </c>
      <c r="C74" t="s">
        <v>287</v>
      </c>
      <c r="D74" s="94" t="s">
        <v>245</v>
      </c>
      <c r="E74" s="6">
        <v>0.03</v>
      </c>
      <c r="F74" s="8">
        <v>32420</v>
      </c>
      <c r="G74" s="84">
        <f>+F74*E74</f>
        <v>972.59999999999991</v>
      </c>
    </row>
    <row r="75" spans="2:11" x14ac:dyDescent="0.25">
      <c r="B75" s="139" t="s">
        <v>21</v>
      </c>
      <c r="C75" s="140"/>
      <c r="D75" s="140"/>
      <c r="E75" s="141"/>
      <c r="F75" s="87" t="s">
        <v>14</v>
      </c>
      <c r="G75" s="84">
        <f>+G74</f>
        <v>972.59999999999991</v>
      </c>
    </row>
    <row r="76" spans="2:11" x14ac:dyDescent="0.25">
      <c r="B76" s="3" t="s">
        <v>7</v>
      </c>
      <c r="C76" s="3" t="s">
        <v>22</v>
      </c>
      <c r="D76" s="4" t="s">
        <v>6</v>
      </c>
      <c r="E76" s="82" t="s">
        <v>9</v>
      </c>
      <c r="F76" s="4" t="s">
        <v>10</v>
      </c>
      <c r="G76" s="4" t="s">
        <v>11</v>
      </c>
    </row>
    <row r="77" spans="2:11" x14ac:dyDescent="0.25">
      <c r="B77" s="5" t="s">
        <v>32</v>
      </c>
      <c r="C77" s="5" t="s">
        <v>33</v>
      </c>
      <c r="D77" s="6" t="s">
        <v>231</v>
      </c>
      <c r="E77" s="7">
        <v>2.5000000000000001E-2</v>
      </c>
      <c r="F77" s="8">
        <v>90000</v>
      </c>
      <c r="G77" s="84">
        <f>ROUND(F77*E77,0)</f>
        <v>2250</v>
      </c>
    </row>
    <row r="78" spans="2:11" x14ac:dyDescent="0.25">
      <c r="B78" s="3" t="s">
        <v>24</v>
      </c>
      <c r="C78" s="85"/>
      <c r="D78" s="86"/>
      <c r="E78" s="6"/>
      <c r="F78" s="87" t="s">
        <v>14</v>
      </c>
      <c r="G78" s="88">
        <f>+G77</f>
        <v>2250</v>
      </c>
    </row>
    <row r="79" spans="2:11" x14ac:dyDescent="0.25">
      <c r="B79" s="136" t="s">
        <v>25</v>
      </c>
      <c r="C79" s="136"/>
      <c r="D79" s="136"/>
      <c r="E79" s="136"/>
      <c r="F79" s="137">
        <f>+G78+G75+G72+G69+G65</f>
        <v>62300</v>
      </c>
      <c r="G79" s="137"/>
    </row>
    <row r="80" spans="2:11" x14ac:dyDescent="0.25">
      <c r="B80" s="96"/>
      <c r="C80" s="96"/>
      <c r="D80" s="96"/>
      <c r="E80" s="96"/>
      <c r="F80" s="96"/>
      <c r="G80" s="96"/>
      <c r="H80" s="125"/>
    </row>
    <row r="81" spans="2:7" x14ac:dyDescent="0.25">
      <c r="B81" s="143" t="s">
        <v>4</v>
      </c>
      <c r="C81" s="144"/>
      <c r="D81" s="144"/>
      <c r="E81" s="144"/>
      <c r="F81" s="144"/>
      <c r="G81" s="145"/>
    </row>
    <row r="82" spans="2:7" x14ac:dyDescent="0.25">
      <c r="B82" s="146" t="s">
        <v>260</v>
      </c>
      <c r="C82" s="147"/>
      <c r="D82" s="147"/>
      <c r="E82" s="148"/>
      <c r="F82" s="82" t="s">
        <v>5</v>
      </c>
      <c r="G82" s="82" t="s">
        <v>6</v>
      </c>
    </row>
    <row r="83" spans="2:7" ht="52.5" customHeight="1" x14ac:dyDescent="0.25">
      <c r="B83" s="149"/>
      <c r="C83" s="150"/>
      <c r="D83" s="150"/>
      <c r="E83" s="151"/>
      <c r="F83" s="83" t="s">
        <v>114</v>
      </c>
      <c r="G83" s="83" t="s">
        <v>23</v>
      </c>
    </row>
    <row r="84" spans="2:7" x14ac:dyDescent="0.25">
      <c r="B84" s="3" t="s">
        <v>7</v>
      </c>
      <c r="C84" s="3" t="s">
        <v>26</v>
      </c>
      <c r="D84" s="10" t="s">
        <v>6</v>
      </c>
      <c r="E84" s="82" t="s">
        <v>9</v>
      </c>
      <c r="F84" s="10" t="s">
        <v>10</v>
      </c>
      <c r="G84" s="10" t="s">
        <v>11</v>
      </c>
    </row>
    <row r="85" spans="2:7" x14ac:dyDescent="0.25">
      <c r="B85" s="85" t="s">
        <v>252</v>
      </c>
      <c r="C85" s="95" t="s">
        <v>250</v>
      </c>
      <c r="D85" s="98" t="s">
        <v>23</v>
      </c>
      <c r="E85" s="6">
        <v>1.05</v>
      </c>
      <c r="F85" s="8">
        <v>144684.17905510662</v>
      </c>
      <c r="G85" s="84">
        <f>+F85*E85</f>
        <v>151918.38800786197</v>
      </c>
    </row>
    <row r="86" spans="2:7" ht="24" customHeight="1" x14ac:dyDescent="0.25">
      <c r="B86" s="85" t="s">
        <v>254</v>
      </c>
      <c r="C86" s="5" t="s">
        <v>236</v>
      </c>
      <c r="D86" s="98" t="s">
        <v>30</v>
      </c>
      <c r="E86" s="6">
        <v>1.1499999999999999</v>
      </c>
      <c r="F86" s="8">
        <v>15232</v>
      </c>
      <c r="G86" s="84">
        <f t="shared" ref="G86:G87" si="0">+F86*E86</f>
        <v>17516.8</v>
      </c>
    </row>
    <row r="87" spans="2:7" ht="39" x14ac:dyDescent="0.25">
      <c r="B87" s="85" t="s">
        <v>255</v>
      </c>
      <c r="C87" s="95" t="s">
        <v>251</v>
      </c>
      <c r="D87" s="6" t="s">
        <v>224</v>
      </c>
      <c r="E87" s="6">
        <v>2</v>
      </c>
      <c r="F87" s="8">
        <v>16960</v>
      </c>
      <c r="G87" s="84">
        <f t="shared" si="0"/>
        <v>33920</v>
      </c>
    </row>
    <row r="88" spans="2:7" ht="25.5" x14ac:dyDescent="0.25">
      <c r="B88" s="5" t="s">
        <v>253</v>
      </c>
      <c r="C88" s="5" t="s">
        <v>300</v>
      </c>
      <c r="D88" s="6" t="s">
        <v>256</v>
      </c>
      <c r="E88" s="7">
        <v>1</v>
      </c>
      <c r="F88" s="8">
        <v>123540</v>
      </c>
      <c r="G88" s="84">
        <f>+F88*E88</f>
        <v>123540</v>
      </c>
    </row>
    <row r="89" spans="2:7" x14ac:dyDescent="0.25">
      <c r="B89" s="139" t="s">
        <v>27</v>
      </c>
      <c r="C89" s="140"/>
      <c r="D89" s="140"/>
      <c r="E89" s="141"/>
      <c r="F89" s="87" t="s">
        <v>14</v>
      </c>
      <c r="G89" s="88">
        <f>SUM(G85:G88)</f>
        <v>326895.18800786196</v>
      </c>
    </row>
    <row r="90" spans="2:7" x14ac:dyDescent="0.25">
      <c r="B90" s="3" t="s">
        <v>7</v>
      </c>
      <c r="C90" s="3" t="s">
        <v>8</v>
      </c>
      <c r="D90" s="10" t="s">
        <v>6</v>
      </c>
      <c r="E90" s="82" t="s">
        <v>9</v>
      </c>
      <c r="F90" s="10" t="s">
        <v>10</v>
      </c>
      <c r="G90" s="10" t="s">
        <v>11</v>
      </c>
    </row>
    <row r="91" spans="2:7" ht="25.5" x14ac:dyDescent="0.25">
      <c r="B91" s="5" t="s">
        <v>225</v>
      </c>
      <c r="C91" s="5" t="s">
        <v>226</v>
      </c>
      <c r="D91" s="6" t="s">
        <v>12</v>
      </c>
      <c r="E91" s="7">
        <v>0.28000000000000003</v>
      </c>
      <c r="F91" s="8">
        <f>+'PRESTACIONES SOCIALES'!AE22+'PRESTACIONES SOCIALES'!AE24</f>
        <v>297279.73996500002</v>
      </c>
      <c r="G91" s="84">
        <f>+F91*E91</f>
        <v>83238.327190200012</v>
      </c>
    </row>
    <row r="92" spans="2:7" x14ac:dyDescent="0.25">
      <c r="B92" s="139" t="s">
        <v>13</v>
      </c>
      <c r="C92" s="140"/>
      <c r="D92" s="140"/>
      <c r="E92" s="141"/>
      <c r="F92" s="87" t="s">
        <v>14</v>
      </c>
      <c r="G92" s="88">
        <f>G91</f>
        <v>83238.327190200012</v>
      </c>
    </row>
    <row r="93" spans="2:7" x14ac:dyDescent="0.25">
      <c r="B93" s="3" t="s">
        <v>7</v>
      </c>
      <c r="C93" s="3" t="s">
        <v>15</v>
      </c>
      <c r="D93" s="10" t="s">
        <v>6</v>
      </c>
      <c r="E93" s="82" t="s">
        <v>9</v>
      </c>
      <c r="F93" s="10" t="s">
        <v>10</v>
      </c>
      <c r="G93" s="10" t="s">
        <v>11</v>
      </c>
    </row>
    <row r="94" spans="2:7" x14ac:dyDescent="0.25">
      <c r="B94" s="5" t="s">
        <v>16</v>
      </c>
      <c r="C94" s="5" t="s">
        <v>17</v>
      </c>
      <c r="D94" s="6" t="s">
        <v>18</v>
      </c>
      <c r="E94" s="7">
        <v>0.05</v>
      </c>
      <c r="F94" s="8">
        <f>G92</f>
        <v>83238.327190200012</v>
      </c>
      <c r="G94" s="84">
        <f>ROUND(F94*E94,0)</f>
        <v>4162</v>
      </c>
    </row>
    <row r="95" spans="2:7" x14ac:dyDescent="0.25">
      <c r="B95" s="139" t="s">
        <v>19</v>
      </c>
      <c r="C95" s="140"/>
      <c r="D95" s="140"/>
      <c r="E95" s="141"/>
      <c r="F95" s="87" t="s">
        <v>14</v>
      </c>
      <c r="G95" s="88">
        <f>G94</f>
        <v>4162</v>
      </c>
    </row>
    <row r="96" spans="2:7" x14ac:dyDescent="0.25">
      <c r="B96" s="3" t="s">
        <v>7</v>
      </c>
      <c r="C96" s="3" t="s">
        <v>20</v>
      </c>
      <c r="D96" s="10" t="s">
        <v>6</v>
      </c>
      <c r="E96" s="82" t="s">
        <v>9</v>
      </c>
      <c r="F96" s="10" t="s">
        <v>10</v>
      </c>
      <c r="G96" s="10" t="s">
        <v>11</v>
      </c>
    </row>
    <row r="97" spans="2:7" x14ac:dyDescent="0.25">
      <c r="B97" s="139" t="s">
        <v>21</v>
      </c>
      <c r="C97" s="140"/>
      <c r="D97" s="140"/>
      <c r="E97" s="141"/>
      <c r="F97" s="87" t="s">
        <v>14</v>
      </c>
      <c r="G97" s="88">
        <v>0</v>
      </c>
    </row>
    <row r="98" spans="2:7" x14ac:dyDescent="0.25">
      <c r="B98" s="3" t="s">
        <v>7</v>
      </c>
      <c r="C98" s="3" t="s">
        <v>22</v>
      </c>
      <c r="D98" s="4" t="s">
        <v>6</v>
      </c>
      <c r="E98" s="82" t="s">
        <v>9</v>
      </c>
      <c r="F98" s="4" t="s">
        <v>10</v>
      </c>
      <c r="G98" s="4" t="s">
        <v>11</v>
      </c>
    </row>
    <row r="99" spans="2:7" x14ac:dyDescent="0.25">
      <c r="B99" s="5" t="s">
        <v>32</v>
      </c>
      <c r="C99" s="5" t="s">
        <v>33</v>
      </c>
      <c r="D99" s="6" t="s">
        <v>231</v>
      </c>
      <c r="E99" s="7">
        <v>1</v>
      </c>
      <c r="F99" s="8">
        <v>45720</v>
      </c>
      <c r="G99" s="84">
        <f>ROUND(F99*E99,0)</f>
        <v>45720</v>
      </c>
    </row>
    <row r="100" spans="2:7" x14ac:dyDescent="0.25">
      <c r="B100" s="3" t="s">
        <v>24</v>
      </c>
      <c r="C100" s="85"/>
      <c r="D100" s="86"/>
      <c r="E100" s="6"/>
      <c r="F100" s="87" t="s">
        <v>14</v>
      </c>
      <c r="G100" s="88">
        <f>+G99</f>
        <v>45720</v>
      </c>
    </row>
    <row r="101" spans="2:7" x14ac:dyDescent="0.25">
      <c r="B101" s="136" t="s">
        <v>25</v>
      </c>
      <c r="C101" s="136"/>
      <c r="D101" s="136"/>
      <c r="E101" s="136"/>
      <c r="F101" s="137">
        <f>+G100+G97+G95+G92+G89</f>
        <v>460015.51519806194</v>
      </c>
      <c r="G101" s="137"/>
    </row>
    <row r="103" spans="2:7" x14ac:dyDescent="0.25">
      <c r="B103" s="142" t="s">
        <v>4</v>
      </c>
      <c r="C103" s="142"/>
      <c r="D103" s="142"/>
      <c r="E103" s="142"/>
      <c r="F103" s="142"/>
      <c r="G103" s="142"/>
    </row>
    <row r="104" spans="2:7" x14ac:dyDescent="0.25">
      <c r="B104" s="138" t="s">
        <v>257</v>
      </c>
      <c r="C104" s="138"/>
      <c r="D104" s="138"/>
      <c r="E104" s="138"/>
      <c r="F104" s="82" t="s">
        <v>5</v>
      </c>
      <c r="G104" s="82" t="s">
        <v>6</v>
      </c>
    </row>
    <row r="105" spans="2:7" ht="27.75" customHeight="1" x14ac:dyDescent="0.25">
      <c r="B105" s="138"/>
      <c r="C105" s="138"/>
      <c r="D105" s="138"/>
      <c r="E105" s="138"/>
      <c r="F105" s="83" t="s">
        <v>116</v>
      </c>
      <c r="G105" s="83" t="s">
        <v>224</v>
      </c>
    </row>
    <row r="106" spans="2:7" x14ac:dyDescent="0.25">
      <c r="B106" s="3" t="s">
        <v>7</v>
      </c>
      <c r="C106" s="3" t="s">
        <v>26</v>
      </c>
      <c r="D106" s="4" t="s">
        <v>6</v>
      </c>
      <c r="E106" s="82" t="s">
        <v>9</v>
      </c>
      <c r="F106" s="4" t="s">
        <v>10</v>
      </c>
      <c r="G106" s="4" t="s">
        <v>11</v>
      </c>
    </row>
    <row r="107" spans="2:7" x14ac:dyDescent="0.25">
      <c r="B107" s="5" t="s">
        <v>258</v>
      </c>
      <c r="C107" s="5" t="s">
        <v>259</v>
      </c>
      <c r="D107" s="6" t="s">
        <v>224</v>
      </c>
      <c r="E107" s="7">
        <v>1.05</v>
      </c>
      <c r="F107" s="8">
        <v>12672</v>
      </c>
      <c r="G107" s="84">
        <f>+F107*E107</f>
        <v>13305.6</v>
      </c>
    </row>
    <row r="108" spans="2:7" x14ac:dyDescent="0.25">
      <c r="B108" s="139" t="s">
        <v>27</v>
      </c>
      <c r="C108" s="140"/>
      <c r="D108" s="140"/>
      <c r="E108" s="141"/>
      <c r="F108" s="87" t="s">
        <v>14</v>
      </c>
      <c r="G108" s="88">
        <f>SUM(G107:G107)</f>
        <v>13305.6</v>
      </c>
    </row>
    <row r="109" spans="2:7" x14ac:dyDescent="0.25">
      <c r="B109" s="3" t="s">
        <v>7</v>
      </c>
      <c r="C109" s="3" t="s">
        <v>8</v>
      </c>
      <c r="D109" s="4" t="s">
        <v>6</v>
      </c>
      <c r="E109" s="82" t="s">
        <v>9</v>
      </c>
      <c r="F109" s="4" t="s">
        <v>10</v>
      </c>
      <c r="G109" s="4" t="s">
        <v>11</v>
      </c>
    </row>
    <row r="110" spans="2:7" ht="25.5" x14ac:dyDescent="0.25">
      <c r="B110" s="5" t="s">
        <v>230</v>
      </c>
      <c r="C110" s="5" t="s">
        <v>229</v>
      </c>
      <c r="D110" s="6" t="s">
        <v>12</v>
      </c>
      <c r="E110" s="7">
        <v>5.2199999999999998E-3</v>
      </c>
      <c r="F110" s="8">
        <f>+'PRESTACIONES SOCIALES'!AE34+'PRESTACIONES SOCIALES'!AE36</f>
        <v>322327.09257937502</v>
      </c>
      <c r="G110" s="84">
        <f>+F110*E110</f>
        <v>1682.5474232643376</v>
      </c>
    </row>
    <row r="111" spans="2:7" x14ac:dyDescent="0.25">
      <c r="B111" s="139" t="s">
        <v>13</v>
      </c>
      <c r="C111" s="140"/>
      <c r="D111" s="140"/>
      <c r="E111" s="141"/>
      <c r="F111" s="87" t="s">
        <v>14</v>
      </c>
      <c r="G111" s="88">
        <f>G110</f>
        <v>1682.5474232643376</v>
      </c>
    </row>
    <row r="112" spans="2:7" x14ac:dyDescent="0.25">
      <c r="B112" s="3" t="s">
        <v>7</v>
      </c>
      <c r="C112" s="3" t="s">
        <v>15</v>
      </c>
      <c r="D112" s="4" t="s">
        <v>6</v>
      </c>
      <c r="E112" s="82" t="s">
        <v>9</v>
      </c>
      <c r="F112" s="4" t="s">
        <v>10</v>
      </c>
      <c r="G112" s="4" t="s">
        <v>11</v>
      </c>
    </row>
    <row r="113" spans="2:7" x14ac:dyDescent="0.25">
      <c r="B113" s="5" t="s">
        <v>16</v>
      </c>
      <c r="C113" s="5" t="s">
        <v>17</v>
      </c>
      <c r="D113" s="6" t="s">
        <v>18</v>
      </c>
      <c r="E113" s="7">
        <v>0.05</v>
      </c>
      <c r="F113" s="8">
        <f>G111</f>
        <v>1682.5474232643376</v>
      </c>
      <c r="G113" s="84">
        <f>ROUND(F113*E113,0)</f>
        <v>84</v>
      </c>
    </row>
    <row r="114" spans="2:7" x14ac:dyDescent="0.25">
      <c r="B114" s="139" t="s">
        <v>19</v>
      </c>
      <c r="C114" s="140"/>
      <c r="D114" s="140"/>
      <c r="E114" s="141"/>
      <c r="F114" s="87" t="s">
        <v>14</v>
      </c>
      <c r="G114" s="88">
        <f>G113</f>
        <v>84</v>
      </c>
    </row>
    <row r="115" spans="2:7" x14ac:dyDescent="0.25">
      <c r="B115" s="3" t="s">
        <v>7</v>
      </c>
      <c r="C115" s="3" t="s">
        <v>20</v>
      </c>
      <c r="D115" s="4" t="s">
        <v>6</v>
      </c>
      <c r="E115" s="82" t="s">
        <v>9</v>
      </c>
      <c r="F115" s="4" t="s">
        <v>10</v>
      </c>
      <c r="G115" s="4" t="s">
        <v>11</v>
      </c>
    </row>
    <row r="116" spans="2:7" x14ac:dyDescent="0.25">
      <c r="B116" s="139" t="s">
        <v>21</v>
      </c>
      <c r="C116" s="140"/>
      <c r="D116" s="140"/>
      <c r="E116" s="141"/>
      <c r="F116" s="87" t="s">
        <v>14</v>
      </c>
      <c r="G116" s="88">
        <v>0</v>
      </c>
    </row>
    <row r="117" spans="2:7" x14ac:dyDescent="0.25">
      <c r="B117" s="3" t="s">
        <v>7</v>
      </c>
      <c r="C117" s="3" t="s">
        <v>22</v>
      </c>
      <c r="D117" s="4" t="s">
        <v>6</v>
      </c>
      <c r="E117" s="82" t="s">
        <v>9</v>
      </c>
      <c r="F117" s="4" t="s">
        <v>10</v>
      </c>
      <c r="G117" s="4" t="s">
        <v>11</v>
      </c>
    </row>
    <row r="118" spans="2:7" x14ac:dyDescent="0.25">
      <c r="B118" s="5" t="s">
        <v>32</v>
      </c>
      <c r="C118" s="5" t="s">
        <v>33</v>
      </c>
      <c r="D118" s="6" t="s">
        <v>231</v>
      </c>
      <c r="E118" s="7">
        <v>2.5000000000000001E-3</v>
      </c>
      <c r="F118" s="8">
        <v>90000</v>
      </c>
      <c r="G118" s="84">
        <f>ROUND(F118*E118,0)</f>
        <v>225</v>
      </c>
    </row>
    <row r="119" spans="2:7" x14ac:dyDescent="0.25">
      <c r="B119" s="3" t="s">
        <v>24</v>
      </c>
      <c r="C119" s="85"/>
      <c r="D119" s="86"/>
      <c r="E119" s="6"/>
      <c r="F119" s="87" t="s">
        <v>14</v>
      </c>
      <c r="G119" s="88">
        <f>+G118</f>
        <v>225</v>
      </c>
    </row>
    <row r="120" spans="2:7" x14ac:dyDescent="0.25">
      <c r="B120" s="136" t="s">
        <v>25</v>
      </c>
      <c r="C120" s="136"/>
      <c r="D120" s="136"/>
      <c r="E120" s="136"/>
      <c r="F120" s="137">
        <f>+G119+G116+G114+G111+G108</f>
        <v>15297.147423264338</v>
      </c>
      <c r="G120" s="137"/>
    </row>
    <row r="121" spans="2:7" ht="22.5" customHeight="1" x14ac:dyDescent="0.25"/>
    <row r="122" spans="2:7" x14ac:dyDescent="0.25">
      <c r="B122" s="142" t="s">
        <v>4</v>
      </c>
      <c r="C122" s="142"/>
      <c r="D122" s="142"/>
      <c r="E122" s="142"/>
      <c r="F122" s="142"/>
      <c r="G122" s="142"/>
    </row>
    <row r="123" spans="2:7" x14ac:dyDescent="0.25">
      <c r="B123" s="138" t="str">
        <f>'PRESUPUESTO GAVIONES'!C13</f>
        <v xml:space="preserve">Suministro, transporte e instalacion de Concreto 3000 PSI (21 Mpa) para revestimiento de gaviones y estructuras auxiliares. Incluye todo lo necesario para su correcta instalacion. </v>
      </c>
      <c r="C123" s="138"/>
      <c r="D123" s="138"/>
      <c r="E123" s="138"/>
      <c r="F123" s="82" t="s">
        <v>5</v>
      </c>
      <c r="G123" s="82" t="s">
        <v>6</v>
      </c>
    </row>
    <row r="124" spans="2:7" ht="18.75" customHeight="1" x14ac:dyDescent="0.25">
      <c r="B124" s="138"/>
      <c r="C124" s="138"/>
      <c r="D124" s="138"/>
      <c r="E124" s="138"/>
      <c r="F124" s="83" t="s">
        <v>118</v>
      </c>
      <c r="G124" s="83" t="s">
        <v>23</v>
      </c>
    </row>
    <row r="125" spans="2:7" x14ac:dyDescent="0.25">
      <c r="B125" s="3" t="s">
        <v>7</v>
      </c>
      <c r="C125" s="3" t="s">
        <v>26</v>
      </c>
      <c r="D125" s="4" t="s">
        <v>6</v>
      </c>
      <c r="E125" s="82" t="s">
        <v>9</v>
      </c>
      <c r="F125" s="4" t="s">
        <v>10</v>
      </c>
      <c r="G125" s="4" t="s">
        <v>11</v>
      </c>
    </row>
    <row r="126" spans="2:7" x14ac:dyDescent="0.25">
      <c r="B126" s="5" t="str">
        <f>SUBANALISIS!B2</f>
        <v>CONCRETO21 Mpa</v>
      </c>
      <c r="C126" s="5" t="str">
        <f>SUBANALISIS!B2</f>
        <v>CONCRETO21 Mpa</v>
      </c>
      <c r="D126" s="6" t="s">
        <v>23</v>
      </c>
      <c r="E126" s="7">
        <v>1.05</v>
      </c>
      <c r="F126" s="8">
        <f>SUBANALISIS!F11</f>
        <v>790143.74551315315</v>
      </c>
      <c r="G126" s="84">
        <f>+F126*E126</f>
        <v>829650.93278881081</v>
      </c>
    </row>
    <row r="127" spans="2:7" x14ac:dyDescent="0.25">
      <c r="B127" s="5" t="s">
        <v>288</v>
      </c>
      <c r="C127" s="5" t="s">
        <v>289</v>
      </c>
      <c r="D127" s="6" t="s">
        <v>224</v>
      </c>
      <c r="E127" s="7">
        <v>4</v>
      </c>
      <c r="F127" s="8">
        <v>16960</v>
      </c>
      <c r="G127" s="84">
        <f>+F127*E127</f>
        <v>67840</v>
      </c>
    </row>
    <row r="128" spans="2:7" x14ac:dyDescent="0.25">
      <c r="B128" s="139" t="s">
        <v>27</v>
      </c>
      <c r="C128" s="140"/>
      <c r="D128" s="140"/>
      <c r="E128" s="141"/>
      <c r="F128" s="87" t="s">
        <v>14</v>
      </c>
      <c r="G128" s="88">
        <f>SUM(G126:G127)</f>
        <v>897490.93278881081</v>
      </c>
    </row>
    <row r="129" spans="2:7" x14ac:dyDescent="0.25">
      <c r="B129" s="3" t="s">
        <v>7</v>
      </c>
      <c r="C129" s="3" t="s">
        <v>8</v>
      </c>
      <c r="D129" s="4" t="s">
        <v>6</v>
      </c>
      <c r="E129" s="82" t="s">
        <v>9</v>
      </c>
      <c r="F129" s="4" t="s">
        <v>10</v>
      </c>
      <c r="G129" s="4" t="s">
        <v>11</v>
      </c>
    </row>
    <row r="130" spans="2:7" ht="25.5" x14ac:dyDescent="0.25">
      <c r="B130" s="5" t="s">
        <v>230</v>
      </c>
      <c r="C130" s="5" t="s">
        <v>229</v>
      </c>
      <c r="D130" s="6" t="s">
        <v>12</v>
      </c>
      <c r="E130" s="126">
        <v>0.13832059172173594</v>
      </c>
      <c r="F130" s="8">
        <f>+'PRESTACIONES SOCIALES'!AE53+'PRESTACIONES SOCIALES'!AE55</f>
        <v>370103.453679375</v>
      </c>
      <c r="G130" s="84">
        <f>+F130*E130</f>
        <v>51192.928711189241</v>
      </c>
    </row>
    <row r="131" spans="2:7" x14ac:dyDescent="0.25">
      <c r="B131" s="139" t="s">
        <v>13</v>
      </c>
      <c r="C131" s="140"/>
      <c r="D131" s="140"/>
      <c r="E131" s="141"/>
      <c r="F131" s="87" t="s">
        <v>14</v>
      </c>
      <c r="G131" s="88">
        <f>G130</f>
        <v>51192.928711189241</v>
      </c>
    </row>
    <row r="132" spans="2:7" x14ac:dyDescent="0.25">
      <c r="B132" s="3" t="s">
        <v>7</v>
      </c>
      <c r="C132" s="3" t="s">
        <v>15</v>
      </c>
      <c r="D132" s="4" t="s">
        <v>6</v>
      </c>
      <c r="E132" s="82" t="s">
        <v>9</v>
      </c>
      <c r="F132" s="4" t="s">
        <v>10</v>
      </c>
      <c r="G132" s="4" t="s">
        <v>11</v>
      </c>
    </row>
    <row r="133" spans="2:7" x14ac:dyDescent="0.25">
      <c r="B133" s="5" t="s">
        <v>16</v>
      </c>
      <c r="C133" s="5" t="s">
        <v>17</v>
      </c>
      <c r="D133" s="6" t="s">
        <v>18</v>
      </c>
      <c r="E133" s="7">
        <v>0.05</v>
      </c>
      <c r="F133" s="8">
        <f>G131</f>
        <v>51192.928711189241</v>
      </c>
      <c r="G133" s="84">
        <f>ROUND(F133*E133,0)</f>
        <v>2560</v>
      </c>
    </row>
    <row r="134" spans="2:7" x14ac:dyDescent="0.25">
      <c r="B134" s="139" t="s">
        <v>19</v>
      </c>
      <c r="C134" s="140"/>
      <c r="D134" s="140"/>
      <c r="E134" s="141"/>
      <c r="F134" s="87" t="s">
        <v>14</v>
      </c>
      <c r="G134" s="88">
        <f>G133</f>
        <v>2560</v>
      </c>
    </row>
    <row r="135" spans="2:7" x14ac:dyDescent="0.25">
      <c r="B135" s="3" t="s">
        <v>7</v>
      </c>
      <c r="C135" s="3" t="s">
        <v>20</v>
      </c>
      <c r="D135" s="4" t="s">
        <v>6</v>
      </c>
      <c r="E135" s="82" t="s">
        <v>9</v>
      </c>
      <c r="F135" s="4" t="s">
        <v>10</v>
      </c>
      <c r="G135" s="4" t="s">
        <v>11</v>
      </c>
    </row>
    <row r="136" spans="2:7" x14ac:dyDescent="0.25">
      <c r="B136" s="85" t="s">
        <v>290</v>
      </c>
      <c r="C136" s="85" t="s">
        <v>291</v>
      </c>
      <c r="D136" s="94" t="s">
        <v>245</v>
      </c>
      <c r="E136" s="6">
        <v>0.08</v>
      </c>
      <c r="F136" s="94">
        <v>25350</v>
      </c>
      <c r="G136" s="84">
        <f>F136*E136</f>
        <v>2028</v>
      </c>
    </row>
    <row r="137" spans="2:7" x14ac:dyDescent="0.25">
      <c r="B137" s="139" t="s">
        <v>21</v>
      </c>
      <c r="C137" s="140"/>
      <c r="D137" s="140"/>
      <c r="E137" s="141"/>
      <c r="F137" s="87" t="s">
        <v>14</v>
      </c>
      <c r="G137" s="88">
        <f>G136</f>
        <v>2028</v>
      </c>
    </row>
    <row r="138" spans="2:7" x14ac:dyDescent="0.25">
      <c r="B138" s="3" t="s">
        <v>7</v>
      </c>
      <c r="C138" s="3" t="s">
        <v>22</v>
      </c>
      <c r="D138" s="4" t="s">
        <v>6</v>
      </c>
      <c r="E138" s="82" t="s">
        <v>9</v>
      </c>
      <c r="F138" s="4" t="s">
        <v>10</v>
      </c>
      <c r="G138" s="4" t="s">
        <v>11</v>
      </c>
    </row>
    <row r="139" spans="2:7" x14ac:dyDescent="0.25">
      <c r="B139" s="5" t="s">
        <v>32</v>
      </c>
      <c r="C139" s="5" t="s">
        <v>33</v>
      </c>
      <c r="D139" s="6" t="s">
        <v>231</v>
      </c>
      <c r="E139" s="7">
        <v>0.42</v>
      </c>
      <c r="F139" s="8">
        <v>90000</v>
      </c>
      <c r="G139" s="84">
        <f>ROUND(F139*E139,0)</f>
        <v>37800</v>
      </c>
    </row>
    <row r="140" spans="2:7" x14ac:dyDescent="0.25">
      <c r="B140" s="3" t="s">
        <v>24</v>
      </c>
      <c r="C140" s="85"/>
      <c r="D140" s="86"/>
      <c r="E140" s="6"/>
      <c r="F140" s="87" t="s">
        <v>14</v>
      </c>
      <c r="G140" s="88">
        <f>+G139</f>
        <v>37800</v>
      </c>
    </row>
    <row r="141" spans="2:7" x14ac:dyDescent="0.25">
      <c r="B141" s="136" t="s">
        <v>25</v>
      </c>
      <c r="C141" s="136"/>
      <c r="D141" s="136"/>
      <c r="E141" s="136"/>
      <c r="F141" s="137">
        <f>+G140+G137+G134+G131+G128</f>
        <v>991071.86150000012</v>
      </c>
      <c r="G141" s="137"/>
    </row>
    <row r="143" spans="2:7" x14ac:dyDescent="0.25">
      <c r="B143" s="142" t="s">
        <v>4</v>
      </c>
      <c r="C143" s="142"/>
      <c r="D143" s="142"/>
      <c r="E143" s="142"/>
      <c r="F143" s="142"/>
      <c r="G143" s="142"/>
    </row>
    <row r="144" spans="2:7" x14ac:dyDescent="0.25">
      <c r="B144" s="138" t="str">
        <f>'PRESUPUESTO GAVIONES'!C14</f>
        <v xml:space="preserve">Suministro, transporte e instalacion de Concreto Ciclopeo  40/60 para sobrecimiento de gaviones y esrtucturas auxiliares. Incluye todo lo necesario para su correcta instalacion.  </v>
      </c>
      <c r="C144" s="138"/>
      <c r="D144" s="138"/>
      <c r="E144" s="138"/>
      <c r="F144" s="82" t="s">
        <v>5</v>
      </c>
      <c r="G144" s="82" t="s">
        <v>6</v>
      </c>
    </row>
    <row r="145" spans="2:7" x14ac:dyDescent="0.25">
      <c r="B145" s="138"/>
      <c r="C145" s="138"/>
      <c r="D145" s="138"/>
      <c r="E145" s="138"/>
      <c r="F145" s="83" t="s">
        <v>120</v>
      </c>
      <c r="G145" s="83" t="s">
        <v>23</v>
      </c>
    </row>
    <row r="146" spans="2:7" x14ac:dyDescent="0.25">
      <c r="B146" s="3" t="s">
        <v>7</v>
      </c>
      <c r="C146" s="3" t="s">
        <v>26</v>
      </c>
      <c r="D146" s="4" t="s">
        <v>6</v>
      </c>
      <c r="E146" s="82" t="s">
        <v>9</v>
      </c>
      <c r="F146" s="4" t="s">
        <v>10</v>
      </c>
      <c r="G146" s="4" t="s">
        <v>11</v>
      </c>
    </row>
    <row r="147" spans="2:7" x14ac:dyDescent="0.25">
      <c r="B147" s="5" t="str">
        <f>SUBANALISIS!B2</f>
        <v>CONCRETO21 Mpa</v>
      </c>
      <c r="C147" s="5" t="str">
        <f>+B147</f>
        <v>CONCRETO21 Mpa</v>
      </c>
      <c r="D147" s="6" t="s">
        <v>23</v>
      </c>
      <c r="E147" s="7">
        <v>0.60499999999999998</v>
      </c>
      <c r="F147" s="8">
        <f>SUBANALISIS!F11</f>
        <v>790143.74551315315</v>
      </c>
      <c r="G147" s="84">
        <f>+F147*E147</f>
        <v>478036.96603545762</v>
      </c>
    </row>
    <row r="148" spans="2:7" x14ac:dyDescent="0.25">
      <c r="B148" s="5" t="s">
        <v>292</v>
      </c>
      <c r="C148" s="5" t="s">
        <v>293</v>
      </c>
      <c r="D148" s="6" t="s">
        <v>23</v>
      </c>
      <c r="E148" s="7">
        <v>0.40500000000000003</v>
      </c>
      <c r="F148" s="8">
        <v>150000</v>
      </c>
      <c r="G148" s="84">
        <f>+F148*E148</f>
        <v>60750.000000000007</v>
      </c>
    </row>
    <row r="149" spans="2:7" x14ac:dyDescent="0.25">
      <c r="B149" s="139" t="s">
        <v>27</v>
      </c>
      <c r="C149" s="140"/>
      <c r="D149" s="140"/>
      <c r="E149" s="141"/>
      <c r="F149" s="87" t="s">
        <v>14</v>
      </c>
      <c r="G149" s="88">
        <f>SUM(G147:G148)</f>
        <v>538786.96603545768</v>
      </c>
    </row>
    <row r="150" spans="2:7" x14ac:dyDescent="0.25">
      <c r="B150" s="3" t="s">
        <v>7</v>
      </c>
      <c r="C150" s="3" t="s">
        <v>8</v>
      </c>
      <c r="D150" s="4" t="s">
        <v>6</v>
      </c>
      <c r="E150" s="82" t="s">
        <v>9</v>
      </c>
      <c r="F150" s="4" t="s">
        <v>10</v>
      </c>
      <c r="G150" s="4" t="s">
        <v>11</v>
      </c>
    </row>
    <row r="151" spans="2:7" ht="25.5" x14ac:dyDescent="0.25">
      <c r="B151" s="5" t="s">
        <v>230</v>
      </c>
      <c r="C151" s="5" t="s">
        <v>229</v>
      </c>
      <c r="D151" s="6" t="s">
        <v>12</v>
      </c>
      <c r="E151" s="126">
        <v>0.26758068353594822</v>
      </c>
      <c r="F151" s="8">
        <f>F130</f>
        <v>370103.453679375</v>
      </c>
      <c r="G151" s="84">
        <f>+F151*E151</f>
        <v>99032.535114542305</v>
      </c>
    </row>
    <row r="152" spans="2:7" x14ac:dyDescent="0.25">
      <c r="B152" s="139" t="s">
        <v>13</v>
      </c>
      <c r="C152" s="140"/>
      <c r="D152" s="140"/>
      <c r="E152" s="141"/>
      <c r="F152" s="87" t="s">
        <v>14</v>
      </c>
      <c r="G152" s="88">
        <f>G151</f>
        <v>99032.535114542305</v>
      </c>
    </row>
    <row r="153" spans="2:7" x14ac:dyDescent="0.25">
      <c r="B153" s="3" t="s">
        <v>7</v>
      </c>
      <c r="C153" s="3" t="s">
        <v>15</v>
      </c>
      <c r="D153" s="4" t="s">
        <v>6</v>
      </c>
      <c r="E153" s="82" t="s">
        <v>9</v>
      </c>
      <c r="F153" s="4" t="s">
        <v>10</v>
      </c>
      <c r="G153" s="4" t="s">
        <v>11</v>
      </c>
    </row>
    <row r="154" spans="2:7" x14ac:dyDescent="0.25">
      <c r="B154" s="5" t="s">
        <v>16</v>
      </c>
      <c r="C154" s="5" t="s">
        <v>17</v>
      </c>
      <c r="D154" s="6" t="s">
        <v>18</v>
      </c>
      <c r="E154" s="7">
        <v>0.05</v>
      </c>
      <c r="F154" s="8">
        <f>G152</f>
        <v>99032.535114542305</v>
      </c>
      <c r="G154" s="84">
        <f>ROUND(F154*E154,0)</f>
        <v>4952</v>
      </c>
    </row>
    <row r="155" spans="2:7" x14ac:dyDescent="0.25">
      <c r="B155" s="139" t="s">
        <v>19</v>
      </c>
      <c r="C155" s="140"/>
      <c r="D155" s="140"/>
      <c r="E155" s="141"/>
      <c r="F155" s="87" t="s">
        <v>14</v>
      </c>
      <c r="G155" s="88">
        <f>G154</f>
        <v>4952</v>
      </c>
    </row>
    <row r="156" spans="2:7" x14ac:dyDescent="0.25">
      <c r="B156" s="3" t="s">
        <v>7</v>
      </c>
      <c r="C156" s="3" t="s">
        <v>20</v>
      </c>
      <c r="D156" s="4" t="s">
        <v>6</v>
      </c>
      <c r="E156" s="82" t="s">
        <v>9</v>
      </c>
      <c r="F156" s="4" t="s">
        <v>10</v>
      </c>
      <c r="G156" s="4" t="s">
        <v>11</v>
      </c>
    </row>
    <row r="157" spans="2:7" x14ac:dyDescent="0.25">
      <c r="B157" s="85" t="s">
        <v>290</v>
      </c>
      <c r="C157" s="85" t="s">
        <v>291</v>
      </c>
      <c r="D157" s="94" t="s">
        <v>245</v>
      </c>
      <c r="E157" s="6">
        <v>0.08</v>
      </c>
      <c r="F157" s="94">
        <v>25350</v>
      </c>
      <c r="G157" s="84">
        <f>F157*E157</f>
        <v>2028</v>
      </c>
    </row>
    <row r="158" spans="2:7" x14ac:dyDescent="0.25">
      <c r="B158" s="139" t="s">
        <v>21</v>
      </c>
      <c r="C158" s="140"/>
      <c r="D158" s="140"/>
      <c r="E158" s="141"/>
      <c r="F158" s="87" t="s">
        <v>14</v>
      </c>
      <c r="G158" s="88">
        <f>G157</f>
        <v>2028</v>
      </c>
    </row>
    <row r="159" spans="2:7" x14ac:dyDescent="0.25">
      <c r="B159" s="3" t="s">
        <v>7</v>
      </c>
      <c r="C159" s="3" t="s">
        <v>22</v>
      </c>
      <c r="D159" s="4" t="s">
        <v>6</v>
      </c>
      <c r="E159" s="82" t="s">
        <v>9</v>
      </c>
      <c r="F159" s="4" t="s">
        <v>10</v>
      </c>
      <c r="G159" s="4" t="s">
        <v>11</v>
      </c>
    </row>
    <row r="160" spans="2:7" x14ac:dyDescent="0.25">
      <c r="B160" s="5" t="s">
        <v>32</v>
      </c>
      <c r="C160" s="5" t="s">
        <v>33</v>
      </c>
      <c r="D160" s="6" t="s">
        <v>231</v>
      </c>
      <c r="E160" s="7">
        <v>0.43</v>
      </c>
      <c r="F160" s="8">
        <v>90000</v>
      </c>
      <c r="G160" s="84">
        <f>ROUND(F160*E160,0)</f>
        <v>38700</v>
      </c>
    </row>
    <row r="161" spans="2:7" x14ac:dyDescent="0.25">
      <c r="B161" s="3" t="s">
        <v>24</v>
      </c>
      <c r="C161" s="85"/>
      <c r="D161" s="86"/>
      <c r="E161" s="6"/>
      <c r="F161" s="87" t="s">
        <v>14</v>
      </c>
      <c r="G161" s="88">
        <f>+G160</f>
        <v>38700</v>
      </c>
    </row>
    <row r="162" spans="2:7" x14ac:dyDescent="0.25">
      <c r="B162" s="136" t="s">
        <v>25</v>
      </c>
      <c r="C162" s="136"/>
      <c r="D162" s="136"/>
      <c r="E162" s="136"/>
      <c r="F162" s="137">
        <f>+G161+G158+G155+G152+G149</f>
        <v>683499.50114999991</v>
      </c>
      <c r="G162" s="137"/>
    </row>
    <row r="164" spans="2:7" x14ac:dyDescent="0.25">
      <c r="B164" s="142" t="s">
        <v>4</v>
      </c>
      <c r="C164" s="142"/>
      <c r="D164" s="142"/>
      <c r="E164" s="142"/>
      <c r="F164" s="142"/>
      <c r="G164" s="142"/>
    </row>
    <row r="165" spans="2:7" x14ac:dyDescent="0.25">
      <c r="B165" s="138" t="str">
        <f>'PRESUPUESTO GAVIONES'!C15</f>
        <v>Suministro, transporte e instalacion de acero de refuerzo corrugado Fy = 420. Incluye transporte, figurado e instalacion</v>
      </c>
      <c r="C165" s="138"/>
      <c r="D165" s="138"/>
      <c r="E165" s="138"/>
      <c r="F165" s="82" t="s">
        <v>5</v>
      </c>
      <c r="G165" s="82" t="s">
        <v>6</v>
      </c>
    </row>
    <row r="166" spans="2:7" x14ac:dyDescent="0.25">
      <c r="B166" s="138"/>
      <c r="C166" s="138"/>
      <c r="D166" s="138"/>
      <c r="E166" s="138"/>
      <c r="F166" s="83" t="s">
        <v>121</v>
      </c>
      <c r="G166" s="83" t="s">
        <v>271</v>
      </c>
    </row>
    <row r="167" spans="2:7" x14ac:dyDescent="0.25">
      <c r="B167" s="3" t="s">
        <v>7</v>
      </c>
      <c r="C167" s="3" t="s">
        <v>26</v>
      </c>
      <c r="D167" s="4" t="s">
        <v>6</v>
      </c>
      <c r="E167" s="82" t="s">
        <v>9</v>
      </c>
      <c r="F167" s="4" t="s">
        <v>10</v>
      </c>
      <c r="G167" s="4" t="s">
        <v>11</v>
      </c>
    </row>
    <row r="168" spans="2:7" x14ac:dyDescent="0.25">
      <c r="B168" s="5" t="s">
        <v>294</v>
      </c>
      <c r="C168" s="5" t="s">
        <v>295</v>
      </c>
      <c r="D168" s="6" t="s">
        <v>271</v>
      </c>
      <c r="E168" s="7">
        <v>1.05</v>
      </c>
      <c r="F168" s="8">
        <v>7500.2774912395826</v>
      </c>
      <c r="G168" s="84">
        <f>+F168*E168</f>
        <v>7875.2913658015623</v>
      </c>
    </row>
    <row r="169" spans="2:7" x14ac:dyDescent="0.25">
      <c r="B169" s="139" t="s">
        <v>27</v>
      </c>
      <c r="C169" s="140"/>
      <c r="D169" s="140"/>
      <c r="E169" s="141"/>
      <c r="F169" s="87" t="s">
        <v>14</v>
      </c>
      <c r="G169" s="88">
        <f>SUM(G168:G168)</f>
        <v>7875.2913658015623</v>
      </c>
    </row>
    <row r="170" spans="2:7" x14ac:dyDescent="0.25">
      <c r="B170" s="3" t="s">
        <v>7</v>
      </c>
      <c r="C170" s="3" t="s">
        <v>8</v>
      </c>
      <c r="D170" s="4" t="s">
        <v>6</v>
      </c>
      <c r="E170" s="82" t="s">
        <v>9</v>
      </c>
      <c r="F170" s="4" t="s">
        <v>10</v>
      </c>
      <c r="G170" s="4" t="s">
        <v>11</v>
      </c>
    </row>
    <row r="171" spans="2:7" ht="25.5" x14ac:dyDescent="0.25">
      <c r="B171" s="5" t="s">
        <v>230</v>
      </c>
      <c r="C171" s="5" t="s">
        <v>229</v>
      </c>
      <c r="D171" s="6" t="s">
        <v>12</v>
      </c>
      <c r="E171" s="126">
        <v>2.5000000000000001E-3</v>
      </c>
      <c r="F171" s="8">
        <f>F151</f>
        <v>370103.453679375</v>
      </c>
      <c r="G171" s="84">
        <f>+F171*E171</f>
        <v>925.25863419843756</v>
      </c>
    </row>
    <row r="172" spans="2:7" x14ac:dyDescent="0.25">
      <c r="B172" s="139" t="s">
        <v>13</v>
      </c>
      <c r="C172" s="140"/>
      <c r="D172" s="140"/>
      <c r="E172" s="141"/>
      <c r="F172" s="87" t="s">
        <v>14</v>
      </c>
      <c r="G172" s="88">
        <f>G171</f>
        <v>925.25863419843756</v>
      </c>
    </row>
    <row r="173" spans="2:7" x14ac:dyDescent="0.25">
      <c r="B173" s="3" t="s">
        <v>7</v>
      </c>
      <c r="C173" s="3" t="s">
        <v>15</v>
      </c>
      <c r="D173" s="4" t="s">
        <v>6</v>
      </c>
      <c r="E173" s="82" t="s">
        <v>9</v>
      </c>
      <c r="F173" s="4" t="s">
        <v>10</v>
      </c>
      <c r="G173" s="4" t="s">
        <v>11</v>
      </c>
    </row>
    <row r="174" spans="2:7" x14ac:dyDescent="0.25">
      <c r="B174" s="5" t="s">
        <v>16</v>
      </c>
      <c r="C174" s="5" t="s">
        <v>17</v>
      </c>
      <c r="D174" s="6" t="s">
        <v>18</v>
      </c>
      <c r="E174" s="7">
        <v>0.05</v>
      </c>
      <c r="F174" s="8">
        <f>G172</f>
        <v>925.25863419843756</v>
      </c>
      <c r="G174" s="84">
        <f>ROUND(F174*E174,0)</f>
        <v>46</v>
      </c>
    </row>
    <row r="175" spans="2:7" x14ac:dyDescent="0.25">
      <c r="B175" s="139" t="s">
        <v>19</v>
      </c>
      <c r="C175" s="140"/>
      <c r="D175" s="140"/>
      <c r="E175" s="141"/>
      <c r="F175" s="87" t="s">
        <v>14</v>
      </c>
      <c r="G175" s="88">
        <f>G174</f>
        <v>46</v>
      </c>
    </row>
    <row r="176" spans="2:7" x14ac:dyDescent="0.25">
      <c r="B176" s="3" t="s">
        <v>7</v>
      </c>
      <c r="C176" s="3" t="s">
        <v>20</v>
      </c>
      <c r="D176" s="4" t="s">
        <v>6</v>
      </c>
      <c r="E176" s="82" t="s">
        <v>9</v>
      </c>
      <c r="F176" s="4" t="s">
        <v>10</v>
      </c>
      <c r="G176" s="4" t="s">
        <v>11</v>
      </c>
    </row>
    <row r="177" spans="2:7" x14ac:dyDescent="0.25">
      <c r="B177" s="85" t="s">
        <v>296</v>
      </c>
      <c r="C177" s="85" t="s">
        <v>297</v>
      </c>
      <c r="D177" s="94" t="s">
        <v>245</v>
      </c>
      <c r="E177" s="6">
        <v>1E-3</v>
      </c>
      <c r="F177" s="94">
        <v>23450</v>
      </c>
      <c r="G177" s="84">
        <f>F177*E177</f>
        <v>23.45</v>
      </c>
    </row>
    <row r="178" spans="2:7" x14ac:dyDescent="0.25">
      <c r="B178" s="139" t="s">
        <v>21</v>
      </c>
      <c r="C178" s="140"/>
      <c r="D178" s="140"/>
      <c r="E178" s="141"/>
      <c r="F178" s="87" t="s">
        <v>14</v>
      </c>
      <c r="G178" s="88">
        <f>G177</f>
        <v>23.45</v>
      </c>
    </row>
    <row r="179" spans="2:7" x14ac:dyDescent="0.25">
      <c r="B179" s="3" t="s">
        <v>7</v>
      </c>
      <c r="C179" s="3" t="s">
        <v>22</v>
      </c>
      <c r="D179" s="4" t="s">
        <v>6</v>
      </c>
      <c r="E179" s="82" t="s">
        <v>9</v>
      </c>
      <c r="F179" s="4" t="s">
        <v>10</v>
      </c>
      <c r="G179" s="4" t="s">
        <v>11</v>
      </c>
    </row>
    <row r="180" spans="2:7" x14ac:dyDescent="0.25">
      <c r="B180" s="5" t="s">
        <v>32</v>
      </c>
      <c r="C180" s="5" t="s">
        <v>33</v>
      </c>
      <c r="D180" s="6" t="s">
        <v>231</v>
      </c>
      <c r="E180" s="7">
        <v>5.0000000000000001E-3</v>
      </c>
      <c r="F180" s="8">
        <v>90000</v>
      </c>
      <c r="G180" s="84">
        <f>ROUND(F180*E180,0)</f>
        <v>450</v>
      </c>
    </row>
    <row r="181" spans="2:7" x14ac:dyDescent="0.25">
      <c r="B181" s="3" t="s">
        <v>24</v>
      </c>
      <c r="C181" s="85"/>
      <c r="D181" s="86"/>
      <c r="E181" s="6"/>
      <c r="F181" s="87" t="s">
        <v>14</v>
      </c>
      <c r="G181" s="88">
        <f>+G180</f>
        <v>450</v>
      </c>
    </row>
    <row r="182" spans="2:7" x14ac:dyDescent="0.25">
      <c r="B182" s="136" t="s">
        <v>25</v>
      </c>
      <c r="C182" s="136"/>
      <c r="D182" s="136"/>
      <c r="E182" s="136"/>
      <c r="F182" s="137">
        <f>+G181+G178+G175+G172+G169</f>
        <v>9320</v>
      </c>
      <c r="G182" s="137"/>
    </row>
    <row r="184" spans="2:7" x14ac:dyDescent="0.25">
      <c r="G184" s="125"/>
    </row>
  </sheetData>
  <mergeCells count="72">
    <mergeCell ref="B120:E120"/>
    <mergeCell ref="B33:E33"/>
    <mergeCell ref="B37:E37"/>
    <mergeCell ref="B75:E75"/>
    <mergeCell ref="B79:E79"/>
    <mergeCell ref="F37:G37"/>
    <mergeCell ref="B81:G81"/>
    <mergeCell ref="B82:E83"/>
    <mergeCell ref="B39:G39"/>
    <mergeCell ref="B40:E41"/>
    <mergeCell ref="B43:E43"/>
    <mergeCell ref="F57:G57"/>
    <mergeCell ref="B53:E53"/>
    <mergeCell ref="B57:E57"/>
    <mergeCell ref="B47:E47"/>
    <mergeCell ref="B50:E50"/>
    <mergeCell ref="B59:G59"/>
    <mergeCell ref="B60:E61"/>
    <mergeCell ref="B65:E65"/>
    <mergeCell ref="B69:E69"/>
    <mergeCell ref="B72:E72"/>
    <mergeCell ref="B2:G2"/>
    <mergeCell ref="B3:E4"/>
    <mergeCell ref="B19:E19"/>
    <mergeCell ref="B7:E7"/>
    <mergeCell ref="B15:E15"/>
    <mergeCell ref="B13:E13"/>
    <mergeCell ref="B10:E10"/>
    <mergeCell ref="F19:G19"/>
    <mergeCell ref="B21:G21"/>
    <mergeCell ref="B22:E23"/>
    <mergeCell ref="B25:E25"/>
    <mergeCell ref="B28:E28"/>
    <mergeCell ref="B31:E31"/>
    <mergeCell ref="F79:G79"/>
    <mergeCell ref="B122:G122"/>
    <mergeCell ref="B123:E124"/>
    <mergeCell ref="F101:G101"/>
    <mergeCell ref="B89:E89"/>
    <mergeCell ref="B92:E92"/>
    <mergeCell ref="B95:E95"/>
    <mergeCell ref="B97:E97"/>
    <mergeCell ref="B101:E101"/>
    <mergeCell ref="F120:G120"/>
    <mergeCell ref="B103:G103"/>
    <mergeCell ref="B104:E105"/>
    <mergeCell ref="B108:E108"/>
    <mergeCell ref="B111:E111"/>
    <mergeCell ref="B114:E114"/>
    <mergeCell ref="B116:E116"/>
    <mergeCell ref="B128:E128"/>
    <mergeCell ref="B131:E131"/>
    <mergeCell ref="B134:E134"/>
    <mergeCell ref="B137:E137"/>
    <mergeCell ref="B141:E141"/>
    <mergeCell ref="F141:G141"/>
    <mergeCell ref="B143:G143"/>
    <mergeCell ref="B144:E145"/>
    <mergeCell ref="B149:E149"/>
    <mergeCell ref="B152:E152"/>
    <mergeCell ref="B155:E155"/>
    <mergeCell ref="B158:E158"/>
    <mergeCell ref="B162:E162"/>
    <mergeCell ref="F162:G162"/>
    <mergeCell ref="B164:G164"/>
    <mergeCell ref="B182:E182"/>
    <mergeCell ref="F182:G182"/>
    <mergeCell ref="B165:E166"/>
    <mergeCell ref="B169:E169"/>
    <mergeCell ref="B172:E172"/>
    <mergeCell ref="B175:E175"/>
    <mergeCell ref="B178:E178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C2670-479F-4BD8-9C84-2340239D8DF5}">
  <dimension ref="B2:F22"/>
  <sheetViews>
    <sheetView showGridLines="0" workbookViewId="0">
      <selection activeCell="H20" sqref="H20"/>
    </sheetView>
  </sheetViews>
  <sheetFormatPr baseColWidth="10" defaultRowHeight="15" x14ac:dyDescent="0.25"/>
  <cols>
    <col min="2" max="2" width="34.7109375" customWidth="1"/>
  </cols>
  <sheetData>
    <row r="2" spans="2:6" x14ac:dyDescent="0.25">
      <c r="B2" s="152" t="s">
        <v>99</v>
      </c>
      <c r="C2" s="152"/>
      <c r="D2" s="152"/>
      <c r="E2" s="152"/>
      <c r="F2" s="152"/>
    </row>
    <row r="3" spans="2:6" ht="30" x14ac:dyDescent="0.25">
      <c r="B3" s="71" t="s">
        <v>38</v>
      </c>
      <c r="C3" s="71" t="s">
        <v>2</v>
      </c>
      <c r="D3" s="71" t="s">
        <v>3</v>
      </c>
      <c r="E3" s="71" t="s">
        <v>100</v>
      </c>
      <c r="F3" s="71" t="s">
        <v>101</v>
      </c>
    </row>
    <row r="4" spans="2:6" x14ac:dyDescent="0.25">
      <c r="B4" s="29" t="s">
        <v>102</v>
      </c>
      <c r="C4" s="72" t="s">
        <v>103</v>
      </c>
      <c r="D4" s="72">
        <v>7.8</v>
      </c>
      <c r="E4" s="73">
        <v>38800</v>
      </c>
      <c r="F4" s="74">
        <f>+E4*D4</f>
        <v>302640</v>
      </c>
    </row>
    <row r="5" spans="2:6" x14ac:dyDescent="0.25">
      <c r="B5" s="29" t="s">
        <v>218</v>
      </c>
      <c r="C5" s="72" t="s">
        <v>23</v>
      </c>
      <c r="D5" s="72">
        <v>0.65</v>
      </c>
      <c r="E5" s="73">
        <v>125000</v>
      </c>
      <c r="F5" s="74">
        <f>+E5*D5</f>
        <v>81250</v>
      </c>
    </row>
    <row r="6" spans="2:6" x14ac:dyDescent="0.25">
      <c r="B6" s="29" t="s">
        <v>105</v>
      </c>
      <c r="C6" s="72" t="s">
        <v>23</v>
      </c>
      <c r="D6" s="75">
        <v>0.9</v>
      </c>
      <c r="E6" s="73">
        <v>160000</v>
      </c>
      <c r="F6" s="73">
        <f>+E6*D6</f>
        <v>144000</v>
      </c>
    </row>
    <row r="7" spans="2:6" x14ac:dyDescent="0.25">
      <c r="B7" s="29" t="s">
        <v>216</v>
      </c>
      <c r="C7" s="72" t="s">
        <v>217</v>
      </c>
      <c r="D7" s="72">
        <v>170</v>
      </c>
      <c r="E7" s="76">
        <f>4381.92/1000</f>
        <v>4.38192</v>
      </c>
      <c r="F7" s="73">
        <f>+E7*D7</f>
        <v>744.92640000000006</v>
      </c>
    </row>
    <row r="8" spans="2:6" x14ac:dyDescent="0.25">
      <c r="B8" s="29" t="s">
        <v>106</v>
      </c>
      <c r="C8" s="72" t="s">
        <v>12</v>
      </c>
      <c r="D8" s="72">
        <v>0.66249999999999998</v>
      </c>
      <c r="E8" s="77">
        <f>+'PRESTACIONES SOCIALES'!AE22+'PRESTACIONES SOCIALES'!AE24</f>
        <v>297279.73996500002</v>
      </c>
      <c r="F8" s="78">
        <f t="shared" ref="F8:F10" si="0">+E8*D8</f>
        <v>196947.82772681251</v>
      </c>
    </row>
    <row r="9" spans="2:6" x14ac:dyDescent="0.25">
      <c r="B9" s="29" t="s">
        <v>107</v>
      </c>
      <c r="C9" s="72" t="s">
        <v>108</v>
      </c>
      <c r="D9" s="72">
        <v>1.03</v>
      </c>
      <c r="E9" s="73">
        <v>53120</v>
      </c>
      <c r="F9" s="73">
        <f t="shared" si="0"/>
        <v>54713.599999999999</v>
      </c>
    </row>
    <row r="10" spans="2:6" x14ac:dyDescent="0.25">
      <c r="B10" s="29" t="s">
        <v>109</v>
      </c>
      <c r="C10" s="72" t="s">
        <v>39</v>
      </c>
      <c r="D10" s="79">
        <v>0.05</v>
      </c>
      <c r="E10" s="80">
        <f>+F8</f>
        <v>196947.82772681251</v>
      </c>
      <c r="F10" s="73">
        <f t="shared" si="0"/>
        <v>9847.3913863406269</v>
      </c>
    </row>
    <row r="11" spans="2:6" x14ac:dyDescent="0.25">
      <c r="B11" s="153" t="s">
        <v>110</v>
      </c>
      <c r="C11" s="154"/>
      <c r="D11" s="154"/>
      <c r="E11" s="155"/>
      <c r="F11" s="81">
        <f>SUM(F4:F10)</f>
        <v>790143.74551315315</v>
      </c>
    </row>
    <row r="13" spans="2:6" x14ac:dyDescent="0.25">
      <c r="B13" s="152" t="s">
        <v>111</v>
      </c>
      <c r="C13" s="152"/>
      <c r="D13" s="152"/>
      <c r="E13" s="152"/>
      <c r="F13" s="152"/>
    </row>
    <row r="14" spans="2:6" ht="30" x14ac:dyDescent="0.25">
      <c r="B14" s="71" t="s">
        <v>38</v>
      </c>
      <c r="C14" s="71" t="s">
        <v>2</v>
      </c>
      <c r="D14" s="71" t="s">
        <v>3</v>
      </c>
      <c r="E14" s="71" t="s">
        <v>100</v>
      </c>
      <c r="F14" s="71" t="s">
        <v>101</v>
      </c>
    </row>
    <row r="15" spans="2:6" x14ac:dyDescent="0.25">
      <c r="B15" s="29" t="s">
        <v>102</v>
      </c>
      <c r="C15" s="72" t="s">
        <v>30</v>
      </c>
      <c r="D15" s="72">
        <v>7.25</v>
      </c>
      <c r="E15" s="73">
        <f>E4</f>
        <v>38800</v>
      </c>
      <c r="F15" s="74">
        <f>+E15*D15</f>
        <v>281300</v>
      </c>
    </row>
    <row r="16" spans="2:6" x14ac:dyDescent="0.25">
      <c r="B16" s="29" t="s">
        <v>104</v>
      </c>
      <c r="C16" s="72" t="s">
        <v>23</v>
      </c>
      <c r="D16" s="72">
        <v>1.1599999999999999</v>
      </c>
      <c r="E16" s="73">
        <f>E5</f>
        <v>125000</v>
      </c>
      <c r="F16" s="74">
        <f>+E16*D16</f>
        <v>145000</v>
      </c>
    </row>
    <row r="17" spans="2:6" x14ac:dyDescent="0.25">
      <c r="B17" s="29" t="s">
        <v>105</v>
      </c>
      <c r="C17" s="72" t="s">
        <v>23</v>
      </c>
      <c r="D17" s="72">
        <v>0</v>
      </c>
      <c r="E17" s="73">
        <f>E6</f>
        <v>160000</v>
      </c>
      <c r="F17" s="73">
        <f>+E17*D17</f>
        <v>0</v>
      </c>
    </row>
    <row r="18" spans="2:6" x14ac:dyDescent="0.25">
      <c r="B18" s="29" t="s">
        <v>216</v>
      </c>
      <c r="C18" s="72" t="s">
        <v>217</v>
      </c>
      <c r="D18" s="72">
        <v>240</v>
      </c>
      <c r="E18" s="76">
        <f>4381.92/1000</f>
        <v>4.38192</v>
      </c>
      <c r="F18" s="78">
        <f>+E18*D18</f>
        <v>1051.6608000000001</v>
      </c>
    </row>
    <row r="19" spans="2:6" x14ac:dyDescent="0.25">
      <c r="B19" s="29" t="s">
        <v>106</v>
      </c>
      <c r="C19" s="72" t="s">
        <v>12</v>
      </c>
      <c r="D19" s="72">
        <v>0.14000000000000001</v>
      </c>
      <c r="E19" s="77">
        <f>+'PRESTACIONES SOCIALES'!AE22+'PRESTACIONES SOCIALES'!AE24</f>
        <v>297279.73996500002</v>
      </c>
      <c r="F19" s="78">
        <f t="shared" ref="F19:F21" si="1">+E19*D19</f>
        <v>41619.163595100006</v>
      </c>
    </row>
    <row r="20" spans="2:6" x14ac:dyDescent="0.25">
      <c r="B20" s="29" t="s">
        <v>107</v>
      </c>
      <c r="C20" s="72" t="s">
        <v>108</v>
      </c>
      <c r="D20" s="72">
        <v>1.03</v>
      </c>
      <c r="E20" s="73">
        <v>53120</v>
      </c>
      <c r="F20" s="73">
        <f t="shared" si="1"/>
        <v>54713.599999999999</v>
      </c>
    </row>
    <row r="21" spans="2:6" x14ac:dyDescent="0.25">
      <c r="B21" s="29" t="s">
        <v>109</v>
      </c>
      <c r="C21" s="72" t="s">
        <v>39</v>
      </c>
      <c r="D21" s="79">
        <v>0.05</v>
      </c>
      <c r="E21" s="80">
        <f>+F19</f>
        <v>41619.163595100006</v>
      </c>
      <c r="F21" s="73">
        <f t="shared" si="1"/>
        <v>2080.9581797550004</v>
      </c>
    </row>
    <row r="22" spans="2:6" x14ac:dyDescent="0.25">
      <c r="B22" s="153" t="s">
        <v>110</v>
      </c>
      <c r="C22" s="154"/>
      <c r="D22" s="154"/>
      <c r="E22" s="155"/>
      <c r="F22" s="81">
        <f>SUM(F15:F21)</f>
        <v>525765.382574855</v>
      </c>
    </row>
  </sheetData>
  <mergeCells count="4">
    <mergeCell ref="B2:F2"/>
    <mergeCell ref="B13:F13"/>
    <mergeCell ref="B11:E11"/>
    <mergeCell ref="B22:E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G53"/>
  <sheetViews>
    <sheetView showGridLines="0" workbookViewId="0">
      <selection activeCell="B8" sqref="B8"/>
    </sheetView>
  </sheetViews>
  <sheetFormatPr baseColWidth="10" defaultRowHeight="15" x14ac:dyDescent="0.25"/>
  <cols>
    <col min="1" max="1" width="30.7109375" bestFit="1" customWidth="1"/>
    <col min="2" max="2" width="12" bestFit="1" customWidth="1"/>
    <col min="3" max="3" width="13" bestFit="1" customWidth="1"/>
    <col min="4" max="4" width="13.42578125" bestFit="1" customWidth="1"/>
    <col min="5" max="5" width="9.42578125" bestFit="1" customWidth="1"/>
    <col min="6" max="6" width="1.7109375" customWidth="1"/>
    <col min="7" max="7" width="12" bestFit="1" customWidth="1"/>
    <col min="8" max="8" width="13" bestFit="1" customWidth="1"/>
    <col min="9" max="9" width="13.42578125" bestFit="1" customWidth="1"/>
    <col min="10" max="10" width="10.42578125" bestFit="1" customWidth="1"/>
    <col min="11" max="11" width="1.85546875" customWidth="1"/>
    <col min="12" max="12" width="12" bestFit="1" customWidth="1"/>
    <col min="13" max="13" width="13" bestFit="1" customWidth="1"/>
    <col min="14" max="14" width="13.42578125" bestFit="1" customWidth="1"/>
    <col min="15" max="15" width="10.42578125" bestFit="1" customWidth="1"/>
    <col min="16" max="16" width="2" customWidth="1"/>
    <col min="17" max="17" width="12" bestFit="1" customWidth="1"/>
    <col min="18" max="18" width="13" bestFit="1" customWidth="1"/>
    <col min="19" max="19" width="13.42578125" bestFit="1" customWidth="1"/>
    <col min="20" max="20" width="10.42578125" bestFit="1" customWidth="1"/>
    <col min="21" max="21" width="2.28515625" customWidth="1"/>
    <col min="22" max="22" width="12" bestFit="1" customWidth="1"/>
    <col min="23" max="23" width="13" bestFit="1" customWidth="1"/>
    <col min="24" max="24" width="13.42578125" bestFit="1" customWidth="1"/>
    <col min="25" max="25" width="10.42578125" bestFit="1" customWidth="1"/>
    <col min="26" max="26" width="2.28515625" customWidth="1"/>
    <col min="27" max="27" width="39.42578125" bestFit="1" customWidth="1"/>
    <col min="28" max="28" width="13.42578125" bestFit="1" customWidth="1"/>
    <col min="29" max="29" width="10.5703125" bestFit="1" customWidth="1"/>
    <col min="30" max="30" width="8.140625" bestFit="1" customWidth="1"/>
    <col min="31" max="31" width="12.7109375" bestFit="1" customWidth="1"/>
    <col min="32" max="32" width="5.85546875" bestFit="1" customWidth="1"/>
    <col min="33" max="33" width="12" bestFit="1" customWidth="1"/>
  </cols>
  <sheetData>
    <row r="1" spans="1:33" x14ac:dyDescent="0.25">
      <c r="A1" s="156" t="s">
        <v>40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</row>
    <row r="2" spans="1:33" x14ac:dyDescent="0.25">
      <c r="AA2" s="157" t="s">
        <v>41</v>
      </c>
      <c r="AB2" s="157"/>
      <c r="AC2" s="157"/>
      <c r="AD2" s="157"/>
      <c r="AE2" s="157"/>
      <c r="AF2" s="157"/>
      <c r="AG2" s="157"/>
    </row>
    <row r="3" spans="1:33" x14ac:dyDescent="0.25">
      <c r="A3" s="158" t="s">
        <v>42</v>
      </c>
      <c r="B3" s="158"/>
      <c r="C3" s="158"/>
      <c r="D3" s="158"/>
      <c r="E3" s="158"/>
      <c r="G3" s="158" t="s">
        <v>43</v>
      </c>
      <c r="H3" s="158"/>
      <c r="I3" s="158"/>
      <c r="J3" s="158"/>
      <c r="L3" s="158" t="s">
        <v>44</v>
      </c>
      <c r="M3" s="158"/>
      <c r="N3" s="158"/>
      <c r="O3" s="158"/>
      <c r="Q3" s="158" t="s">
        <v>45</v>
      </c>
      <c r="R3" s="158"/>
      <c r="S3" s="158"/>
      <c r="T3" s="158"/>
      <c r="V3" s="158" t="s">
        <v>46</v>
      </c>
      <c r="W3" s="158"/>
      <c r="X3" s="158"/>
      <c r="Y3" s="158"/>
      <c r="AA3" s="11" t="s">
        <v>47</v>
      </c>
      <c r="AB3" s="12" t="s">
        <v>48</v>
      </c>
      <c r="AC3" s="12" t="s">
        <v>49</v>
      </c>
      <c r="AD3" s="12" t="s">
        <v>50</v>
      </c>
      <c r="AE3" s="12" t="s">
        <v>51</v>
      </c>
      <c r="AF3" s="12" t="s">
        <v>52</v>
      </c>
      <c r="AG3" s="12" t="s">
        <v>53</v>
      </c>
    </row>
    <row r="4" spans="1:33" x14ac:dyDescent="0.25">
      <c r="A4" s="159" t="s">
        <v>54</v>
      </c>
      <c r="B4" s="159"/>
      <c r="C4" s="159"/>
      <c r="D4" s="159"/>
      <c r="E4" s="159"/>
      <c r="G4" s="160"/>
      <c r="H4" s="160"/>
      <c r="I4" s="160"/>
      <c r="J4" s="160"/>
      <c r="L4" s="160"/>
      <c r="M4" s="160"/>
      <c r="N4" s="160"/>
      <c r="O4" s="160"/>
      <c r="Q4" s="158"/>
      <c r="R4" s="158"/>
      <c r="S4" s="158"/>
      <c r="T4" s="158"/>
      <c r="V4" s="158"/>
      <c r="W4" s="158"/>
      <c r="X4" s="158"/>
      <c r="Y4" s="158"/>
      <c r="AA4" s="13" t="s">
        <v>55</v>
      </c>
      <c r="AB4" s="14">
        <f>R6*1.1</f>
        <v>4044590.5500000003</v>
      </c>
      <c r="AC4" s="14">
        <f>AB4/30</f>
        <v>134819.685</v>
      </c>
      <c r="AD4" s="15">
        <f>1+$T$27</f>
        <v>1.6349</v>
      </c>
      <c r="AE4" s="14">
        <f>AC4*AD4</f>
        <v>220416.7030065</v>
      </c>
      <c r="AF4" s="2">
        <v>1</v>
      </c>
      <c r="AG4" s="16">
        <f>AE4*30*AF4</f>
        <v>6612501.0901950002</v>
      </c>
    </row>
    <row r="5" spans="1:33" x14ac:dyDescent="0.25">
      <c r="A5" s="13" t="s">
        <v>56</v>
      </c>
      <c r="B5" s="16">
        <v>1750905</v>
      </c>
      <c r="C5" s="14">
        <f>B5</f>
        <v>1750905</v>
      </c>
      <c r="D5" s="14">
        <f>C5*12</f>
        <v>21010860</v>
      </c>
      <c r="E5" s="173">
        <f>ROUND((C8/D8),4)</f>
        <v>8.3299999999999999E-2</v>
      </c>
      <c r="G5" s="14">
        <f>C5</f>
        <v>1750905</v>
      </c>
      <c r="H5" s="14">
        <f>G5</f>
        <v>1750905</v>
      </c>
      <c r="I5" s="14">
        <f>H5*12</f>
        <v>21010860</v>
      </c>
      <c r="J5" s="173">
        <f>ROUND((H8/I8),4)</f>
        <v>8.3299999999999999E-2</v>
      </c>
      <c r="L5" s="14">
        <f>H5</f>
        <v>1750905</v>
      </c>
      <c r="M5" s="14">
        <f>L5</f>
        <v>1750905</v>
      </c>
      <c r="N5" s="14">
        <f>M5*12</f>
        <v>21010860</v>
      </c>
      <c r="O5" s="173">
        <f>ROUND((M8/N8),4)</f>
        <v>8.3299999999999999E-2</v>
      </c>
      <c r="Q5" s="14">
        <f>M5</f>
        <v>1750905</v>
      </c>
      <c r="R5" s="14">
        <f>Q5</f>
        <v>1750905</v>
      </c>
      <c r="S5" s="14">
        <f>R5*12</f>
        <v>21010860</v>
      </c>
      <c r="T5" s="173">
        <f>ROUND((R8/S8),4)</f>
        <v>8.3299999999999999E-2</v>
      </c>
      <c r="V5" s="14">
        <f>R5</f>
        <v>1750905</v>
      </c>
      <c r="W5" s="14">
        <f>V5</f>
        <v>1750905</v>
      </c>
      <c r="X5" s="14">
        <f>W5*12</f>
        <v>21010860</v>
      </c>
      <c r="Y5" s="173">
        <f>ROUND((W8/X8),4)</f>
        <v>8.3299999999999999E-2</v>
      </c>
      <c r="AA5" s="13" t="s">
        <v>57</v>
      </c>
      <c r="AB5" s="14">
        <f>H6</f>
        <v>2626357.5</v>
      </c>
      <c r="AC5" s="14">
        <f t="shared" ref="AC5:AC6" si="0">AB5/30</f>
        <v>87545.25</v>
      </c>
      <c r="AD5" s="15">
        <f>1+$J$27</f>
        <v>1.6526000000000001</v>
      </c>
      <c r="AE5" s="14">
        <f t="shared" ref="AE5:AE6" si="1">AC5*AD5</f>
        <v>144677.28015000001</v>
      </c>
      <c r="AF5" s="2">
        <v>1</v>
      </c>
      <c r="AG5" s="16">
        <f t="shared" ref="AG5:AG6" si="2">AE5*30*AF5</f>
        <v>4340318.4045000002</v>
      </c>
    </row>
    <row r="6" spans="1:33" x14ac:dyDescent="0.25">
      <c r="A6" s="13"/>
      <c r="B6" s="13"/>
      <c r="C6" s="13"/>
      <c r="D6" s="13"/>
      <c r="E6" s="173"/>
      <c r="G6" s="14">
        <f>G5*1.5</f>
        <v>2626357.5</v>
      </c>
      <c r="H6" s="14">
        <f>G6</f>
        <v>2626357.5</v>
      </c>
      <c r="I6" s="14">
        <f>H6*12</f>
        <v>31516290</v>
      </c>
      <c r="J6" s="173"/>
      <c r="L6" s="14">
        <f>L5*2</f>
        <v>3501810</v>
      </c>
      <c r="M6" s="14">
        <f>L6</f>
        <v>3501810</v>
      </c>
      <c r="N6" s="14">
        <f>M6*12</f>
        <v>42021720</v>
      </c>
      <c r="O6" s="173"/>
      <c r="Q6" s="14">
        <f>Q5*2.1</f>
        <v>3676900.5</v>
      </c>
      <c r="R6" s="14">
        <f>Q6</f>
        <v>3676900.5</v>
      </c>
      <c r="S6" s="14">
        <f>R6*12</f>
        <v>44122806</v>
      </c>
      <c r="T6" s="173"/>
      <c r="V6" s="14">
        <f>V5*5</f>
        <v>8754525</v>
      </c>
      <c r="W6" s="14">
        <f>V6</f>
        <v>8754525</v>
      </c>
      <c r="X6" s="14">
        <f>W6*12</f>
        <v>105054300</v>
      </c>
      <c r="Y6" s="173"/>
      <c r="AA6" s="13" t="s">
        <v>29</v>
      </c>
      <c r="AB6" s="14">
        <f>C5</f>
        <v>1750905</v>
      </c>
      <c r="AC6" s="14">
        <f t="shared" si="0"/>
        <v>58363.5</v>
      </c>
      <c r="AD6" s="15">
        <f>1+$E$27</f>
        <v>1.6602999999999999</v>
      </c>
      <c r="AE6" s="14">
        <f t="shared" si="1"/>
        <v>96900.919049999997</v>
      </c>
      <c r="AF6" s="2">
        <v>0</v>
      </c>
      <c r="AG6" s="16">
        <f t="shared" si="2"/>
        <v>0</v>
      </c>
    </row>
    <row r="7" spans="1:33" x14ac:dyDescent="0.25">
      <c r="A7" s="13" t="s">
        <v>58</v>
      </c>
      <c r="B7" s="16">
        <v>249095</v>
      </c>
      <c r="C7" s="14">
        <f>B7</f>
        <v>249095</v>
      </c>
      <c r="D7" s="14">
        <f>C7*12</f>
        <v>2989140</v>
      </c>
      <c r="E7" s="173"/>
      <c r="G7" s="14">
        <f>C7</f>
        <v>249095</v>
      </c>
      <c r="H7" s="14">
        <f>G7</f>
        <v>249095</v>
      </c>
      <c r="I7" s="14">
        <f>H7*12</f>
        <v>2989140</v>
      </c>
      <c r="J7" s="173"/>
      <c r="L7" s="14"/>
      <c r="M7" s="14">
        <f>L7</f>
        <v>0</v>
      </c>
      <c r="N7" s="14">
        <f>M7*12</f>
        <v>0</v>
      </c>
      <c r="O7" s="173"/>
      <c r="Q7" s="14"/>
      <c r="R7" s="14">
        <f>Q7</f>
        <v>0</v>
      </c>
      <c r="S7" s="14">
        <f>R7*12</f>
        <v>0</v>
      </c>
      <c r="T7" s="173"/>
      <c r="V7" s="14"/>
      <c r="W7" s="14">
        <f>V7</f>
        <v>0</v>
      </c>
      <c r="X7" s="14">
        <f>W7*12</f>
        <v>0</v>
      </c>
      <c r="Y7" s="173"/>
      <c r="AA7" s="161" t="s">
        <v>59</v>
      </c>
      <c r="AB7" s="162"/>
      <c r="AC7" s="162"/>
      <c r="AD7" s="162"/>
      <c r="AE7" s="162"/>
      <c r="AF7" s="163"/>
      <c r="AG7" s="16">
        <f>SUM(AG4:AG6)</f>
        <v>10952819.494695</v>
      </c>
    </row>
    <row r="8" spans="1:33" x14ac:dyDescent="0.25">
      <c r="A8" s="18" t="s">
        <v>60</v>
      </c>
      <c r="B8" s="19">
        <f>SUM(B5:B7)</f>
        <v>2000000</v>
      </c>
      <c r="C8" s="19">
        <f t="shared" ref="C8:D8" si="3">SUM(C5:C7)</f>
        <v>2000000</v>
      </c>
      <c r="D8" s="19">
        <f t="shared" si="3"/>
        <v>24000000</v>
      </c>
      <c r="E8" s="169"/>
      <c r="G8" s="14">
        <f>SUM(G5:G7)</f>
        <v>4626357.5</v>
      </c>
      <c r="H8" s="14">
        <f>SUM(H6:H7)</f>
        <v>2875452.5</v>
      </c>
      <c r="I8" s="14">
        <f>SUM(I6:I7)</f>
        <v>34505430</v>
      </c>
      <c r="J8" s="169"/>
      <c r="L8" s="14">
        <f>SUM(L6:L7)</f>
        <v>3501810</v>
      </c>
      <c r="M8" s="14">
        <f>SUM(M6:M7)</f>
        <v>3501810</v>
      </c>
      <c r="N8" s="14">
        <f>SUM(N6:N7)</f>
        <v>42021720</v>
      </c>
      <c r="O8" s="169"/>
      <c r="Q8" s="14">
        <f>SUM(Q6:Q7)</f>
        <v>3676900.5</v>
      </c>
      <c r="R8" s="14">
        <f>SUM(R6:R7)</f>
        <v>3676900.5</v>
      </c>
      <c r="S8" s="14">
        <f>SUM(S6:S7)</f>
        <v>44122806</v>
      </c>
      <c r="T8" s="169"/>
      <c r="V8" s="14">
        <f>SUM(V6:V7)</f>
        <v>8754525</v>
      </c>
      <c r="W8" s="14">
        <f>SUM(W6:W7)</f>
        <v>8754525</v>
      </c>
      <c r="X8" s="14">
        <f>SUM(X6:X7)</f>
        <v>105054300</v>
      </c>
      <c r="Y8" s="169"/>
      <c r="AA8" s="164" t="s">
        <v>61</v>
      </c>
      <c r="AB8" s="165"/>
      <c r="AC8" s="165"/>
      <c r="AD8" s="165"/>
      <c r="AE8" s="165"/>
      <c r="AF8" s="166"/>
      <c r="AG8" s="93">
        <f>AG7/30</f>
        <v>365093.98315650003</v>
      </c>
    </row>
    <row r="9" spans="1:33" ht="30" x14ac:dyDescent="0.25">
      <c r="A9" s="167" t="s">
        <v>62</v>
      </c>
      <c r="B9" s="168"/>
      <c r="C9" s="89" t="s">
        <v>63</v>
      </c>
      <c r="D9" s="90" t="s">
        <v>64</v>
      </c>
      <c r="E9" s="91"/>
      <c r="G9" s="92"/>
      <c r="H9" s="89" t="s">
        <v>63</v>
      </c>
      <c r="I9" s="90" t="s">
        <v>64</v>
      </c>
      <c r="J9" s="91"/>
      <c r="L9" s="92"/>
      <c r="M9" s="89" t="s">
        <v>63</v>
      </c>
      <c r="N9" s="90" t="s">
        <v>64</v>
      </c>
      <c r="O9" s="91"/>
      <c r="Q9" s="92"/>
      <c r="R9" s="89" t="s">
        <v>63</v>
      </c>
      <c r="S9" s="90" t="s">
        <v>64</v>
      </c>
      <c r="T9" s="91"/>
      <c r="V9" s="92"/>
      <c r="W9" s="89" t="s">
        <v>63</v>
      </c>
      <c r="X9" s="90" t="s">
        <v>64</v>
      </c>
      <c r="Y9" s="91"/>
      <c r="AA9" s="20" t="s">
        <v>65</v>
      </c>
      <c r="AB9" s="12" t="s">
        <v>48</v>
      </c>
      <c r="AC9" s="12" t="s">
        <v>49</v>
      </c>
      <c r="AD9" s="12" t="s">
        <v>50</v>
      </c>
      <c r="AE9" s="12" t="s">
        <v>51</v>
      </c>
      <c r="AF9" s="12" t="s">
        <v>52</v>
      </c>
      <c r="AG9" s="12" t="s">
        <v>53</v>
      </c>
    </row>
    <row r="10" spans="1:33" x14ac:dyDescent="0.25">
      <c r="A10" s="13" t="s">
        <v>66</v>
      </c>
      <c r="B10" s="13"/>
      <c r="C10" s="16">
        <v>84990</v>
      </c>
      <c r="D10" s="14">
        <f>C10*3</f>
        <v>254970</v>
      </c>
      <c r="E10" s="169">
        <f>ROUND((D12/D8),4)</f>
        <v>2.5399999999999999E-2</v>
      </c>
      <c r="G10" s="13"/>
      <c r="H10" s="16">
        <v>84990</v>
      </c>
      <c r="I10" s="14">
        <f>H10*3</f>
        <v>254970</v>
      </c>
      <c r="J10" s="169">
        <f>ROUND((I12/I8),4)</f>
        <v>1.77E-2</v>
      </c>
      <c r="L10" s="13"/>
      <c r="M10" s="16">
        <v>84990</v>
      </c>
      <c r="N10" s="14">
        <f>M10*3</f>
        <v>254970</v>
      </c>
      <c r="O10" s="169">
        <f>ROUND((N12/N8),4)</f>
        <v>1.4500000000000001E-2</v>
      </c>
      <c r="Q10" s="13"/>
      <c r="R10" s="16"/>
      <c r="S10" s="14">
        <f>R10*3</f>
        <v>0</v>
      </c>
      <c r="T10" s="169">
        <f>ROUND((S12/S8),4)</f>
        <v>0</v>
      </c>
      <c r="V10" s="13"/>
      <c r="W10" s="16"/>
      <c r="X10" s="14">
        <f>W10*3</f>
        <v>0</v>
      </c>
      <c r="Y10" s="169">
        <f>ROUND((X12/X8),4)</f>
        <v>0</v>
      </c>
      <c r="AA10" s="13" t="s">
        <v>67</v>
      </c>
      <c r="AB10" s="14">
        <f>R6*1.075</f>
        <v>3952668.0374999996</v>
      </c>
      <c r="AC10" s="14">
        <f>AB10/30</f>
        <v>131755.60124999998</v>
      </c>
      <c r="AD10" s="13">
        <f>1+$T$27</f>
        <v>1.6349</v>
      </c>
      <c r="AE10" s="14">
        <f>AC10*AD10</f>
        <v>215407.23248362498</v>
      </c>
      <c r="AF10" s="2">
        <v>1</v>
      </c>
      <c r="AG10" s="16">
        <f>AE10*30*AF10</f>
        <v>6462216.9745087493</v>
      </c>
    </row>
    <row r="11" spans="1:33" x14ac:dyDescent="0.25">
      <c r="A11" s="13" t="s">
        <v>68</v>
      </c>
      <c r="B11" s="13"/>
      <c r="C11" s="16">
        <v>118047.59999999998</v>
      </c>
      <c r="D11" s="14">
        <f>C11*3</f>
        <v>354142.79999999993</v>
      </c>
      <c r="E11" s="170"/>
      <c r="G11" s="13"/>
      <c r="H11" s="16">
        <v>118047.59999999998</v>
      </c>
      <c r="I11" s="14">
        <f>H11*3</f>
        <v>354142.79999999993</v>
      </c>
      <c r="J11" s="170"/>
      <c r="L11" s="13"/>
      <c r="M11" s="16">
        <v>118047.59999999998</v>
      </c>
      <c r="N11" s="14">
        <f>M11*3</f>
        <v>354142.79999999993</v>
      </c>
      <c r="O11" s="170"/>
      <c r="Q11" s="13"/>
      <c r="R11" s="16"/>
      <c r="S11" s="14">
        <f>R11*3</f>
        <v>0</v>
      </c>
      <c r="T11" s="170"/>
      <c r="V11" s="13"/>
      <c r="W11" s="16"/>
      <c r="X11" s="14">
        <f>W11*3</f>
        <v>0</v>
      </c>
      <c r="Y11" s="170"/>
      <c r="AA11" s="13" t="s">
        <v>57</v>
      </c>
      <c r="AB11" s="14">
        <f>H6</f>
        <v>2626357.5</v>
      </c>
      <c r="AC11" s="14">
        <f t="shared" ref="AC11:AC12" si="4">AB11/30</f>
        <v>87545.25</v>
      </c>
      <c r="AD11" s="13">
        <f>1+$J$27</f>
        <v>1.6526000000000001</v>
      </c>
      <c r="AE11" s="14">
        <f t="shared" ref="AE11:AE12" si="5">AC11*AD11</f>
        <v>144677.28015000001</v>
      </c>
      <c r="AF11" s="2">
        <v>0</v>
      </c>
      <c r="AG11" s="16">
        <f t="shared" ref="AG11:AG12" si="6">AE11*30*AF11</f>
        <v>0</v>
      </c>
    </row>
    <row r="12" spans="1:33" x14ac:dyDescent="0.25">
      <c r="A12" s="172" t="s">
        <v>69</v>
      </c>
      <c r="B12" s="172"/>
      <c r="C12" s="172"/>
      <c r="D12" s="14">
        <f>SUM(D10:D11)</f>
        <v>609112.79999999993</v>
      </c>
      <c r="E12" s="171"/>
      <c r="G12" s="13"/>
      <c r="H12" s="13"/>
      <c r="I12" s="14">
        <f>SUM(I10:I11)</f>
        <v>609112.79999999993</v>
      </c>
      <c r="J12" s="171"/>
      <c r="L12" s="13"/>
      <c r="M12" s="13"/>
      <c r="N12" s="14">
        <f>SUM(N10:N11)</f>
        <v>609112.79999999993</v>
      </c>
      <c r="O12" s="171"/>
      <c r="Q12" s="13"/>
      <c r="R12" s="13"/>
      <c r="S12" s="14">
        <f>SUM(S10:S11)</f>
        <v>0</v>
      </c>
      <c r="T12" s="171"/>
      <c r="V12" s="13"/>
      <c r="W12" s="13"/>
      <c r="X12" s="14">
        <f>SUM(X10:X11)</f>
        <v>0</v>
      </c>
      <c r="Y12" s="171"/>
      <c r="AA12" s="13" t="s">
        <v>29</v>
      </c>
      <c r="AB12" s="14">
        <f>C5</f>
        <v>1750905</v>
      </c>
      <c r="AC12" s="14">
        <f t="shared" si="4"/>
        <v>58363.5</v>
      </c>
      <c r="AD12" s="13">
        <f>1+$E$27</f>
        <v>1.6602999999999999</v>
      </c>
      <c r="AE12" s="14">
        <f t="shared" si="5"/>
        <v>96900.919049999997</v>
      </c>
      <c r="AF12" s="2">
        <v>1</v>
      </c>
      <c r="AG12" s="16">
        <f t="shared" si="6"/>
        <v>2907027.5715000001</v>
      </c>
    </row>
    <row r="13" spans="1:33" x14ac:dyDescent="0.25">
      <c r="A13" s="167" t="s">
        <v>70</v>
      </c>
      <c r="B13" s="168"/>
      <c r="C13" s="89" t="s">
        <v>63</v>
      </c>
      <c r="D13" s="90" t="s">
        <v>54</v>
      </c>
      <c r="E13" s="91"/>
      <c r="G13" s="92"/>
      <c r="H13" s="89" t="s">
        <v>63</v>
      </c>
      <c r="I13" s="90" t="s">
        <v>54</v>
      </c>
      <c r="J13" s="91"/>
      <c r="L13" s="92"/>
      <c r="M13" s="89" t="s">
        <v>63</v>
      </c>
      <c r="N13" s="90" t="s">
        <v>54</v>
      </c>
      <c r="O13" s="91"/>
      <c r="Q13" s="92"/>
      <c r="R13" s="89" t="s">
        <v>63</v>
      </c>
      <c r="S13" s="90" t="s">
        <v>54</v>
      </c>
      <c r="T13" s="91"/>
      <c r="V13" s="92"/>
      <c r="W13" s="89" t="s">
        <v>63</v>
      </c>
      <c r="X13" s="90" t="s">
        <v>54</v>
      </c>
      <c r="Y13" s="91"/>
      <c r="AA13" s="161" t="s">
        <v>59</v>
      </c>
      <c r="AB13" s="162"/>
      <c r="AC13" s="162"/>
      <c r="AD13" s="162"/>
      <c r="AE13" s="162"/>
      <c r="AF13" s="163"/>
      <c r="AG13" s="16">
        <f>SUM(AG10:AG12)</f>
        <v>9369244.5460087489</v>
      </c>
    </row>
    <row r="14" spans="1:33" x14ac:dyDescent="0.25">
      <c r="A14" s="13" t="s">
        <v>71</v>
      </c>
      <c r="B14" s="17">
        <v>8.5000000000000006E-2</v>
      </c>
      <c r="C14" s="21">
        <f>C$5*B14</f>
        <v>148826.92500000002</v>
      </c>
      <c r="D14" s="16">
        <f>D$5*B14</f>
        <v>1785923.1</v>
      </c>
      <c r="E14" s="17">
        <f>ROUND((C14/C5),4)</f>
        <v>8.5000000000000006E-2</v>
      </c>
      <c r="G14" s="17">
        <v>8.5000000000000006E-2</v>
      </c>
      <c r="H14" s="21">
        <f>H$6*G14</f>
        <v>223240.38750000001</v>
      </c>
      <c r="I14" s="16">
        <f>I$6*G14</f>
        <v>2678884.6500000004</v>
      </c>
      <c r="J14" s="17">
        <f>ROUND((H14/H6),4)</f>
        <v>8.5000000000000006E-2</v>
      </c>
      <c r="L14" s="17">
        <v>8.5000000000000006E-2</v>
      </c>
      <c r="M14" s="21">
        <f>M$6*L14</f>
        <v>297653.85000000003</v>
      </c>
      <c r="N14" s="16">
        <f>N$6*L14</f>
        <v>3571846.2</v>
      </c>
      <c r="O14" s="17">
        <f>ROUND((M14/M6),4)</f>
        <v>8.5000000000000006E-2</v>
      </c>
      <c r="Q14" s="17">
        <v>8.5000000000000006E-2</v>
      </c>
      <c r="R14" s="21">
        <f>R$6*Q14</f>
        <v>312536.54250000004</v>
      </c>
      <c r="S14" s="16">
        <f>S$6*Q14</f>
        <v>3750438.5100000002</v>
      </c>
      <c r="T14" s="17">
        <f>ROUND((R14/R6),4)</f>
        <v>8.5000000000000006E-2</v>
      </c>
      <c r="V14" s="17">
        <v>8.5000000000000006E-2</v>
      </c>
      <c r="W14" s="21">
        <f>W$6*V14</f>
        <v>744134.625</v>
      </c>
      <c r="X14" s="16">
        <f>X$6*V14</f>
        <v>8929615.5</v>
      </c>
      <c r="Y14" s="17">
        <f>ROUND((W14/W6),4)</f>
        <v>8.5000000000000006E-2</v>
      </c>
      <c r="AA14" s="164" t="s">
        <v>61</v>
      </c>
      <c r="AB14" s="165"/>
      <c r="AC14" s="165"/>
      <c r="AD14" s="165"/>
      <c r="AE14" s="165"/>
      <c r="AF14" s="166"/>
      <c r="AG14" s="93">
        <f>AG13/30</f>
        <v>312308.15153362497</v>
      </c>
    </row>
    <row r="15" spans="1:33" x14ac:dyDescent="0.25">
      <c r="A15" s="13" t="s">
        <v>72</v>
      </c>
      <c r="B15" s="17">
        <v>0.12</v>
      </c>
      <c r="C15" s="21">
        <f t="shared" ref="C15:C16" si="7">C$5*B15</f>
        <v>210108.6</v>
      </c>
      <c r="D15" s="16">
        <f t="shared" ref="D15:D16" si="8">D$5*B15</f>
        <v>2521303.1999999997</v>
      </c>
      <c r="E15" s="17">
        <f>ROUND((C15/C5),4)</f>
        <v>0.12</v>
      </c>
      <c r="G15" s="17">
        <v>0.12</v>
      </c>
      <c r="H15" s="21">
        <f>H$6*G15</f>
        <v>315162.89999999997</v>
      </c>
      <c r="I15" s="16">
        <f>I$6*G15</f>
        <v>3781954.8</v>
      </c>
      <c r="J15" s="17">
        <f>ROUND((H15/H6),4)</f>
        <v>0.12</v>
      </c>
      <c r="L15" s="17">
        <v>0.12</v>
      </c>
      <c r="M15" s="21">
        <f>M$6*L15</f>
        <v>420217.2</v>
      </c>
      <c r="N15" s="16">
        <f>N$6*L15</f>
        <v>5042606.3999999994</v>
      </c>
      <c r="O15" s="17">
        <f>ROUND((M15/M6),4)</f>
        <v>0.12</v>
      </c>
      <c r="Q15" s="17">
        <v>0.12</v>
      </c>
      <c r="R15" s="21">
        <f>R$6*Q15</f>
        <v>441228.06</v>
      </c>
      <c r="S15" s="16">
        <f>S$6*Q15</f>
        <v>5294736.72</v>
      </c>
      <c r="T15" s="17">
        <f>ROUND((R15/R6),4)</f>
        <v>0.12</v>
      </c>
      <c r="V15" s="17">
        <v>0.12</v>
      </c>
      <c r="W15" s="21">
        <f>W$6*V15</f>
        <v>1050543</v>
      </c>
      <c r="X15" s="16">
        <f>X$6*V15</f>
        <v>12606516</v>
      </c>
      <c r="Y15" s="17">
        <f>ROUND((W15/W6),4)</f>
        <v>0.12</v>
      </c>
      <c r="AA15" s="20" t="s">
        <v>73</v>
      </c>
      <c r="AB15" s="12" t="s">
        <v>48</v>
      </c>
      <c r="AC15" s="12" t="s">
        <v>49</v>
      </c>
      <c r="AD15" s="12" t="s">
        <v>50</v>
      </c>
      <c r="AE15" s="12" t="s">
        <v>51</v>
      </c>
      <c r="AF15" s="12" t="s">
        <v>52</v>
      </c>
      <c r="AG15" s="12" t="s">
        <v>53</v>
      </c>
    </row>
    <row r="16" spans="1:33" x14ac:dyDescent="0.25">
      <c r="A16" s="13" t="s">
        <v>74</v>
      </c>
      <c r="B16" s="17">
        <v>6.9599999999999995E-2</v>
      </c>
      <c r="C16" s="21">
        <f t="shared" si="7"/>
        <v>121862.988</v>
      </c>
      <c r="D16" s="16">
        <f t="shared" si="8"/>
        <v>1462355.8559999999</v>
      </c>
      <c r="E16" s="17">
        <f>ROUND((C16/C5),4)</f>
        <v>6.9599999999999995E-2</v>
      </c>
      <c r="G16" s="17">
        <v>6.9599999999999995E-2</v>
      </c>
      <c r="H16" s="21">
        <f>H$6*G16</f>
        <v>182794.48199999999</v>
      </c>
      <c r="I16" s="16">
        <f>I$6*G16</f>
        <v>2193533.784</v>
      </c>
      <c r="J16" s="17">
        <f>ROUND((H16/H6),4)</f>
        <v>6.9599999999999995E-2</v>
      </c>
      <c r="L16" s="17">
        <v>6.9599999999999995E-2</v>
      </c>
      <c r="M16" s="21">
        <f>M$6*L16</f>
        <v>243725.976</v>
      </c>
      <c r="N16" s="16">
        <f>N$6*L16</f>
        <v>2924711.7119999998</v>
      </c>
      <c r="O16" s="17">
        <f>ROUND((M16/M6),4)</f>
        <v>6.9599999999999995E-2</v>
      </c>
      <c r="Q16" s="17">
        <v>6.9599999999999995E-2</v>
      </c>
      <c r="R16" s="21">
        <f>R$6*Q16</f>
        <v>255912.27479999998</v>
      </c>
      <c r="S16" s="16">
        <f>S$6*Q16</f>
        <v>3070947.2975999997</v>
      </c>
      <c r="T16" s="17">
        <f>ROUND((R16/R6),4)</f>
        <v>6.9599999999999995E-2</v>
      </c>
      <c r="V16" s="17">
        <v>6.9599999999999995E-2</v>
      </c>
      <c r="W16" s="21">
        <f>W$6*V16</f>
        <v>609314.93999999994</v>
      </c>
      <c r="X16" s="16">
        <f>X$6*V16</f>
        <v>7311779.2799999993</v>
      </c>
      <c r="Y16" s="17">
        <f>ROUND((W16/W6),4)</f>
        <v>6.9599999999999995E-2</v>
      </c>
      <c r="AA16" s="13" t="s">
        <v>75</v>
      </c>
      <c r="AB16" s="14">
        <f>R6*1.075</f>
        <v>3952668.0374999996</v>
      </c>
      <c r="AC16" s="14">
        <f>AB16/30</f>
        <v>131755.60124999998</v>
      </c>
      <c r="AD16" s="22">
        <f>1+$T$27</f>
        <v>1.6349</v>
      </c>
      <c r="AE16" s="14">
        <f>AC16*AD16</f>
        <v>215407.23248362498</v>
      </c>
      <c r="AF16" s="2">
        <v>1</v>
      </c>
      <c r="AG16" s="16">
        <f>AE16*30*AF16</f>
        <v>6462216.9745087493</v>
      </c>
    </row>
    <row r="17" spans="1:33" x14ac:dyDescent="0.25">
      <c r="A17" s="167" t="s">
        <v>76</v>
      </c>
      <c r="B17" s="168"/>
      <c r="C17" s="89" t="s">
        <v>63</v>
      </c>
      <c r="D17" s="90" t="s">
        <v>54</v>
      </c>
      <c r="E17" s="91"/>
      <c r="G17" s="92"/>
      <c r="H17" s="89" t="s">
        <v>63</v>
      </c>
      <c r="I17" s="90" t="s">
        <v>54</v>
      </c>
      <c r="J17" s="91"/>
      <c r="L17" s="92"/>
      <c r="M17" s="89" t="s">
        <v>63</v>
      </c>
      <c r="N17" s="90" t="s">
        <v>54</v>
      </c>
      <c r="O17" s="91"/>
      <c r="Q17" s="92"/>
      <c r="R17" s="89" t="s">
        <v>63</v>
      </c>
      <c r="S17" s="90" t="s">
        <v>54</v>
      </c>
      <c r="T17" s="91"/>
      <c r="V17" s="92"/>
      <c r="W17" s="89" t="s">
        <v>63</v>
      </c>
      <c r="X17" s="90" t="s">
        <v>54</v>
      </c>
      <c r="Y17" s="91"/>
      <c r="AA17" s="13" t="s">
        <v>57</v>
      </c>
      <c r="AB17" s="14">
        <f>H6</f>
        <v>2626357.5</v>
      </c>
      <c r="AC17" s="14">
        <f t="shared" ref="AC17:AC18" si="9">AB17/30</f>
        <v>87545.25</v>
      </c>
      <c r="AD17" s="13">
        <f>1+$J$27</f>
        <v>1.6526000000000001</v>
      </c>
      <c r="AE17" s="14">
        <f t="shared" ref="AE17:AE18" si="10">AC17*AD17</f>
        <v>144677.28015000001</v>
      </c>
      <c r="AF17" s="2">
        <v>1</v>
      </c>
      <c r="AG17" s="16">
        <f t="shared" ref="AG17:AG18" si="11">AE17*30*AF17</f>
        <v>4340318.4045000002</v>
      </c>
    </row>
    <row r="18" spans="1:33" x14ac:dyDescent="0.25">
      <c r="A18" s="13" t="s">
        <v>77</v>
      </c>
      <c r="B18" s="17">
        <v>0</v>
      </c>
      <c r="C18" s="13"/>
      <c r="D18" s="16">
        <f>D$5*B18</f>
        <v>0</v>
      </c>
      <c r="E18" s="17">
        <f>ROUND((C18/C5),4)</f>
        <v>0</v>
      </c>
      <c r="G18" s="17">
        <v>0</v>
      </c>
      <c r="H18" s="13"/>
      <c r="I18" s="16">
        <f>I$5*G18</f>
        <v>0</v>
      </c>
      <c r="J18" s="17">
        <f>ROUND((H18/H5),4)</f>
        <v>0</v>
      </c>
      <c r="L18" s="17">
        <v>0</v>
      </c>
      <c r="M18" s="13"/>
      <c r="N18" s="16">
        <f>N$5*L18</f>
        <v>0</v>
      </c>
      <c r="O18" s="17">
        <f>ROUND((M18/M5),4)</f>
        <v>0</v>
      </c>
      <c r="Q18" s="17">
        <v>0</v>
      </c>
      <c r="R18" s="13"/>
      <c r="S18" s="16">
        <f>S$5*Q18</f>
        <v>0</v>
      </c>
      <c r="T18" s="17">
        <f>ROUND((R18/R5),4)</f>
        <v>0</v>
      </c>
      <c r="V18" s="17">
        <v>0</v>
      </c>
      <c r="W18" s="13"/>
      <c r="X18" s="16">
        <f>X$5*V18</f>
        <v>0</v>
      </c>
      <c r="Y18" s="17">
        <f>ROUND((W18/W5),4)</f>
        <v>0</v>
      </c>
      <c r="AA18" s="13" t="s">
        <v>29</v>
      </c>
      <c r="AB18" s="14">
        <f>C5</f>
        <v>1750905</v>
      </c>
      <c r="AC18" s="14">
        <f t="shared" si="9"/>
        <v>58363.5</v>
      </c>
      <c r="AD18" s="13">
        <f>1+$E$27</f>
        <v>1.6602999999999999</v>
      </c>
      <c r="AE18" s="14">
        <f t="shared" si="10"/>
        <v>96900.919049999997</v>
      </c>
      <c r="AF18" s="2">
        <v>0</v>
      </c>
      <c r="AG18" s="16">
        <f t="shared" si="11"/>
        <v>0</v>
      </c>
    </row>
    <row r="19" spans="1:33" x14ac:dyDescent="0.25">
      <c r="A19" s="13" t="s">
        <v>78</v>
      </c>
      <c r="B19" s="17">
        <v>0</v>
      </c>
      <c r="C19" s="13"/>
      <c r="D19" s="16">
        <f t="shared" ref="D19:D20" si="12">D$5*B19</f>
        <v>0</v>
      </c>
      <c r="E19" s="17">
        <f>ROUND((C19/C5),4)</f>
        <v>0</v>
      </c>
      <c r="G19" s="17">
        <v>0</v>
      </c>
      <c r="H19" s="13"/>
      <c r="I19" s="16">
        <f t="shared" ref="I19" si="13">I$5*G19</f>
        <v>0</v>
      </c>
      <c r="J19" s="17">
        <f>ROUND((H19/H5),4)</f>
        <v>0</v>
      </c>
      <c r="L19" s="17">
        <v>0</v>
      </c>
      <c r="M19" s="13"/>
      <c r="N19" s="16">
        <f t="shared" ref="N19" si="14">N$5*L19</f>
        <v>0</v>
      </c>
      <c r="O19" s="17">
        <f>ROUND((M19/M5),4)</f>
        <v>0</v>
      </c>
      <c r="Q19" s="17">
        <v>0</v>
      </c>
      <c r="R19" s="13"/>
      <c r="S19" s="16">
        <f t="shared" ref="S19" si="15">S$5*Q19</f>
        <v>0</v>
      </c>
      <c r="T19" s="17">
        <f>ROUND((R19/R5),4)</f>
        <v>0</v>
      </c>
      <c r="V19" s="17">
        <v>0</v>
      </c>
      <c r="W19" s="13"/>
      <c r="X19" s="16">
        <f t="shared" ref="X19" si="16">X$5*V19</f>
        <v>0</v>
      </c>
      <c r="Y19" s="17">
        <f>ROUND((W19/W5),4)</f>
        <v>0</v>
      </c>
      <c r="AA19" s="161" t="s">
        <v>59</v>
      </c>
      <c r="AB19" s="162"/>
      <c r="AC19" s="162"/>
      <c r="AD19" s="162"/>
      <c r="AE19" s="162"/>
      <c r="AF19" s="163"/>
      <c r="AG19" s="16">
        <f>SUM(AG16:AG18)</f>
        <v>10802535.379008749</v>
      </c>
    </row>
    <row r="20" spans="1:33" x14ac:dyDescent="0.25">
      <c r="A20" s="13" t="s">
        <v>79</v>
      </c>
      <c r="B20" s="17">
        <v>0.04</v>
      </c>
      <c r="C20" s="16">
        <f>C$5*B20</f>
        <v>70036.2</v>
      </c>
      <c r="D20" s="16">
        <f t="shared" si="12"/>
        <v>840434.4</v>
      </c>
      <c r="E20" s="17">
        <f>ROUND((C20/C5),4)</f>
        <v>0.04</v>
      </c>
      <c r="G20" s="17">
        <v>0.04</v>
      </c>
      <c r="H20" s="16">
        <f>H$6*G20</f>
        <v>105054.3</v>
      </c>
      <c r="I20" s="16">
        <f>I$6*G20</f>
        <v>1260651.6000000001</v>
      </c>
      <c r="J20" s="17">
        <f>ROUND((H20/H6),4)</f>
        <v>0.04</v>
      </c>
      <c r="L20" s="17">
        <v>0.04</v>
      </c>
      <c r="M20" s="16">
        <f>M$6*L20</f>
        <v>140072.4</v>
      </c>
      <c r="N20" s="16">
        <f>N$6*L20</f>
        <v>1680868.8</v>
      </c>
      <c r="O20" s="17">
        <f>ROUND((M20/M6),4)</f>
        <v>0.04</v>
      </c>
      <c r="Q20" s="17">
        <v>0.04</v>
      </c>
      <c r="R20" s="16">
        <f>R$6*Q20</f>
        <v>147076.01999999999</v>
      </c>
      <c r="S20" s="16">
        <f>S$6*Q20</f>
        <v>1764912.24</v>
      </c>
      <c r="T20" s="17">
        <f>ROUND((R20/R6),4)</f>
        <v>0.04</v>
      </c>
      <c r="V20" s="17">
        <v>0.04</v>
      </c>
      <c r="W20" s="16">
        <f>W$6*V20</f>
        <v>350181</v>
      </c>
      <c r="X20" s="16">
        <f>X$6*V20</f>
        <v>4202172</v>
      </c>
      <c r="Y20" s="17">
        <f>ROUND((W20/W6),4)</f>
        <v>0.04</v>
      </c>
      <c r="AA20" s="164" t="s">
        <v>61</v>
      </c>
      <c r="AB20" s="165"/>
      <c r="AC20" s="165"/>
      <c r="AD20" s="165"/>
      <c r="AE20" s="165"/>
      <c r="AF20" s="166"/>
      <c r="AG20" s="93">
        <f>AG19/30</f>
        <v>360084.51263362501</v>
      </c>
    </row>
    <row r="21" spans="1:33" ht="30" x14ac:dyDescent="0.25">
      <c r="A21" s="167" t="s">
        <v>80</v>
      </c>
      <c r="B21" s="168"/>
      <c r="C21" s="89" t="s">
        <v>63</v>
      </c>
      <c r="D21" s="90" t="s">
        <v>64</v>
      </c>
      <c r="E21" s="91"/>
      <c r="G21" s="92"/>
      <c r="H21" s="89" t="s">
        <v>63</v>
      </c>
      <c r="I21" s="90" t="s">
        <v>64</v>
      </c>
      <c r="J21" s="91"/>
      <c r="L21" s="92"/>
      <c r="M21" s="89" t="s">
        <v>63</v>
      </c>
      <c r="N21" s="90" t="s">
        <v>64</v>
      </c>
      <c r="O21" s="91"/>
      <c r="Q21" s="92"/>
      <c r="R21" s="89" t="s">
        <v>63</v>
      </c>
      <c r="S21" s="90" t="s">
        <v>64</v>
      </c>
      <c r="T21" s="91"/>
      <c r="V21" s="92"/>
      <c r="W21" s="89" t="s">
        <v>63</v>
      </c>
      <c r="X21" s="90" t="s">
        <v>64</v>
      </c>
      <c r="Y21" s="91"/>
      <c r="AA21" s="20" t="s">
        <v>81</v>
      </c>
      <c r="AB21" s="12" t="s">
        <v>48</v>
      </c>
      <c r="AC21" s="12" t="s">
        <v>49</v>
      </c>
      <c r="AD21" s="12" t="s">
        <v>50</v>
      </c>
      <c r="AE21" s="12" t="s">
        <v>51</v>
      </c>
      <c r="AF21" s="12" t="s">
        <v>52</v>
      </c>
      <c r="AG21" s="12" t="s">
        <v>53</v>
      </c>
    </row>
    <row r="22" spans="1:33" x14ac:dyDescent="0.25">
      <c r="A22" s="13" t="s">
        <v>82</v>
      </c>
      <c r="B22" s="23">
        <v>30</v>
      </c>
      <c r="C22" s="13"/>
      <c r="D22" s="14">
        <f>B22*C8/360</f>
        <v>166666.66666666666</v>
      </c>
      <c r="E22" s="17">
        <f>D22/C8</f>
        <v>8.3333333333333329E-2</v>
      </c>
      <c r="G22" s="23">
        <v>30</v>
      </c>
      <c r="H22" s="13"/>
      <c r="I22" s="14">
        <f>G22*H8/360</f>
        <v>239621.04166666666</v>
      </c>
      <c r="J22" s="17">
        <f>I22/H8</f>
        <v>8.3333333333333329E-2</v>
      </c>
      <c r="L22" s="23">
        <v>30</v>
      </c>
      <c r="M22" s="13"/>
      <c r="N22" s="14">
        <f>L22*M8/360</f>
        <v>291817.5</v>
      </c>
      <c r="O22" s="17">
        <f>N22/M8</f>
        <v>8.3333333333333329E-2</v>
      </c>
      <c r="Q22" s="23">
        <v>30</v>
      </c>
      <c r="R22" s="13"/>
      <c r="S22" s="14">
        <f>Q22*R8/360</f>
        <v>306408.375</v>
      </c>
      <c r="T22" s="17">
        <f>S22/R8</f>
        <v>8.3333333333333329E-2</v>
      </c>
      <c r="V22" s="23">
        <v>30</v>
      </c>
      <c r="W22" s="13"/>
      <c r="X22" s="14">
        <f>V22*W8/360</f>
        <v>729543.75</v>
      </c>
      <c r="Y22" s="17">
        <f>X22/W8</f>
        <v>8.3333333333333329E-2</v>
      </c>
      <c r="AA22" s="13" t="s">
        <v>83</v>
      </c>
      <c r="AB22" s="14">
        <f>R6</f>
        <v>3676900.5</v>
      </c>
      <c r="AC22" s="14">
        <f>AB22/30</f>
        <v>122563.35</v>
      </c>
      <c r="AD22" s="13">
        <f>1+$T$27</f>
        <v>1.6349</v>
      </c>
      <c r="AE22" s="14">
        <f>AC22*AD22</f>
        <v>200378.82091500002</v>
      </c>
      <c r="AF22" s="2">
        <v>1</v>
      </c>
      <c r="AG22" s="16">
        <f>AE22*30*AF22</f>
        <v>6011364.6274500005</v>
      </c>
    </row>
    <row r="23" spans="1:33" x14ac:dyDescent="0.25">
      <c r="A23" s="13" t="s">
        <v>84</v>
      </c>
      <c r="B23" s="23">
        <v>36</v>
      </c>
      <c r="C23" s="13"/>
      <c r="D23" s="14">
        <f>B23*C8/360</f>
        <v>200000</v>
      </c>
      <c r="E23" s="17">
        <f>D23/C8</f>
        <v>0.1</v>
      </c>
      <c r="G23" s="23">
        <v>36</v>
      </c>
      <c r="H23" s="13"/>
      <c r="I23" s="14">
        <f>G23*H8/360</f>
        <v>287545.25</v>
      </c>
      <c r="J23" s="17">
        <f>I23/H8</f>
        <v>0.1</v>
      </c>
      <c r="L23" s="23">
        <v>36</v>
      </c>
      <c r="M23" s="13"/>
      <c r="N23" s="14">
        <f>L23*M8/360</f>
        <v>350181</v>
      </c>
      <c r="O23" s="17">
        <f>N23/M8</f>
        <v>0.1</v>
      </c>
      <c r="Q23" s="23">
        <v>36</v>
      </c>
      <c r="R23" s="13"/>
      <c r="S23" s="14">
        <f>Q23*R8/360</f>
        <v>367690.05</v>
      </c>
      <c r="T23" s="17">
        <f>S23/R8</f>
        <v>9.9999999999999992E-2</v>
      </c>
      <c r="V23" s="23">
        <v>30</v>
      </c>
      <c r="W23" s="13"/>
      <c r="X23" s="14">
        <f>V23*W8/360</f>
        <v>729543.75</v>
      </c>
      <c r="Y23" s="17">
        <f>X23/W8</f>
        <v>8.3333333333333329E-2</v>
      </c>
      <c r="AA23" s="13" t="s">
        <v>57</v>
      </c>
      <c r="AB23" s="14">
        <f>H6</f>
        <v>2626357.5</v>
      </c>
      <c r="AC23" s="14">
        <f t="shared" ref="AC23:AC24" si="17">AB23/30</f>
        <v>87545.25</v>
      </c>
      <c r="AD23" s="13">
        <f>1+$J$27</f>
        <v>1.6526000000000001</v>
      </c>
      <c r="AE23" s="14">
        <f t="shared" ref="AE23:AE24" si="18">AC23*AD23</f>
        <v>144677.28015000001</v>
      </c>
      <c r="AF23" s="2">
        <v>0</v>
      </c>
      <c r="AG23" s="16">
        <f t="shared" ref="AG23:AG24" si="19">AE23*30*AF23</f>
        <v>0</v>
      </c>
    </row>
    <row r="24" spans="1:33" x14ac:dyDescent="0.25">
      <c r="A24" s="13" t="s">
        <v>85</v>
      </c>
      <c r="B24" s="24">
        <v>0.12</v>
      </c>
      <c r="C24" s="13"/>
      <c r="D24" s="16">
        <f>D23*B24</f>
        <v>24000</v>
      </c>
      <c r="E24" s="17">
        <f>D24/C8</f>
        <v>1.2E-2</v>
      </c>
      <c r="G24" s="24">
        <v>0.12</v>
      </c>
      <c r="H24" s="13"/>
      <c r="I24" s="16">
        <f>I23*G24</f>
        <v>34505.43</v>
      </c>
      <c r="J24" s="17">
        <f>I24/H8</f>
        <v>1.2E-2</v>
      </c>
      <c r="L24" s="24">
        <v>0.12</v>
      </c>
      <c r="M24" s="13"/>
      <c r="N24" s="16">
        <f>N23*L24</f>
        <v>42021.72</v>
      </c>
      <c r="O24" s="17">
        <f>N24/M8</f>
        <v>1.2E-2</v>
      </c>
      <c r="Q24" s="24">
        <v>0.12</v>
      </c>
      <c r="R24" s="13"/>
      <c r="S24" s="16">
        <f>S23*Q24</f>
        <v>44122.805999999997</v>
      </c>
      <c r="T24" s="17">
        <f>S24/R8</f>
        <v>1.1999999999999999E-2</v>
      </c>
      <c r="V24" s="24">
        <v>0.12</v>
      </c>
      <c r="W24" s="13"/>
      <c r="X24" s="16">
        <f>X23*V24</f>
        <v>87545.25</v>
      </c>
      <c r="Y24" s="17">
        <f>X24/W8</f>
        <v>0.01</v>
      </c>
      <c r="AA24" s="13" t="s">
        <v>29</v>
      </c>
      <c r="AB24" s="14">
        <f>C5</f>
        <v>1750905</v>
      </c>
      <c r="AC24" s="14">
        <f t="shared" si="17"/>
        <v>58363.5</v>
      </c>
      <c r="AD24" s="13">
        <f>1+$E$27</f>
        <v>1.6602999999999999</v>
      </c>
      <c r="AE24" s="14">
        <f t="shared" si="18"/>
        <v>96900.919049999997</v>
      </c>
      <c r="AF24" s="2">
        <v>1</v>
      </c>
      <c r="AG24" s="16">
        <f t="shared" si="19"/>
        <v>2907027.5715000001</v>
      </c>
    </row>
    <row r="25" spans="1:33" x14ac:dyDescent="0.25">
      <c r="A25" s="167" t="s">
        <v>86</v>
      </c>
      <c r="B25" s="168"/>
      <c r="C25" s="89" t="s">
        <v>63</v>
      </c>
      <c r="D25" s="90" t="s">
        <v>54</v>
      </c>
      <c r="E25" s="91"/>
      <c r="G25" s="92"/>
      <c r="H25" s="89" t="s">
        <v>63</v>
      </c>
      <c r="I25" s="90" t="s">
        <v>64</v>
      </c>
      <c r="J25" s="91"/>
      <c r="L25" s="92"/>
      <c r="M25" s="89" t="s">
        <v>63</v>
      </c>
      <c r="N25" s="90" t="s">
        <v>64</v>
      </c>
      <c r="O25" s="91"/>
      <c r="Q25" s="92"/>
      <c r="R25" s="89" t="s">
        <v>63</v>
      </c>
      <c r="S25" s="90" t="s">
        <v>64</v>
      </c>
      <c r="T25" s="91"/>
      <c r="V25" s="92"/>
      <c r="W25" s="89" t="s">
        <v>63</v>
      </c>
      <c r="X25" s="90" t="s">
        <v>64</v>
      </c>
      <c r="Y25" s="91"/>
      <c r="AA25" s="161" t="s">
        <v>59</v>
      </c>
      <c r="AB25" s="162"/>
      <c r="AC25" s="162"/>
      <c r="AD25" s="162"/>
      <c r="AE25" s="162"/>
      <c r="AF25" s="163"/>
      <c r="AG25" s="16">
        <f>SUM(AG22:AG24)</f>
        <v>8918392.1989500001</v>
      </c>
    </row>
    <row r="26" spans="1:33" x14ac:dyDescent="0.25">
      <c r="A26" s="13" t="s">
        <v>87</v>
      </c>
      <c r="B26" s="1">
        <v>15</v>
      </c>
      <c r="C26" s="13"/>
      <c r="D26" s="14">
        <f>B26*C5/360</f>
        <v>72954.375</v>
      </c>
      <c r="E26" s="17">
        <f>D26/C5</f>
        <v>4.1666666666666664E-2</v>
      </c>
      <c r="G26" s="1">
        <v>15</v>
      </c>
      <c r="H26" s="13"/>
      <c r="I26" s="14">
        <f>G26*H6/360</f>
        <v>109431.5625</v>
      </c>
      <c r="J26" s="17">
        <f>I26/H6</f>
        <v>4.1666666666666664E-2</v>
      </c>
      <c r="L26" s="1">
        <v>15</v>
      </c>
      <c r="M26" s="13"/>
      <c r="N26" s="14">
        <f>L26*M6/360</f>
        <v>145908.75</v>
      </c>
      <c r="O26" s="17">
        <f>N26/M6</f>
        <v>4.1666666666666664E-2</v>
      </c>
      <c r="Q26" s="1">
        <v>15</v>
      </c>
      <c r="R26" s="13"/>
      <c r="S26" s="14">
        <f>Q26*R6/360</f>
        <v>153204.1875</v>
      </c>
      <c r="T26" s="17">
        <f>S26/R6</f>
        <v>4.1666666666666664E-2</v>
      </c>
      <c r="V26" s="1">
        <v>15</v>
      </c>
      <c r="W26" s="13"/>
      <c r="X26" s="14">
        <f>V26*W6/360</f>
        <v>364771.875</v>
      </c>
      <c r="Y26" s="17">
        <f>X26/W6</f>
        <v>4.1666666666666664E-2</v>
      </c>
      <c r="AA26" s="164" t="s">
        <v>61</v>
      </c>
      <c r="AB26" s="165"/>
      <c r="AC26" s="165"/>
      <c r="AD26" s="165"/>
      <c r="AE26" s="165"/>
      <c r="AF26" s="166"/>
      <c r="AG26" s="93">
        <f>AG25/30</f>
        <v>297279.73996500002</v>
      </c>
    </row>
    <row r="27" spans="1:33" x14ac:dyDescent="0.25">
      <c r="D27" s="1" t="s">
        <v>37</v>
      </c>
      <c r="E27" s="25">
        <f>SUM(E5:E26)</f>
        <v>0.66029999999999989</v>
      </c>
      <c r="I27" s="1" t="s">
        <v>37</v>
      </c>
      <c r="J27" s="25">
        <f>SUM(J5:J26)</f>
        <v>0.65259999999999996</v>
      </c>
      <c r="N27" s="1" t="s">
        <v>37</v>
      </c>
      <c r="O27" s="25">
        <f>SUM(O5:O26)</f>
        <v>0.64939999999999998</v>
      </c>
      <c r="S27" s="1" t="s">
        <v>37</v>
      </c>
      <c r="T27" s="25">
        <f>SUM(T5:T26)</f>
        <v>0.63489999999999991</v>
      </c>
      <c r="X27" s="1" t="s">
        <v>37</v>
      </c>
      <c r="Y27" s="25">
        <f>SUM(Y5:Y26)</f>
        <v>0.6162333333333333</v>
      </c>
      <c r="AA27" s="20" t="s">
        <v>88</v>
      </c>
      <c r="AB27" s="12" t="s">
        <v>48</v>
      </c>
      <c r="AC27" s="12" t="s">
        <v>49</v>
      </c>
      <c r="AD27" s="12" t="s">
        <v>50</v>
      </c>
      <c r="AE27" s="12" t="s">
        <v>51</v>
      </c>
      <c r="AF27" s="12" t="s">
        <v>52</v>
      </c>
      <c r="AG27" s="12" t="s">
        <v>53</v>
      </c>
    </row>
    <row r="28" spans="1:33" ht="22.5" x14ac:dyDescent="0.25">
      <c r="A28" s="26" t="s">
        <v>89</v>
      </c>
      <c r="B28" s="27" t="s">
        <v>28</v>
      </c>
      <c r="G28" s="27" t="s">
        <v>90</v>
      </c>
      <c r="L28" s="27" t="s">
        <v>91</v>
      </c>
      <c r="Q28" s="27" t="s">
        <v>92</v>
      </c>
      <c r="V28" s="27" t="s">
        <v>93</v>
      </c>
      <c r="AA28" s="13" t="s">
        <v>94</v>
      </c>
      <c r="AB28" s="14">
        <f>R6</f>
        <v>3676900.5</v>
      </c>
      <c r="AC28" s="14">
        <f>AB28/30</f>
        <v>122563.35</v>
      </c>
      <c r="AD28" s="13">
        <f>1+$T$27</f>
        <v>1.6349</v>
      </c>
      <c r="AE28" s="14">
        <f>AC28*AD28</f>
        <v>200378.82091500002</v>
      </c>
      <c r="AF28" s="2">
        <v>1</v>
      </c>
      <c r="AG28" s="16">
        <f>AE28*30*AF28</f>
        <v>6011364.6274500005</v>
      </c>
    </row>
    <row r="29" spans="1:33" x14ac:dyDescent="0.25">
      <c r="A29" s="13" t="s">
        <v>49</v>
      </c>
      <c r="B29" s="14">
        <f>B5/30</f>
        <v>58363.5</v>
      </c>
      <c r="E29" s="16">
        <f>B29*(1+E27)</f>
        <v>96900.919049999997</v>
      </c>
      <c r="G29" s="14">
        <f>G6/30</f>
        <v>87545.25</v>
      </c>
      <c r="J29" s="16">
        <f>G29*(1+J27)</f>
        <v>144677.28015000001</v>
      </c>
      <c r="L29" s="14">
        <f>L6/30</f>
        <v>116727</v>
      </c>
      <c r="O29" s="16">
        <f>L29*(1+O27)</f>
        <v>192529.51379999999</v>
      </c>
      <c r="Q29" s="14">
        <f>Q6/30</f>
        <v>122563.35</v>
      </c>
      <c r="T29" s="16">
        <f>Q29*(1+T27)</f>
        <v>200378.82091500002</v>
      </c>
      <c r="V29" s="14">
        <f>V6/30</f>
        <v>291817.5</v>
      </c>
      <c r="Y29" s="16">
        <f>V29*(1+Y27)</f>
        <v>471645.17074999993</v>
      </c>
      <c r="AA29" s="13" t="s">
        <v>57</v>
      </c>
      <c r="AB29" s="14">
        <f>H6</f>
        <v>2626357.5</v>
      </c>
      <c r="AC29" s="14">
        <f t="shared" ref="AC29:AC30" si="20">AB29/30</f>
        <v>87545.25</v>
      </c>
      <c r="AD29" s="13">
        <f>1+$J$27</f>
        <v>1.6526000000000001</v>
      </c>
      <c r="AE29" s="14">
        <f t="shared" ref="AE29:AE30" si="21">AC29*AD29</f>
        <v>144677.28015000001</v>
      </c>
      <c r="AF29" s="2">
        <v>1</v>
      </c>
      <c r="AG29" s="16">
        <f t="shared" ref="AG29:AG30" si="22">AE29*30*AF29</f>
        <v>4340318.4045000002</v>
      </c>
    </row>
    <row r="30" spans="1:33" x14ac:dyDescent="0.25">
      <c r="A30" s="13" t="s">
        <v>95</v>
      </c>
      <c r="B30" s="14">
        <f>B29/8</f>
        <v>7295.4375</v>
      </c>
      <c r="E30" s="16">
        <f>B30*(1+E27)</f>
        <v>12112.61488125</v>
      </c>
      <c r="G30" s="14">
        <f>G29/8</f>
        <v>10943.15625</v>
      </c>
      <c r="J30" s="16">
        <f>G30*(1+J27)</f>
        <v>18084.660018750001</v>
      </c>
      <c r="L30" s="14">
        <f>L29/8</f>
        <v>14590.875</v>
      </c>
      <c r="O30" s="16">
        <f>L30*(1+O27)</f>
        <v>24066.189224999998</v>
      </c>
      <c r="Q30" s="14">
        <f>Q29/8</f>
        <v>15320.418750000001</v>
      </c>
      <c r="T30" s="16">
        <f>Q30*(1+T27)</f>
        <v>25047.352614375002</v>
      </c>
      <c r="V30" s="14">
        <f>V29/8</f>
        <v>36477.1875</v>
      </c>
      <c r="Y30" s="16">
        <f>V30*(1+Y27)</f>
        <v>58955.646343749992</v>
      </c>
      <c r="AA30" s="13" t="s">
        <v>29</v>
      </c>
      <c r="AB30" s="14">
        <f>C5</f>
        <v>1750905</v>
      </c>
      <c r="AC30" s="14">
        <f t="shared" si="20"/>
        <v>58363.5</v>
      </c>
      <c r="AD30" s="13">
        <f>1+$E$27</f>
        <v>1.6602999999999999</v>
      </c>
      <c r="AE30" s="14">
        <f t="shared" si="21"/>
        <v>96900.919049999997</v>
      </c>
      <c r="AF30" s="2">
        <v>0</v>
      </c>
      <c r="AG30" s="16">
        <f t="shared" si="22"/>
        <v>0</v>
      </c>
    </row>
    <row r="31" spans="1:33" x14ac:dyDescent="0.25">
      <c r="AA31" s="161" t="s">
        <v>59</v>
      </c>
      <c r="AB31" s="162"/>
      <c r="AC31" s="162"/>
      <c r="AD31" s="162"/>
      <c r="AE31" s="162"/>
      <c r="AF31" s="163"/>
      <c r="AG31" s="16">
        <f>SUM(AG28:AG30)</f>
        <v>10351683.031950001</v>
      </c>
    </row>
    <row r="32" spans="1:33" x14ac:dyDescent="0.25">
      <c r="AA32" s="164" t="s">
        <v>61</v>
      </c>
      <c r="AB32" s="165"/>
      <c r="AC32" s="165"/>
      <c r="AD32" s="165"/>
      <c r="AE32" s="165"/>
      <c r="AF32" s="166"/>
      <c r="AG32" s="93">
        <f>AG31/30</f>
        <v>345056.101065</v>
      </c>
    </row>
    <row r="33" spans="27:33" x14ac:dyDescent="0.25">
      <c r="AA33" s="20" t="s">
        <v>96</v>
      </c>
      <c r="AB33" s="12" t="s">
        <v>48</v>
      </c>
      <c r="AC33" s="12" t="s">
        <v>49</v>
      </c>
      <c r="AD33" s="12" t="s">
        <v>50</v>
      </c>
      <c r="AE33" s="12" t="s">
        <v>51</v>
      </c>
      <c r="AF33" s="12" t="s">
        <v>52</v>
      </c>
      <c r="AG33" s="12" t="s">
        <v>53</v>
      </c>
    </row>
    <row r="34" spans="27:33" x14ac:dyDescent="0.25">
      <c r="AA34" s="13" t="s">
        <v>97</v>
      </c>
      <c r="AB34" s="14">
        <f>R6*1.125</f>
        <v>4136513.0625</v>
      </c>
      <c r="AC34" s="14">
        <f>AB34/30</f>
        <v>137883.76874999999</v>
      </c>
      <c r="AD34" s="13">
        <f>1+$T$27</f>
        <v>1.6349</v>
      </c>
      <c r="AE34" s="14">
        <f>AC34*AD34</f>
        <v>225426.173529375</v>
      </c>
      <c r="AF34" s="2">
        <v>1</v>
      </c>
      <c r="AG34" s="16">
        <f>AE34*30*AF34</f>
        <v>6762785.2058812501</v>
      </c>
    </row>
    <row r="35" spans="27:33" x14ac:dyDescent="0.25">
      <c r="AA35" s="13" t="s">
        <v>57</v>
      </c>
      <c r="AB35" s="14">
        <f>H6</f>
        <v>2626357.5</v>
      </c>
      <c r="AC35" s="14">
        <f t="shared" ref="AC35:AC36" si="23">AB35/30</f>
        <v>87545.25</v>
      </c>
      <c r="AD35" s="13">
        <f>1+$J$27</f>
        <v>1.6526000000000001</v>
      </c>
      <c r="AE35" s="14">
        <f t="shared" ref="AE35:AE36" si="24">AC35*AD35</f>
        <v>144677.28015000001</v>
      </c>
      <c r="AF35" s="2">
        <v>1</v>
      </c>
      <c r="AG35" s="16">
        <f t="shared" ref="AG35:AG36" si="25">AE35*30*AF35</f>
        <v>4340318.4045000002</v>
      </c>
    </row>
    <row r="36" spans="27:33" x14ac:dyDescent="0.25">
      <c r="AA36" s="13" t="s">
        <v>29</v>
      </c>
      <c r="AB36" s="14">
        <f>C5</f>
        <v>1750905</v>
      </c>
      <c r="AC36" s="14">
        <f t="shared" si="23"/>
        <v>58363.5</v>
      </c>
      <c r="AD36" s="13">
        <f>1+$E$27</f>
        <v>1.6602999999999999</v>
      </c>
      <c r="AE36" s="14">
        <f t="shared" si="24"/>
        <v>96900.919049999997</v>
      </c>
      <c r="AF36" s="2">
        <v>0</v>
      </c>
      <c r="AG36" s="16">
        <f t="shared" si="25"/>
        <v>0</v>
      </c>
    </row>
    <row r="37" spans="27:33" x14ac:dyDescent="0.25">
      <c r="AA37" s="161" t="s">
        <v>59</v>
      </c>
      <c r="AB37" s="162"/>
      <c r="AC37" s="162"/>
      <c r="AD37" s="162"/>
      <c r="AE37" s="162"/>
      <c r="AF37" s="163"/>
      <c r="AG37" s="16">
        <f>SUM(AG34:AG36)</f>
        <v>11103103.610381249</v>
      </c>
    </row>
    <row r="38" spans="27:33" x14ac:dyDescent="0.25">
      <c r="AA38" s="164" t="s">
        <v>61</v>
      </c>
      <c r="AB38" s="165"/>
      <c r="AC38" s="165"/>
      <c r="AD38" s="165"/>
      <c r="AE38" s="165"/>
      <c r="AF38" s="166"/>
      <c r="AG38" s="93">
        <f>AG37/30</f>
        <v>370103.453679375</v>
      </c>
    </row>
    <row r="39" spans="27:33" x14ac:dyDescent="0.25">
      <c r="AA39" s="20" t="s">
        <v>98</v>
      </c>
      <c r="AB39" s="12" t="s">
        <v>48</v>
      </c>
      <c r="AC39" s="12" t="s">
        <v>49</v>
      </c>
      <c r="AD39" s="12" t="s">
        <v>50</v>
      </c>
      <c r="AE39" s="12" t="s">
        <v>51</v>
      </c>
      <c r="AF39" s="12" t="s">
        <v>52</v>
      </c>
      <c r="AG39" s="12" t="s">
        <v>53</v>
      </c>
    </row>
    <row r="40" spans="27:33" x14ac:dyDescent="0.25">
      <c r="AA40" s="13" t="str">
        <f>AA4</f>
        <v>Oficial 1 Estructuras</v>
      </c>
      <c r="AB40" s="14">
        <f>AB4</f>
        <v>4044590.5500000003</v>
      </c>
      <c r="AC40" s="14">
        <f t="shared" ref="AC40:AG40" si="26">AC4</f>
        <v>134819.685</v>
      </c>
      <c r="AD40" s="13">
        <f t="shared" si="26"/>
        <v>1.6349</v>
      </c>
      <c r="AE40" s="14">
        <f t="shared" si="26"/>
        <v>220416.7030065</v>
      </c>
      <c r="AF40" s="28">
        <f t="shared" si="26"/>
        <v>1</v>
      </c>
      <c r="AG40" s="14">
        <f t="shared" si="26"/>
        <v>6612501.0901950002</v>
      </c>
    </row>
    <row r="41" spans="27:33" x14ac:dyDescent="0.25">
      <c r="AA41" s="13" t="str">
        <f>AA10</f>
        <v>Oficial 2 Fontanería y Urbanismo</v>
      </c>
      <c r="AB41" s="14">
        <f>AB10</f>
        <v>3952668.0374999996</v>
      </c>
      <c r="AC41" s="14">
        <f t="shared" ref="AC41:AG41" si="27">AC10</f>
        <v>131755.60124999998</v>
      </c>
      <c r="AD41" s="13">
        <f t="shared" si="27"/>
        <v>1.6349</v>
      </c>
      <c r="AE41" s="14">
        <f t="shared" si="27"/>
        <v>215407.23248362498</v>
      </c>
      <c r="AF41" s="28">
        <f t="shared" si="27"/>
        <v>1</v>
      </c>
      <c r="AG41" s="14">
        <f t="shared" si="27"/>
        <v>6462216.9745087493</v>
      </c>
    </row>
    <row r="42" spans="27:33" x14ac:dyDescent="0.25">
      <c r="AA42" s="13" t="str">
        <f>AA16</f>
        <v>Oficial 3 Eléctrico</v>
      </c>
      <c r="AB42" s="14">
        <f>AB16</f>
        <v>3952668.0374999996</v>
      </c>
      <c r="AC42" s="14">
        <f t="shared" ref="AC42:AG42" si="28">AC16</f>
        <v>131755.60124999998</v>
      </c>
      <c r="AD42" s="13">
        <f t="shared" si="28"/>
        <v>1.6349</v>
      </c>
      <c r="AE42" s="14">
        <f t="shared" si="28"/>
        <v>215407.23248362498</v>
      </c>
      <c r="AF42" s="28">
        <f t="shared" si="28"/>
        <v>1</v>
      </c>
      <c r="AG42" s="14">
        <f t="shared" si="28"/>
        <v>6462216.9745087493</v>
      </c>
    </row>
    <row r="43" spans="27:33" x14ac:dyDescent="0.25">
      <c r="AA43" s="13" t="str">
        <f>AA22</f>
        <v>Oficial 4 (Cerramientos, Act. Sencillas)</v>
      </c>
      <c r="AB43" s="14">
        <f>AB22</f>
        <v>3676900.5</v>
      </c>
      <c r="AC43" s="14">
        <f t="shared" ref="AC43:AG43" si="29">AC22</f>
        <v>122563.35</v>
      </c>
      <c r="AD43" s="13">
        <f t="shared" si="29"/>
        <v>1.6349</v>
      </c>
      <c r="AE43" s="14">
        <f t="shared" si="29"/>
        <v>200378.82091500002</v>
      </c>
      <c r="AF43" s="28">
        <f t="shared" si="29"/>
        <v>1</v>
      </c>
      <c r="AG43" s="14">
        <f t="shared" si="29"/>
        <v>6011364.6274500005</v>
      </c>
    </row>
    <row r="44" spans="27:33" x14ac:dyDescent="0.25">
      <c r="AA44" s="13" t="str">
        <f>AA28</f>
        <v>Oficial 5 (Mampostería)</v>
      </c>
      <c r="AB44" s="14">
        <f>AB28</f>
        <v>3676900.5</v>
      </c>
      <c r="AC44" s="14">
        <f t="shared" ref="AC44:AG44" si="30">AC28</f>
        <v>122563.35</v>
      </c>
      <c r="AD44" s="13">
        <f t="shared" si="30"/>
        <v>1.6349</v>
      </c>
      <c r="AE44" s="14">
        <f t="shared" si="30"/>
        <v>200378.82091500002</v>
      </c>
      <c r="AF44" s="28">
        <f t="shared" si="30"/>
        <v>1</v>
      </c>
      <c r="AG44" s="14">
        <f t="shared" si="30"/>
        <v>6011364.6274500005</v>
      </c>
    </row>
    <row r="45" spans="27:33" x14ac:dyDescent="0.25">
      <c r="AA45" s="13" t="str">
        <f>AA34</f>
        <v>Oficial 6 (Enchapes, acabados, carpintería)</v>
      </c>
      <c r="AB45" s="14">
        <f>AB34</f>
        <v>4136513.0625</v>
      </c>
      <c r="AC45" s="14">
        <f t="shared" ref="AC45:AG45" si="31">AC34</f>
        <v>137883.76874999999</v>
      </c>
      <c r="AD45" s="13">
        <f t="shared" si="31"/>
        <v>1.6349</v>
      </c>
      <c r="AE45" s="14">
        <f t="shared" si="31"/>
        <v>225426.173529375</v>
      </c>
      <c r="AF45" s="28">
        <f t="shared" si="31"/>
        <v>1</v>
      </c>
      <c r="AG45" s="14">
        <f t="shared" si="31"/>
        <v>6762785.2058812501</v>
      </c>
    </row>
    <row r="46" spans="27:33" x14ac:dyDescent="0.25">
      <c r="AA46" s="13" t="str">
        <f>G28</f>
        <v>AYUDANTE ENTENDIDO</v>
      </c>
      <c r="AB46" s="14">
        <f>AB5</f>
        <v>2626357.5</v>
      </c>
      <c r="AC46" s="14">
        <f t="shared" ref="AC46:AG46" si="32">AC5</f>
        <v>87545.25</v>
      </c>
      <c r="AD46" s="13">
        <f t="shared" si="32"/>
        <v>1.6526000000000001</v>
      </c>
      <c r="AE46" s="14">
        <f t="shared" si="32"/>
        <v>144677.28015000001</v>
      </c>
      <c r="AF46" s="28">
        <f t="shared" si="32"/>
        <v>1</v>
      </c>
      <c r="AG46" s="14">
        <f t="shared" si="32"/>
        <v>4340318.4045000002</v>
      </c>
    </row>
    <row r="47" spans="27:33" x14ac:dyDescent="0.25">
      <c r="AA47" s="13" t="str">
        <f>B28</f>
        <v>AYUDANTE RASO</v>
      </c>
      <c r="AB47" s="14">
        <f>AB12</f>
        <v>1750905</v>
      </c>
      <c r="AC47" s="14">
        <f t="shared" ref="AC47:AG47" si="33">AC12</f>
        <v>58363.5</v>
      </c>
      <c r="AD47" s="13">
        <f t="shared" si="33"/>
        <v>1.6602999999999999</v>
      </c>
      <c r="AE47" s="14">
        <f t="shared" si="33"/>
        <v>96900.919049999997</v>
      </c>
      <c r="AF47" s="28">
        <f t="shared" si="33"/>
        <v>1</v>
      </c>
      <c r="AG47" s="14">
        <f t="shared" si="33"/>
        <v>2907027.5715000001</v>
      </c>
    </row>
    <row r="48" spans="27:33" x14ac:dyDescent="0.25">
      <c r="AA48" s="13" t="str">
        <f>AA3</f>
        <v>CUADRILLA 1. ESTRUCTURAS</v>
      </c>
      <c r="AB48" s="13"/>
      <c r="AC48" s="13"/>
      <c r="AD48" s="13"/>
      <c r="AE48" s="14">
        <f>AG8</f>
        <v>365093.98315650003</v>
      </c>
      <c r="AF48" s="13"/>
      <c r="AG48" s="13"/>
    </row>
    <row r="49" spans="27:33" ht="30" x14ac:dyDescent="0.25">
      <c r="AA49" s="29" t="str">
        <f>AA9</f>
        <v>CUADRILLA 2. FONTANERÍA Y URBANISMO, ESTRUCTURA METÁLICA</v>
      </c>
      <c r="AB49" s="13"/>
      <c r="AC49" s="13"/>
      <c r="AD49" s="13"/>
      <c r="AE49" s="14">
        <f>AG14</f>
        <v>312308.15153362497</v>
      </c>
      <c r="AF49" s="13"/>
      <c r="AG49" s="13"/>
    </row>
    <row r="50" spans="27:33" x14ac:dyDescent="0.25">
      <c r="AA50" s="13" t="str">
        <f>AA15</f>
        <v>CUADRILLA 3. ELÉCTRICA</v>
      </c>
      <c r="AB50" s="13"/>
      <c r="AC50" s="13"/>
      <c r="AD50" s="13"/>
      <c r="AE50" s="14">
        <f>AG20</f>
        <v>360084.51263362501</v>
      </c>
      <c r="AF50" s="13"/>
      <c r="AG50" s="13"/>
    </row>
    <row r="51" spans="27:33" ht="30" x14ac:dyDescent="0.25">
      <c r="AA51" s="29" t="str">
        <f>AA21</f>
        <v>CUADRILLA 4. OBRA NEGRA (Cerramientos, morteros, colocación grouting)</v>
      </c>
      <c r="AB51" s="13"/>
      <c r="AC51" s="13"/>
      <c r="AD51" s="13"/>
      <c r="AE51" s="14">
        <f>AG26</f>
        <v>297279.73996500002</v>
      </c>
      <c r="AF51" s="13"/>
      <c r="AG51" s="13"/>
    </row>
    <row r="52" spans="27:33" x14ac:dyDescent="0.25">
      <c r="AA52" s="13" t="str">
        <f>AA27</f>
        <v>CUADRILLA 5. MAMPOSTERÍA</v>
      </c>
      <c r="AB52" s="13"/>
      <c r="AC52" s="13"/>
      <c r="AD52" s="13"/>
      <c r="AE52" s="14">
        <f>AG32</f>
        <v>345056.101065</v>
      </c>
      <c r="AF52" s="13"/>
      <c r="AG52" s="13"/>
    </row>
    <row r="53" spans="27:33" x14ac:dyDescent="0.25">
      <c r="AA53" s="13" t="str">
        <f>AA33</f>
        <v>CUADRILLA 6. OBRA BLANCA</v>
      </c>
      <c r="AB53" s="13"/>
      <c r="AC53" s="13"/>
      <c r="AD53" s="13"/>
      <c r="AE53" s="14">
        <f>AG38</f>
        <v>370103.453679375</v>
      </c>
      <c r="AF53" s="13"/>
      <c r="AG53" s="13"/>
    </row>
  </sheetData>
  <mergeCells count="40">
    <mergeCell ref="AA38:AF38"/>
    <mergeCell ref="A21:B21"/>
    <mergeCell ref="A25:B25"/>
    <mergeCell ref="AA25:AF25"/>
    <mergeCell ref="AA26:AF26"/>
    <mergeCell ref="AA31:AF31"/>
    <mergeCell ref="AA32:AF32"/>
    <mergeCell ref="AA13:AF13"/>
    <mergeCell ref="AA14:AF14"/>
    <mergeCell ref="A17:B17"/>
    <mergeCell ref="AA19:AF19"/>
    <mergeCell ref="AA37:AF37"/>
    <mergeCell ref="AA20:AF20"/>
    <mergeCell ref="A13:B13"/>
    <mergeCell ref="AA7:AF7"/>
    <mergeCell ref="AA8:AF8"/>
    <mergeCell ref="A9:B9"/>
    <mergeCell ref="E10:E12"/>
    <mergeCell ref="J10:J12"/>
    <mergeCell ref="O10:O12"/>
    <mergeCell ref="T10:T12"/>
    <mergeCell ref="Y10:Y12"/>
    <mergeCell ref="A12:C12"/>
    <mergeCell ref="E5:E8"/>
    <mergeCell ref="J5:J8"/>
    <mergeCell ref="O5:O8"/>
    <mergeCell ref="T5:T8"/>
    <mergeCell ref="Y5:Y8"/>
    <mergeCell ref="A4:E4"/>
    <mergeCell ref="G4:J4"/>
    <mergeCell ref="L4:O4"/>
    <mergeCell ref="Q4:T4"/>
    <mergeCell ref="V4:Y4"/>
    <mergeCell ref="A1:AG1"/>
    <mergeCell ref="AA2:AG2"/>
    <mergeCell ref="A3:E3"/>
    <mergeCell ref="G3:J3"/>
    <mergeCell ref="L3:O3"/>
    <mergeCell ref="Q3:T3"/>
    <mergeCell ref="V3:Y3"/>
  </mergeCells>
  <pageMargins left="0.7" right="0.7" top="0.75" bottom="0.75" header="0.3" footer="0.3"/>
  <pageSetup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2"/>
  <sheetViews>
    <sheetView showGridLines="0" topLeftCell="A52" zoomScale="85" zoomScaleNormal="85" workbookViewId="0">
      <selection activeCell="L45" sqref="L45"/>
    </sheetView>
  </sheetViews>
  <sheetFormatPr baseColWidth="10" defaultRowHeight="15" x14ac:dyDescent="0.25"/>
  <cols>
    <col min="2" max="2" width="45.5703125" customWidth="1"/>
    <col min="4" max="4" width="14.7109375" customWidth="1"/>
    <col min="5" max="5" width="16.140625" bestFit="1" customWidth="1"/>
    <col min="6" max="6" width="19.5703125" bestFit="1" customWidth="1"/>
    <col min="7" max="7" width="16" customWidth="1"/>
    <col min="10" max="10" width="15.5703125" bestFit="1" customWidth="1"/>
    <col min="12" max="12" width="12.140625" bestFit="1" customWidth="1"/>
  </cols>
  <sheetData>
    <row r="1" spans="1:7" x14ac:dyDescent="0.25">
      <c r="A1" s="177" t="e">
        <f>+#REF!</f>
        <v>#REF!</v>
      </c>
      <c r="B1" s="177"/>
      <c r="C1" s="177"/>
      <c r="D1" s="177"/>
      <c r="E1" s="177"/>
      <c r="F1" s="177"/>
      <c r="G1" s="177"/>
    </row>
    <row r="2" spans="1:7" x14ac:dyDescent="0.25">
      <c r="A2" s="177"/>
      <c r="B2" s="177"/>
      <c r="C2" s="177"/>
      <c r="D2" s="177"/>
      <c r="E2" s="177"/>
      <c r="F2" s="177"/>
      <c r="G2" s="177"/>
    </row>
    <row r="3" spans="1:7" x14ac:dyDescent="0.25">
      <c r="A3" s="177"/>
      <c r="B3" s="177"/>
      <c r="C3" s="177"/>
      <c r="D3" s="177"/>
      <c r="E3" s="177"/>
      <c r="F3" s="177"/>
      <c r="G3" s="177"/>
    </row>
    <row r="4" spans="1:7" ht="20.25" x14ac:dyDescent="0.3">
      <c r="A4" s="178" t="s">
        <v>112</v>
      </c>
      <c r="B4" s="179"/>
      <c r="C4" s="179"/>
      <c r="D4" s="179"/>
      <c r="E4" s="179"/>
      <c r="F4" s="179"/>
      <c r="G4" s="180"/>
    </row>
    <row r="5" spans="1:7" ht="21" thickBot="1" x14ac:dyDescent="0.35">
      <c r="A5" s="32"/>
      <c r="B5" s="33"/>
      <c r="C5" s="33"/>
      <c r="D5" s="33"/>
      <c r="E5" s="33"/>
      <c r="F5" s="33"/>
      <c r="G5" s="34"/>
    </row>
    <row r="6" spans="1:7" x14ac:dyDescent="0.25">
      <c r="A6" s="35">
        <v>1</v>
      </c>
      <c r="B6" s="181" t="s">
        <v>113</v>
      </c>
      <c r="C6" s="182"/>
      <c r="D6" s="182"/>
      <c r="E6" s="182"/>
      <c r="F6" s="183"/>
      <c r="G6" s="36">
        <f>+ROUND((100%),2)</f>
        <v>1</v>
      </c>
    </row>
    <row r="7" spans="1:7" x14ac:dyDescent="0.25">
      <c r="A7" s="37">
        <v>2</v>
      </c>
      <c r="B7" s="174" t="s">
        <v>80</v>
      </c>
      <c r="C7" s="175"/>
      <c r="D7" s="175"/>
      <c r="E7" s="175"/>
      <c r="F7" s="176"/>
      <c r="G7" s="38"/>
    </row>
    <row r="8" spans="1:7" x14ac:dyDescent="0.25">
      <c r="A8" s="37" t="s">
        <v>114</v>
      </c>
      <c r="B8" s="174" t="s">
        <v>115</v>
      </c>
      <c r="C8" s="175"/>
      <c r="D8" s="175"/>
      <c r="E8" s="175"/>
      <c r="F8" s="176"/>
      <c r="G8" s="39">
        <v>8.3299999999999999E-2</v>
      </c>
    </row>
    <row r="9" spans="1:7" x14ac:dyDescent="0.25">
      <c r="A9" s="37" t="s">
        <v>116</v>
      </c>
      <c r="B9" s="174" t="s">
        <v>117</v>
      </c>
      <c r="C9" s="175"/>
      <c r="D9" s="175"/>
      <c r="E9" s="175"/>
      <c r="F9" s="176"/>
      <c r="G9" s="39">
        <v>8.3299999999999999E-2</v>
      </c>
    </row>
    <row r="10" spans="1:7" x14ac:dyDescent="0.25">
      <c r="A10" s="37" t="s">
        <v>118</v>
      </c>
      <c r="B10" s="174" t="s">
        <v>119</v>
      </c>
      <c r="C10" s="175"/>
      <c r="D10" s="175"/>
      <c r="E10" s="175"/>
      <c r="F10" s="176"/>
      <c r="G10" s="39">
        <v>0.01</v>
      </c>
    </row>
    <row r="11" spans="1:7" x14ac:dyDescent="0.25">
      <c r="A11" s="37" t="s">
        <v>120</v>
      </c>
      <c r="B11" s="174" t="s">
        <v>71</v>
      </c>
      <c r="C11" s="175"/>
      <c r="D11" s="175"/>
      <c r="E11" s="175"/>
      <c r="F11" s="176"/>
      <c r="G11" s="39">
        <v>0.08</v>
      </c>
    </row>
    <row r="12" spans="1:7" x14ac:dyDescent="0.25">
      <c r="A12" s="37" t="s">
        <v>121</v>
      </c>
      <c r="B12" s="174" t="s">
        <v>72</v>
      </c>
      <c r="C12" s="175"/>
      <c r="D12" s="175"/>
      <c r="E12" s="175"/>
      <c r="F12" s="176"/>
      <c r="G12" s="39">
        <v>0.11600000000000001</v>
      </c>
    </row>
    <row r="13" spans="1:7" x14ac:dyDescent="0.25">
      <c r="A13" s="37" t="s">
        <v>122</v>
      </c>
      <c r="B13" s="174" t="s">
        <v>123</v>
      </c>
      <c r="C13" s="175"/>
      <c r="D13" s="175"/>
      <c r="E13" s="175"/>
      <c r="F13" s="176"/>
      <c r="G13" s="39">
        <f>2%</f>
        <v>0.02</v>
      </c>
    </row>
    <row r="14" spans="1:7" x14ac:dyDescent="0.25">
      <c r="A14" s="37" t="s">
        <v>124</v>
      </c>
      <c r="B14" s="174" t="s">
        <v>125</v>
      </c>
      <c r="C14" s="175"/>
      <c r="D14" s="175"/>
      <c r="E14" s="175"/>
      <c r="F14" s="176"/>
      <c r="G14" s="39">
        <f>3%</f>
        <v>0.03</v>
      </c>
    </row>
    <row r="15" spans="1:7" x14ac:dyDescent="0.25">
      <c r="A15" s="37" t="s">
        <v>126</v>
      </c>
      <c r="B15" s="174" t="s">
        <v>127</v>
      </c>
      <c r="C15" s="175"/>
      <c r="D15" s="175"/>
      <c r="E15" s="175"/>
      <c r="F15" s="176"/>
      <c r="G15" s="39">
        <f>4%</f>
        <v>0.04</v>
      </c>
    </row>
    <row r="16" spans="1:7" x14ac:dyDescent="0.25">
      <c r="A16" s="37" t="s">
        <v>128</v>
      </c>
      <c r="B16" s="174" t="s">
        <v>87</v>
      </c>
      <c r="C16" s="175"/>
      <c r="D16" s="175"/>
      <c r="E16" s="175"/>
      <c r="F16" s="176"/>
      <c r="G16" s="39">
        <v>4.1700000000000001E-2</v>
      </c>
    </row>
    <row r="17" spans="1:10" x14ac:dyDescent="0.25">
      <c r="A17" s="37" t="s">
        <v>129</v>
      </c>
      <c r="B17" s="174" t="s">
        <v>130</v>
      </c>
      <c r="C17" s="175"/>
      <c r="D17" s="175"/>
      <c r="E17" s="175"/>
      <c r="F17" s="176"/>
      <c r="G17" s="39">
        <v>0.02</v>
      </c>
    </row>
    <row r="18" spans="1:10" x14ac:dyDescent="0.25">
      <c r="A18" s="37" t="s">
        <v>131</v>
      </c>
      <c r="B18" s="174" t="s">
        <v>132</v>
      </c>
      <c r="C18" s="175"/>
      <c r="D18" s="175"/>
      <c r="E18" s="175"/>
      <c r="F18" s="176"/>
      <c r="G18" s="39">
        <v>0.04</v>
      </c>
    </row>
    <row r="19" spans="1:10" x14ac:dyDescent="0.25">
      <c r="A19" s="37" t="s">
        <v>133</v>
      </c>
      <c r="B19" s="174" t="s">
        <v>134</v>
      </c>
      <c r="C19" s="175"/>
      <c r="D19" s="175"/>
      <c r="E19" s="175"/>
      <c r="F19" s="176"/>
      <c r="G19" s="39">
        <v>0.1172</v>
      </c>
    </row>
    <row r="20" spans="1:10" ht="15.75" thickBot="1" x14ac:dyDescent="0.3">
      <c r="A20" s="40"/>
      <c r="B20" s="188" t="s">
        <v>135</v>
      </c>
      <c r="C20" s="189"/>
      <c r="D20" s="189"/>
      <c r="E20" s="189"/>
      <c r="F20" s="190"/>
      <c r="G20" s="41">
        <f>ROUND((SUM(G8:G19)),3)</f>
        <v>0.68200000000000005</v>
      </c>
    </row>
    <row r="21" spans="1:10" ht="20.25" x14ac:dyDescent="0.3">
      <c r="A21" s="42"/>
      <c r="B21" s="43"/>
      <c r="C21" s="43"/>
      <c r="D21" s="43"/>
      <c r="E21" s="43"/>
      <c r="F21" s="43"/>
      <c r="G21" s="44"/>
    </row>
    <row r="22" spans="1:10" ht="28.5" x14ac:dyDescent="0.25">
      <c r="A22" s="45"/>
      <c r="B22" s="45" t="s">
        <v>38</v>
      </c>
      <c r="C22" s="46" t="s">
        <v>6</v>
      </c>
      <c r="D22" s="46" t="s">
        <v>9</v>
      </c>
      <c r="E22" s="46" t="s">
        <v>136</v>
      </c>
      <c r="F22" s="46" t="s">
        <v>137</v>
      </c>
      <c r="G22" s="46" t="s">
        <v>138</v>
      </c>
    </row>
    <row r="23" spans="1:10" x14ac:dyDescent="0.25">
      <c r="A23" s="47">
        <v>3</v>
      </c>
      <c r="B23" s="45" t="s">
        <v>139</v>
      </c>
      <c r="C23" s="46"/>
      <c r="D23" s="46"/>
      <c r="E23" s="46"/>
      <c r="F23" s="46"/>
      <c r="G23" s="46"/>
    </row>
    <row r="24" spans="1:10" ht="28.5" x14ac:dyDescent="0.25">
      <c r="A24" s="9" t="s">
        <v>299</v>
      </c>
      <c r="B24" s="48" t="s">
        <v>298</v>
      </c>
      <c r="C24" s="9" t="s">
        <v>140</v>
      </c>
      <c r="D24" s="49">
        <v>1</v>
      </c>
      <c r="E24" s="50">
        <v>3712946.0584999998</v>
      </c>
      <c r="F24" s="51">
        <f>G20</f>
        <v>0.68200000000000005</v>
      </c>
      <c r="G24" s="52">
        <f>+(E24*F24+E24)*D24</f>
        <v>6245175.270397</v>
      </c>
    </row>
    <row r="25" spans="1:10" x14ac:dyDescent="0.25">
      <c r="A25" s="9" t="s">
        <v>301</v>
      </c>
      <c r="B25" s="48" t="s">
        <v>302</v>
      </c>
      <c r="C25" s="9" t="s">
        <v>140</v>
      </c>
      <c r="D25" s="49">
        <v>1</v>
      </c>
      <c r="E25" s="50">
        <f>+E24*0.6</f>
        <v>2227767.6350999996</v>
      </c>
      <c r="F25" s="51">
        <f>+F24</f>
        <v>0.68200000000000005</v>
      </c>
      <c r="G25" s="52">
        <f>+E25*(1+F25)</f>
        <v>3747105.1622381993</v>
      </c>
    </row>
    <row r="26" spans="1:10" x14ac:dyDescent="0.25">
      <c r="A26" s="53"/>
      <c r="B26" s="48"/>
      <c r="C26" s="48"/>
      <c r="D26" s="9"/>
      <c r="E26" s="49"/>
      <c r="F26" s="50" t="s">
        <v>34</v>
      </c>
      <c r="G26" s="52">
        <f>SUM(G24:G25)</f>
        <v>9992280.4326351993</v>
      </c>
    </row>
    <row r="27" spans="1:10" x14ac:dyDescent="0.25">
      <c r="A27" s="54"/>
      <c r="B27" s="186" t="s">
        <v>38</v>
      </c>
      <c r="C27" s="187"/>
      <c r="D27" s="46" t="s">
        <v>6</v>
      </c>
      <c r="E27" s="46" t="s">
        <v>9</v>
      </c>
      <c r="F27" s="46" t="s">
        <v>141</v>
      </c>
      <c r="G27" s="46" t="s">
        <v>138</v>
      </c>
    </row>
    <row r="28" spans="1:10" x14ac:dyDescent="0.25">
      <c r="A28" s="56">
        <v>4</v>
      </c>
      <c r="B28" s="54" t="s">
        <v>142</v>
      </c>
      <c r="C28" s="55"/>
      <c r="D28" s="46"/>
      <c r="E28" s="46"/>
      <c r="F28" s="46"/>
      <c r="G28" s="46"/>
    </row>
    <row r="29" spans="1:10" x14ac:dyDescent="0.25">
      <c r="A29" s="9" t="s">
        <v>143</v>
      </c>
      <c r="B29" s="184" t="s">
        <v>144</v>
      </c>
      <c r="C29" s="185"/>
      <c r="D29" s="9" t="s">
        <v>140</v>
      </c>
      <c r="E29" s="49">
        <f>+D24</f>
        <v>1</v>
      </c>
      <c r="F29" s="50">
        <v>120000</v>
      </c>
      <c r="G29" s="52">
        <f>+E29*F29</f>
        <v>120000</v>
      </c>
      <c r="J29" s="127"/>
    </row>
    <row r="30" spans="1:10" x14ac:dyDescent="0.25">
      <c r="A30" s="9" t="s">
        <v>145</v>
      </c>
      <c r="B30" s="184" t="s">
        <v>146</v>
      </c>
      <c r="C30" s="185"/>
      <c r="D30" s="9" t="s">
        <v>140</v>
      </c>
      <c r="E30" s="49">
        <f>+E29</f>
        <v>1</v>
      </c>
      <c r="F30" s="50">
        <v>60000</v>
      </c>
      <c r="G30" s="52">
        <f t="shared" ref="G30:G35" si="0">+E30*F30</f>
        <v>60000</v>
      </c>
    </row>
    <row r="31" spans="1:10" x14ac:dyDescent="0.25">
      <c r="A31" s="9" t="s">
        <v>147</v>
      </c>
      <c r="B31" s="184" t="s">
        <v>148</v>
      </c>
      <c r="C31" s="185"/>
      <c r="D31" s="9" t="s">
        <v>140</v>
      </c>
      <c r="E31" s="49">
        <f>+E29</f>
        <v>1</v>
      </c>
      <c r="F31" s="50">
        <v>60000</v>
      </c>
      <c r="G31" s="52">
        <f t="shared" si="0"/>
        <v>60000</v>
      </c>
    </row>
    <row r="32" spans="1:10" x14ac:dyDescent="0.25">
      <c r="A32" s="9" t="s">
        <v>149</v>
      </c>
      <c r="B32" s="184" t="s">
        <v>150</v>
      </c>
      <c r="C32" s="185"/>
      <c r="D32" s="9" t="s">
        <v>31</v>
      </c>
      <c r="E32" s="49">
        <v>0</v>
      </c>
      <c r="F32" s="50">
        <v>50000</v>
      </c>
      <c r="G32" s="52">
        <f t="shared" si="0"/>
        <v>0</v>
      </c>
      <c r="J32" s="127"/>
    </row>
    <row r="33" spans="1:10" x14ac:dyDescent="0.25">
      <c r="A33" s="9" t="s">
        <v>151</v>
      </c>
      <c r="B33" s="184" t="s">
        <v>152</v>
      </c>
      <c r="C33" s="185"/>
      <c r="D33" s="9" t="s">
        <v>31</v>
      </c>
      <c r="E33" s="49">
        <v>0</v>
      </c>
      <c r="F33" s="50">
        <v>50000</v>
      </c>
      <c r="G33" s="52">
        <f t="shared" si="0"/>
        <v>0</v>
      </c>
      <c r="J33" s="127"/>
    </row>
    <row r="34" spans="1:10" x14ac:dyDescent="0.25">
      <c r="A34" s="9" t="s">
        <v>153</v>
      </c>
      <c r="B34" s="184" t="s">
        <v>154</v>
      </c>
      <c r="C34" s="185"/>
      <c r="D34" s="9" t="s">
        <v>31</v>
      </c>
      <c r="E34" s="49">
        <v>0</v>
      </c>
      <c r="F34" s="50">
        <v>60000</v>
      </c>
      <c r="G34" s="52">
        <f t="shared" si="0"/>
        <v>0</v>
      </c>
      <c r="J34" s="127"/>
    </row>
    <row r="35" spans="1:10" x14ac:dyDescent="0.25">
      <c r="A35" s="9" t="s">
        <v>155</v>
      </c>
      <c r="B35" s="184" t="s">
        <v>156</v>
      </c>
      <c r="C35" s="185"/>
      <c r="D35" s="9" t="s">
        <v>31</v>
      </c>
      <c r="E35" s="49">
        <v>0</v>
      </c>
      <c r="F35" s="50">
        <v>600000</v>
      </c>
      <c r="G35" s="52">
        <f t="shared" si="0"/>
        <v>0</v>
      </c>
    </row>
    <row r="36" spans="1:10" x14ac:dyDescent="0.25">
      <c r="A36" s="9" t="s">
        <v>157</v>
      </c>
      <c r="B36" s="191" t="s">
        <v>158</v>
      </c>
      <c r="C36" s="192"/>
      <c r="D36" s="9"/>
      <c r="E36" s="49"/>
      <c r="F36" s="50"/>
      <c r="G36" s="52"/>
    </row>
    <row r="37" spans="1:10" x14ac:dyDescent="0.25">
      <c r="A37" s="9" t="s">
        <v>159</v>
      </c>
      <c r="B37" s="184" t="s">
        <v>160</v>
      </c>
      <c r="C37" s="185"/>
      <c r="D37" s="9" t="s">
        <v>31</v>
      </c>
      <c r="E37" s="49">
        <v>3</v>
      </c>
      <c r="F37" s="50">
        <v>11999.045807202658</v>
      </c>
      <c r="G37" s="52">
        <f t="shared" ref="G37:G48" si="1">+E37*F37</f>
        <v>35997.137421607971</v>
      </c>
      <c r="J37" s="127"/>
    </row>
    <row r="38" spans="1:10" x14ac:dyDescent="0.25">
      <c r="A38" s="9" t="s">
        <v>161</v>
      </c>
      <c r="B38" s="184" t="s">
        <v>162</v>
      </c>
      <c r="C38" s="185"/>
      <c r="D38" s="9" t="s">
        <v>31</v>
      </c>
      <c r="E38" s="49">
        <v>3</v>
      </c>
      <c r="F38" s="50">
        <v>3250</v>
      </c>
      <c r="G38" s="52">
        <f t="shared" si="1"/>
        <v>9750</v>
      </c>
      <c r="J38" s="127"/>
    </row>
    <row r="39" spans="1:10" x14ac:dyDescent="0.25">
      <c r="A39" s="9" t="s">
        <v>163</v>
      </c>
      <c r="B39" s="184" t="s">
        <v>164</v>
      </c>
      <c r="C39" s="185"/>
      <c r="D39" s="9" t="s">
        <v>31</v>
      </c>
      <c r="E39" s="49">
        <v>3</v>
      </c>
      <c r="F39" s="50">
        <v>3250</v>
      </c>
      <c r="G39" s="52">
        <f t="shared" si="1"/>
        <v>9750</v>
      </c>
    </row>
    <row r="40" spans="1:10" x14ac:dyDescent="0.25">
      <c r="A40" s="9" t="s">
        <v>165</v>
      </c>
      <c r="B40" s="184" t="s">
        <v>166</v>
      </c>
      <c r="C40" s="185"/>
      <c r="D40" s="9" t="s">
        <v>167</v>
      </c>
      <c r="E40" s="49">
        <v>1</v>
      </c>
      <c r="F40" s="50">
        <v>12000</v>
      </c>
      <c r="G40" s="52">
        <f t="shared" si="1"/>
        <v>12000</v>
      </c>
    </row>
    <row r="41" spans="1:10" x14ac:dyDescent="0.25">
      <c r="A41" s="9" t="s">
        <v>168</v>
      </c>
      <c r="B41" s="184" t="s">
        <v>169</v>
      </c>
      <c r="C41" s="185"/>
      <c r="D41" s="9" t="s">
        <v>31</v>
      </c>
      <c r="E41" s="49">
        <v>1</v>
      </c>
      <c r="F41" s="50">
        <v>1150</v>
      </c>
      <c r="G41" s="52">
        <f t="shared" si="1"/>
        <v>1150</v>
      </c>
    </row>
    <row r="42" spans="1:10" x14ac:dyDescent="0.25">
      <c r="A42" s="9" t="s">
        <v>170</v>
      </c>
      <c r="B42" s="184" t="s">
        <v>171</v>
      </c>
      <c r="C42" s="185"/>
      <c r="D42" s="9" t="s">
        <v>172</v>
      </c>
      <c r="E42" s="49">
        <v>5</v>
      </c>
      <c r="F42" s="50">
        <v>98000</v>
      </c>
      <c r="G42" s="52">
        <f t="shared" si="1"/>
        <v>490000</v>
      </c>
    </row>
    <row r="43" spans="1:10" x14ac:dyDescent="0.25">
      <c r="A43" s="9" t="s">
        <v>173</v>
      </c>
      <c r="B43" s="191" t="s">
        <v>174</v>
      </c>
      <c r="C43" s="192"/>
      <c r="D43" s="9"/>
      <c r="E43" s="49"/>
      <c r="F43" s="50"/>
      <c r="G43" s="52"/>
    </row>
    <row r="44" spans="1:10" x14ac:dyDescent="0.25">
      <c r="A44" s="9" t="s">
        <v>175</v>
      </c>
      <c r="B44" s="184" t="s">
        <v>176</v>
      </c>
      <c r="C44" s="185"/>
      <c r="D44" s="9" t="s">
        <v>31</v>
      </c>
      <c r="E44" s="49">
        <v>0</v>
      </c>
      <c r="F44" s="50">
        <v>45950</v>
      </c>
      <c r="G44" s="52">
        <f t="shared" si="1"/>
        <v>0</v>
      </c>
    </row>
    <row r="45" spans="1:10" x14ac:dyDescent="0.25">
      <c r="A45" s="9" t="s">
        <v>177</v>
      </c>
      <c r="B45" s="184" t="s">
        <v>178</v>
      </c>
      <c r="C45" s="185"/>
      <c r="D45" s="9" t="s">
        <v>179</v>
      </c>
      <c r="E45" s="49">
        <v>0</v>
      </c>
      <c r="F45" s="50">
        <v>45000</v>
      </c>
      <c r="G45" s="52">
        <f t="shared" si="1"/>
        <v>0</v>
      </c>
    </row>
    <row r="46" spans="1:10" x14ac:dyDescent="0.25">
      <c r="A46" s="9" t="s">
        <v>180</v>
      </c>
      <c r="B46" s="184" t="s">
        <v>181</v>
      </c>
      <c r="C46" s="185"/>
      <c r="D46" s="9" t="s">
        <v>31</v>
      </c>
      <c r="E46" s="49">
        <v>0</v>
      </c>
      <c r="F46" s="50">
        <v>497</v>
      </c>
      <c r="G46" s="52">
        <f t="shared" si="1"/>
        <v>0</v>
      </c>
    </row>
    <row r="47" spans="1:10" x14ac:dyDescent="0.25">
      <c r="A47" s="9" t="s">
        <v>182</v>
      </c>
      <c r="B47" s="184" t="s">
        <v>183</v>
      </c>
      <c r="C47" s="185"/>
      <c r="D47" s="9" t="s">
        <v>179</v>
      </c>
      <c r="E47" s="49">
        <v>0</v>
      </c>
      <c r="F47" s="50">
        <v>120000</v>
      </c>
      <c r="G47" s="52">
        <f t="shared" si="1"/>
        <v>0</v>
      </c>
    </row>
    <row r="48" spans="1:10" x14ac:dyDescent="0.25">
      <c r="A48" s="9" t="s">
        <v>184</v>
      </c>
      <c r="B48" s="184" t="s">
        <v>185</v>
      </c>
      <c r="C48" s="185"/>
      <c r="D48" s="9" t="s">
        <v>31</v>
      </c>
      <c r="E48" s="49">
        <v>0</v>
      </c>
      <c r="F48" s="50">
        <v>50000</v>
      </c>
      <c r="G48" s="52">
        <f t="shared" si="1"/>
        <v>0</v>
      </c>
    </row>
    <row r="49" spans="1:7" x14ac:dyDescent="0.25">
      <c r="A49" s="53"/>
      <c r="B49" s="184"/>
      <c r="C49" s="185"/>
      <c r="D49" s="9"/>
      <c r="E49" s="49"/>
      <c r="F49" s="50" t="s">
        <v>34</v>
      </c>
      <c r="G49" s="52">
        <f>+SUM(G29:G48)</f>
        <v>798647.13742160797</v>
      </c>
    </row>
    <row r="50" spans="1:7" x14ac:dyDescent="0.25">
      <c r="A50" s="59">
        <v>5</v>
      </c>
      <c r="B50" s="193" t="s">
        <v>186</v>
      </c>
      <c r="C50" s="194"/>
      <c r="D50" s="59"/>
      <c r="E50" s="60"/>
      <c r="F50" s="61"/>
      <c r="G50" s="62"/>
    </row>
    <row r="51" spans="1:7" x14ac:dyDescent="0.25">
      <c r="A51" s="59"/>
      <c r="B51" s="193"/>
      <c r="C51" s="194"/>
      <c r="D51" s="59"/>
      <c r="E51" s="60" t="s">
        <v>187</v>
      </c>
      <c r="F51" s="63" t="s">
        <v>188</v>
      </c>
      <c r="G51" s="64" t="s">
        <v>138</v>
      </c>
    </row>
    <row r="52" spans="1:7" x14ac:dyDescent="0.25">
      <c r="A52" s="9" t="s">
        <v>189</v>
      </c>
      <c r="B52" s="184" t="s">
        <v>190</v>
      </c>
      <c r="C52" s="185"/>
      <c r="D52" s="9"/>
      <c r="E52" s="65">
        <v>0.05</v>
      </c>
      <c r="F52" s="50">
        <f ca="1">'PRESUPUESTO GAVIONES'!G19</f>
        <v>319367922.95639116</v>
      </c>
      <c r="G52" s="52">
        <f t="shared" ref="G52:G58" ca="1" si="2">+E52*F52</f>
        <v>15968396.147819558</v>
      </c>
    </row>
    <row r="53" spans="1:7" x14ac:dyDescent="0.25">
      <c r="A53" s="9" t="s">
        <v>191</v>
      </c>
      <c r="B53" s="184" t="s">
        <v>192</v>
      </c>
      <c r="C53" s="185"/>
      <c r="D53" s="9"/>
      <c r="E53" s="65">
        <v>0.01</v>
      </c>
      <c r="F53" s="50">
        <f ca="1">+F52</f>
        <v>319367922.95639116</v>
      </c>
      <c r="G53" s="52">
        <f t="shared" ca="1" si="2"/>
        <v>3193679.2295639114</v>
      </c>
    </row>
    <row r="54" spans="1:7" x14ac:dyDescent="0.25">
      <c r="A54" s="9" t="s">
        <v>193</v>
      </c>
      <c r="B54" s="184" t="s">
        <v>194</v>
      </c>
      <c r="C54" s="185"/>
      <c r="D54" s="9"/>
      <c r="E54" s="65">
        <v>0.04</v>
      </c>
      <c r="F54" s="50">
        <f t="shared" ref="F54:F58" ca="1" si="3">+F53</f>
        <v>319367922.95639116</v>
      </c>
      <c r="G54" s="52">
        <f t="shared" ca="1" si="2"/>
        <v>12774716.918255646</v>
      </c>
    </row>
    <row r="55" spans="1:7" x14ac:dyDescent="0.25">
      <c r="A55" s="9" t="s">
        <v>195</v>
      </c>
      <c r="B55" s="184" t="s">
        <v>196</v>
      </c>
      <c r="C55" s="185"/>
      <c r="D55" s="9"/>
      <c r="E55" s="65">
        <v>0.02</v>
      </c>
      <c r="F55" s="50">
        <f t="shared" ca="1" si="3"/>
        <v>319367922.95639116</v>
      </c>
      <c r="G55" s="52">
        <f t="shared" ca="1" si="2"/>
        <v>6387358.4591278229</v>
      </c>
    </row>
    <row r="56" spans="1:7" x14ac:dyDescent="0.25">
      <c r="A56" s="9" t="s">
        <v>197</v>
      </c>
      <c r="B56" s="184" t="s">
        <v>198</v>
      </c>
      <c r="C56" s="185"/>
      <c r="D56" s="9"/>
      <c r="E56" s="65">
        <v>2.5000000000000001E-2</v>
      </c>
      <c r="F56" s="50">
        <f t="shared" ca="1" si="3"/>
        <v>319367922.95639116</v>
      </c>
      <c r="G56" s="52">
        <f t="shared" ca="1" si="2"/>
        <v>7984198.0739097791</v>
      </c>
    </row>
    <row r="57" spans="1:7" x14ac:dyDescent="0.25">
      <c r="A57" s="9" t="s">
        <v>199</v>
      </c>
      <c r="B57" s="184" t="s">
        <v>267</v>
      </c>
      <c r="C57" s="185"/>
      <c r="D57" s="9"/>
      <c r="E57" s="65">
        <v>0.02</v>
      </c>
      <c r="F57" s="50">
        <f t="shared" ca="1" si="3"/>
        <v>319367922.95639116</v>
      </c>
      <c r="G57" s="52">
        <f t="shared" ca="1" si="2"/>
        <v>6387358.4591278229</v>
      </c>
    </row>
    <row r="58" spans="1:7" x14ac:dyDescent="0.25">
      <c r="A58" s="9">
        <v>5.7</v>
      </c>
      <c r="B58" s="184" t="s">
        <v>268</v>
      </c>
      <c r="C58" s="185"/>
      <c r="D58" s="9"/>
      <c r="E58" s="65">
        <v>8.9999999999999993E-3</v>
      </c>
      <c r="F58" s="50">
        <f t="shared" ca="1" si="3"/>
        <v>319367922.95639116</v>
      </c>
      <c r="G58" s="52">
        <f t="shared" ca="1" si="2"/>
        <v>2874311.3066075202</v>
      </c>
    </row>
    <row r="59" spans="1:7" x14ac:dyDescent="0.25">
      <c r="A59" s="9"/>
      <c r="B59" s="184"/>
      <c r="C59" s="185"/>
      <c r="D59" s="9"/>
      <c r="E59" s="49"/>
      <c r="F59" s="50" t="s">
        <v>34</v>
      </c>
      <c r="G59" s="52">
        <f ca="1">+SUM(G52:G58)</f>
        <v>55570018.594412066</v>
      </c>
    </row>
    <row r="60" spans="1:7" x14ac:dyDescent="0.25">
      <c r="A60" s="59">
        <v>6</v>
      </c>
      <c r="B60" s="193" t="s">
        <v>200</v>
      </c>
      <c r="C60" s="194"/>
      <c r="D60" s="59"/>
      <c r="E60" s="60"/>
      <c r="F60" s="61"/>
      <c r="G60" s="62"/>
    </row>
    <row r="61" spans="1:7" x14ac:dyDescent="0.25">
      <c r="A61" s="59"/>
      <c r="B61" s="193"/>
      <c r="C61" s="194"/>
      <c r="D61" s="60" t="s">
        <v>201</v>
      </c>
      <c r="E61" s="66" t="s">
        <v>202</v>
      </c>
      <c r="F61" s="63" t="s">
        <v>203</v>
      </c>
      <c r="G61" s="64" t="s">
        <v>138</v>
      </c>
    </row>
    <row r="62" spans="1:7" ht="16.5" x14ac:dyDescent="0.25">
      <c r="A62" s="9" t="s">
        <v>204</v>
      </c>
      <c r="B62" s="196" t="s">
        <v>205</v>
      </c>
      <c r="C62" s="197"/>
      <c r="D62" s="51">
        <v>0.2</v>
      </c>
      <c r="E62" s="67">
        <f ca="1">F52</f>
        <v>319367922.95639116</v>
      </c>
      <c r="F62" s="68">
        <f ca="1">+D62*E62</f>
        <v>63873584.591278233</v>
      </c>
      <c r="G62" s="52">
        <f ca="1">+E62*0.2%</f>
        <v>638735.84591278236</v>
      </c>
    </row>
    <row r="63" spans="1:7" ht="16.5" x14ac:dyDescent="0.25">
      <c r="A63" s="9" t="s">
        <v>206</v>
      </c>
      <c r="B63" s="196" t="s">
        <v>207</v>
      </c>
      <c r="C63" s="197"/>
      <c r="D63" s="51">
        <v>0.3</v>
      </c>
      <c r="E63" s="67">
        <f ca="1">+E62</f>
        <v>319367922.95639116</v>
      </c>
      <c r="F63" s="68">
        <f ca="1">+D63*E63</f>
        <v>95810376.886917338</v>
      </c>
      <c r="G63" s="52">
        <f ca="1">+E63*0.3%</f>
        <v>958103.76886917348</v>
      </c>
    </row>
    <row r="64" spans="1:7" ht="16.5" x14ac:dyDescent="0.25">
      <c r="A64" s="9" t="s">
        <v>208</v>
      </c>
      <c r="B64" s="196" t="s">
        <v>209</v>
      </c>
      <c r="C64" s="197"/>
      <c r="D64" s="51">
        <v>0.05</v>
      </c>
      <c r="E64" s="67">
        <f t="shared" ref="E64:E66" ca="1" si="4">+E63</f>
        <v>319367922.95639116</v>
      </c>
      <c r="F64" s="68">
        <f ca="1">+D64*E64</f>
        <v>15968396.147819558</v>
      </c>
      <c r="G64" s="52">
        <f ca="1">+E64*0.05%</f>
        <v>159683.96147819559</v>
      </c>
    </row>
    <row r="65" spans="1:12" ht="16.5" x14ac:dyDescent="0.25">
      <c r="A65" s="9" t="s">
        <v>210</v>
      </c>
      <c r="B65" s="196" t="s">
        <v>211</v>
      </c>
      <c r="C65" s="197"/>
      <c r="D65" s="51">
        <v>0.2</v>
      </c>
      <c r="E65" s="67">
        <f t="shared" ca="1" si="4"/>
        <v>319367922.95639116</v>
      </c>
      <c r="F65" s="68">
        <f ca="1">+D65*E65</f>
        <v>63873584.591278233</v>
      </c>
      <c r="G65" s="52">
        <f ca="1">+E65*0.2%</f>
        <v>638735.84591278236</v>
      </c>
    </row>
    <row r="66" spans="1:12" ht="16.5" x14ac:dyDescent="0.25">
      <c r="A66" s="9" t="s">
        <v>212</v>
      </c>
      <c r="B66" s="196" t="s">
        <v>213</v>
      </c>
      <c r="C66" s="197"/>
      <c r="D66" s="51">
        <v>0.05</v>
      </c>
      <c r="E66" s="67">
        <f t="shared" ca="1" si="4"/>
        <v>319367922.95639116</v>
      </c>
      <c r="F66" s="68">
        <f ca="1">+D66*E66</f>
        <v>15968396.147819558</v>
      </c>
      <c r="G66" s="52">
        <f ca="1">+E66*0.05%</f>
        <v>159683.96147819559</v>
      </c>
    </row>
    <row r="67" spans="1:12" x14ac:dyDescent="0.25">
      <c r="A67" s="9"/>
      <c r="B67" s="57"/>
      <c r="C67" s="58"/>
      <c r="D67" s="9"/>
      <c r="E67" s="49"/>
      <c r="F67" s="50" t="s">
        <v>34</v>
      </c>
      <c r="G67" s="52">
        <f ca="1">+SUM(G62:G66)</f>
        <v>2554943.3836511294</v>
      </c>
      <c r="J67" s="30"/>
    </row>
    <row r="68" spans="1:12" x14ac:dyDescent="0.25">
      <c r="A68" s="97"/>
      <c r="B68" s="198"/>
      <c r="C68" s="199"/>
      <c r="D68" s="199"/>
      <c r="E68" s="199"/>
      <c r="F68" s="200"/>
      <c r="G68" s="70">
        <f ca="1">+G26+G49+G59+G67</f>
        <v>68915889.548119992</v>
      </c>
      <c r="J68" s="30"/>
    </row>
    <row r="69" spans="1:12" x14ac:dyDescent="0.25">
      <c r="A69" s="97"/>
      <c r="B69" s="198" t="s">
        <v>233</v>
      </c>
      <c r="C69" s="199"/>
      <c r="D69" s="199"/>
      <c r="E69" s="199"/>
      <c r="F69" s="200"/>
      <c r="G69" s="70">
        <f>'PRESUPUESTO GAVIONES'!G16</f>
        <v>238525746.10311538</v>
      </c>
      <c r="J69" s="30"/>
    </row>
    <row r="70" spans="1:12" x14ac:dyDescent="0.25">
      <c r="A70" s="69"/>
      <c r="B70" s="195" t="s">
        <v>214</v>
      </c>
      <c r="C70" s="195"/>
      <c r="D70" s="195"/>
      <c r="E70" s="201">
        <f ca="1">+G68/G69</f>
        <v>0.28892432231750553</v>
      </c>
      <c r="F70" s="202"/>
      <c r="G70" s="70">
        <f ca="1">+E70*G69</f>
        <v>68915889.548119992</v>
      </c>
      <c r="J70" s="30"/>
      <c r="L70" s="31"/>
    </row>
    <row r="71" spans="1:12" x14ac:dyDescent="0.25">
      <c r="A71" s="69"/>
      <c r="B71" s="195" t="s">
        <v>215</v>
      </c>
      <c r="C71" s="195"/>
      <c r="D71" s="195"/>
      <c r="E71" s="201">
        <v>0.05</v>
      </c>
      <c r="F71" s="202"/>
      <c r="G71" s="70">
        <f>+E71*G69</f>
        <v>11926287.305155769</v>
      </c>
      <c r="J71" s="30"/>
    </row>
    <row r="72" spans="1:12" x14ac:dyDescent="0.25">
      <c r="J72" s="30"/>
    </row>
  </sheetData>
  <mergeCells count="62">
    <mergeCell ref="B47:C47"/>
    <mergeCell ref="B70:D70"/>
    <mergeCell ref="B71:D71"/>
    <mergeCell ref="B61:C61"/>
    <mergeCell ref="B62:C62"/>
    <mergeCell ref="B63:C63"/>
    <mergeCell ref="B64:C64"/>
    <mergeCell ref="B65:C65"/>
    <mergeCell ref="B66:C66"/>
    <mergeCell ref="B68:F68"/>
    <mergeCell ref="B69:F69"/>
    <mergeCell ref="E70:F70"/>
    <mergeCell ref="E71:F71"/>
    <mergeCell ref="B58:C58"/>
    <mergeCell ref="B35:C35"/>
    <mergeCell ref="B39:C39"/>
    <mergeCell ref="B40:C40"/>
    <mergeCell ref="B41:C41"/>
    <mergeCell ref="B60:C60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9:C59"/>
    <mergeCell ref="B30:C30"/>
    <mergeCell ref="B31:C31"/>
    <mergeCell ref="B32:C32"/>
    <mergeCell ref="B33:C33"/>
    <mergeCell ref="B34:C34"/>
    <mergeCell ref="B42:C42"/>
    <mergeCell ref="B43:C43"/>
    <mergeCell ref="B44:C44"/>
    <mergeCell ref="B45:C45"/>
    <mergeCell ref="B46:C46"/>
    <mergeCell ref="B37:C37"/>
    <mergeCell ref="B38:C38"/>
    <mergeCell ref="B27:C27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36:C36"/>
    <mergeCell ref="B29:C29"/>
    <mergeCell ref="B9:F9"/>
    <mergeCell ref="A1:G3"/>
    <mergeCell ref="A4:G4"/>
    <mergeCell ref="B6:F6"/>
    <mergeCell ref="B7:F7"/>
    <mergeCell ref="B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PRESUPUESTO GAVIONES</vt:lpstr>
      <vt:lpstr>APU'S</vt:lpstr>
      <vt:lpstr>SUBANALISIS</vt:lpstr>
      <vt:lpstr>PRESTACIONES SOCIALES</vt:lpstr>
      <vt:lpstr>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dvp dra</cp:lastModifiedBy>
  <cp:lastPrinted>2026-03-13T23:26:59Z</cp:lastPrinted>
  <dcterms:created xsi:type="dcterms:W3CDTF">2021-08-23T21:41:56Z</dcterms:created>
  <dcterms:modified xsi:type="dcterms:W3CDTF">2026-07-27T21:53:55Z</dcterms:modified>
</cp:coreProperties>
</file>