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++ASUNCION\2026\Uribia\Procesos de selección\Resguardo\003. Artesanias 2. Seleccion abreviada menor cuantia\1. Prepliegos\"/>
    </mc:Choice>
  </mc:AlternateContent>
  <bookViews>
    <workbookView xWindow="0" yWindow="0" windowWidth="20490" windowHeight="7530" tabRatio="500"/>
  </bookViews>
  <sheets>
    <sheet name="Comunidades" sheetId="1" r:id="rId1"/>
  </sheets>
  <definedNames>
    <definedName name="_xlnm.Print_Titles" localSheetId="0">Comunidades!$11:$11</definedName>
  </definedName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49" i="1" l="1"/>
  <c r="F43" i="1"/>
  <c r="E43" i="1"/>
  <c r="D43" i="1"/>
  <c r="I42" i="1"/>
  <c r="H42" i="1"/>
  <c r="G42" i="1"/>
  <c r="J42" i="1" s="1"/>
  <c r="K42" i="1" s="1"/>
  <c r="I41" i="1"/>
  <c r="J41" i="1" s="1"/>
  <c r="K41" i="1" s="1"/>
  <c r="H41" i="1"/>
  <c r="G41" i="1"/>
  <c r="I40" i="1"/>
  <c r="H40" i="1"/>
  <c r="G40" i="1"/>
  <c r="J40" i="1" s="1"/>
  <c r="K40" i="1" s="1"/>
  <c r="I39" i="1"/>
  <c r="H39" i="1"/>
  <c r="G39" i="1"/>
  <c r="J39" i="1" s="1"/>
  <c r="K39" i="1" s="1"/>
  <c r="I38" i="1"/>
  <c r="H38" i="1"/>
  <c r="J38" i="1" s="1"/>
  <c r="K38" i="1" s="1"/>
  <c r="G38" i="1"/>
  <c r="I37" i="1"/>
  <c r="H37" i="1"/>
  <c r="G37" i="1"/>
  <c r="J37" i="1" s="1"/>
  <c r="K37" i="1" s="1"/>
  <c r="J36" i="1"/>
  <c r="K36" i="1" s="1"/>
  <c r="I36" i="1"/>
  <c r="H36" i="1"/>
  <c r="G36" i="1"/>
  <c r="I35" i="1"/>
  <c r="H35" i="1"/>
  <c r="G35" i="1"/>
  <c r="J35" i="1" s="1"/>
  <c r="K35" i="1" s="1"/>
  <c r="I34" i="1"/>
  <c r="H34" i="1"/>
  <c r="G34" i="1"/>
  <c r="J34" i="1" s="1"/>
  <c r="K34" i="1" s="1"/>
  <c r="I33" i="1"/>
  <c r="J33" i="1" s="1"/>
  <c r="K33" i="1" s="1"/>
  <c r="H33" i="1"/>
  <c r="G33" i="1"/>
  <c r="I32" i="1"/>
  <c r="H32" i="1"/>
  <c r="G32" i="1"/>
  <c r="J32" i="1" s="1"/>
  <c r="K32" i="1" s="1"/>
  <c r="I31" i="1"/>
  <c r="H31" i="1"/>
  <c r="G31" i="1"/>
  <c r="J31" i="1" s="1"/>
  <c r="K31" i="1" s="1"/>
  <c r="I30" i="1"/>
  <c r="H30" i="1"/>
  <c r="J30" i="1" s="1"/>
  <c r="K30" i="1" s="1"/>
  <c r="G30" i="1"/>
  <c r="I29" i="1"/>
  <c r="H29" i="1"/>
  <c r="G29" i="1"/>
  <c r="J29" i="1" s="1"/>
  <c r="K29" i="1" s="1"/>
  <c r="J28" i="1"/>
  <c r="K28" i="1" s="1"/>
  <c r="I28" i="1"/>
  <c r="H28" i="1"/>
  <c r="G28" i="1"/>
  <c r="I27" i="1"/>
  <c r="H27" i="1"/>
  <c r="G27" i="1"/>
  <c r="J27" i="1" s="1"/>
  <c r="K27" i="1" s="1"/>
  <c r="I26" i="1"/>
  <c r="H26" i="1"/>
  <c r="G26" i="1"/>
  <c r="J26" i="1" s="1"/>
  <c r="K26" i="1" s="1"/>
  <c r="I25" i="1"/>
  <c r="J25" i="1" s="1"/>
  <c r="K25" i="1" s="1"/>
  <c r="H25" i="1"/>
  <c r="G25" i="1"/>
  <c r="I24" i="1"/>
  <c r="H24" i="1"/>
  <c r="G24" i="1"/>
  <c r="J24" i="1" s="1"/>
  <c r="K24" i="1" s="1"/>
  <c r="I23" i="1"/>
  <c r="H23" i="1"/>
  <c r="G23" i="1"/>
  <c r="J23" i="1" s="1"/>
  <c r="K23" i="1" s="1"/>
  <c r="I22" i="1"/>
  <c r="H22" i="1"/>
  <c r="J22" i="1" s="1"/>
  <c r="K22" i="1" s="1"/>
  <c r="G22" i="1"/>
  <c r="I21" i="1"/>
  <c r="H21" i="1"/>
  <c r="G21" i="1"/>
  <c r="J21" i="1" s="1"/>
  <c r="K21" i="1" s="1"/>
  <c r="J20" i="1"/>
  <c r="K20" i="1" s="1"/>
  <c r="I20" i="1"/>
  <c r="H20" i="1"/>
  <c r="G20" i="1"/>
  <c r="I19" i="1"/>
  <c r="H19" i="1"/>
  <c r="G19" i="1"/>
  <c r="J19" i="1" s="1"/>
  <c r="K19" i="1" s="1"/>
  <c r="I18" i="1"/>
  <c r="H18" i="1"/>
  <c r="G18" i="1"/>
  <c r="J18" i="1" s="1"/>
  <c r="K18" i="1" s="1"/>
  <c r="I17" i="1"/>
  <c r="J17" i="1" s="1"/>
  <c r="K17" i="1" s="1"/>
  <c r="H17" i="1"/>
  <c r="G17" i="1"/>
  <c r="I16" i="1"/>
  <c r="H16" i="1"/>
  <c r="G16" i="1"/>
  <c r="J16" i="1" s="1"/>
  <c r="K16" i="1" s="1"/>
  <c r="I15" i="1"/>
  <c r="H15" i="1"/>
  <c r="G15" i="1"/>
  <c r="J15" i="1" s="1"/>
  <c r="K15" i="1" s="1"/>
  <c r="I14" i="1"/>
  <c r="H14" i="1"/>
  <c r="J14" i="1" s="1"/>
  <c r="K14" i="1" s="1"/>
  <c r="G14" i="1"/>
  <c r="I13" i="1"/>
  <c r="I43" i="1" s="1"/>
  <c r="H13" i="1"/>
  <c r="H43" i="1" s="1"/>
  <c r="G13" i="1"/>
  <c r="J13" i="1" s="1"/>
  <c r="K13" i="1" s="1"/>
  <c r="J12" i="1"/>
  <c r="I12" i="1"/>
  <c r="H12" i="1"/>
  <c r="G12" i="1"/>
  <c r="J43" i="1" l="1"/>
  <c r="K12" i="1"/>
  <c r="G43" i="1"/>
  <c r="F50" i="1" l="1"/>
  <c r="F48" i="1"/>
  <c r="F47" i="1"/>
  <c r="F46" i="1"/>
  <c r="K43" i="1"/>
</calcChain>
</file>

<file path=xl/sharedStrings.xml><?xml version="1.0" encoding="utf-8"?>
<sst xmlns="http://schemas.openxmlformats.org/spreadsheetml/2006/main" count="97" uniqueCount="78">
  <si>
    <t>ALCALDÍA MUNICIPAL DE URIBIA — SECRETARÍA DE ASUNTOS INDÍGENAS</t>
  </si>
  <si>
    <t>EJECUCIÓN POR COMUNIDAD — Saldos, Kits y Aportes</t>
  </si>
  <si>
    <t>Código 1-RIU-15-3301 — Fortalecimiento del oficio artesanal tradicional wayuu — Resguardo Indígena de la Alta y Media Guajira — Uribia, La Guajira</t>
  </si>
  <si>
    <t>SGP-AESGPRI 2026 · Vigencia fiscal 2026 · Cada comunidad se factura únicamente hasta el saldo individual asignado.</t>
  </si>
  <si>
    <t>PARÁMETROS DEL MODELO (celdas amarillas son editables)</t>
  </si>
  <si>
    <t>Valor unitario Kit Principal:</t>
  </si>
  <si>
    <t>← Costo físico del Kit Principal (24 ítems)</t>
  </si>
  <si>
    <t>Valor unitario Kit Complementario (Kit+):</t>
  </si>
  <si>
    <t>← Costo físico del Kit Complementario (5 ítems)</t>
  </si>
  <si>
    <t>Costos transversales totales del proyecto:</t>
  </si>
  <si>
    <t>← Bloques 1 a 9 del presupuesto (todo menos kits)</t>
  </si>
  <si>
    <t>Cód</t>
  </si>
  <si>
    <t>Comunidad</t>
  </si>
  <si>
    <t>Corregimiento</t>
  </si>
  <si>
    <t>Saldo asignado</t>
  </si>
  <si>
    <t>Kits Principal</t>
  </si>
  <si>
    <t>Kit+</t>
  </si>
  <si>
    <t>Gasto Kit Principal</t>
  </si>
  <si>
    <t>Gasto Kit+</t>
  </si>
  <si>
    <t>Gasto transversales</t>
  </si>
  <si>
    <t>Total facturado</t>
  </si>
  <si>
    <t>Saldo no ejecutado</t>
  </si>
  <si>
    <t>ASRRALIMANA</t>
  </si>
  <si>
    <t>EL CARDON</t>
  </si>
  <si>
    <t>CHAMAIN</t>
  </si>
  <si>
    <t>COUSHARARU</t>
  </si>
  <si>
    <t>IRRAIPA</t>
  </si>
  <si>
    <t>CUATALUU</t>
  </si>
  <si>
    <t>QUEMERRY</t>
  </si>
  <si>
    <t>NAZARETH</t>
  </si>
  <si>
    <t>GUARERAPU-PERROUTALIMANA-ALANAIPA</t>
  </si>
  <si>
    <t>JONJONCITO</t>
  </si>
  <si>
    <t>HAIPIROULIAMANA</t>
  </si>
  <si>
    <t>ICHIRRAPA</t>
  </si>
  <si>
    <t>IRRUAN-SHOON</t>
  </si>
  <si>
    <t>BAHIA HONDA</t>
  </si>
  <si>
    <t>ITAPARE</t>
  </si>
  <si>
    <t>CARRIZAL</t>
  </si>
  <si>
    <t>JAIPAA</t>
  </si>
  <si>
    <t>ISTNOMANA</t>
  </si>
  <si>
    <t>JAWAIN</t>
  </si>
  <si>
    <t>JIPAIN-JULUWATSHI</t>
  </si>
  <si>
    <t>KASHATAP</t>
  </si>
  <si>
    <t>WIMPESHI</t>
  </si>
  <si>
    <t>KIJONAY</t>
  </si>
  <si>
    <t>SURIMANA</t>
  </si>
  <si>
    <t>PUERTO ESTRELLA</t>
  </si>
  <si>
    <t>LA CURVA</t>
  </si>
  <si>
    <t>MAKULUNTIRRA</t>
  </si>
  <si>
    <t>OROLIWOU</t>
  </si>
  <si>
    <t>SHAPOUKI-PAKIMANA-WOLISHAMANA-MULAMANA</t>
  </si>
  <si>
    <t>PUERTO LOPEZ</t>
  </si>
  <si>
    <t>OUKULE</t>
  </si>
  <si>
    <t>PACLIMANA</t>
  </si>
  <si>
    <t>PALANCISO</t>
  </si>
  <si>
    <t>LANTASIRA-KALIMESRO</t>
  </si>
  <si>
    <t>SIAPANA</t>
  </si>
  <si>
    <t>PUIKAT</t>
  </si>
  <si>
    <t>SIAPANA SECTOR 37</t>
  </si>
  <si>
    <t>JAREIN-PURRULU</t>
  </si>
  <si>
    <t>TAGUAIRA</t>
  </si>
  <si>
    <t>TARAMASTOU</t>
  </si>
  <si>
    <t>URIBIA</t>
  </si>
  <si>
    <t>TUTUKAT-PALOUSALU</t>
  </si>
  <si>
    <t>UDTA</t>
  </si>
  <si>
    <t>TOTAL</t>
  </si>
  <si>
    <t>VERIFICACIÓN DE FACTURACIÓN POR SALDO</t>
  </si>
  <si>
    <t>Comunidades con saldo no ejecutado negativo:</t>
  </si>
  <si>
    <t>Debe ser 0 — ninguna comunidad debe sobre-facturarse</t>
  </si>
  <si>
    <t>Mínimo saldo no ejecutado (margen más apretado):</t>
  </si>
  <si>
    <t>Debe ser ≥ 0</t>
  </si>
  <si>
    <t>Comunidades con margen &lt; $50.000:</t>
  </si>
  <si>
    <t>Informativo</t>
  </si>
  <si>
    <t>Comunidades sin Kit+:</t>
  </si>
  <si>
    <t>Solo reciben Kit Principal</t>
  </si>
  <si>
    <t>¿Facturación dentro del saldo de cada comunidad?</t>
  </si>
  <si>
    <t>Cumplimiento global del modelo</t>
  </si>
  <si>
    <t>Fuente: Acuerdo No. 001 de 2025 de la Asamblea de Resguardos Indígenas. Saldos individuales asignados por cada comunidad del Resguardo Indígena de la Alta y Media Guajira. Cifras en pesos colombianos.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</si>
</sst>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&quot;$ &quot;* #,##0_-;&quot;-$ &quot;* #,##0_-;_-&quot;$ &quot;* \-_-;_-@_-"/>
  </numFmts>
  <fonts count="11" x14ac:knownFonts="1">
    <font>
      <sz val="11"/>
      <color theme="1"/>
      <name val="Calibri"/>
      <family val="2"/>
      <charset val="1"/>
    </font>
    <font>
      <b/>
      <sz val="10"/>
      <color rgb="FF555555"/>
      <name val="Arial"/>
      <charset val="1"/>
    </font>
    <font>
      <b/>
      <sz val="16"/>
      <color rgb="FF1F497D"/>
      <name val="Arial"/>
      <charset val="1"/>
    </font>
    <font>
      <i/>
      <sz val="10"/>
      <color rgb="FF333333"/>
      <name val="Arial"/>
      <charset val="1"/>
    </font>
    <font>
      <i/>
      <sz val="9"/>
      <color rgb="FF555555"/>
      <name val="Arial"/>
      <charset val="1"/>
    </font>
    <font>
      <b/>
      <sz val="11"/>
      <color rgb="FFFFFFFF"/>
      <name val="Arial"/>
      <charset val="1"/>
    </font>
    <font>
      <b/>
      <sz val="10"/>
      <color rgb="FF000000"/>
      <name val="Arial"/>
      <charset val="1"/>
    </font>
    <font>
      <b/>
      <sz val="10"/>
      <color rgb="FFFFFFFF"/>
      <name val="Arial"/>
      <charset val="1"/>
    </font>
    <font>
      <sz val="10"/>
      <color rgb="FF000000"/>
      <name val="Arial"/>
      <charset val="1"/>
    </font>
    <font>
      <b/>
      <sz val="12"/>
      <color rgb="FFFFFFFF"/>
      <name val="Arial"/>
      <charset val="1"/>
    </font>
    <font>
      <b/>
      <sz val="12"/>
      <color rgb="FF375623"/>
      <name val="Arial"/>
      <charset val="1"/>
    </font>
  </fonts>
  <fills count="8">
    <fill>
      <patternFill patternType="none"/>
    </fill>
    <fill>
      <patternFill patternType="gray125"/>
    </fill>
    <fill>
      <patternFill patternType="solid">
        <fgColor rgb="FF2E75B6"/>
        <bgColor rgb="FF0066CC"/>
      </patternFill>
    </fill>
    <fill>
      <patternFill patternType="solid">
        <fgColor rgb="FFF2F2F2"/>
        <bgColor rgb="FFEBF1DE"/>
      </patternFill>
    </fill>
    <fill>
      <patternFill patternType="solid">
        <fgColor rgb="FFFFF2CC"/>
        <bgColor rgb="FFEBF1DE"/>
      </patternFill>
    </fill>
    <fill>
      <patternFill patternType="solid">
        <fgColor rgb="FF1F497D"/>
        <bgColor rgb="FF003366"/>
      </patternFill>
    </fill>
    <fill>
      <patternFill patternType="solid">
        <fgColor rgb="FFFFFFFF"/>
        <bgColor rgb="FFF2F2F2"/>
      </patternFill>
    </fill>
    <fill>
      <patternFill patternType="solid">
        <fgColor rgb="FFEBF1DE"/>
        <bgColor rgb="FFF2F2F2"/>
      </patternFill>
    </fill>
  </fills>
  <borders count="3">
    <border>
      <left/>
      <right/>
      <top/>
      <bottom/>
      <diagonal/>
    </border>
    <border>
      <left style="thin">
        <color rgb="FF888888"/>
      </left>
      <right/>
      <top style="thin">
        <color rgb="FF888888"/>
      </top>
      <bottom style="thin">
        <color rgb="FF888888"/>
      </bottom>
      <diagonal/>
    </border>
    <border>
      <left style="thin">
        <color rgb="FF888888"/>
      </left>
      <right style="thin">
        <color rgb="FF888888"/>
      </right>
      <top style="thin">
        <color rgb="FF888888"/>
      </top>
      <bottom style="thin">
        <color rgb="FF888888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4" fillId="0" borderId="1" xfId="0" applyFont="1" applyBorder="1" applyAlignment="1">
      <alignment horizontal="left" vertical="center" wrapText="1"/>
    </xf>
    <xf numFmtId="0" fontId="9" fillId="5" borderId="1" xfId="0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4" fontId="6" fillId="4" borderId="2" xfId="0" applyNumberFormat="1" applyFont="1" applyFill="1" applyBorder="1" applyAlignment="1">
      <alignment horizontal="right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left" vertical="center" wrapText="1"/>
    </xf>
    <xf numFmtId="164" fontId="8" fillId="6" borderId="2" xfId="0" applyNumberFormat="1" applyFont="1" applyFill="1" applyBorder="1" applyAlignment="1">
      <alignment horizontal="right" vertical="center" wrapText="1"/>
    </xf>
    <xf numFmtId="3" fontId="6" fillId="6" borderId="2" xfId="0" applyNumberFormat="1" applyFont="1" applyFill="1" applyBorder="1" applyAlignment="1">
      <alignment horizontal="center" vertical="center" wrapText="1"/>
    </xf>
    <xf numFmtId="3" fontId="8" fillId="6" borderId="2" xfId="0" applyNumberFormat="1" applyFont="1" applyFill="1" applyBorder="1" applyAlignment="1">
      <alignment horizontal="center" vertical="center" wrapText="1"/>
    </xf>
    <xf numFmtId="164" fontId="6" fillId="6" borderId="2" xfId="0" applyNumberFormat="1" applyFont="1" applyFill="1" applyBorder="1" applyAlignment="1">
      <alignment horizontal="right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left" vertical="center" wrapText="1"/>
    </xf>
    <xf numFmtId="164" fontId="8" fillId="3" borderId="2" xfId="0" applyNumberFormat="1" applyFont="1" applyFill="1" applyBorder="1" applyAlignment="1">
      <alignment horizontal="right" vertical="center" wrapText="1"/>
    </xf>
    <xf numFmtId="3" fontId="6" fillId="3" borderId="2" xfId="0" applyNumberFormat="1" applyFont="1" applyFill="1" applyBorder="1" applyAlignment="1">
      <alignment horizontal="center" vertical="center" wrapText="1"/>
    </xf>
    <xf numFmtId="3" fontId="8" fillId="3" borderId="2" xfId="0" applyNumberFormat="1" applyFont="1" applyFill="1" applyBorder="1" applyAlignment="1">
      <alignment horizontal="center" vertical="center" wrapText="1"/>
    </xf>
    <xf numFmtId="164" fontId="6" fillId="3" borderId="2" xfId="0" applyNumberFormat="1" applyFont="1" applyFill="1" applyBorder="1" applyAlignment="1">
      <alignment horizontal="right" vertical="center" wrapText="1"/>
    </xf>
    <xf numFmtId="164" fontId="9" fillId="5" borderId="2" xfId="0" applyNumberFormat="1" applyFont="1" applyFill="1" applyBorder="1" applyAlignment="1">
      <alignment horizontal="right" vertical="center" wrapText="1"/>
    </xf>
    <xf numFmtId="3" fontId="9" fillId="5" borderId="2" xfId="0" applyNumberFormat="1" applyFont="1" applyFill="1" applyBorder="1" applyAlignment="1">
      <alignment horizontal="center" vertical="center" wrapText="1"/>
    </xf>
    <xf numFmtId="0" fontId="10" fillId="7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88888"/>
      <rgbColor rgb="FF9999FF"/>
      <rgbColor rgb="FF993366"/>
      <rgbColor rgb="FFFFF2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BF1DE"/>
      <rgbColor rgb="FFFFFF99"/>
      <rgbColor rgb="FF99CCFF"/>
      <rgbColor rgb="FFFF99CC"/>
      <rgbColor rgb="FFCC99FF"/>
      <rgbColor rgb="FFFFCC99"/>
      <rgbColor rgb="FF2E75B6"/>
      <rgbColor rgb="FF33CCCC"/>
      <rgbColor rgb="FF99CC00"/>
      <rgbColor rgb="FFFFCC00"/>
      <rgbColor rgb="FFFF9900"/>
      <rgbColor rgb="FFFF6600"/>
      <rgbColor rgb="FF555555"/>
      <rgbColor rgb="FF969696"/>
      <rgbColor rgb="FF003366"/>
      <rgbColor rgb="FF339966"/>
      <rgbColor rgb="FF003300"/>
      <rgbColor rgb="FF375623"/>
      <rgbColor rgb="FF993300"/>
      <rgbColor rgb="FF993366"/>
      <rgbColor rgb="FF1F497D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3"/>
  <sheetViews>
    <sheetView tabSelected="1" zoomScaleNormal="100" workbookViewId="0">
      <pane ySplit="11" topLeftCell="A51" activePane="bottomLeft" state="frozen"/>
      <selection pane="bottomLeft" activeCell="A36" sqref="A36"/>
    </sheetView>
  </sheetViews>
  <sheetFormatPr baseColWidth="10" defaultColWidth="8.7109375" defaultRowHeight="15" x14ac:dyDescent="0.25"/>
  <cols>
    <col min="1" max="1" width="8" customWidth="1"/>
    <col min="2" max="2" width="38" customWidth="1"/>
    <col min="3" max="3" width="18" customWidth="1"/>
    <col min="4" max="4" width="17" customWidth="1"/>
    <col min="5" max="5" width="11" customWidth="1"/>
    <col min="6" max="6" width="8" customWidth="1"/>
    <col min="7" max="7" width="17" customWidth="1"/>
    <col min="8" max="8" width="16" customWidth="1"/>
    <col min="9" max="9" width="18" customWidth="1"/>
    <col min="10" max="11" width="17" customWidth="1"/>
  </cols>
  <sheetData>
    <row r="1" spans="1:11" ht="18" customHeight="1" x14ac:dyDescent="0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ht="25.5" customHeight="1" x14ac:dyDescent="0.25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</row>
    <row r="3" spans="1:11" ht="27.75" customHeight="1" x14ac:dyDescent="0.25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pans="1:11" ht="18" customHeight="1" x14ac:dyDescent="0.2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ht="7.5" customHeight="1" x14ac:dyDescent="0.25"/>
    <row r="6" spans="1:11" ht="19.5" customHeight="1" x14ac:dyDescent="0.25">
      <c r="A6" s="5" t="s">
        <v>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19.5" customHeight="1" x14ac:dyDescent="0.25">
      <c r="A7" s="4" t="s">
        <v>5</v>
      </c>
      <c r="B7" s="4"/>
      <c r="C7" s="4"/>
      <c r="D7" s="10">
        <v>650000</v>
      </c>
      <c r="E7" s="3" t="s">
        <v>6</v>
      </c>
      <c r="F7" s="3"/>
      <c r="G7" s="3"/>
      <c r="H7" s="3"/>
      <c r="I7" s="3"/>
      <c r="J7" s="3"/>
      <c r="K7" s="3"/>
    </row>
    <row r="8" spans="1:11" ht="19.5" customHeight="1" x14ac:dyDescent="0.25">
      <c r="A8" s="4" t="s">
        <v>7</v>
      </c>
      <c r="B8" s="4"/>
      <c r="C8" s="4"/>
      <c r="D8" s="10">
        <v>250000</v>
      </c>
      <c r="E8" s="3" t="s">
        <v>8</v>
      </c>
      <c r="F8" s="3"/>
      <c r="G8" s="3"/>
      <c r="H8" s="3"/>
      <c r="I8" s="3"/>
      <c r="J8" s="3"/>
      <c r="K8" s="3"/>
    </row>
    <row r="9" spans="1:11" ht="19.5" customHeight="1" x14ac:dyDescent="0.25">
      <c r="A9" s="4" t="s">
        <v>9</v>
      </c>
      <c r="B9" s="4"/>
      <c r="C9" s="4"/>
      <c r="D9" s="10">
        <v>218164128</v>
      </c>
      <c r="E9" s="3" t="s">
        <v>10</v>
      </c>
      <c r="F9" s="3"/>
      <c r="G9" s="3"/>
      <c r="H9" s="3"/>
      <c r="I9" s="3"/>
      <c r="J9" s="3"/>
      <c r="K9" s="3"/>
    </row>
    <row r="10" spans="1:11" ht="9.75" customHeight="1" x14ac:dyDescent="0.25"/>
    <row r="11" spans="1:11" ht="36" customHeight="1" x14ac:dyDescent="0.25">
      <c r="A11" s="11" t="s">
        <v>11</v>
      </c>
      <c r="B11" s="11" t="s">
        <v>12</v>
      </c>
      <c r="C11" s="11" t="s">
        <v>13</v>
      </c>
      <c r="D11" s="11" t="s">
        <v>14</v>
      </c>
      <c r="E11" s="11" t="s">
        <v>15</v>
      </c>
      <c r="F11" s="11" t="s">
        <v>16</v>
      </c>
      <c r="G11" s="11" t="s">
        <v>17</v>
      </c>
      <c r="H11" s="11" t="s">
        <v>18</v>
      </c>
      <c r="I11" s="11" t="s">
        <v>19</v>
      </c>
      <c r="J11" s="11" t="s">
        <v>20</v>
      </c>
      <c r="K11" s="11" t="s">
        <v>21</v>
      </c>
    </row>
    <row r="12" spans="1:11" ht="19.5" customHeight="1" x14ac:dyDescent="0.25">
      <c r="A12" s="12">
        <v>10122</v>
      </c>
      <c r="B12" s="13" t="s">
        <v>22</v>
      </c>
      <c r="C12" s="13" t="s">
        <v>23</v>
      </c>
      <c r="D12" s="14">
        <v>29200250.550000001</v>
      </c>
      <c r="E12" s="15">
        <v>26</v>
      </c>
      <c r="F12" s="16">
        <v>1</v>
      </c>
      <c r="G12" s="14">
        <f t="shared" ref="G12:G42" si="0">E12*$D$7</f>
        <v>16900000</v>
      </c>
      <c r="H12" s="14">
        <f t="shared" ref="H12:H42" si="1">F12*$D$8</f>
        <v>250000</v>
      </c>
      <c r="I12" s="14">
        <f t="shared" ref="I12:I42" si="2">E12*($D$9/SUM($E$12:$E$42))</f>
        <v>11866668.050209206</v>
      </c>
      <c r="J12" s="17">
        <f t="shared" ref="J12:J42" si="3">G12+H12+I12</f>
        <v>29016668.050209206</v>
      </c>
      <c r="K12" s="17">
        <f t="shared" ref="K12:K42" si="4">D12-J12</f>
        <v>183582.49979079515</v>
      </c>
    </row>
    <row r="13" spans="1:11" ht="19.5" customHeight="1" x14ac:dyDescent="0.25">
      <c r="A13" s="18">
        <v>10246</v>
      </c>
      <c r="B13" s="19" t="s">
        <v>24</v>
      </c>
      <c r="C13" s="19" t="s">
        <v>23</v>
      </c>
      <c r="D13" s="20">
        <v>29427676.93</v>
      </c>
      <c r="E13" s="21">
        <v>26</v>
      </c>
      <c r="F13" s="22">
        <v>2</v>
      </c>
      <c r="G13" s="20">
        <f t="shared" si="0"/>
        <v>16900000</v>
      </c>
      <c r="H13" s="20">
        <f t="shared" si="1"/>
        <v>500000</v>
      </c>
      <c r="I13" s="20">
        <f t="shared" si="2"/>
        <v>11866668.050209206</v>
      </c>
      <c r="J13" s="23">
        <f t="shared" si="3"/>
        <v>29266668.050209206</v>
      </c>
      <c r="K13" s="23">
        <f t="shared" si="4"/>
        <v>161008.8797907941</v>
      </c>
    </row>
    <row r="14" spans="1:11" ht="19.5" customHeight="1" x14ac:dyDescent="0.25">
      <c r="A14" s="12">
        <v>10285</v>
      </c>
      <c r="B14" s="13" t="s">
        <v>25</v>
      </c>
      <c r="C14" s="13" t="s">
        <v>26</v>
      </c>
      <c r="D14" s="14">
        <v>11496702.52</v>
      </c>
      <c r="E14" s="15">
        <v>10</v>
      </c>
      <c r="F14" s="16">
        <v>1</v>
      </c>
      <c r="G14" s="14">
        <f t="shared" si="0"/>
        <v>6500000</v>
      </c>
      <c r="H14" s="14">
        <f t="shared" si="1"/>
        <v>250000</v>
      </c>
      <c r="I14" s="14">
        <f t="shared" si="2"/>
        <v>4564103.0962343095</v>
      </c>
      <c r="J14" s="17">
        <f t="shared" si="3"/>
        <v>11314103.09623431</v>
      </c>
      <c r="K14" s="17">
        <f t="shared" si="4"/>
        <v>182599.42376568913</v>
      </c>
    </row>
    <row r="15" spans="1:11" ht="19.5" customHeight="1" x14ac:dyDescent="0.25">
      <c r="A15" s="18">
        <v>10289</v>
      </c>
      <c r="B15" s="19" t="s">
        <v>27</v>
      </c>
      <c r="C15" s="19" t="s">
        <v>23</v>
      </c>
      <c r="D15" s="20">
        <v>15897338.77</v>
      </c>
      <c r="E15" s="21">
        <v>14</v>
      </c>
      <c r="F15" s="22">
        <v>1</v>
      </c>
      <c r="G15" s="20">
        <f t="shared" si="0"/>
        <v>9100000</v>
      </c>
      <c r="H15" s="20">
        <f t="shared" si="1"/>
        <v>250000</v>
      </c>
      <c r="I15" s="20">
        <f t="shared" si="2"/>
        <v>6389744.3347280333</v>
      </c>
      <c r="J15" s="23">
        <f t="shared" si="3"/>
        <v>15739744.334728032</v>
      </c>
      <c r="K15" s="23">
        <f t="shared" si="4"/>
        <v>157594.4352719672</v>
      </c>
    </row>
    <row r="16" spans="1:11" ht="19.5" customHeight="1" x14ac:dyDescent="0.25">
      <c r="A16" s="12">
        <v>11390</v>
      </c>
      <c r="B16" s="13" t="s">
        <v>28</v>
      </c>
      <c r="C16" s="13" t="s">
        <v>29</v>
      </c>
      <c r="D16" s="14">
        <v>9603122.8200000003</v>
      </c>
      <c r="E16" s="15">
        <v>8</v>
      </c>
      <c r="F16" s="16">
        <v>3</v>
      </c>
      <c r="G16" s="14">
        <f t="shared" si="0"/>
        <v>5200000</v>
      </c>
      <c r="H16" s="14">
        <f t="shared" si="1"/>
        <v>750000</v>
      </c>
      <c r="I16" s="14">
        <f t="shared" si="2"/>
        <v>3651282.4769874476</v>
      </c>
      <c r="J16" s="17">
        <f t="shared" si="3"/>
        <v>9601282.4769874476</v>
      </c>
      <c r="K16" s="17">
        <f t="shared" si="4"/>
        <v>1840.3430125527084</v>
      </c>
    </row>
    <row r="17" spans="1:11" ht="19.5" customHeight="1" x14ac:dyDescent="0.25">
      <c r="A17" s="18">
        <v>10354</v>
      </c>
      <c r="B17" s="19" t="s">
        <v>30</v>
      </c>
      <c r="C17" s="19" t="s">
        <v>31</v>
      </c>
      <c r="D17" s="20">
        <v>36182919.159999996</v>
      </c>
      <c r="E17" s="21">
        <v>32</v>
      </c>
      <c r="F17" s="22">
        <v>3</v>
      </c>
      <c r="G17" s="20">
        <f t="shared" si="0"/>
        <v>20800000</v>
      </c>
      <c r="H17" s="20">
        <f t="shared" si="1"/>
        <v>750000</v>
      </c>
      <c r="I17" s="20">
        <f t="shared" si="2"/>
        <v>14605129.90794979</v>
      </c>
      <c r="J17" s="23">
        <f t="shared" si="3"/>
        <v>36155129.90794979</v>
      </c>
      <c r="K17" s="23">
        <f t="shared" si="4"/>
        <v>27789.252050206065</v>
      </c>
    </row>
    <row r="18" spans="1:11" ht="19.5" customHeight="1" x14ac:dyDescent="0.25">
      <c r="A18" s="12">
        <v>10369</v>
      </c>
      <c r="B18" s="13" t="s">
        <v>32</v>
      </c>
      <c r="C18" s="13" t="s">
        <v>23</v>
      </c>
      <c r="D18" s="14">
        <v>19481968.98</v>
      </c>
      <c r="E18" s="15">
        <v>17</v>
      </c>
      <c r="F18" s="16">
        <v>2</v>
      </c>
      <c r="G18" s="14">
        <f t="shared" si="0"/>
        <v>11050000</v>
      </c>
      <c r="H18" s="14">
        <f t="shared" si="1"/>
        <v>500000</v>
      </c>
      <c r="I18" s="14">
        <f t="shared" si="2"/>
        <v>7758975.2635983266</v>
      </c>
      <c r="J18" s="17">
        <f t="shared" si="3"/>
        <v>19308975.263598327</v>
      </c>
      <c r="K18" s="17">
        <f t="shared" si="4"/>
        <v>172993.71640167385</v>
      </c>
    </row>
    <row r="19" spans="1:11" ht="19.5" customHeight="1" x14ac:dyDescent="0.25">
      <c r="A19" s="18">
        <v>10397</v>
      </c>
      <c r="B19" s="19" t="s">
        <v>33</v>
      </c>
      <c r="C19" s="19" t="s">
        <v>31</v>
      </c>
      <c r="D19" s="20">
        <v>16187095.41</v>
      </c>
      <c r="E19" s="21">
        <v>14</v>
      </c>
      <c r="F19" s="22">
        <v>2</v>
      </c>
      <c r="G19" s="20">
        <f t="shared" si="0"/>
        <v>9100000</v>
      </c>
      <c r="H19" s="20">
        <f t="shared" si="1"/>
        <v>500000</v>
      </c>
      <c r="I19" s="20">
        <f t="shared" si="2"/>
        <v>6389744.3347280333</v>
      </c>
      <c r="J19" s="23">
        <f t="shared" si="3"/>
        <v>15989744.334728032</v>
      </c>
      <c r="K19" s="23">
        <f t="shared" si="4"/>
        <v>197351.0752719678</v>
      </c>
    </row>
    <row r="20" spans="1:11" ht="19.5" customHeight="1" x14ac:dyDescent="0.25">
      <c r="A20" s="12">
        <v>10432</v>
      </c>
      <c r="B20" s="13" t="s">
        <v>34</v>
      </c>
      <c r="C20" s="13" t="s">
        <v>35</v>
      </c>
      <c r="D20" s="14">
        <v>18690350.399999999</v>
      </c>
      <c r="E20" s="15">
        <v>16</v>
      </c>
      <c r="F20" s="16">
        <v>3</v>
      </c>
      <c r="G20" s="14">
        <f t="shared" si="0"/>
        <v>10400000</v>
      </c>
      <c r="H20" s="14">
        <f t="shared" si="1"/>
        <v>750000</v>
      </c>
      <c r="I20" s="14">
        <f t="shared" si="2"/>
        <v>7302564.9539748952</v>
      </c>
      <c r="J20" s="17">
        <f t="shared" si="3"/>
        <v>18452564.953974895</v>
      </c>
      <c r="K20" s="17">
        <f t="shared" si="4"/>
        <v>237785.44602510333</v>
      </c>
    </row>
    <row r="21" spans="1:11" ht="19.5" customHeight="1" x14ac:dyDescent="0.25">
      <c r="A21" s="18">
        <v>10480</v>
      </c>
      <c r="B21" s="19" t="s">
        <v>36</v>
      </c>
      <c r="C21" s="19" t="s">
        <v>37</v>
      </c>
      <c r="D21" s="20">
        <v>7638999.2400000002</v>
      </c>
      <c r="E21" s="21">
        <v>6</v>
      </c>
      <c r="F21" s="22">
        <v>4</v>
      </c>
      <c r="G21" s="20">
        <f t="shared" si="0"/>
        <v>3900000</v>
      </c>
      <c r="H21" s="20">
        <f t="shared" si="1"/>
        <v>1000000</v>
      </c>
      <c r="I21" s="20">
        <f t="shared" si="2"/>
        <v>2738461.8577405857</v>
      </c>
      <c r="J21" s="23">
        <f t="shared" si="3"/>
        <v>7638461.8577405857</v>
      </c>
      <c r="K21" s="23">
        <f t="shared" si="4"/>
        <v>537.38225941453129</v>
      </c>
    </row>
    <row r="22" spans="1:11" ht="19.5" customHeight="1" x14ac:dyDescent="0.25">
      <c r="A22" s="12">
        <v>10500</v>
      </c>
      <c r="B22" s="13" t="s">
        <v>38</v>
      </c>
      <c r="C22" s="13" t="s">
        <v>31</v>
      </c>
      <c r="D22" s="14">
        <v>12854458.119999999</v>
      </c>
      <c r="E22" s="15">
        <v>11</v>
      </c>
      <c r="F22" s="16">
        <v>2</v>
      </c>
      <c r="G22" s="14">
        <f t="shared" si="0"/>
        <v>7150000</v>
      </c>
      <c r="H22" s="14">
        <f t="shared" si="1"/>
        <v>500000</v>
      </c>
      <c r="I22" s="14">
        <f t="shared" si="2"/>
        <v>5020513.40585774</v>
      </c>
      <c r="J22" s="17">
        <f t="shared" si="3"/>
        <v>12670513.40585774</v>
      </c>
      <c r="K22" s="17">
        <f t="shared" si="4"/>
        <v>183944.71414225921</v>
      </c>
    </row>
    <row r="23" spans="1:11" ht="19.5" customHeight="1" x14ac:dyDescent="0.25">
      <c r="A23" s="18">
        <v>10478</v>
      </c>
      <c r="B23" s="19" t="s">
        <v>39</v>
      </c>
      <c r="C23" s="19" t="s">
        <v>23</v>
      </c>
      <c r="D23" s="20">
        <v>36341616.170000002</v>
      </c>
      <c r="E23" s="21">
        <v>32</v>
      </c>
      <c r="F23" s="22">
        <v>3</v>
      </c>
      <c r="G23" s="20">
        <f t="shared" si="0"/>
        <v>20800000</v>
      </c>
      <c r="H23" s="20">
        <f t="shared" si="1"/>
        <v>750000</v>
      </c>
      <c r="I23" s="20">
        <f t="shared" si="2"/>
        <v>14605129.90794979</v>
      </c>
      <c r="J23" s="23">
        <f t="shared" si="3"/>
        <v>36155129.90794979</v>
      </c>
      <c r="K23" s="23">
        <f t="shared" si="4"/>
        <v>186486.26205021143</v>
      </c>
    </row>
    <row r="24" spans="1:11" ht="19.5" customHeight="1" x14ac:dyDescent="0.25">
      <c r="A24" s="12">
        <v>10581</v>
      </c>
      <c r="B24" s="13" t="s">
        <v>40</v>
      </c>
      <c r="C24" s="13" t="s">
        <v>31</v>
      </c>
      <c r="D24" s="14">
        <v>24771840.829999998</v>
      </c>
      <c r="E24" s="15">
        <v>22</v>
      </c>
      <c r="F24" s="16">
        <v>1</v>
      </c>
      <c r="G24" s="14">
        <f t="shared" si="0"/>
        <v>14300000</v>
      </c>
      <c r="H24" s="14">
        <f t="shared" si="1"/>
        <v>250000</v>
      </c>
      <c r="I24" s="14">
        <f t="shared" si="2"/>
        <v>10041026.81171548</v>
      </c>
      <c r="J24" s="17">
        <f t="shared" si="3"/>
        <v>24591026.81171548</v>
      </c>
      <c r="K24" s="17">
        <f t="shared" si="4"/>
        <v>180814.01828451827</v>
      </c>
    </row>
    <row r="25" spans="1:11" ht="19.5" customHeight="1" x14ac:dyDescent="0.25">
      <c r="A25" s="18">
        <v>10632</v>
      </c>
      <c r="B25" s="19" t="s">
        <v>41</v>
      </c>
      <c r="C25" s="19" t="s">
        <v>31</v>
      </c>
      <c r="D25" s="20">
        <v>23169764.02</v>
      </c>
      <c r="E25" s="21">
        <v>20</v>
      </c>
      <c r="F25" s="22">
        <v>4</v>
      </c>
      <c r="G25" s="20">
        <f t="shared" si="0"/>
        <v>13000000</v>
      </c>
      <c r="H25" s="20">
        <f t="shared" si="1"/>
        <v>1000000</v>
      </c>
      <c r="I25" s="20">
        <f t="shared" si="2"/>
        <v>9128206.192468619</v>
      </c>
      <c r="J25" s="23">
        <f t="shared" si="3"/>
        <v>23128206.192468621</v>
      </c>
      <c r="K25" s="23">
        <f t="shared" si="4"/>
        <v>41557.827531378716</v>
      </c>
    </row>
    <row r="26" spans="1:11" ht="19.5" customHeight="1" x14ac:dyDescent="0.25">
      <c r="A26" s="12">
        <v>10786</v>
      </c>
      <c r="B26" s="13" t="s">
        <v>42</v>
      </c>
      <c r="C26" s="13" t="s">
        <v>43</v>
      </c>
      <c r="D26" s="14">
        <v>13772249.779999999</v>
      </c>
      <c r="E26" s="15">
        <v>12</v>
      </c>
      <c r="F26" s="16">
        <v>1</v>
      </c>
      <c r="G26" s="14">
        <f t="shared" si="0"/>
        <v>7800000</v>
      </c>
      <c r="H26" s="14">
        <f t="shared" si="1"/>
        <v>250000</v>
      </c>
      <c r="I26" s="14">
        <f t="shared" si="2"/>
        <v>5476923.7154811714</v>
      </c>
      <c r="J26" s="17">
        <f t="shared" si="3"/>
        <v>13526923.715481171</v>
      </c>
      <c r="K26" s="17">
        <f t="shared" si="4"/>
        <v>245326.06451882794</v>
      </c>
    </row>
    <row r="27" spans="1:11" ht="19.5" customHeight="1" x14ac:dyDescent="0.25">
      <c r="A27" s="18">
        <v>10861</v>
      </c>
      <c r="B27" s="19" t="s">
        <v>44</v>
      </c>
      <c r="C27" s="19" t="s">
        <v>26</v>
      </c>
      <c r="D27" s="20">
        <v>20763491.890000001</v>
      </c>
      <c r="E27" s="21">
        <v>18</v>
      </c>
      <c r="F27" s="22">
        <v>3</v>
      </c>
      <c r="G27" s="20">
        <f t="shared" si="0"/>
        <v>11700000</v>
      </c>
      <c r="H27" s="20">
        <f t="shared" si="1"/>
        <v>750000</v>
      </c>
      <c r="I27" s="20">
        <f t="shared" si="2"/>
        <v>8215385.5732217571</v>
      </c>
      <c r="J27" s="23">
        <f t="shared" si="3"/>
        <v>20665385.573221758</v>
      </c>
      <c r="K27" s="23">
        <f t="shared" si="4"/>
        <v>98106.316778242588</v>
      </c>
    </row>
    <row r="28" spans="1:11" ht="19.5" customHeight="1" x14ac:dyDescent="0.25">
      <c r="A28" s="12">
        <v>11551</v>
      </c>
      <c r="B28" s="13" t="s">
        <v>45</v>
      </c>
      <c r="C28" s="13" t="s">
        <v>46</v>
      </c>
      <c r="D28" s="14">
        <v>6512995.0800000001</v>
      </c>
      <c r="E28" s="15">
        <v>5</v>
      </c>
      <c r="F28" s="16">
        <v>3</v>
      </c>
      <c r="G28" s="14">
        <f t="shared" si="0"/>
        <v>3250000</v>
      </c>
      <c r="H28" s="14">
        <f t="shared" si="1"/>
        <v>750000</v>
      </c>
      <c r="I28" s="14">
        <f t="shared" si="2"/>
        <v>2282051.5481171547</v>
      </c>
      <c r="J28" s="17">
        <f t="shared" si="3"/>
        <v>6282051.5481171552</v>
      </c>
      <c r="K28" s="17">
        <f t="shared" si="4"/>
        <v>230943.53188284487</v>
      </c>
    </row>
    <row r="29" spans="1:11" ht="19.5" customHeight="1" x14ac:dyDescent="0.25">
      <c r="A29" s="18">
        <v>10898</v>
      </c>
      <c r="B29" s="19" t="s">
        <v>47</v>
      </c>
      <c r="C29" s="19" t="s">
        <v>23</v>
      </c>
      <c r="D29" s="20">
        <v>8364327.8399999999</v>
      </c>
      <c r="E29" s="21">
        <v>7</v>
      </c>
      <c r="F29" s="22">
        <v>2</v>
      </c>
      <c r="G29" s="20">
        <f t="shared" si="0"/>
        <v>4550000</v>
      </c>
      <c r="H29" s="20">
        <f t="shared" si="1"/>
        <v>500000</v>
      </c>
      <c r="I29" s="20">
        <f t="shared" si="2"/>
        <v>3194872.1673640166</v>
      </c>
      <c r="J29" s="23">
        <f t="shared" si="3"/>
        <v>8244872.1673640162</v>
      </c>
      <c r="K29" s="23">
        <f t="shared" si="4"/>
        <v>119455.67263598368</v>
      </c>
    </row>
    <row r="30" spans="1:11" ht="19.5" customHeight="1" x14ac:dyDescent="0.25">
      <c r="A30" s="12">
        <v>10959</v>
      </c>
      <c r="B30" s="13" t="s">
        <v>48</v>
      </c>
      <c r="C30" s="13" t="s">
        <v>23</v>
      </c>
      <c r="D30" s="14">
        <v>29517644.579999998</v>
      </c>
      <c r="E30" s="15">
        <v>26</v>
      </c>
      <c r="F30" s="16">
        <v>3</v>
      </c>
      <c r="G30" s="14">
        <f t="shared" si="0"/>
        <v>16900000</v>
      </c>
      <c r="H30" s="14">
        <f t="shared" si="1"/>
        <v>750000</v>
      </c>
      <c r="I30" s="14">
        <f t="shared" si="2"/>
        <v>11866668.050209206</v>
      </c>
      <c r="J30" s="17">
        <f t="shared" si="3"/>
        <v>29516668.050209206</v>
      </c>
      <c r="K30" s="17">
        <f t="shared" si="4"/>
        <v>976.52979079261422</v>
      </c>
    </row>
    <row r="31" spans="1:11" ht="19.5" customHeight="1" x14ac:dyDescent="0.25">
      <c r="A31" s="18">
        <v>11170</v>
      </c>
      <c r="B31" s="19" t="s">
        <v>49</v>
      </c>
      <c r="C31" s="19" t="s">
        <v>35</v>
      </c>
      <c r="D31" s="20">
        <v>29990681.190000001</v>
      </c>
      <c r="E31" s="21">
        <v>27</v>
      </c>
      <c r="F31" s="22">
        <v>0</v>
      </c>
      <c r="G31" s="20">
        <f t="shared" si="0"/>
        <v>17550000</v>
      </c>
      <c r="H31" s="20">
        <f t="shared" si="1"/>
        <v>0</v>
      </c>
      <c r="I31" s="20">
        <f t="shared" si="2"/>
        <v>12323078.359832635</v>
      </c>
      <c r="J31" s="23">
        <f t="shared" si="3"/>
        <v>29873078.359832637</v>
      </c>
      <c r="K31" s="23">
        <f t="shared" si="4"/>
        <v>117602.83016736433</v>
      </c>
    </row>
    <row r="32" spans="1:11" ht="19.5" customHeight="1" x14ac:dyDescent="0.25">
      <c r="A32" s="12">
        <v>11483</v>
      </c>
      <c r="B32" s="13" t="s">
        <v>50</v>
      </c>
      <c r="C32" s="13" t="s">
        <v>51</v>
      </c>
      <c r="D32" s="14">
        <v>22217581.940000001</v>
      </c>
      <c r="E32" s="15">
        <v>20</v>
      </c>
      <c r="F32" s="16">
        <v>0</v>
      </c>
      <c r="G32" s="14">
        <f t="shared" si="0"/>
        <v>13000000</v>
      </c>
      <c r="H32" s="14">
        <f t="shared" si="1"/>
        <v>0</v>
      </c>
      <c r="I32" s="14">
        <f t="shared" si="2"/>
        <v>9128206.192468619</v>
      </c>
      <c r="J32" s="17">
        <f t="shared" si="3"/>
        <v>22128206.192468621</v>
      </c>
      <c r="K32" s="17">
        <f t="shared" si="4"/>
        <v>89375.747531380504</v>
      </c>
    </row>
    <row r="33" spans="1:11" ht="19.5" customHeight="1" x14ac:dyDescent="0.25">
      <c r="A33" s="18">
        <v>11180</v>
      </c>
      <c r="B33" s="19" t="s">
        <v>52</v>
      </c>
      <c r="C33" s="19" t="s">
        <v>23</v>
      </c>
      <c r="D33" s="20">
        <v>9200695.2899999991</v>
      </c>
      <c r="E33" s="21">
        <v>8</v>
      </c>
      <c r="F33" s="22">
        <v>1</v>
      </c>
      <c r="G33" s="20">
        <f t="shared" si="0"/>
        <v>5200000</v>
      </c>
      <c r="H33" s="20">
        <f t="shared" si="1"/>
        <v>250000</v>
      </c>
      <c r="I33" s="20">
        <f t="shared" si="2"/>
        <v>3651282.4769874476</v>
      </c>
      <c r="J33" s="23">
        <f t="shared" si="3"/>
        <v>9101282.4769874476</v>
      </c>
      <c r="K33" s="23">
        <f t="shared" si="4"/>
        <v>99412.813012551516</v>
      </c>
    </row>
    <row r="34" spans="1:11" ht="19.5" customHeight="1" x14ac:dyDescent="0.25">
      <c r="A34" s="12">
        <v>11192</v>
      </c>
      <c r="B34" s="13" t="s">
        <v>53</v>
      </c>
      <c r="C34" s="13" t="s">
        <v>37</v>
      </c>
      <c r="D34" s="14">
        <v>8809637.75</v>
      </c>
      <c r="E34" s="15">
        <v>7</v>
      </c>
      <c r="F34" s="16">
        <v>4</v>
      </c>
      <c r="G34" s="14">
        <f t="shared" si="0"/>
        <v>4550000</v>
      </c>
      <c r="H34" s="14">
        <f t="shared" si="1"/>
        <v>1000000</v>
      </c>
      <c r="I34" s="14">
        <f t="shared" si="2"/>
        <v>3194872.1673640166</v>
      </c>
      <c r="J34" s="17">
        <f t="shared" si="3"/>
        <v>8744872.1673640162</v>
      </c>
      <c r="K34" s="17">
        <f t="shared" si="4"/>
        <v>64765.582635983825</v>
      </c>
    </row>
    <row r="35" spans="1:11" ht="19.5" customHeight="1" x14ac:dyDescent="0.25">
      <c r="A35" s="18">
        <v>11210</v>
      </c>
      <c r="B35" s="19" t="s">
        <v>54</v>
      </c>
      <c r="C35" s="19" t="s">
        <v>31</v>
      </c>
      <c r="D35" s="20">
        <v>10315305.9</v>
      </c>
      <c r="E35" s="21">
        <v>9</v>
      </c>
      <c r="F35" s="22">
        <v>1</v>
      </c>
      <c r="G35" s="20">
        <f t="shared" si="0"/>
        <v>5850000</v>
      </c>
      <c r="H35" s="20">
        <f t="shared" si="1"/>
        <v>250000</v>
      </c>
      <c r="I35" s="20">
        <f t="shared" si="2"/>
        <v>4107692.7866108785</v>
      </c>
      <c r="J35" s="23">
        <f t="shared" si="3"/>
        <v>10207692.786610879</v>
      </c>
      <c r="K35" s="23">
        <f t="shared" si="4"/>
        <v>107613.11338912137</v>
      </c>
    </row>
    <row r="36" spans="1:11" ht="19.5" customHeight="1" x14ac:dyDescent="0.25">
      <c r="A36" s="12">
        <v>10913</v>
      </c>
      <c r="B36" s="13" t="s">
        <v>55</v>
      </c>
      <c r="C36" s="13" t="s">
        <v>56</v>
      </c>
      <c r="D36" s="14">
        <v>20732299.07</v>
      </c>
      <c r="E36" s="15">
        <v>18</v>
      </c>
      <c r="F36" s="16">
        <v>3</v>
      </c>
      <c r="G36" s="14">
        <f t="shared" si="0"/>
        <v>11700000</v>
      </c>
      <c r="H36" s="14">
        <f t="shared" si="1"/>
        <v>750000</v>
      </c>
      <c r="I36" s="14">
        <f t="shared" si="2"/>
        <v>8215385.5732217571</v>
      </c>
      <c r="J36" s="17">
        <f t="shared" si="3"/>
        <v>20665385.573221758</v>
      </c>
      <c r="K36" s="17">
        <f t="shared" si="4"/>
        <v>66913.49677824229</v>
      </c>
    </row>
    <row r="37" spans="1:11" ht="19.5" customHeight="1" x14ac:dyDescent="0.25">
      <c r="A37" s="18">
        <v>11367</v>
      </c>
      <c r="B37" s="19" t="s">
        <v>57</v>
      </c>
      <c r="C37" s="19" t="s">
        <v>31</v>
      </c>
      <c r="D37" s="20">
        <v>8360203.7000000002</v>
      </c>
      <c r="E37" s="21">
        <v>7</v>
      </c>
      <c r="F37" s="22">
        <v>2</v>
      </c>
      <c r="G37" s="20">
        <f t="shared" si="0"/>
        <v>4550000</v>
      </c>
      <c r="H37" s="20">
        <f t="shared" si="1"/>
        <v>500000</v>
      </c>
      <c r="I37" s="20">
        <f t="shared" si="2"/>
        <v>3194872.1673640166</v>
      </c>
      <c r="J37" s="23">
        <f t="shared" si="3"/>
        <v>8244872.1673640162</v>
      </c>
      <c r="K37" s="23">
        <f t="shared" si="4"/>
        <v>115331.53263598401</v>
      </c>
    </row>
    <row r="38" spans="1:11" ht="19.5" customHeight="1" x14ac:dyDescent="0.25">
      <c r="A38" s="12">
        <v>11517</v>
      </c>
      <c r="B38" s="13" t="s">
        <v>58</v>
      </c>
      <c r="C38" s="13" t="s">
        <v>56</v>
      </c>
      <c r="D38" s="14">
        <v>17607666.640000001</v>
      </c>
      <c r="E38" s="15">
        <v>15</v>
      </c>
      <c r="F38" s="16">
        <v>4</v>
      </c>
      <c r="G38" s="14">
        <f t="shared" si="0"/>
        <v>9750000</v>
      </c>
      <c r="H38" s="14">
        <f t="shared" si="1"/>
        <v>1000000</v>
      </c>
      <c r="I38" s="14">
        <f t="shared" si="2"/>
        <v>6846154.6443514638</v>
      </c>
      <c r="J38" s="17">
        <f t="shared" si="3"/>
        <v>17596154.644351464</v>
      </c>
      <c r="K38" s="17">
        <f t="shared" si="4"/>
        <v>11511.995648536831</v>
      </c>
    </row>
    <row r="39" spans="1:11" ht="19.5" customHeight="1" x14ac:dyDescent="0.25">
      <c r="A39" s="18">
        <v>10550</v>
      </c>
      <c r="B39" s="19" t="s">
        <v>59</v>
      </c>
      <c r="C39" s="19" t="s">
        <v>60</v>
      </c>
      <c r="D39" s="20">
        <v>26414844.18</v>
      </c>
      <c r="E39" s="21">
        <v>23</v>
      </c>
      <c r="F39" s="22">
        <v>3</v>
      </c>
      <c r="G39" s="20">
        <f t="shared" si="0"/>
        <v>14950000</v>
      </c>
      <c r="H39" s="20">
        <f t="shared" si="1"/>
        <v>750000</v>
      </c>
      <c r="I39" s="20">
        <f t="shared" si="2"/>
        <v>10497437.121338911</v>
      </c>
      <c r="J39" s="23">
        <f t="shared" si="3"/>
        <v>26197437.121338911</v>
      </c>
      <c r="K39" s="23">
        <f t="shared" si="4"/>
        <v>217407.05866108835</v>
      </c>
    </row>
    <row r="40" spans="1:11" ht="19.5" customHeight="1" x14ac:dyDescent="0.25">
      <c r="A40" s="12">
        <v>11581</v>
      </c>
      <c r="B40" s="13" t="s">
        <v>61</v>
      </c>
      <c r="C40" s="13" t="s">
        <v>62</v>
      </c>
      <c r="D40" s="14">
        <v>6480447.5</v>
      </c>
      <c r="E40" s="15">
        <v>5</v>
      </c>
      <c r="F40" s="16">
        <v>3</v>
      </c>
      <c r="G40" s="14">
        <f t="shared" si="0"/>
        <v>3250000</v>
      </c>
      <c r="H40" s="14">
        <f t="shared" si="1"/>
        <v>750000</v>
      </c>
      <c r="I40" s="14">
        <f t="shared" si="2"/>
        <v>2282051.5481171547</v>
      </c>
      <c r="J40" s="17">
        <f t="shared" si="3"/>
        <v>6282051.5481171552</v>
      </c>
      <c r="K40" s="17">
        <f t="shared" si="4"/>
        <v>198395.95188284479</v>
      </c>
    </row>
    <row r="41" spans="1:11" ht="19.5" customHeight="1" x14ac:dyDescent="0.25">
      <c r="A41" s="18">
        <v>11622</v>
      </c>
      <c r="B41" s="19" t="s">
        <v>63</v>
      </c>
      <c r="C41" s="19" t="s">
        <v>31</v>
      </c>
      <c r="D41" s="20">
        <v>14282731.25</v>
      </c>
      <c r="E41" s="21">
        <v>12</v>
      </c>
      <c r="F41" s="22">
        <v>4</v>
      </c>
      <c r="G41" s="20">
        <f t="shared" si="0"/>
        <v>7800000</v>
      </c>
      <c r="H41" s="20">
        <f t="shared" si="1"/>
        <v>1000000</v>
      </c>
      <c r="I41" s="20">
        <f t="shared" si="2"/>
        <v>5476923.7154811714</v>
      </c>
      <c r="J41" s="23">
        <f t="shared" si="3"/>
        <v>14276923.715481171</v>
      </c>
      <c r="K41" s="23">
        <f t="shared" si="4"/>
        <v>5807.5345188286155</v>
      </c>
    </row>
    <row r="42" spans="1:11" ht="19.5" customHeight="1" x14ac:dyDescent="0.25">
      <c r="A42" s="12">
        <v>11627</v>
      </c>
      <c r="B42" s="13" t="s">
        <v>64</v>
      </c>
      <c r="C42" s="13" t="s">
        <v>35</v>
      </c>
      <c r="D42" s="14">
        <v>5713092.5</v>
      </c>
      <c r="E42" s="15">
        <v>5</v>
      </c>
      <c r="F42" s="16">
        <v>0</v>
      </c>
      <c r="G42" s="14">
        <f t="shared" si="0"/>
        <v>3250000</v>
      </c>
      <c r="H42" s="14">
        <f t="shared" si="1"/>
        <v>0</v>
      </c>
      <c r="I42" s="14">
        <f t="shared" si="2"/>
        <v>2282051.5481171547</v>
      </c>
      <c r="J42" s="17">
        <f t="shared" si="3"/>
        <v>5532051.5481171552</v>
      </c>
      <c r="K42" s="17">
        <f t="shared" si="4"/>
        <v>181040.95188284479</v>
      </c>
    </row>
    <row r="43" spans="1:11" ht="27.75" customHeight="1" x14ac:dyDescent="0.25">
      <c r="A43" s="2" t="s">
        <v>65</v>
      </c>
      <c r="B43" s="2"/>
      <c r="C43" s="2"/>
      <c r="D43" s="24">
        <f t="shared" ref="D43:K43" si="5">SUM(D12:D42)</f>
        <v>549999999.99999976</v>
      </c>
      <c r="E43" s="25">
        <f t="shared" si="5"/>
        <v>478</v>
      </c>
      <c r="F43" s="25">
        <f t="shared" si="5"/>
        <v>69</v>
      </c>
      <c r="G43" s="24">
        <f t="shared" si="5"/>
        <v>310700000</v>
      </c>
      <c r="H43" s="24">
        <f t="shared" si="5"/>
        <v>17250000</v>
      </c>
      <c r="I43" s="24">
        <f t="shared" si="5"/>
        <v>218164128</v>
      </c>
      <c r="J43" s="24">
        <f t="shared" si="5"/>
        <v>546114128</v>
      </c>
      <c r="K43" s="24">
        <f t="shared" si="5"/>
        <v>3885871.9999999944</v>
      </c>
    </row>
    <row r="45" spans="1:11" ht="21.75" customHeight="1" x14ac:dyDescent="0.25">
      <c r="A45" s="5" t="s">
        <v>66</v>
      </c>
      <c r="B45" s="5"/>
      <c r="C45" s="5"/>
      <c r="D45" s="5"/>
      <c r="E45" s="5"/>
      <c r="F45" s="5"/>
      <c r="G45" s="5"/>
      <c r="H45" s="5"/>
      <c r="I45" s="5"/>
      <c r="J45" s="5"/>
      <c r="K45" s="5"/>
    </row>
    <row r="46" spans="1:11" ht="21.75" customHeight="1" x14ac:dyDescent="0.25">
      <c r="A46" s="4" t="s">
        <v>67</v>
      </c>
      <c r="B46" s="4"/>
      <c r="C46" s="4"/>
      <c r="D46" s="4"/>
      <c r="E46" s="4"/>
      <c r="F46" s="21">
        <f>COUNTIF(K12:K42,"&lt;0")</f>
        <v>0</v>
      </c>
      <c r="G46" s="1" t="s">
        <v>68</v>
      </c>
      <c r="H46" s="1"/>
      <c r="I46" s="1"/>
      <c r="J46" s="1"/>
      <c r="K46" s="1"/>
    </row>
    <row r="47" spans="1:11" ht="21.75" customHeight="1" x14ac:dyDescent="0.25">
      <c r="A47" s="4" t="s">
        <v>69</v>
      </c>
      <c r="B47" s="4"/>
      <c r="C47" s="4"/>
      <c r="D47" s="4"/>
      <c r="E47" s="4"/>
      <c r="F47" s="23">
        <f>MIN(K12:K42)</f>
        <v>537.38225941453129</v>
      </c>
      <c r="G47" s="1" t="s">
        <v>70</v>
      </c>
      <c r="H47" s="1"/>
      <c r="I47" s="1"/>
      <c r="J47" s="1"/>
      <c r="K47" s="1"/>
    </row>
    <row r="48" spans="1:11" ht="21.75" customHeight="1" x14ac:dyDescent="0.25">
      <c r="A48" s="4" t="s">
        <v>71</v>
      </c>
      <c r="B48" s="4"/>
      <c r="C48" s="4"/>
      <c r="D48" s="4"/>
      <c r="E48" s="4"/>
      <c r="F48" s="21">
        <f>COUNTIF(K12:K42,"&lt;50000")</f>
        <v>7</v>
      </c>
      <c r="G48" s="1" t="s">
        <v>72</v>
      </c>
      <c r="H48" s="1"/>
      <c r="I48" s="1"/>
      <c r="J48" s="1"/>
      <c r="K48" s="1"/>
    </row>
    <row r="49" spans="1:11" ht="21.75" customHeight="1" x14ac:dyDescent="0.25">
      <c r="A49" s="4" t="s">
        <v>73</v>
      </c>
      <c r="B49" s="4"/>
      <c r="C49" s="4"/>
      <c r="D49" s="4"/>
      <c r="E49" s="4"/>
      <c r="F49" s="21">
        <f>COUNTIF(F12:F42,0)</f>
        <v>3</v>
      </c>
      <c r="G49" s="1" t="s">
        <v>74</v>
      </c>
      <c r="H49" s="1"/>
      <c r="I49" s="1"/>
      <c r="J49" s="1"/>
      <c r="K49" s="1"/>
    </row>
    <row r="50" spans="1:11" ht="21.75" customHeight="1" x14ac:dyDescent="0.25">
      <c r="A50" s="4" t="s">
        <v>75</v>
      </c>
      <c r="B50" s="4"/>
      <c r="C50" s="4"/>
      <c r="D50" s="4"/>
      <c r="E50" s="4"/>
      <c r="F50" s="26" t="str">
        <f>IF(MIN(K12:K42)&gt;=0,"✓ SÍ","✗ NO")</f>
        <v>✓ SÍ</v>
      </c>
      <c r="G50" s="1" t="s">
        <v>76</v>
      </c>
      <c r="H50" s="1"/>
      <c r="I50" s="1"/>
      <c r="J50" s="1"/>
      <c r="K50" s="1"/>
    </row>
    <row r="53" spans="1:11" ht="31.5" customHeight="1" x14ac:dyDescent="0.25">
      <c r="A53" s="3" t="s">
        <v>77</v>
      </c>
      <c r="B53" s="3"/>
      <c r="C53" s="3"/>
      <c r="D53" s="3"/>
      <c r="E53" s="3"/>
      <c r="F53" s="3"/>
      <c r="G53" s="3"/>
      <c r="H53" s="3"/>
      <c r="I53" s="3"/>
      <c r="J53" s="3"/>
      <c r="K53" s="3"/>
    </row>
  </sheetData>
  <mergeCells count="24">
    <mergeCell ref="A53:K53"/>
    <mergeCell ref="A48:E48"/>
    <mergeCell ref="G48:K48"/>
    <mergeCell ref="A49:E49"/>
    <mergeCell ref="G49:K49"/>
    <mergeCell ref="A50:E50"/>
    <mergeCell ref="G50:K50"/>
    <mergeCell ref="A43:C43"/>
    <mergeCell ref="A45:K45"/>
    <mergeCell ref="A46:E46"/>
    <mergeCell ref="G46:K46"/>
    <mergeCell ref="A47:E47"/>
    <mergeCell ref="G47:K47"/>
    <mergeCell ref="A7:C7"/>
    <mergeCell ref="E7:K7"/>
    <mergeCell ref="A8:C8"/>
    <mergeCell ref="E8:K8"/>
    <mergeCell ref="A9:C9"/>
    <mergeCell ref="E9:K9"/>
    <mergeCell ref="A1:K1"/>
    <mergeCell ref="A2:K2"/>
    <mergeCell ref="A3:K3"/>
    <mergeCell ref="A4:K4"/>
    <mergeCell ref="A6:K6"/>
  </mergeCells>
  <printOptions horizontalCentered="1"/>
  <pageMargins left="0.4" right="0.4" top="0.4" bottom="0.4" header="0.511811023622047" footer="0.511811023622047"/>
  <pageSetup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Comunidades</vt:lpstr>
      <vt:lpstr>Comunidades!Títulos_a_imprimir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DR ASUNSION JULIO</cp:lastModifiedBy>
  <cp:revision>0</cp:revision>
  <dcterms:created xsi:type="dcterms:W3CDTF">2026-05-16T12:49:20Z</dcterms:created>
  <dcterms:modified xsi:type="dcterms:W3CDTF">2026-06-29T15:33:31Z</dcterms:modified>
  <dc:language>en-US</dc:language>
</cp:coreProperties>
</file>