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8"/>
  <workbookPr codeName="ThisWorkbook" defaultThemeVersion="124226"/>
  <mc:AlternateContent xmlns:mc="http://schemas.openxmlformats.org/markup-compatibility/2006">
    <mc:Choice Requires="x15">
      <x15ac:absPath xmlns:x15ac="http://schemas.microsoft.com/office/spreadsheetml/2010/11/ac" url="/Users/macbookair/Desktop/2026/CENAC/ESTRUCTURACIONES/7. LINEA AMARILLA/ARCHIVOS FINALES PARA REVISION Y DEVOLUCION/"/>
    </mc:Choice>
  </mc:AlternateContent>
  <xr:revisionPtr revIDLastSave="0" documentId="13_ncr:1_{5ACC58F4-A747-3844-AA90-079B18D884C4}" xr6:coauthVersionLast="47" xr6:coauthVersionMax="47" xr10:uidLastSave="{00000000-0000-0000-0000-000000000000}"/>
  <bookViews>
    <workbookView xWindow="0" yWindow="500" windowWidth="28800" windowHeight="16080" activeTab="2" xr2:uid="{00000000-000D-0000-FFFF-FFFF00000000}"/>
  </bookViews>
  <sheets>
    <sheet name="PLAN DRUMMIND 2021" sheetId="3" state="hidden" r:id="rId1"/>
    <sheet name="PROMIGAS" sheetId="5" state="hidden" r:id="rId2"/>
    <sheet name="COTIZA" sheetId="13" r:id="rId3"/>
  </sheets>
  <externalReferences>
    <externalReference r:id="rId4"/>
  </externalReferences>
  <definedNames>
    <definedName name="_xlnm._FilterDatabase" localSheetId="2" hidden="1">COTIZA!$A$6:$AD$401</definedName>
    <definedName name="_xlnm._FilterDatabase" localSheetId="0" hidden="1">'PLAN DRUMMIND 2021'!#REF!</definedName>
    <definedName name="_xlnm._FilterDatabase" localSheetId="1" hidden="1">PROMIGAS!$A$1042:$P$1071</definedName>
    <definedName name="_xlnm.Print_Area" localSheetId="2">COTIZA!$A$4:$L$401</definedName>
    <definedName name="_xlnm.Print_Area" localSheetId="0">'PLAN DRUMMIND 2021'!$A$1:$J$1071</definedName>
    <definedName name="_xlnm.Print_Area" localSheetId="1">PROMIGAS!$A$1:$J$1196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396" i="13" l="1"/>
  <c r="H396" i="13" s="1"/>
  <c r="G387" i="13"/>
  <c r="H387" i="13" s="1"/>
  <c r="G386" i="13"/>
  <c r="H386" i="13" s="1"/>
  <c r="G385" i="13"/>
  <c r="H385" i="13" s="1"/>
  <c r="G383" i="13"/>
  <c r="H383" i="13" s="1"/>
  <c r="G382" i="13"/>
  <c r="H382" i="13" s="1"/>
  <c r="G381" i="13"/>
  <c r="H381" i="13" s="1"/>
  <c r="G379" i="13"/>
  <c r="H379" i="13" s="1"/>
  <c r="G378" i="13"/>
  <c r="H378" i="13" s="1"/>
  <c r="G377" i="13"/>
  <c r="H377" i="13" s="1"/>
  <c r="G374" i="13"/>
  <c r="H374" i="13" s="1"/>
  <c r="G373" i="13"/>
  <c r="H373" i="13" s="1"/>
  <c r="G370" i="13"/>
  <c r="H370" i="13" s="1"/>
  <c r="G358" i="13"/>
  <c r="H358" i="13" s="1"/>
  <c r="G356" i="13"/>
  <c r="H356" i="13" s="1"/>
  <c r="G339" i="13"/>
  <c r="H339" i="13" s="1"/>
  <c r="G230" i="13"/>
  <c r="H230" i="13" s="1"/>
  <c r="G199" i="13"/>
  <c r="H199" i="13" s="1"/>
  <c r="G196" i="13"/>
  <c r="H196" i="13" s="1"/>
  <c r="G194" i="13"/>
  <c r="H194" i="13" s="1"/>
  <c r="G186" i="13"/>
  <c r="H186" i="13" s="1"/>
  <c r="G180" i="13"/>
  <c r="H180" i="13" s="1"/>
  <c r="G178" i="13"/>
  <c r="H178" i="13" s="1"/>
  <c r="G162" i="13"/>
  <c r="H162" i="13" s="1"/>
  <c r="G160" i="13"/>
  <c r="H160" i="13" s="1"/>
  <c r="G158" i="13"/>
  <c r="H158" i="13" s="1"/>
  <c r="G154" i="13"/>
  <c r="H154" i="13" s="1"/>
  <c r="G153" i="13"/>
  <c r="H153" i="13" s="1"/>
  <c r="G152" i="13"/>
  <c r="H152" i="13" s="1"/>
  <c r="G151" i="13"/>
  <c r="H151" i="13" s="1"/>
  <c r="G150" i="13"/>
  <c r="H150" i="13" s="1"/>
  <c r="G149" i="13"/>
  <c r="H149" i="13" s="1"/>
  <c r="G148" i="13"/>
  <c r="H148" i="13" s="1"/>
  <c r="G147" i="13"/>
  <c r="H147" i="13" s="1"/>
  <c r="G145" i="13"/>
  <c r="H145" i="13" s="1"/>
  <c r="G144" i="13"/>
  <c r="H144" i="13" s="1"/>
  <c r="G143" i="13"/>
  <c r="H143" i="13" s="1"/>
  <c r="G140" i="13"/>
  <c r="H140" i="13" s="1"/>
  <c r="G139" i="13"/>
  <c r="H139" i="13" s="1"/>
  <c r="G132" i="13"/>
  <c r="H132" i="13" s="1"/>
  <c r="G86" i="13"/>
  <c r="H86" i="13" s="1"/>
  <c r="G85" i="13"/>
  <c r="H85" i="13" s="1"/>
  <c r="G84" i="13"/>
  <c r="H84" i="13" s="1"/>
  <c r="G83" i="13"/>
  <c r="H83" i="13" s="1"/>
  <c r="G82" i="13"/>
  <c r="H82" i="13" s="1"/>
  <c r="G80" i="13"/>
  <c r="H80" i="13" s="1"/>
  <c r="G79" i="13"/>
  <c r="H79" i="13" s="1"/>
  <c r="G78" i="13"/>
  <c r="H78" i="13" s="1"/>
  <c r="G76" i="13"/>
  <c r="H76" i="13" s="1"/>
  <c r="G73" i="13"/>
  <c r="H73" i="13" s="1"/>
  <c r="G72" i="13"/>
  <c r="H72" i="13" s="1"/>
  <c r="G71" i="13"/>
  <c r="H71" i="13" s="1"/>
  <c r="G70" i="13"/>
  <c r="H70" i="13" s="1"/>
  <c r="G69" i="13"/>
  <c r="H69" i="13" s="1"/>
  <c r="G68" i="13"/>
  <c r="H68" i="13" s="1"/>
  <c r="G67" i="13"/>
  <c r="H67" i="13" s="1"/>
  <c r="G66" i="13"/>
  <c r="H66" i="13" s="1"/>
  <c r="G65" i="13"/>
  <c r="H65" i="13" s="1"/>
  <c r="G63" i="13"/>
  <c r="H63" i="13" s="1"/>
  <c r="G62" i="13"/>
  <c r="H62" i="13" s="1"/>
  <c r="G59" i="13"/>
  <c r="H59" i="13" s="1"/>
  <c r="G56" i="13"/>
  <c r="H56" i="13" s="1"/>
  <c r="G55" i="13"/>
  <c r="H55" i="13" s="1"/>
  <c r="G48" i="13"/>
  <c r="H48" i="13" s="1"/>
  <c r="G38" i="13"/>
  <c r="H38" i="13" s="1"/>
  <c r="G37" i="13"/>
  <c r="H37" i="13" s="1"/>
  <c r="G36" i="13"/>
  <c r="H36" i="13" s="1"/>
  <c r="G34" i="13"/>
  <c r="H34" i="13" s="1"/>
  <c r="G31" i="13"/>
  <c r="H31" i="13" s="1"/>
  <c r="G30" i="13"/>
  <c r="H30" i="13" s="1"/>
  <c r="G27" i="13"/>
  <c r="H27" i="13" s="1"/>
  <c r="G26" i="13"/>
  <c r="H26" i="13" s="1"/>
  <c r="G25" i="13"/>
  <c r="H25" i="13" s="1"/>
  <c r="G24" i="13"/>
  <c r="H24" i="13" s="1"/>
  <c r="G23" i="13"/>
  <c r="H23" i="13" s="1"/>
  <c r="G22" i="13"/>
  <c r="H22" i="13" s="1"/>
  <c r="G21" i="13"/>
  <c r="H21" i="13" s="1"/>
  <c r="G20" i="13"/>
  <c r="H20" i="13" s="1"/>
  <c r="G19" i="13"/>
  <c r="H19" i="13" s="1"/>
  <c r="G18" i="13"/>
  <c r="H18" i="13" s="1"/>
  <c r="G17" i="13"/>
  <c r="H17" i="13" s="1"/>
  <c r="G15" i="13"/>
  <c r="H15" i="13" s="1"/>
  <c r="G14" i="13"/>
  <c r="H14" i="13" s="1"/>
  <c r="G11" i="13"/>
  <c r="H11" i="13" s="1"/>
  <c r="G7" i="13"/>
  <c r="H7" i="13" s="1"/>
  <c r="S401" i="13"/>
  <c r="T401" i="13" s="1"/>
  <c r="S400" i="13"/>
  <c r="T400" i="13" s="1"/>
  <c r="S399" i="13"/>
  <c r="T399" i="13" s="1"/>
  <c r="S398" i="13"/>
  <c r="T398" i="13" s="1"/>
  <c r="S397" i="13"/>
  <c r="T397" i="13" s="1"/>
  <c r="S396" i="13"/>
  <c r="T396" i="13" s="1"/>
  <c r="S395" i="13"/>
  <c r="T395" i="13" s="1"/>
  <c r="S394" i="13"/>
  <c r="T394" i="13" s="1"/>
  <c r="S393" i="13"/>
  <c r="T393" i="13" s="1"/>
  <c r="S392" i="13"/>
  <c r="T392" i="13" s="1"/>
  <c r="S391" i="13"/>
  <c r="T391" i="13" s="1"/>
  <c r="S390" i="13"/>
  <c r="T390" i="13" s="1"/>
  <c r="S389" i="13"/>
  <c r="T389" i="13" s="1"/>
  <c r="S388" i="13"/>
  <c r="T388" i="13" s="1"/>
  <c r="S387" i="13"/>
  <c r="T387" i="13" s="1"/>
  <c r="S386" i="13"/>
  <c r="T386" i="13" s="1"/>
  <c r="S385" i="13"/>
  <c r="T385" i="13" s="1"/>
  <c r="S384" i="13"/>
  <c r="T384" i="13" s="1"/>
  <c r="S383" i="13"/>
  <c r="T383" i="13" s="1"/>
  <c r="S382" i="13"/>
  <c r="T382" i="13" s="1"/>
  <c r="S381" i="13"/>
  <c r="T381" i="13" s="1"/>
  <c r="S380" i="13"/>
  <c r="T380" i="13" s="1"/>
  <c r="S379" i="13"/>
  <c r="T379" i="13" s="1"/>
  <c r="S378" i="13"/>
  <c r="T378" i="13" s="1"/>
  <c r="S377" i="13"/>
  <c r="T377" i="13" s="1"/>
  <c r="S376" i="13"/>
  <c r="T376" i="13" s="1"/>
  <c r="S375" i="13"/>
  <c r="T375" i="13" s="1"/>
  <c r="S374" i="13"/>
  <c r="T374" i="13" s="1"/>
  <c r="S373" i="13"/>
  <c r="T373" i="13" s="1"/>
  <c r="S372" i="13"/>
  <c r="T372" i="13" s="1"/>
  <c r="S371" i="13"/>
  <c r="T371" i="13" s="1"/>
  <c r="S370" i="13"/>
  <c r="T370" i="13" s="1"/>
  <c r="S369" i="13"/>
  <c r="T369" i="13" s="1"/>
  <c r="S368" i="13"/>
  <c r="T368" i="13" s="1"/>
  <c r="S367" i="13"/>
  <c r="T367" i="13" s="1"/>
  <c r="S366" i="13"/>
  <c r="T366" i="13" s="1"/>
  <c r="S364" i="13"/>
  <c r="T364" i="13" s="1"/>
  <c r="S363" i="13"/>
  <c r="T363" i="13" s="1"/>
  <c r="S362" i="13"/>
  <c r="T362" i="13" s="1"/>
  <c r="S361" i="13"/>
  <c r="T361" i="13" s="1"/>
  <c r="S360" i="13"/>
  <c r="T360" i="13" s="1"/>
  <c r="S359" i="13"/>
  <c r="T359" i="13" s="1"/>
  <c r="S358" i="13"/>
  <c r="T358" i="13" s="1"/>
  <c r="S356" i="13"/>
  <c r="T356" i="13" s="1"/>
  <c r="S355" i="13"/>
  <c r="T355" i="13" s="1"/>
  <c r="S354" i="13"/>
  <c r="T354" i="13" s="1"/>
  <c r="S353" i="13"/>
  <c r="T353" i="13" s="1"/>
  <c r="S352" i="13"/>
  <c r="T352" i="13" s="1"/>
  <c r="S351" i="13"/>
  <c r="T351" i="13" s="1"/>
  <c r="S350" i="13"/>
  <c r="T350" i="13" s="1"/>
  <c r="S349" i="13"/>
  <c r="T349" i="13" s="1"/>
  <c r="S348" i="13"/>
  <c r="T348" i="13" s="1"/>
  <c r="S347" i="13"/>
  <c r="T347" i="13" s="1"/>
  <c r="S346" i="13"/>
  <c r="T346" i="13" s="1"/>
  <c r="S345" i="13"/>
  <c r="T345" i="13" s="1"/>
  <c r="S344" i="13"/>
  <c r="T344" i="13" s="1"/>
  <c r="S342" i="13"/>
  <c r="T342" i="13" s="1"/>
  <c r="S341" i="13"/>
  <c r="T341" i="13" s="1"/>
  <c r="S339" i="13"/>
  <c r="T339" i="13" s="1"/>
  <c r="S338" i="13"/>
  <c r="T338" i="13" s="1"/>
  <c r="S337" i="13"/>
  <c r="T337" i="13" s="1"/>
  <c r="S336" i="13"/>
  <c r="T336" i="13" s="1"/>
  <c r="S335" i="13"/>
  <c r="T335" i="13" s="1"/>
  <c r="S334" i="13"/>
  <c r="T334" i="13" s="1"/>
  <c r="S333" i="13"/>
  <c r="T333" i="13" s="1"/>
  <c r="S332" i="13"/>
  <c r="T332" i="13" s="1"/>
  <c r="S331" i="13"/>
  <c r="T331" i="13" s="1"/>
  <c r="S330" i="13"/>
  <c r="T330" i="13" s="1"/>
  <c r="S329" i="13"/>
  <c r="T329" i="13" s="1"/>
  <c r="S328" i="13"/>
  <c r="T328" i="13" s="1"/>
  <c r="S327" i="13"/>
  <c r="T327" i="13" s="1"/>
  <c r="S326" i="13"/>
  <c r="T326" i="13" s="1"/>
  <c r="S325" i="13"/>
  <c r="T325" i="13" s="1"/>
  <c r="S324" i="13"/>
  <c r="T324" i="13" s="1"/>
  <c r="S323" i="13"/>
  <c r="T323" i="13" s="1"/>
  <c r="S321" i="13"/>
  <c r="T321" i="13" s="1"/>
  <c r="S319" i="13"/>
  <c r="T319" i="13" s="1"/>
  <c r="S318" i="13"/>
  <c r="T318" i="13" s="1"/>
  <c r="S317" i="13"/>
  <c r="T317" i="13" s="1"/>
  <c r="S316" i="13"/>
  <c r="T316" i="13" s="1"/>
  <c r="S315" i="13"/>
  <c r="T315" i="13" s="1"/>
  <c r="S314" i="13"/>
  <c r="T314" i="13" s="1"/>
  <c r="S313" i="13"/>
  <c r="T313" i="13" s="1"/>
  <c r="S312" i="13"/>
  <c r="T312" i="13" s="1"/>
  <c r="S311" i="13"/>
  <c r="T311" i="13" s="1"/>
  <c r="S310" i="13"/>
  <c r="T310" i="13" s="1"/>
  <c r="S309" i="13"/>
  <c r="T309" i="13" s="1"/>
  <c r="S308" i="13"/>
  <c r="T308" i="13" s="1"/>
  <c r="S307" i="13"/>
  <c r="T307" i="13" s="1"/>
  <c r="S306" i="13"/>
  <c r="T306" i="13" s="1"/>
  <c r="S305" i="13"/>
  <c r="T305" i="13" s="1"/>
  <c r="S303" i="13"/>
  <c r="T303" i="13" s="1"/>
  <c r="S302" i="13"/>
  <c r="T302" i="13" s="1"/>
  <c r="S301" i="13"/>
  <c r="T301" i="13" s="1"/>
  <c r="S300" i="13"/>
  <c r="T300" i="13" s="1"/>
  <c r="S299" i="13"/>
  <c r="T299" i="13" s="1"/>
  <c r="S298" i="13"/>
  <c r="T298" i="13" s="1"/>
  <c r="S297" i="13"/>
  <c r="T297" i="13" s="1"/>
  <c r="S296" i="13"/>
  <c r="T296" i="13" s="1"/>
  <c r="S295" i="13"/>
  <c r="T295" i="13" s="1"/>
  <c r="S294" i="13"/>
  <c r="T294" i="13" s="1"/>
  <c r="S293" i="13"/>
  <c r="T293" i="13" s="1"/>
  <c r="S292" i="13"/>
  <c r="T292" i="13" s="1"/>
  <c r="S291" i="13"/>
  <c r="T291" i="13" s="1"/>
  <c r="S290" i="13"/>
  <c r="T290" i="13" s="1"/>
  <c r="S289" i="13"/>
  <c r="T289" i="13" s="1"/>
  <c r="S288" i="13"/>
  <c r="T288" i="13" s="1"/>
  <c r="S287" i="13"/>
  <c r="T287" i="13" s="1"/>
  <c r="S286" i="13"/>
  <c r="T286" i="13" s="1"/>
  <c r="S285" i="13"/>
  <c r="T285" i="13" s="1"/>
  <c r="S283" i="13"/>
  <c r="T283" i="13" s="1"/>
  <c r="S282" i="13"/>
  <c r="T282" i="13" s="1"/>
  <c r="S281" i="13"/>
  <c r="T281" i="13" s="1"/>
  <c r="S280" i="13"/>
  <c r="T280" i="13" s="1"/>
  <c r="S279" i="13"/>
  <c r="T279" i="13" s="1"/>
  <c r="S278" i="13"/>
  <c r="T278" i="13" s="1"/>
  <c r="S277" i="13"/>
  <c r="T277" i="13" s="1"/>
  <c r="S276" i="13"/>
  <c r="T276" i="13" s="1"/>
  <c r="S275" i="13"/>
  <c r="T275" i="13" s="1"/>
  <c r="S274" i="13"/>
  <c r="T274" i="13" s="1"/>
  <c r="S273" i="13"/>
  <c r="T273" i="13" s="1"/>
  <c r="S272" i="13"/>
  <c r="T272" i="13" s="1"/>
  <c r="S271" i="13"/>
  <c r="T271" i="13" s="1"/>
  <c r="S270" i="13"/>
  <c r="T270" i="13" s="1"/>
  <c r="S269" i="13"/>
  <c r="T269" i="13" s="1"/>
  <c r="S268" i="13"/>
  <c r="T268" i="13" s="1"/>
  <c r="S267" i="13"/>
  <c r="T267" i="13" s="1"/>
  <c r="S266" i="13"/>
  <c r="T266" i="13" s="1"/>
  <c r="S265" i="13"/>
  <c r="T265" i="13" s="1"/>
  <c r="S264" i="13"/>
  <c r="T264" i="13" s="1"/>
  <c r="S263" i="13"/>
  <c r="T263" i="13" s="1"/>
  <c r="S262" i="13"/>
  <c r="T262" i="13" s="1"/>
  <c r="S261" i="13"/>
  <c r="T261" i="13" s="1"/>
  <c r="S259" i="13"/>
  <c r="T259" i="13" s="1"/>
  <c r="S258" i="13"/>
  <c r="T258" i="13" s="1"/>
  <c r="S257" i="13"/>
  <c r="T257" i="13" s="1"/>
  <c r="S256" i="13"/>
  <c r="T256" i="13" s="1"/>
  <c r="S255" i="13"/>
  <c r="T255" i="13" s="1"/>
  <c r="S254" i="13"/>
  <c r="T254" i="13" s="1"/>
  <c r="S253" i="13"/>
  <c r="T253" i="13" s="1"/>
  <c r="S252" i="13"/>
  <c r="T252" i="13" s="1"/>
  <c r="S251" i="13"/>
  <c r="T251" i="13" s="1"/>
  <c r="S250" i="13"/>
  <c r="T250" i="13" s="1"/>
  <c r="S249" i="13"/>
  <c r="T249" i="13" s="1"/>
  <c r="S248" i="13"/>
  <c r="T248" i="13" s="1"/>
  <c r="S247" i="13"/>
  <c r="T247" i="13" s="1"/>
  <c r="S246" i="13"/>
  <c r="T246" i="13" s="1"/>
  <c r="S245" i="13"/>
  <c r="T245" i="13" s="1"/>
  <c r="S244" i="13"/>
  <c r="T244" i="13" s="1"/>
  <c r="S243" i="13"/>
  <c r="T243" i="13" s="1"/>
  <c r="S242" i="13"/>
  <c r="T242" i="13" s="1"/>
  <c r="S241" i="13"/>
  <c r="T241" i="13" s="1"/>
  <c r="S240" i="13"/>
  <c r="T240" i="13" s="1"/>
  <c r="S239" i="13"/>
  <c r="T239" i="13" s="1"/>
  <c r="S238" i="13"/>
  <c r="T238" i="13" s="1"/>
  <c r="S237" i="13"/>
  <c r="T237" i="13" s="1"/>
  <c r="S236" i="13"/>
  <c r="T236" i="13" s="1"/>
  <c r="S235" i="13"/>
  <c r="T235" i="13" s="1"/>
  <c r="S233" i="13"/>
  <c r="T233" i="13" s="1"/>
  <c r="S232" i="13"/>
  <c r="T232" i="13" s="1"/>
  <c r="S231" i="13"/>
  <c r="T231" i="13" s="1"/>
  <c r="S230" i="13"/>
  <c r="T230" i="13" s="1"/>
  <c r="S229" i="13"/>
  <c r="T229" i="13" s="1"/>
  <c r="S227" i="13"/>
  <c r="T227" i="13" s="1"/>
  <c r="S226" i="13"/>
  <c r="T226" i="13" s="1"/>
  <c r="S225" i="13"/>
  <c r="T225" i="13" s="1"/>
  <c r="S224" i="13"/>
  <c r="T224" i="13" s="1"/>
  <c r="S222" i="13"/>
  <c r="T222" i="13" s="1"/>
  <c r="S221" i="13"/>
  <c r="T221" i="13" s="1"/>
  <c r="S220" i="13"/>
  <c r="T220" i="13" s="1"/>
  <c r="S219" i="13"/>
  <c r="T219" i="13" s="1"/>
  <c r="S218" i="13"/>
  <c r="T218" i="13" s="1"/>
  <c r="S217" i="13"/>
  <c r="T217" i="13" s="1"/>
  <c r="S216" i="13"/>
  <c r="T216" i="13" s="1"/>
  <c r="S215" i="13"/>
  <c r="T215" i="13" s="1"/>
  <c r="S214" i="13"/>
  <c r="T214" i="13" s="1"/>
  <c r="S213" i="13"/>
  <c r="T213" i="13" s="1"/>
  <c r="S212" i="13"/>
  <c r="T212" i="13" s="1"/>
  <c r="S211" i="13"/>
  <c r="T211" i="13" s="1"/>
  <c r="S210" i="13"/>
  <c r="T210" i="13" s="1"/>
  <c r="S209" i="13"/>
  <c r="T209" i="13" s="1"/>
  <c r="S208" i="13"/>
  <c r="T208" i="13" s="1"/>
  <c r="S207" i="13"/>
  <c r="T207" i="13" s="1"/>
  <c r="S206" i="13"/>
  <c r="T206" i="13" s="1"/>
  <c r="S205" i="13"/>
  <c r="T205" i="13" s="1"/>
  <c r="S204" i="13"/>
  <c r="T204" i="13" s="1"/>
  <c r="S203" i="13"/>
  <c r="T203" i="13" s="1"/>
  <c r="S202" i="13"/>
  <c r="T202" i="13" s="1"/>
  <c r="S201" i="13"/>
  <c r="T201" i="13" s="1"/>
  <c r="S199" i="13"/>
  <c r="T199" i="13" s="1"/>
  <c r="S198" i="13"/>
  <c r="T198" i="13" s="1"/>
  <c r="S197" i="13"/>
  <c r="T197" i="13" s="1"/>
  <c r="S196" i="13"/>
  <c r="T196" i="13" s="1"/>
  <c r="S195" i="13"/>
  <c r="T195" i="13" s="1"/>
  <c r="S194" i="13"/>
  <c r="T194" i="13" s="1"/>
  <c r="S192" i="13"/>
  <c r="T192" i="13" s="1"/>
  <c r="S191" i="13"/>
  <c r="T191" i="13" s="1"/>
  <c r="S190" i="13"/>
  <c r="T190" i="13" s="1"/>
  <c r="S189" i="13"/>
  <c r="T189" i="13" s="1"/>
  <c r="S188" i="13"/>
  <c r="T188" i="13" s="1"/>
  <c r="S187" i="13"/>
  <c r="T187" i="13" s="1"/>
  <c r="S186" i="13"/>
  <c r="T186" i="13" s="1"/>
  <c r="S185" i="13"/>
  <c r="T185" i="13" s="1"/>
  <c r="S184" i="13"/>
  <c r="T184" i="13" s="1"/>
  <c r="S183" i="13"/>
  <c r="T183" i="13" s="1"/>
  <c r="S182" i="13"/>
  <c r="T182" i="13" s="1"/>
  <c r="S181" i="13"/>
  <c r="T181" i="13" s="1"/>
  <c r="S180" i="13"/>
  <c r="T180" i="13" s="1"/>
  <c r="S179" i="13"/>
  <c r="T179" i="13" s="1"/>
  <c r="S178" i="13"/>
  <c r="T178" i="13" s="1"/>
  <c r="S176" i="13"/>
  <c r="T176" i="13" s="1"/>
  <c r="S174" i="13"/>
  <c r="T174" i="13" s="1"/>
  <c r="S173" i="13"/>
  <c r="T173" i="13" s="1"/>
  <c r="S172" i="13"/>
  <c r="T172" i="13" s="1"/>
  <c r="S170" i="13"/>
  <c r="T170" i="13" s="1"/>
  <c r="S169" i="13"/>
  <c r="T169" i="13" s="1"/>
  <c r="S168" i="13"/>
  <c r="T168" i="13" s="1"/>
  <c r="S167" i="13"/>
  <c r="T167" i="13" s="1"/>
  <c r="S166" i="13"/>
  <c r="T166" i="13" s="1"/>
  <c r="S165" i="13"/>
  <c r="T165" i="13" s="1"/>
  <c r="S164" i="13"/>
  <c r="T164" i="13" s="1"/>
  <c r="S163" i="13"/>
  <c r="T163" i="13" s="1"/>
  <c r="S162" i="13"/>
  <c r="T162" i="13" s="1"/>
  <c r="S161" i="13"/>
  <c r="T161" i="13" s="1"/>
  <c r="S160" i="13"/>
  <c r="T160" i="13" s="1"/>
  <c r="S159" i="13"/>
  <c r="T159" i="13" s="1"/>
  <c r="S158" i="13"/>
  <c r="T158" i="13" s="1"/>
  <c r="S157" i="13"/>
  <c r="T157" i="13" s="1"/>
  <c r="S156" i="13"/>
  <c r="T156" i="13" s="1"/>
  <c r="S155" i="13"/>
  <c r="T155" i="13" s="1"/>
  <c r="S154" i="13"/>
  <c r="T154" i="13" s="1"/>
  <c r="S153" i="13"/>
  <c r="T153" i="13" s="1"/>
  <c r="S152" i="13"/>
  <c r="T152" i="13" s="1"/>
  <c r="S151" i="13"/>
  <c r="T151" i="13" s="1"/>
  <c r="S150" i="13"/>
  <c r="T150" i="13" s="1"/>
  <c r="S149" i="13"/>
  <c r="T149" i="13" s="1"/>
  <c r="S148" i="13"/>
  <c r="T148" i="13" s="1"/>
  <c r="S147" i="13"/>
  <c r="T147" i="13" s="1"/>
  <c r="S146" i="13"/>
  <c r="T146" i="13" s="1"/>
  <c r="S145" i="13"/>
  <c r="T145" i="13" s="1"/>
  <c r="S144" i="13"/>
  <c r="T144" i="13" s="1"/>
  <c r="S143" i="13"/>
  <c r="T143" i="13" s="1"/>
  <c r="S142" i="13"/>
  <c r="T142" i="13" s="1"/>
  <c r="S141" i="13"/>
  <c r="T141" i="13" s="1"/>
  <c r="S140" i="13"/>
  <c r="T140" i="13" s="1"/>
  <c r="S139" i="13"/>
  <c r="T139" i="13" s="1"/>
  <c r="S138" i="13"/>
  <c r="T138" i="13" s="1"/>
  <c r="S137" i="13"/>
  <c r="T137" i="13" s="1"/>
  <c r="S136" i="13"/>
  <c r="T136" i="13" s="1"/>
  <c r="S135" i="13"/>
  <c r="T135" i="13" s="1"/>
  <c r="S134" i="13"/>
  <c r="T134" i="13" s="1"/>
  <c r="S133" i="13"/>
  <c r="T133" i="13" s="1"/>
  <c r="S132" i="13"/>
  <c r="T132" i="13" s="1"/>
  <c r="S130" i="13"/>
  <c r="T130" i="13" s="1"/>
  <c r="S129" i="13"/>
  <c r="T129" i="13" s="1"/>
  <c r="S128" i="13"/>
  <c r="T128" i="13" s="1"/>
  <c r="S127" i="13"/>
  <c r="T127" i="13" s="1"/>
  <c r="S126" i="13"/>
  <c r="T126" i="13" s="1"/>
  <c r="S125" i="13"/>
  <c r="T125" i="13" s="1"/>
  <c r="S124" i="13"/>
  <c r="T124" i="13" s="1"/>
  <c r="S123" i="13"/>
  <c r="T123" i="13" s="1"/>
  <c r="S122" i="13"/>
  <c r="T122" i="13" s="1"/>
  <c r="S121" i="13"/>
  <c r="T121" i="13" s="1"/>
  <c r="S120" i="13"/>
  <c r="T120" i="13" s="1"/>
  <c r="S119" i="13"/>
  <c r="T119" i="13" s="1"/>
  <c r="S118" i="13"/>
  <c r="T118" i="13" s="1"/>
  <c r="S117" i="13"/>
  <c r="T117" i="13" s="1"/>
  <c r="S116" i="13"/>
  <c r="T116" i="13" s="1"/>
  <c r="S115" i="13"/>
  <c r="T115" i="13" s="1"/>
  <c r="S114" i="13"/>
  <c r="T114" i="13" s="1"/>
  <c r="S113" i="13"/>
  <c r="T113" i="13" s="1"/>
  <c r="S112" i="13"/>
  <c r="T112" i="13" s="1"/>
  <c r="S111" i="13"/>
  <c r="T111" i="13" s="1"/>
  <c r="S110" i="13"/>
  <c r="T110" i="13" s="1"/>
  <c r="S109" i="13"/>
  <c r="T109" i="13" s="1"/>
  <c r="S108" i="13"/>
  <c r="T108" i="13" s="1"/>
  <c r="S107" i="13"/>
  <c r="T107" i="13" s="1"/>
  <c r="S106" i="13"/>
  <c r="T106" i="13" s="1"/>
  <c r="S105" i="13"/>
  <c r="T105" i="13" s="1"/>
  <c r="S104" i="13"/>
  <c r="T104" i="13" s="1"/>
  <c r="S103" i="13"/>
  <c r="T103" i="13" s="1"/>
  <c r="S102" i="13"/>
  <c r="T102" i="13" s="1"/>
  <c r="S101" i="13"/>
  <c r="T101" i="13" s="1"/>
  <c r="S100" i="13"/>
  <c r="T100" i="13" s="1"/>
  <c r="S99" i="13"/>
  <c r="T99" i="13" s="1"/>
  <c r="S98" i="13"/>
  <c r="T98" i="13" s="1"/>
  <c r="S97" i="13"/>
  <c r="T97" i="13" s="1"/>
  <c r="S96" i="13"/>
  <c r="T96" i="13" s="1"/>
  <c r="S95" i="13"/>
  <c r="T95" i="13" s="1"/>
  <c r="S94" i="13"/>
  <c r="T94" i="13" s="1"/>
  <c r="S93" i="13"/>
  <c r="T93" i="13" s="1"/>
  <c r="S92" i="13"/>
  <c r="T92" i="13" s="1"/>
  <c r="S90" i="13"/>
  <c r="T90" i="13" s="1"/>
  <c r="S89" i="13"/>
  <c r="T89" i="13" s="1"/>
  <c r="S88" i="13"/>
  <c r="T88" i="13" s="1"/>
  <c r="S87" i="13"/>
  <c r="T87" i="13" s="1"/>
  <c r="S86" i="13"/>
  <c r="T86" i="13" s="1"/>
  <c r="S85" i="13"/>
  <c r="T85" i="13" s="1"/>
  <c r="S84" i="13"/>
  <c r="T84" i="13" s="1"/>
  <c r="S83" i="13"/>
  <c r="T83" i="13" s="1"/>
  <c r="S82" i="13"/>
  <c r="T82" i="13" s="1"/>
  <c r="S81" i="13"/>
  <c r="T81" i="13" s="1"/>
  <c r="S80" i="13"/>
  <c r="T80" i="13" s="1"/>
  <c r="S79" i="13"/>
  <c r="T79" i="13" s="1"/>
  <c r="S78" i="13"/>
  <c r="T78" i="13" s="1"/>
  <c r="S77" i="13"/>
  <c r="T77" i="13" s="1"/>
  <c r="S76" i="13"/>
  <c r="T76" i="13" s="1"/>
  <c r="S75" i="13"/>
  <c r="T75" i="13" s="1"/>
  <c r="S74" i="13"/>
  <c r="T74" i="13" s="1"/>
  <c r="S73" i="13"/>
  <c r="T73" i="13" s="1"/>
  <c r="S72" i="13"/>
  <c r="T72" i="13" s="1"/>
  <c r="S71" i="13"/>
  <c r="T71" i="13" s="1"/>
  <c r="S70" i="13"/>
  <c r="T70" i="13" s="1"/>
  <c r="S69" i="13"/>
  <c r="T69" i="13" s="1"/>
  <c r="S68" i="13"/>
  <c r="T68" i="13" s="1"/>
  <c r="S67" i="13"/>
  <c r="T67" i="13" s="1"/>
  <c r="S66" i="13"/>
  <c r="T66" i="13" s="1"/>
  <c r="S65" i="13"/>
  <c r="T65" i="13" s="1"/>
  <c r="S64" i="13"/>
  <c r="T64" i="13" s="1"/>
  <c r="S63" i="13"/>
  <c r="T63" i="13" s="1"/>
  <c r="S62" i="13"/>
  <c r="T62" i="13" s="1"/>
  <c r="S61" i="13"/>
  <c r="T61" i="13" s="1"/>
  <c r="S60" i="13"/>
  <c r="T60" i="13" s="1"/>
  <c r="S59" i="13"/>
  <c r="T59" i="13" s="1"/>
  <c r="S58" i="13"/>
  <c r="T58" i="13" s="1"/>
  <c r="S57" i="13"/>
  <c r="T57" i="13" s="1"/>
  <c r="S56" i="13"/>
  <c r="T56" i="13" s="1"/>
  <c r="S55" i="13"/>
  <c r="T55" i="13" s="1"/>
  <c r="S53" i="13"/>
  <c r="T53" i="13" s="1"/>
  <c r="S52" i="13"/>
  <c r="T52" i="13" s="1"/>
  <c r="S51" i="13"/>
  <c r="T51" i="13" s="1"/>
  <c r="S50" i="13"/>
  <c r="T50" i="13" s="1"/>
  <c r="S49" i="13"/>
  <c r="T49" i="13" s="1"/>
  <c r="S48" i="13"/>
  <c r="T48" i="13" s="1"/>
  <c r="S46" i="13"/>
  <c r="T46" i="13" s="1"/>
  <c r="S45" i="13"/>
  <c r="T45" i="13" s="1"/>
  <c r="S44" i="13"/>
  <c r="T44" i="13" s="1"/>
  <c r="S43" i="13"/>
  <c r="T43" i="13" s="1"/>
  <c r="S42" i="13"/>
  <c r="T42" i="13" s="1"/>
  <c r="S41" i="13"/>
  <c r="T41" i="13" s="1"/>
  <c r="S40" i="13"/>
  <c r="T40" i="13" s="1"/>
  <c r="S39" i="13"/>
  <c r="T39" i="13" s="1"/>
  <c r="S38" i="13"/>
  <c r="T38" i="13" s="1"/>
  <c r="S37" i="13"/>
  <c r="T37" i="13" s="1"/>
  <c r="S36" i="13"/>
  <c r="T36" i="13" s="1"/>
  <c r="S35" i="13"/>
  <c r="T35" i="13" s="1"/>
  <c r="S34" i="13"/>
  <c r="T34" i="13" s="1"/>
  <c r="S33" i="13"/>
  <c r="T33" i="13" s="1"/>
  <c r="S32" i="13"/>
  <c r="T32" i="13" s="1"/>
  <c r="S31" i="13"/>
  <c r="T31" i="13" s="1"/>
  <c r="S30" i="13"/>
  <c r="T30" i="13" s="1"/>
  <c r="S29" i="13"/>
  <c r="T29" i="13" s="1"/>
  <c r="S28" i="13"/>
  <c r="T28" i="13" s="1"/>
  <c r="S27" i="13"/>
  <c r="T27" i="13" s="1"/>
  <c r="S26" i="13"/>
  <c r="T26" i="13" s="1"/>
  <c r="S25" i="13"/>
  <c r="T25" i="13" s="1"/>
  <c r="S24" i="13"/>
  <c r="T24" i="13" s="1"/>
  <c r="S23" i="13"/>
  <c r="T23" i="13" s="1"/>
  <c r="S22" i="13"/>
  <c r="T22" i="13" s="1"/>
  <c r="S21" i="13"/>
  <c r="T21" i="13" s="1"/>
  <c r="S20" i="13"/>
  <c r="T20" i="13" s="1"/>
  <c r="S19" i="13"/>
  <c r="T19" i="13" s="1"/>
  <c r="S18" i="13"/>
  <c r="T18" i="13" s="1"/>
  <c r="S17" i="13"/>
  <c r="T17" i="13" s="1"/>
  <c r="S16" i="13"/>
  <c r="T16" i="13" s="1"/>
  <c r="S15" i="13"/>
  <c r="T15" i="13" s="1"/>
  <c r="S14" i="13"/>
  <c r="T14" i="13" s="1"/>
  <c r="S13" i="13"/>
  <c r="T13" i="13" s="1"/>
  <c r="S12" i="13"/>
  <c r="T12" i="13" s="1"/>
  <c r="S11" i="13"/>
  <c r="T11" i="13" s="1"/>
  <c r="S10" i="13"/>
  <c r="T10" i="13" s="1"/>
  <c r="S9" i="13"/>
  <c r="T9" i="13" s="1"/>
  <c r="S8" i="13"/>
  <c r="T8" i="13" s="1"/>
  <c r="S7" i="13"/>
  <c r="T7" i="13" s="1"/>
  <c r="O401" i="13"/>
  <c r="P401" i="13" s="1"/>
  <c r="O400" i="13"/>
  <c r="P400" i="13" s="1"/>
  <c r="O399" i="13"/>
  <c r="P399" i="13" s="1"/>
  <c r="O398" i="13"/>
  <c r="P398" i="13" s="1"/>
  <c r="O397" i="13"/>
  <c r="P397" i="13" s="1"/>
  <c r="O396" i="13"/>
  <c r="P396" i="13" s="1"/>
  <c r="O395" i="13"/>
  <c r="P395" i="13" s="1"/>
  <c r="O394" i="13"/>
  <c r="P394" i="13" s="1"/>
  <c r="O393" i="13"/>
  <c r="P393" i="13" s="1"/>
  <c r="O392" i="13"/>
  <c r="P392" i="13" s="1"/>
  <c r="O391" i="13"/>
  <c r="P391" i="13" s="1"/>
  <c r="O390" i="13"/>
  <c r="P390" i="13" s="1"/>
  <c r="O389" i="13"/>
  <c r="P389" i="13" s="1"/>
  <c r="O388" i="13"/>
  <c r="P388" i="13" s="1"/>
  <c r="O387" i="13"/>
  <c r="P387" i="13" s="1"/>
  <c r="O386" i="13"/>
  <c r="P386" i="13" s="1"/>
  <c r="O385" i="13"/>
  <c r="P385" i="13" s="1"/>
  <c r="O384" i="13"/>
  <c r="P384" i="13" s="1"/>
  <c r="O383" i="13"/>
  <c r="P383" i="13" s="1"/>
  <c r="O382" i="13"/>
  <c r="P382" i="13" s="1"/>
  <c r="O381" i="13"/>
  <c r="P381" i="13" s="1"/>
  <c r="O380" i="13"/>
  <c r="P380" i="13" s="1"/>
  <c r="O379" i="13"/>
  <c r="P379" i="13" s="1"/>
  <c r="O378" i="13"/>
  <c r="P378" i="13" s="1"/>
  <c r="O377" i="13"/>
  <c r="P377" i="13" s="1"/>
  <c r="O376" i="13"/>
  <c r="P376" i="13" s="1"/>
  <c r="O375" i="13"/>
  <c r="P375" i="13" s="1"/>
  <c r="O374" i="13"/>
  <c r="P374" i="13" s="1"/>
  <c r="O373" i="13"/>
  <c r="P373" i="13" s="1"/>
  <c r="O372" i="13"/>
  <c r="P372" i="13" s="1"/>
  <c r="O371" i="13"/>
  <c r="P371" i="13" s="1"/>
  <c r="O370" i="13"/>
  <c r="P370" i="13" s="1"/>
  <c r="O369" i="13"/>
  <c r="P369" i="13" s="1"/>
  <c r="O368" i="13"/>
  <c r="P368" i="13" s="1"/>
  <c r="O367" i="13"/>
  <c r="P367" i="13" s="1"/>
  <c r="O366" i="13"/>
  <c r="P366" i="13" s="1"/>
  <c r="O364" i="13"/>
  <c r="P364" i="13" s="1"/>
  <c r="O363" i="13"/>
  <c r="P363" i="13" s="1"/>
  <c r="O362" i="13"/>
  <c r="P362" i="13" s="1"/>
  <c r="O361" i="13"/>
  <c r="P361" i="13" s="1"/>
  <c r="O360" i="13"/>
  <c r="P360" i="13" s="1"/>
  <c r="O359" i="13"/>
  <c r="P359" i="13" s="1"/>
  <c r="O358" i="13"/>
  <c r="P358" i="13" s="1"/>
  <c r="O356" i="13"/>
  <c r="P356" i="13" s="1"/>
  <c r="O355" i="13"/>
  <c r="P355" i="13" s="1"/>
  <c r="O354" i="13"/>
  <c r="P354" i="13" s="1"/>
  <c r="O353" i="13"/>
  <c r="P353" i="13" s="1"/>
  <c r="O352" i="13"/>
  <c r="P352" i="13" s="1"/>
  <c r="O351" i="13"/>
  <c r="P351" i="13" s="1"/>
  <c r="O350" i="13"/>
  <c r="P350" i="13" s="1"/>
  <c r="O349" i="13"/>
  <c r="P349" i="13" s="1"/>
  <c r="O348" i="13"/>
  <c r="P348" i="13" s="1"/>
  <c r="O347" i="13"/>
  <c r="P347" i="13" s="1"/>
  <c r="O346" i="13"/>
  <c r="P346" i="13" s="1"/>
  <c r="O345" i="13"/>
  <c r="P345" i="13" s="1"/>
  <c r="O344" i="13"/>
  <c r="P344" i="13" s="1"/>
  <c r="O342" i="13"/>
  <c r="P342" i="13" s="1"/>
  <c r="O341" i="13"/>
  <c r="P341" i="13" s="1"/>
  <c r="O339" i="13"/>
  <c r="P339" i="13" s="1"/>
  <c r="O338" i="13"/>
  <c r="P338" i="13" s="1"/>
  <c r="O337" i="13"/>
  <c r="P337" i="13" s="1"/>
  <c r="O336" i="13"/>
  <c r="P336" i="13" s="1"/>
  <c r="O335" i="13"/>
  <c r="P335" i="13" s="1"/>
  <c r="O334" i="13"/>
  <c r="P334" i="13" s="1"/>
  <c r="O333" i="13"/>
  <c r="P333" i="13" s="1"/>
  <c r="O332" i="13"/>
  <c r="P332" i="13" s="1"/>
  <c r="O331" i="13"/>
  <c r="P331" i="13" s="1"/>
  <c r="O330" i="13"/>
  <c r="P330" i="13" s="1"/>
  <c r="O329" i="13"/>
  <c r="P329" i="13" s="1"/>
  <c r="O328" i="13"/>
  <c r="P328" i="13" s="1"/>
  <c r="O327" i="13"/>
  <c r="P327" i="13" s="1"/>
  <c r="O326" i="13"/>
  <c r="P326" i="13" s="1"/>
  <c r="O325" i="13"/>
  <c r="P325" i="13" s="1"/>
  <c r="O324" i="13"/>
  <c r="P324" i="13" s="1"/>
  <c r="O323" i="13"/>
  <c r="P323" i="13" s="1"/>
  <c r="O321" i="13"/>
  <c r="P321" i="13" s="1"/>
  <c r="O319" i="13"/>
  <c r="P319" i="13" s="1"/>
  <c r="O318" i="13"/>
  <c r="P318" i="13" s="1"/>
  <c r="O317" i="13"/>
  <c r="P317" i="13" s="1"/>
  <c r="O316" i="13"/>
  <c r="P316" i="13" s="1"/>
  <c r="O315" i="13"/>
  <c r="P315" i="13" s="1"/>
  <c r="O314" i="13"/>
  <c r="P314" i="13" s="1"/>
  <c r="O313" i="13"/>
  <c r="P313" i="13" s="1"/>
  <c r="O312" i="13"/>
  <c r="P312" i="13" s="1"/>
  <c r="O311" i="13"/>
  <c r="P311" i="13" s="1"/>
  <c r="O310" i="13"/>
  <c r="P310" i="13" s="1"/>
  <c r="O309" i="13"/>
  <c r="P309" i="13" s="1"/>
  <c r="O308" i="13"/>
  <c r="P308" i="13" s="1"/>
  <c r="O307" i="13"/>
  <c r="P307" i="13" s="1"/>
  <c r="O306" i="13"/>
  <c r="P306" i="13" s="1"/>
  <c r="O305" i="13"/>
  <c r="P305" i="13" s="1"/>
  <c r="O303" i="13"/>
  <c r="P303" i="13" s="1"/>
  <c r="O302" i="13"/>
  <c r="P302" i="13" s="1"/>
  <c r="O301" i="13"/>
  <c r="P301" i="13" s="1"/>
  <c r="O300" i="13"/>
  <c r="P300" i="13" s="1"/>
  <c r="O299" i="13"/>
  <c r="P299" i="13" s="1"/>
  <c r="O298" i="13"/>
  <c r="P298" i="13" s="1"/>
  <c r="O297" i="13"/>
  <c r="P297" i="13" s="1"/>
  <c r="O296" i="13"/>
  <c r="P296" i="13" s="1"/>
  <c r="O295" i="13"/>
  <c r="P295" i="13" s="1"/>
  <c r="O294" i="13"/>
  <c r="P294" i="13" s="1"/>
  <c r="O293" i="13"/>
  <c r="P293" i="13" s="1"/>
  <c r="O292" i="13"/>
  <c r="P292" i="13" s="1"/>
  <c r="O291" i="13"/>
  <c r="P291" i="13" s="1"/>
  <c r="O290" i="13"/>
  <c r="P290" i="13" s="1"/>
  <c r="O289" i="13"/>
  <c r="P289" i="13" s="1"/>
  <c r="O288" i="13"/>
  <c r="P288" i="13" s="1"/>
  <c r="O287" i="13"/>
  <c r="P287" i="13" s="1"/>
  <c r="O286" i="13"/>
  <c r="P286" i="13" s="1"/>
  <c r="O285" i="13"/>
  <c r="P285" i="13" s="1"/>
  <c r="O283" i="13"/>
  <c r="P283" i="13" s="1"/>
  <c r="O282" i="13"/>
  <c r="P282" i="13" s="1"/>
  <c r="O281" i="13"/>
  <c r="P281" i="13" s="1"/>
  <c r="O280" i="13"/>
  <c r="P280" i="13" s="1"/>
  <c r="O279" i="13"/>
  <c r="P279" i="13" s="1"/>
  <c r="O278" i="13"/>
  <c r="P278" i="13" s="1"/>
  <c r="O277" i="13"/>
  <c r="P277" i="13" s="1"/>
  <c r="O276" i="13"/>
  <c r="P276" i="13" s="1"/>
  <c r="O275" i="13"/>
  <c r="P275" i="13" s="1"/>
  <c r="O274" i="13"/>
  <c r="P274" i="13" s="1"/>
  <c r="O273" i="13"/>
  <c r="P273" i="13" s="1"/>
  <c r="O272" i="13"/>
  <c r="P272" i="13" s="1"/>
  <c r="O271" i="13"/>
  <c r="P271" i="13" s="1"/>
  <c r="O270" i="13"/>
  <c r="P270" i="13" s="1"/>
  <c r="O269" i="13"/>
  <c r="P269" i="13" s="1"/>
  <c r="O268" i="13"/>
  <c r="P268" i="13" s="1"/>
  <c r="O267" i="13"/>
  <c r="P267" i="13" s="1"/>
  <c r="O266" i="13"/>
  <c r="P266" i="13" s="1"/>
  <c r="O265" i="13"/>
  <c r="P265" i="13" s="1"/>
  <c r="O264" i="13"/>
  <c r="P264" i="13" s="1"/>
  <c r="O263" i="13"/>
  <c r="P263" i="13" s="1"/>
  <c r="O262" i="13"/>
  <c r="P262" i="13" s="1"/>
  <c r="O261" i="13"/>
  <c r="P261" i="13" s="1"/>
  <c r="O259" i="13"/>
  <c r="P259" i="13" s="1"/>
  <c r="O258" i="13"/>
  <c r="P258" i="13" s="1"/>
  <c r="O257" i="13"/>
  <c r="P257" i="13" s="1"/>
  <c r="O256" i="13"/>
  <c r="P256" i="13" s="1"/>
  <c r="O255" i="13"/>
  <c r="P255" i="13" s="1"/>
  <c r="O254" i="13"/>
  <c r="P254" i="13" s="1"/>
  <c r="O253" i="13"/>
  <c r="P253" i="13" s="1"/>
  <c r="O252" i="13"/>
  <c r="P252" i="13" s="1"/>
  <c r="O251" i="13"/>
  <c r="P251" i="13" s="1"/>
  <c r="O250" i="13"/>
  <c r="P250" i="13" s="1"/>
  <c r="O249" i="13"/>
  <c r="P249" i="13" s="1"/>
  <c r="O248" i="13"/>
  <c r="P248" i="13" s="1"/>
  <c r="O247" i="13"/>
  <c r="P247" i="13" s="1"/>
  <c r="O246" i="13"/>
  <c r="P246" i="13" s="1"/>
  <c r="O245" i="13"/>
  <c r="P245" i="13" s="1"/>
  <c r="O244" i="13"/>
  <c r="P244" i="13" s="1"/>
  <c r="O243" i="13"/>
  <c r="P243" i="13" s="1"/>
  <c r="O242" i="13"/>
  <c r="P242" i="13" s="1"/>
  <c r="O241" i="13"/>
  <c r="P241" i="13" s="1"/>
  <c r="O240" i="13"/>
  <c r="P240" i="13" s="1"/>
  <c r="O239" i="13"/>
  <c r="P239" i="13" s="1"/>
  <c r="O238" i="13"/>
  <c r="P238" i="13" s="1"/>
  <c r="O237" i="13"/>
  <c r="P237" i="13" s="1"/>
  <c r="O236" i="13"/>
  <c r="P236" i="13" s="1"/>
  <c r="O235" i="13"/>
  <c r="P235" i="13" s="1"/>
  <c r="O233" i="13"/>
  <c r="P233" i="13" s="1"/>
  <c r="O232" i="13"/>
  <c r="P232" i="13" s="1"/>
  <c r="O231" i="13"/>
  <c r="P231" i="13" s="1"/>
  <c r="O230" i="13"/>
  <c r="P230" i="13" s="1"/>
  <c r="O229" i="13"/>
  <c r="P229" i="13" s="1"/>
  <c r="O227" i="13"/>
  <c r="P227" i="13" s="1"/>
  <c r="O226" i="13"/>
  <c r="P226" i="13" s="1"/>
  <c r="O225" i="13"/>
  <c r="P225" i="13" s="1"/>
  <c r="O224" i="13"/>
  <c r="P224" i="13" s="1"/>
  <c r="O222" i="13"/>
  <c r="P222" i="13" s="1"/>
  <c r="O221" i="13"/>
  <c r="P221" i="13" s="1"/>
  <c r="O220" i="13"/>
  <c r="P220" i="13" s="1"/>
  <c r="O219" i="13"/>
  <c r="P219" i="13" s="1"/>
  <c r="O218" i="13"/>
  <c r="P218" i="13" s="1"/>
  <c r="O217" i="13"/>
  <c r="P217" i="13" s="1"/>
  <c r="O216" i="13"/>
  <c r="P216" i="13" s="1"/>
  <c r="O215" i="13"/>
  <c r="P215" i="13" s="1"/>
  <c r="O214" i="13"/>
  <c r="P214" i="13" s="1"/>
  <c r="O213" i="13"/>
  <c r="P213" i="13" s="1"/>
  <c r="O212" i="13"/>
  <c r="P212" i="13" s="1"/>
  <c r="O211" i="13"/>
  <c r="P211" i="13" s="1"/>
  <c r="O210" i="13"/>
  <c r="P210" i="13" s="1"/>
  <c r="O209" i="13"/>
  <c r="P209" i="13" s="1"/>
  <c r="O208" i="13"/>
  <c r="P208" i="13" s="1"/>
  <c r="O207" i="13"/>
  <c r="P207" i="13" s="1"/>
  <c r="O206" i="13"/>
  <c r="P206" i="13" s="1"/>
  <c r="O205" i="13"/>
  <c r="P205" i="13" s="1"/>
  <c r="O204" i="13"/>
  <c r="P204" i="13" s="1"/>
  <c r="O203" i="13"/>
  <c r="P203" i="13" s="1"/>
  <c r="O202" i="13"/>
  <c r="P202" i="13" s="1"/>
  <c r="O201" i="13"/>
  <c r="P201" i="13" s="1"/>
  <c r="O199" i="13"/>
  <c r="P199" i="13" s="1"/>
  <c r="O198" i="13"/>
  <c r="P198" i="13" s="1"/>
  <c r="O197" i="13"/>
  <c r="P197" i="13" s="1"/>
  <c r="O196" i="13"/>
  <c r="P196" i="13" s="1"/>
  <c r="O195" i="13"/>
  <c r="P195" i="13" s="1"/>
  <c r="O194" i="13"/>
  <c r="P194" i="13" s="1"/>
  <c r="O192" i="13"/>
  <c r="P192" i="13" s="1"/>
  <c r="O191" i="13"/>
  <c r="P191" i="13" s="1"/>
  <c r="O190" i="13"/>
  <c r="P190" i="13" s="1"/>
  <c r="O189" i="13"/>
  <c r="P189" i="13" s="1"/>
  <c r="O188" i="13"/>
  <c r="P188" i="13" s="1"/>
  <c r="O187" i="13"/>
  <c r="P187" i="13" s="1"/>
  <c r="O186" i="13"/>
  <c r="P186" i="13" s="1"/>
  <c r="O185" i="13"/>
  <c r="P185" i="13" s="1"/>
  <c r="O184" i="13"/>
  <c r="P184" i="13" s="1"/>
  <c r="O183" i="13"/>
  <c r="P183" i="13" s="1"/>
  <c r="O182" i="13"/>
  <c r="P182" i="13" s="1"/>
  <c r="O181" i="13"/>
  <c r="P181" i="13" s="1"/>
  <c r="O180" i="13"/>
  <c r="P180" i="13" s="1"/>
  <c r="O179" i="13"/>
  <c r="P179" i="13" s="1"/>
  <c r="O178" i="13"/>
  <c r="P178" i="13" s="1"/>
  <c r="O176" i="13"/>
  <c r="P176" i="13" s="1"/>
  <c r="O174" i="13"/>
  <c r="P174" i="13" s="1"/>
  <c r="O173" i="13"/>
  <c r="P173" i="13" s="1"/>
  <c r="O172" i="13"/>
  <c r="P172" i="13" s="1"/>
  <c r="O170" i="13"/>
  <c r="P170" i="13" s="1"/>
  <c r="O169" i="13"/>
  <c r="P169" i="13" s="1"/>
  <c r="O168" i="13"/>
  <c r="P168" i="13" s="1"/>
  <c r="O167" i="13"/>
  <c r="P167" i="13" s="1"/>
  <c r="O166" i="13"/>
  <c r="P166" i="13" s="1"/>
  <c r="O165" i="13"/>
  <c r="P165" i="13" s="1"/>
  <c r="O164" i="13"/>
  <c r="P164" i="13" s="1"/>
  <c r="O163" i="13"/>
  <c r="P163" i="13" s="1"/>
  <c r="O162" i="13"/>
  <c r="P162" i="13" s="1"/>
  <c r="O161" i="13"/>
  <c r="P161" i="13" s="1"/>
  <c r="O160" i="13"/>
  <c r="P160" i="13" s="1"/>
  <c r="O159" i="13"/>
  <c r="P159" i="13" s="1"/>
  <c r="O158" i="13"/>
  <c r="P158" i="13" s="1"/>
  <c r="O157" i="13"/>
  <c r="P157" i="13" s="1"/>
  <c r="O156" i="13"/>
  <c r="P156" i="13" s="1"/>
  <c r="O155" i="13"/>
  <c r="P155" i="13" s="1"/>
  <c r="O154" i="13"/>
  <c r="P154" i="13" s="1"/>
  <c r="O153" i="13"/>
  <c r="P153" i="13" s="1"/>
  <c r="O152" i="13"/>
  <c r="P152" i="13" s="1"/>
  <c r="O151" i="13"/>
  <c r="P151" i="13" s="1"/>
  <c r="O150" i="13"/>
  <c r="P150" i="13" s="1"/>
  <c r="O149" i="13"/>
  <c r="P149" i="13" s="1"/>
  <c r="O148" i="13"/>
  <c r="P148" i="13" s="1"/>
  <c r="O147" i="13"/>
  <c r="P147" i="13" s="1"/>
  <c r="O146" i="13"/>
  <c r="P146" i="13" s="1"/>
  <c r="O145" i="13"/>
  <c r="P145" i="13" s="1"/>
  <c r="O144" i="13"/>
  <c r="P144" i="13" s="1"/>
  <c r="O143" i="13"/>
  <c r="P143" i="13" s="1"/>
  <c r="O142" i="13"/>
  <c r="P142" i="13" s="1"/>
  <c r="O141" i="13"/>
  <c r="P141" i="13" s="1"/>
  <c r="O140" i="13"/>
  <c r="P140" i="13" s="1"/>
  <c r="O139" i="13"/>
  <c r="P139" i="13" s="1"/>
  <c r="O138" i="13"/>
  <c r="P138" i="13" s="1"/>
  <c r="O137" i="13"/>
  <c r="P137" i="13" s="1"/>
  <c r="O136" i="13"/>
  <c r="P136" i="13" s="1"/>
  <c r="O135" i="13"/>
  <c r="P135" i="13" s="1"/>
  <c r="O134" i="13"/>
  <c r="P134" i="13" s="1"/>
  <c r="O133" i="13"/>
  <c r="P133" i="13" s="1"/>
  <c r="O132" i="13"/>
  <c r="P132" i="13" s="1"/>
  <c r="O130" i="13"/>
  <c r="P130" i="13" s="1"/>
  <c r="O129" i="13"/>
  <c r="P129" i="13" s="1"/>
  <c r="O128" i="13"/>
  <c r="P128" i="13" s="1"/>
  <c r="O127" i="13"/>
  <c r="P127" i="13" s="1"/>
  <c r="O126" i="13"/>
  <c r="P126" i="13" s="1"/>
  <c r="O125" i="13"/>
  <c r="P125" i="13" s="1"/>
  <c r="O124" i="13"/>
  <c r="P124" i="13" s="1"/>
  <c r="O123" i="13"/>
  <c r="P123" i="13" s="1"/>
  <c r="O122" i="13"/>
  <c r="P122" i="13" s="1"/>
  <c r="O121" i="13"/>
  <c r="P121" i="13" s="1"/>
  <c r="O120" i="13"/>
  <c r="P120" i="13" s="1"/>
  <c r="O119" i="13"/>
  <c r="P119" i="13" s="1"/>
  <c r="O118" i="13"/>
  <c r="P118" i="13" s="1"/>
  <c r="O117" i="13"/>
  <c r="P117" i="13" s="1"/>
  <c r="O116" i="13"/>
  <c r="P116" i="13" s="1"/>
  <c r="O115" i="13"/>
  <c r="P115" i="13" s="1"/>
  <c r="O114" i="13"/>
  <c r="P114" i="13" s="1"/>
  <c r="O113" i="13"/>
  <c r="P113" i="13" s="1"/>
  <c r="O112" i="13"/>
  <c r="P112" i="13" s="1"/>
  <c r="O111" i="13"/>
  <c r="P111" i="13" s="1"/>
  <c r="O110" i="13"/>
  <c r="P110" i="13" s="1"/>
  <c r="O109" i="13"/>
  <c r="P109" i="13" s="1"/>
  <c r="O108" i="13"/>
  <c r="P108" i="13" s="1"/>
  <c r="O107" i="13"/>
  <c r="P107" i="13" s="1"/>
  <c r="O106" i="13"/>
  <c r="P106" i="13" s="1"/>
  <c r="O105" i="13"/>
  <c r="P105" i="13" s="1"/>
  <c r="O104" i="13"/>
  <c r="P104" i="13" s="1"/>
  <c r="O103" i="13"/>
  <c r="P103" i="13" s="1"/>
  <c r="O102" i="13"/>
  <c r="P102" i="13" s="1"/>
  <c r="O101" i="13"/>
  <c r="P101" i="13" s="1"/>
  <c r="O100" i="13"/>
  <c r="P100" i="13" s="1"/>
  <c r="O99" i="13"/>
  <c r="P99" i="13" s="1"/>
  <c r="O98" i="13"/>
  <c r="P98" i="13" s="1"/>
  <c r="O97" i="13"/>
  <c r="P97" i="13" s="1"/>
  <c r="O96" i="13"/>
  <c r="P96" i="13" s="1"/>
  <c r="O95" i="13"/>
  <c r="P95" i="13" s="1"/>
  <c r="O94" i="13"/>
  <c r="P94" i="13" s="1"/>
  <c r="O93" i="13"/>
  <c r="P93" i="13" s="1"/>
  <c r="O92" i="13"/>
  <c r="P92" i="13" s="1"/>
  <c r="O90" i="13"/>
  <c r="P90" i="13" s="1"/>
  <c r="O89" i="13"/>
  <c r="P89" i="13" s="1"/>
  <c r="O88" i="13"/>
  <c r="P88" i="13" s="1"/>
  <c r="O87" i="13"/>
  <c r="P87" i="13" s="1"/>
  <c r="O86" i="13"/>
  <c r="P86" i="13" s="1"/>
  <c r="O85" i="13"/>
  <c r="P85" i="13" s="1"/>
  <c r="O84" i="13"/>
  <c r="P84" i="13" s="1"/>
  <c r="O83" i="13"/>
  <c r="P83" i="13" s="1"/>
  <c r="O82" i="13"/>
  <c r="P82" i="13" s="1"/>
  <c r="O81" i="13"/>
  <c r="P81" i="13" s="1"/>
  <c r="O80" i="13"/>
  <c r="P80" i="13" s="1"/>
  <c r="O79" i="13"/>
  <c r="P79" i="13" s="1"/>
  <c r="O78" i="13"/>
  <c r="P78" i="13" s="1"/>
  <c r="O77" i="13"/>
  <c r="P77" i="13" s="1"/>
  <c r="O76" i="13"/>
  <c r="P76" i="13" s="1"/>
  <c r="O75" i="13"/>
  <c r="P75" i="13" s="1"/>
  <c r="O74" i="13"/>
  <c r="P74" i="13" s="1"/>
  <c r="O73" i="13"/>
  <c r="P73" i="13" s="1"/>
  <c r="O72" i="13"/>
  <c r="P72" i="13" s="1"/>
  <c r="O71" i="13"/>
  <c r="P71" i="13" s="1"/>
  <c r="O70" i="13"/>
  <c r="P70" i="13" s="1"/>
  <c r="O69" i="13"/>
  <c r="P69" i="13" s="1"/>
  <c r="O68" i="13"/>
  <c r="P68" i="13" s="1"/>
  <c r="O67" i="13"/>
  <c r="P67" i="13" s="1"/>
  <c r="O66" i="13"/>
  <c r="P66" i="13" s="1"/>
  <c r="O65" i="13"/>
  <c r="P65" i="13" s="1"/>
  <c r="O64" i="13"/>
  <c r="P64" i="13" s="1"/>
  <c r="O63" i="13"/>
  <c r="P63" i="13" s="1"/>
  <c r="O62" i="13"/>
  <c r="P62" i="13" s="1"/>
  <c r="O61" i="13"/>
  <c r="P61" i="13" s="1"/>
  <c r="O60" i="13"/>
  <c r="P60" i="13" s="1"/>
  <c r="O59" i="13"/>
  <c r="P59" i="13" s="1"/>
  <c r="O58" i="13"/>
  <c r="P58" i="13" s="1"/>
  <c r="O57" i="13"/>
  <c r="P57" i="13" s="1"/>
  <c r="O56" i="13"/>
  <c r="P56" i="13" s="1"/>
  <c r="O55" i="13"/>
  <c r="P55" i="13" s="1"/>
  <c r="O53" i="13"/>
  <c r="P53" i="13" s="1"/>
  <c r="O52" i="13"/>
  <c r="P52" i="13" s="1"/>
  <c r="O51" i="13"/>
  <c r="P51" i="13" s="1"/>
  <c r="O50" i="13"/>
  <c r="P50" i="13" s="1"/>
  <c r="O49" i="13"/>
  <c r="P49" i="13" s="1"/>
  <c r="O48" i="13"/>
  <c r="P48" i="13" s="1"/>
  <c r="O46" i="13"/>
  <c r="P46" i="13" s="1"/>
  <c r="O45" i="13"/>
  <c r="P45" i="13" s="1"/>
  <c r="O44" i="13"/>
  <c r="P44" i="13" s="1"/>
  <c r="O43" i="13"/>
  <c r="P43" i="13" s="1"/>
  <c r="O42" i="13"/>
  <c r="P42" i="13" s="1"/>
  <c r="O41" i="13"/>
  <c r="P41" i="13" s="1"/>
  <c r="O40" i="13"/>
  <c r="P40" i="13" s="1"/>
  <c r="O39" i="13"/>
  <c r="P39" i="13" s="1"/>
  <c r="O38" i="13"/>
  <c r="P38" i="13" s="1"/>
  <c r="O37" i="13"/>
  <c r="P37" i="13" s="1"/>
  <c r="O36" i="13"/>
  <c r="P36" i="13" s="1"/>
  <c r="O35" i="13"/>
  <c r="P35" i="13" s="1"/>
  <c r="O34" i="13"/>
  <c r="P34" i="13" s="1"/>
  <c r="O33" i="13"/>
  <c r="P33" i="13" s="1"/>
  <c r="O32" i="13"/>
  <c r="P32" i="13" s="1"/>
  <c r="O31" i="13"/>
  <c r="P31" i="13" s="1"/>
  <c r="O30" i="13"/>
  <c r="P30" i="13" s="1"/>
  <c r="O29" i="13"/>
  <c r="P29" i="13" s="1"/>
  <c r="O28" i="13"/>
  <c r="P28" i="13" s="1"/>
  <c r="O27" i="13"/>
  <c r="P27" i="13" s="1"/>
  <c r="O26" i="13"/>
  <c r="P26" i="13" s="1"/>
  <c r="O25" i="13"/>
  <c r="P25" i="13" s="1"/>
  <c r="O24" i="13"/>
  <c r="P24" i="13" s="1"/>
  <c r="O23" i="13"/>
  <c r="P23" i="13" s="1"/>
  <c r="O22" i="13"/>
  <c r="P22" i="13" s="1"/>
  <c r="O21" i="13"/>
  <c r="P21" i="13" s="1"/>
  <c r="O20" i="13"/>
  <c r="P20" i="13" s="1"/>
  <c r="O19" i="13"/>
  <c r="P19" i="13" s="1"/>
  <c r="O18" i="13"/>
  <c r="P18" i="13" s="1"/>
  <c r="O17" i="13"/>
  <c r="P17" i="13" s="1"/>
  <c r="O16" i="13"/>
  <c r="P16" i="13" s="1"/>
  <c r="O15" i="13"/>
  <c r="P15" i="13" s="1"/>
  <c r="O14" i="13"/>
  <c r="P14" i="13" s="1"/>
  <c r="O13" i="13"/>
  <c r="P13" i="13" s="1"/>
  <c r="O12" i="13"/>
  <c r="P12" i="13" s="1"/>
  <c r="O11" i="13"/>
  <c r="P11" i="13" s="1"/>
  <c r="O10" i="13"/>
  <c r="P10" i="13" s="1"/>
  <c r="O9" i="13"/>
  <c r="P9" i="13" s="1"/>
  <c r="O8" i="13"/>
  <c r="P8" i="13" s="1"/>
  <c r="O7" i="13"/>
  <c r="P7" i="13" s="1"/>
  <c r="K401" i="13" l="1"/>
  <c r="L401" i="13" s="1"/>
  <c r="W401" i="13" s="1"/>
  <c r="K400" i="13"/>
  <c r="L400" i="13" s="1"/>
  <c r="X400" i="13" s="1"/>
  <c r="K399" i="13"/>
  <c r="L399" i="13" s="1"/>
  <c r="K398" i="13"/>
  <c r="L398" i="13" s="1"/>
  <c r="K397" i="13"/>
  <c r="L397" i="13" s="1"/>
  <c r="X397" i="13" s="1"/>
  <c r="K396" i="13"/>
  <c r="L396" i="13" s="1"/>
  <c r="K395" i="13"/>
  <c r="L395" i="13" s="1"/>
  <c r="K394" i="13"/>
  <c r="L394" i="13" s="1"/>
  <c r="Z394" i="13" s="1"/>
  <c r="K393" i="13"/>
  <c r="L393" i="13" s="1"/>
  <c r="Z393" i="13" s="1"/>
  <c r="K392" i="13"/>
  <c r="L392" i="13" s="1"/>
  <c r="K391" i="13"/>
  <c r="L391" i="13" s="1"/>
  <c r="K390" i="13"/>
  <c r="L390" i="13" s="1"/>
  <c r="Y390" i="13" s="1"/>
  <c r="K389" i="13"/>
  <c r="L389" i="13" s="1"/>
  <c r="X389" i="13" s="1"/>
  <c r="K388" i="13"/>
  <c r="L388" i="13" s="1"/>
  <c r="K387" i="13"/>
  <c r="L387" i="13" s="1"/>
  <c r="K386" i="13"/>
  <c r="L386" i="13" s="1"/>
  <c r="Z386" i="13" s="1"/>
  <c r="K385" i="13"/>
  <c r="L385" i="13" s="1"/>
  <c r="V385" i="13" s="1"/>
  <c r="K384" i="13"/>
  <c r="L384" i="13" s="1"/>
  <c r="X384" i="13" s="1"/>
  <c r="K383" i="13"/>
  <c r="L383" i="13" s="1"/>
  <c r="X383" i="13" s="1"/>
  <c r="K382" i="13"/>
  <c r="L382" i="13" s="1"/>
  <c r="U382" i="13" s="1"/>
  <c r="K381" i="13"/>
  <c r="L381" i="13" s="1"/>
  <c r="X381" i="13" s="1"/>
  <c r="K380" i="13"/>
  <c r="L380" i="13" s="1"/>
  <c r="K379" i="13"/>
  <c r="L379" i="13" s="1"/>
  <c r="X379" i="13" s="1"/>
  <c r="K378" i="13"/>
  <c r="L378" i="13" s="1"/>
  <c r="K377" i="13"/>
  <c r="L377" i="13" s="1"/>
  <c r="K376" i="13"/>
  <c r="L376" i="13" s="1"/>
  <c r="K375" i="13"/>
  <c r="L375" i="13" s="1"/>
  <c r="X375" i="13" s="1"/>
  <c r="K374" i="13"/>
  <c r="L374" i="13" s="1"/>
  <c r="X374" i="13" s="1"/>
  <c r="K373" i="13"/>
  <c r="L373" i="13" s="1"/>
  <c r="X373" i="13" s="1"/>
  <c r="K372" i="13"/>
  <c r="L372" i="13" s="1"/>
  <c r="K371" i="13"/>
  <c r="L371" i="13" s="1"/>
  <c r="K370" i="13"/>
  <c r="L370" i="13" s="1"/>
  <c r="K369" i="13"/>
  <c r="L369" i="13" s="1"/>
  <c r="W369" i="13" s="1"/>
  <c r="K368" i="13"/>
  <c r="L368" i="13" s="1"/>
  <c r="V368" i="13" s="1"/>
  <c r="K367" i="13"/>
  <c r="L367" i="13" s="1"/>
  <c r="Z367" i="13" s="1"/>
  <c r="K366" i="13"/>
  <c r="L366" i="13" s="1"/>
  <c r="K364" i="13"/>
  <c r="L364" i="13" s="1"/>
  <c r="Y364" i="13" s="1"/>
  <c r="K363" i="13"/>
  <c r="L363" i="13" s="1"/>
  <c r="K362" i="13"/>
  <c r="L362" i="13" s="1"/>
  <c r="Z362" i="13" s="1"/>
  <c r="K361" i="13"/>
  <c r="L361" i="13" s="1"/>
  <c r="Y361" i="13" s="1"/>
  <c r="K360" i="13"/>
  <c r="L360" i="13" s="1"/>
  <c r="W360" i="13" s="1"/>
  <c r="K359" i="13"/>
  <c r="L359" i="13" s="1"/>
  <c r="K358" i="13"/>
  <c r="L358" i="13" s="1"/>
  <c r="X358" i="13" s="1"/>
  <c r="K356" i="13"/>
  <c r="L356" i="13" s="1"/>
  <c r="K355" i="13"/>
  <c r="L355" i="13" s="1"/>
  <c r="Z355" i="13" s="1"/>
  <c r="K354" i="13"/>
  <c r="L354" i="13" s="1"/>
  <c r="U354" i="13" s="1"/>
  <c r="K353" i="13"/>
  <c r="L353" i="13" s="1"/>
  <c r="X353" i="13" s="1"/>
  <c r="K352" i="13"/>
  <c r="L352" i="13" s="1"/>
  <c r="K351" i="13"/>
  <c r="L351" i="13" s="1"/>
  <c r="X351" i="13" s="1"/>
  <c r="K350" i="13"/>
  <c r="L350" i="13" s="1"/>
  <c r="K349" i="13"/>
  <c r="L349" i="13" s="1"/>
  <c r="K348" i="13"/>
  <c r="L348" i="13" s="1"/>
  <c r="K347" i="13"/>
  <c r="L347" i="13" s="1"/>
  <c r="V347" i="13" s="1"/>
  <c r="K346" i="13"/>
  <c r="L346" i="13" s="1"/>
  <c r="X346" i="13" s="1"/>
  <c r="K345" i="13"/>
  <c r="L345" i="13" s="1"/>
  <c r="Y345" i="13" s="1"/>
  <c r="K344" i="13"/>
  <c r="L344" i="13" s="1"/>
  <c r="K342" i="13"/>
  <c r="L342" i="13" s="1"/>
  <c r="K341" i="13"/>
  <c r="L341" i="13" s="1"/>
  <c r="K339" i="13"/>
  <c r="L339" i="13" s="1"/>
  <c r="W339" i="13" s="1"/>
  <c r="K338" i="13"/>
  <c r="L338" i="13" s="1"/>
  <c r="K337" i="13"/>
  <c r="L337" i="13" s="1"/>
  <c r="U337" i="13" s="1"/>
  <c r="K336" i="13"/>
  <c r="L336" i="13" s="1"/>
  <c r="K335" i="13"/>
  <c r="L335" i="13" s="1"/>
  <c r="X335" i="13" s="1"/>
  <c r="K334" i="13"/>
  <c r="L334" i="13" s="1"/>
  <c r="K333" i="13"/>
  <c r="L333" i="13" s="1"/>
  <c r="K332" i="13"/>
  <c r="L332" i="13" s="1"/>
  <c r="K331" i="13"/>
  <c r="L331" i="13" s="1"/>
  <c r="V331" i="13" s="1"/>
  <c r="K330" i="13"/>
  <c r="L330" i="13" s="1"/>
  <c r="K329" i="13"/>
  <c r="L329" i="13" s="1"/>
  <c r="W329" i="13" s="1"/>
  <c r="K328" i="13"/>
  <c r="L328" i="13" s="1"/>
  <c r="U328" i="13" s="1"/>
  <c r="K327" i="13"/>
  <c r="L327" i="13" s="1"/>
  <c r="Z327" i="13" s="1"/>
  <c r="K326" i="13"/>
  <c r="L326" i="13" s="1"/>
  <c r="K325" i="13"/>
  <c r="L325" i="13" s="1"/>
  <c r="Y325" i="13" s="1"/>
  <c r="K324" i="13"/>
  <c r="L324" i="13" s="1"/>
  <c r="K323" i="13"/>
  <c r="L323" i="13" s="1"/>
  <c r="U323" i="13" s="1"/>
  <c r="K321" i="13"/>
  <c r="L321" i="13" s="1"/>
  <c r="K319" i="13"/>
  <c r="L319" i="13" s="1"/>
  <c r="K318" i="13"/>
  <c r="L318" i="13" s="1"/>
  <c r="K317" i="13"/>
  <c r="L317" i="13" s="1"/>
  <c r="K316" i="13"/>
  <c r="L316" i="13" s="1"/>
  <c r="K315" i="13"/>
  <c r="L315" i="13" s="1"/>
  <c r="K314" i="13"/>
  <c r="L314" i="13" s="1"/>
  <c r="K313" i="13"/>
  <c r="L313" i="13" s="1"/>
  <c r="K312" i="13"/>
  <c r="L312" i="13" s="1"/>
  <c r="K311" i="13"/>
  <c r="L311" i="13" s="1"/>
  <c r="K310" i="13"/>
  <c r="L310" i="13" s="1"/>
  <c r="K309" i="13"/>
  <c r="L309" i="13" s="1"/>
  <c r="K308" i="13"/>
  <c r="L308" i="13" s="1"/>
  <c r="K307" i="13"/>
  <c r="L307" i="13" s="1"/>
  <c r="K306" i="13"/>
  <c r="L306" i="13" s="1"/>
  <c r="K305" i="13"/>
  <c r="L305" i="13" s="1"/>
  <c r="K303" i="13"/>
  <c r="L303" i="13" s="1"/>
  <c r="K302" i="13"/>
  <c r="L302" i="13" s="1"/>
  <c r="K301" i="13"/>
  <c r="L301" i="13" s="1"/>
  <c r="K300" i="13"/>
  <c r="L300" i="13" s="1"/>
  <c r="W300" i="13" s="1"/>
  <c r="K299" i="13"/>
  <c r="L299" i="13" s="1"/>
  <c r="X299" i="13" s="1"/>
  <c r="K298" i="13"/>
  <c r="L298" i="13" s="1"/>
  <c r="Y298" i="13" s="1"/>
  <c r="K297" i="13"/>
  <c r="L297" i="13" s="1"/>
  <c r="K296" i="13"/>
  <c r="L296" i="13" s="1"/>
  <c r="V296" i="13" s="1"/>
  <c r="K295" i="13"/>
  <c r="L295" i="13" s="1"/>
  <c r="U295" i="13" s="1"/>
  <c r="K294" i="13"/>
  <c r="L294" i="13" s="1"/>
  <c r="K293" i="13"/>
  <c r="L293" i="13" s="1"/>
  <c r="K292" i="13"/>
  <c r="L292" i="13" s="1"/>
  <c r="Y292" i="13" s="1"/>
  <c r="K291" i="13"/>
  <c r="L291" i="13" s="1"/>
  <c r="Z291" i="13" s="1"/>
  <c r="K290" i="13"/>
  <c r="L290" i="13" s="1"/>
  <c r="K289" i="13"/>
  <c r="L289" i="13" s="1"/>
  <c r="K288" i="13"/>
  <c r="L288" i="13" s="1"/>
  <c r="W288" i="13" s="1"/>
  <c r="K287" i="13"/>
  <c r="L287" i="13" s="1"/>
  <c r="W287" i="13" s="1"/>
  <c r="K286" i="13"/>
  <c r="L286" i="13" s="1"/>
  <c r="K285" i="13"/>
  <c r="L285" i="13" s="1"/>
  <c r="K283" i="13"/>
  <c r="L283" i="13" s="1"/>
  <c r="Y283" i="13" s="1"/>
  <c r="K282" i="13"/>
  <c r="L282" i="13" s="1"/>
  <c r="V282" i="13" s="1"/>
  <c r="K281" i="13"/>
  <c r="L281" i="13" s="1"/>
  <c r="K280" i="13"/>
  <c r="L280" i="13" s="1"/>
  <c r="K279" i="13"/>
  <c r="L279" i="13" s="1"/>
  <c r="W279" i="13" s="1"/>
  <c r="K278" i="13"/>
  <c r="L278" i="13" s="1"/>
  <c r="V278" i="13" s="1"/>
  <c r="K277" i="13"/>
  <c r="L277" i="13" s="1"/>
  <c r="K276" i="13"/>
  <c r="L276" i="13" s="1"/>
  <c r="K275" i="13"/>
  <c r="L275" i="13" s="1"/>
  <c r="W275" i="13" s="1"/>
  <c r="K274" i="13"/>
  <c r="L274" i="13" s="1"/>
  <c r="Y274" i="13" s="1"/>
  <c r="K273" i="13"/>
  <c r="L273" i="13" s="1"/>
  <c r="W273" i="13" s="1"/>
  <c r="K272" i="13"/>
  <c r="L272" i="13" s="1"/>
  <c r="K271" i="13"/>
  <c r="L271" i="13" s="1"/>
  <c r="K270" i="13"/>
  <c r="L270" i="13" s="1"/>
  <c r="K269" i="13"/>
  <c r="L269" i="13" s="1"/>
  <c r="K268" i="13"/>
  <c r="L268" i="13" s="1"/>
  <c r="K267" i="13"/>
  <c r="L267" i="13" s="1"/>
  <c r="Y267" i="13" s="1"/>
  <c r="K266" i="13"/>
  <c r="L266" i="13" s="1"/>
  <c r="W266" i="13" s="1"/>
  <c r="K265" i="13"/>
  <c r="L265" i="13" s="1"/>
  <c r="K264" i="13"/>
  <c r="L264" i="13" s="1"/>
  <c r="K263" i="13"/>
  <c r="L263" i="13" s="1"/>
  <c r="V263" i="13" s="1"/>
  <c r="K262" i="13"/>
  <c r="L262" i="13" s="1"/>
  <c r="V262" i="13" s="1"/>
  <c r="K261" i="13"/>
  <c r="L261" i="13" s="1"/>
  <c r="K259" i="13"/>
  <c r="L259" i="13" s="1"/>
  <c r="K258" i="13"/>
  <c r="L258" i="13" s="1"/>
  <c r="K257" i="13"/>
  <c r="L257" i="13" s="1"/>
  <c r="K256" i="13"/>
  <c r="L256" i="13" s="1"/>
  <c r="K255" i="13"/>
  <c r="L255" i="13" s="1"/>
  <c r="K254" i="13"/>
  <c r="L254" i="13" s="1"/>
  <c r="K253" i="13"/>
  <c r="L253" i="13" s="1"/>
  <c r="K252" i="13"/>
  <c r="L252" i="13" s="1"/>
  <c r="K251" i="13"/>
  <c r="L251" i="13" s="1"/>
  <c r="K250" i="13"/>
  <c r="L250" i="13" s="1"/>
  <c r="K249" i="13"/>
  <c r="L249" i="13" s="1"/>
  <c r="K248" i="13"/>
  <c r="L248" i="13" s="1"/>
  <c r="K247" i="13"/>
  <c r="L247" i="13" s="1"/>
  <c r="K246" i="13"/>
  <c r="L246" i="13" s="1"/>
  <c r="K245" i="13"/>
  <c r="L245" i="13" s="1"/>
  <c r="K244" i="13"/>
  <c r="L244" i="13" s="1"/>
  <c r="K243" i="13"/>
  <c r="L243" i="13" s="1"/>
  <c r="K242" i="13"/>
  <c r="L242" i="13" s="1"/>
  <c r="K241" i="13"/>
  <c r="L241" i="13" s="1"/>
  <c r="K240" i="13"/>
  <c r="L240" i="13" s="1"/>
  <c r="K239" i="13"/>
  <c r="L239" i="13" s="1"/>
  <c r="K238" i="13"/>
  <c r="L238" i="13" s="1"/>
  <c r="K237" i="13"/>
  <c r="L237" i="13" s="1"/>
  <c r="K236" i="13"/>
  <c r="L236" i="13" s="1"/>
  <c r="K235" i="13"/>
  <c r="L235" i="13" s="1"/>
  <c r="K233" i="13"/>
  <c r="L233" i="13" s="1"/>
  <c r="K232" i="13"/>
  <c r="L232" i="13" s="1"/>
  <c r="W232" i="13" s="1"/>
  <c r="K231" i="13"/>
  <c r="L231" i="13" s="1"/>
  <c r="Z231" i="13" s="1"/>
  <c r="K230" i="13"/>
  <c r="L230" i="13" s="1"/>
  <c r="K229" i="13"/>
  <c r="L229" i="13" s="1"/>
  <c r="V229" i="13" s="1"/>
  <c r="K227" i="13"/>
  <c r="L227" i="13" s="1"/>
  <c r="K226" i="13"/>
  <c r="L226" i="13" s="1"/>
  <c r="K225" i="13"/>
  <c r="L225" i="13" s="1"/>
  <c r="K224" i="13"/>
  <c r="L224" i="13" s="1"/>
  <c r="K222" i="13"/>
  <c r="L222" i="13" s="1"/>
  <c r="K221" i="13"/>
  <c r="L221" i="13" s="1"/>
  <c r="K220" i="13"/>
  <c r="L220" i="13" s="1"/>
  <c r="K219" i="13"/>
  <c r="L219" i="13" s="1"/>
  <c r="K218" i="13"/>
  <c r="L218" i="13" s="1"/>
  <c r="K217" i="13"/>
  <c r="L217" i="13" s="1"/>
  <c r="K216" i="13"/>
  <c r="L216" i="13" s="1"/>
  <c r="K215" i="13"/>
  <c r="L215" i="13" s="1"/>
  <c r="K214" i="13"/>
  <c r="L214" i="13" s="1"/>
  <c r="K213" i="13"/>
  <c r="L213" i="13" s="1"/>
  <c r="K212" i="13"/>
  <c r="L212" i="13" s="1"/>
  <c r="K211" i="13"/>
  <c r="L211" i="13" s="1"/>
  <c r="K210" i="13"/>
  <c r="L210" i="13" s="1"/>
  <c r="K209" i="13"/>
  <c r="L209" i="13" s="1"/>
  <c r="K208" i="13"/>
  <c r="L208" i="13" s="1"/>
  <c r="K207" i="13"/>
  <c r="L207" i="13" s="1"/>
  <c r="K206" i="13"/>
  <c r="L206" i="13" s="1"/>
  <c r="K205" i="13"/>
  <c r="L205" i="13" s="1"/>
  <c r="K204" i="13"/>
  <c r="L204" i="13" s="1"/>
  <c r="K203" i="13"/>
  <c r="L203" i="13" s="1"/>
  <c r="K202" i="13"/>
  <c r="L202" i="13" s="1"/>
  <c r="K201" i="13"/>
  <c r="L201" i="13" s="1"/>
  <c r="K199" i="13"/>
  <c r="L199" i="13" s="1"/>
  <c r="U199" i="13" s="1"/>
  <c r="K198" i="13"/>
  <c r="L198" i="13" s="1"/>
  <c r="U198" i="13" s="1"/>
  <c r="K197" i="13"/>
  <c r="L197" i="13" s="1"/>
  <c r="Y197" i="13" s="1"/>
  <c r="K196" i="13"/>
  <c r="L196" i="13" s="1"/>
  <c r="K195" i="13"/>
  <c r="L195" i="13" s="1"/>
  <c r="V195" i="13" s="1"/>
  <c r="K194" i="13"/>
  <c r="L194" i="13" s="1"/>
  <c r="Y194" i="13" s="1"/>
  <c r="K192" i="13"/>
  <c r="L192" i="13" s="1"/>
  <c r="K191" i="13"/>
  <c r="L191" i="13" s="1"/>
  <c r="K190" i="13"/>
  <c r="L190" i="13" s="1"/>
  <c r="U190" i="13" s="1"/>
  <c r="K189" i="13"/>
  <c r="L189" i="13" s="1"/>
  <c r="K188" i="13"/>
  <c r="L188" i="13" s="1"/>
  <c r="K187" i="13"/>
  <c r="L187" i="13" s="1"/>
  <c r="K186" i="13"/>
  <c r="L186" i="13" s="1"/>
  <c r="Y186" i="13" s="1"/>
  <c r="K185" i="13"/>
  <c r="L185" i="13" s="1"/>
  <c r="W185" i="13" s="1"/>
  <c r="K184" i="13"/>
  <c r="L184" i="13" s="1"/>
  <c r="K183" i="13"/>
  <c r="L183" i="13" s="1"/>
  <c r="K182" i="13"/>
  <c r="L182" i="13" s="1"/>
  <c r="K181" i="13"/>
  <c r="L181" i="13" s="1"/>
  <c r="Y181" i="13" s="1"/>
  <c r="K180" i="13"/>
  <c r="L180" i="13" s="1"/>
  <c r="K179" i="13"/>
  <c r="L179" i="13" s="1"/>
  <c r="K178" i="13"/>
  <c r="L178" i="13" s="1"/>
  <c r="V178" i="13" s="1"/>
  <c r="K176" i="13"/>
  <c r="L176" i="13" s="1"/>
  <c r="K174" i="13"/>
  <c r="L174" i="13" s="1"/>
  <c r="K173" i="13"/>
  <c r="L173" i="13" s="1"/>
  <c r="K172" i="13"/>
  <c r="L172" i="13" s="1"/>
  <c r="K170" i="13"/>
  <c r="L170" i="13" s="1"/>
  <c r="K169" i="13"/>
  <c r="L169" i="13" s="1"/>
  <c r="X169" i="13" s="1"/>
  <c r="K168" i="13"/>
  <c r="L168" i="13" s="1"/>
  <c r="K167" i="13"/>
  <c r="L167" i="13" s="1"/>
  <c r="Y167" i="13" s="1"/>
  <c r="K166" i="13"/>
  <c r="L166" i="13" s="1"/>
  <c r="W166" i="13" s="1"/>
  <c r="K165" i="13"/>
  <c r="L165" i="13" s="1"/>
  <c r="K164" i="13"/>
  <c r="L164" i="13" s="1"/>
  <c r="K163" i="13"/>
  <c r="L163" i="13" s="1"/>
  <c r="K162" i="13"/>
  <c r="L162" i="13" s="1"/>
  <c r="W162" i="13" s="1"/>
  <c r="K161" i="13"/>
  <c r="L161" i="13" s="1"/>
  <c r="K160" i="13"/>
  <c r="L160" i="13" s="1"/>
  <c r="K159" i="13"/>
  <c r="L159" i="13" s="1"/>
  <c r="X159" i="13" s="1"/>
  <c r="K158" i="13"/>
  <c r="L158" i="13" s="1"/>
  <c r="Y158" i="13" s="1"/>
  <c r="K157" i="13"/>
  <c r="L157" i="13" s="1"/>
  <c r="K156" i="13"/>
  <c r="L156" i="13" s="1"/>
  <c r="K155" i="13"/>
  <c r="L155" i="13" s="1"/>
  <c r="V155" i="13" s="1"/>
  <c r="K154" i="13"/>
  <c r="L154" i="13" s="1"/>
  <c r="U154" i="13" s="1"/>
  <c r="K153" i="13"/>
  <c r="L153" i="13" s="1"/>
  <c r="K152" i="13"/>
  <c r="L152" i="13" s="1"/>
  <c r="K151" i="13"/>
  <c r="L151" i="13" s="1"/>
  <c r="Z151" i="13" s="1"/>
  <c r="K150" i="13"/>
  <c r="L150" i="13" s="1"/>
  <c r="U150" i="13" s="1"/>
  <c r="K149" i="13"/>
  <c r="L149" i="13" s="1"/>
  <c r="K148" i="13"/>
  <c r="L148" i="13" s="1"/>
  <c r="K147" i="13"/>
  <c r="L147" i="13" s="1"/>
  <c r="K146" i="13"/>
  <c r="L146" i="13" s="1"/>
  <c r="Y146" i="13" s="1"/>
  <c r="K145" i="13"/>
  <c r="L145" i="13" s="1"/>
  <c r="K144" i="13"/>
  <c r="L144" i="13" s="1"/>
  <c r="K143" i="13"/>
  <c r="L143" i="13" s="1"/>
  <c r="Y143" i="13" s="1"/>
  <c r="K142" i="13"/>
  <c r="L142" i="13" s="1"/>
  <c r="W142" i="13" s="1"/>
  <c r="K141" i="13"/>
  <c r="L141" i="13" s="1"/>
  <c r="K140" i="13"/>
  <c r="L140" i="13" s="1"/>
  <c r="K139" i="13"/>
  <c r="L139" i="13" s="1"/>
  <c r="K138" i="13"/>
  <c r="L138" i="13" s="1"/>
  <c r="W138" i="13" s="1"/>
  <c r="K137" i="13"/>
  <c r="L137" i="13" s="1"/>
  <c r="K136" i="13"/>
  <c r="L136" i="13" s="1"/>
  <c r="K135" i="13"/>
  <c r="L135" i="13" s="1"/>
  <c r="Y135" i="13" s="1"/>
  <c r="K134" i="13"/>
  <c r="L134" i="13" s="1"/>
  <c r="K133" i="13"/>
  <c r="L133" i="13" s="1"/>
  <c r="K132" i="13"/>
  <c r="L132" i="13" s="1"/>
  <c r="K130" i="13"/>
  <c r="L130" i="13" s="1"/>
  <c r="K129" i="13"/>
  <c r="L129" i="13" s="1"/>
  <c r="K128" i="13"/>
  <c r="L128" i="13" s="1"/>
  <c r="K127" i="13"/>
  <c r="L127" i="13" s="1"/>
  <c r="K126" i="13"/>
  <c r="L126" i="13" s="1"/>
  <c r="K125" i="13"/>
  <c r="L125" i="13" s="1"/>
  <c r="K124" i="13"/>
  <c r="L124" i="13" s="1"/>
  <c r="K123" i="13"/>
  <c r="L123" i="13" s="1"/>
  <c r="K122" i="13"/>
  <c r="L122" i="13" s="1"/>
  <c r="K121" i="13"/>
  <c r="L121" i="13" s="1"/>
  <c r="K120" i="13"/>
  <c r="L120" i="13" s="1"/>
  <c r="K119" i="13"/>
  <c r="L119" i="13" s="1"/>
  <c r="K118" i="13"/>
  <c r="L118" i="13" s="1"/>
  <c r="K117" i="13"/>
  <c r="L117" i="13" s="1"/>
  <c r="K116" i="13"/>
  <c r="L116" i="13" s="1"/>
  <c r="K115" i="13"/>
  <c r="L115" i="13" s="1"/>
  <c r="K114" i="13"/>
  <c r="L114" i="13" s="1"/>
  <c r="K113" i="13"/>
  <c r="L113" i="13" s="1"/>
  <c r="K112" i="13"/>
  <c r="L112" i="13" s="1"/>
  <c r="K111" i="13"/>
  <c r="L111" i="13" s="1"/>
  <c r="K110" i="13"/>
  <c r="L110" i="13" s="1"/>
  <c r="K109" i="13"/>
  <c r="L109" i="13" s="1"/>
  <c r="K108" i="13"/>
  <c r="L108" i="13" s="1"/>
  <c r="K107" i="13"/>
  <c r="L107" i="13" s="1"/>
  <c r="K106" i="13"/>
  <c r="L106" i="13" s="1"/>
  <c r="K105" i="13"/>
  <c r="L105" i="13" s="1"/>
  <c r="K104" i="13"/>
  <c r="L104" i="13" s="1"/>
  <c r="K103" i="13"/>
  <c r="L103" i="13" s="1"/>
  <c r="K102" i="13"/>
  <c r="L102" i="13" s="1"/>
  <c r="K101" i="13"/>
  <c r="L101" i="13" s="1"/>
  <c r="K100" i="13"/>
  <c r="L100" i="13" s="1"/>
  <c r="K99" i="13"/>
  <c r="L99" i="13" s="1"/>
  <c r="K98" i="13"/>
  <c r="L98" i="13" s="1"/>
  <c r="K97" i="13"/>
  <c r="L97" i="13" s="1"/>
  <c r="K96" i="13"/>
  <c r="L96" i="13" s="1"/>
  <c r="K95" i="13"/>
  <c r="L95" i="13" s="1"/>
  <c r="K94" i="13"/>
  <c r="L94" i="13" s="1"/>
  <c r="K93" i="13"/>
  <c r="L93" i="13" s="1"/>
  <c r="K92" i="13"/>
  <c r="L92" i="13" s="1"/>
  <c r="K90" i="13"/>
  <c r="L90" i="13" s="1"/>
  <c r="Y90" i="13" s="1"/>
  <c r="K89" i="13"/>
  <c r="L89" i="13" s="1"/>
  <c r="U89" i="13" s="1"/>
  <c r="K88" i="13"/>
  <c r="L88" i="13" s="1"/>
  <c r="K87" i="13"/>
  <c r="L87" i="13" s="1"/>
  <c r="K86" i="13"/>
  <c r="L86" i="13" s="1"/>
  <c r="K85" i="13"/>
  <c r="L85" i="13" s="1"/>
  <c r="K84" i="13"/>
  <c r="L84" i="13" s="1"/>
  <c r="Y84" i="13" s="1"/>
  <c r="K83" i="13"/>
  <c r="L83" i="13" s="1"/>
  <c r="K82" i="13"/>
  <c r="L82" i="13" s="1"/>
  <c r="Z82" i="13" s="1"/>
  <c r="K81" i="13"/>
  <c r="L81" i="13" s="1"/>
  <c r="K80" i="13"/>
  <c r="L80" i="13" s="1"/>
  <c r="V80" i="13" s="1"/>
  <c r="K79" i="13"/>
  <c r="L79" i="13" s="1"/>
  <c r="K78" i="13"/>
  <c r="L78" i="13" s="1"/>
  <c r="W78" i="13" s="1"/>
  <c r="K77" i="13"/>
  <c r="L77" i="13" s="1"/>
  <c r="W77" i="13" s="1"/>
  <c r="K76" i="13"/>
  <c r="L76" i="13" s="1"/>
  <c r="Y76" i="13" s="1"/>
  <c r="K75" i="13"/>
  <c r="L75" i="13" s="1"/>
  <c r="K74" i="13"/>
  <c r="L74" i="13" s="1"/>
  <c r="V74" i="13" s="1"/>
  <c r="K73" i="13"/>
  <c r="L73" i="13" s="1"/>
  <c r="K72" i="13"/>
  <c r="L72" i="13" s="1"/>
  <c r="Y72" i="13" s="1"/>
  <c r="K71" i="13"/>
  <c r="L71" i="13" s="1"/>
  <c r="K70" i="13"/>
  <c r="L70" i="13" s="1"/>
  <c r="U70" i="13" s="1"/>
  <c r="K69" i="13"/>
  <c r="L69" i="13" s="1"/>
  <c r="K68" i="13"/>
  <c r="L68" i="13" s="1"/>
  <c r="X68" i="13" s="1"/>
  <c r="K67" i="13"/>
  <c r="L67" i="13" s="1"/>
  <c r="K66" i="13"/>
  <c r="L66" i="13" s="1"/>
  <c r="Y66" i="13" s="1"/>
  <c r="K65" i="13"/>
  <c r="L65" i="13" s="1"/>
  <c r="K64" i="13"/>
  <c r="L64" i="13" s="1"/>
  <c r="W64" i="13" s="1"/>
  <c r="K63" i="13"/>
  <c r="L63" i="13" s="1"/>
  <c r="K62" i="13"/>
  <c r="L62" i="13" s="1"/>
  <c r="W62" i="13" s="1"/>
  <c r="K61" i="13"/>
  <c r="L61" i="13" s="1"/>
  <c r="K60" i="13"/>
  <c r="L60" i="13" s="1"/>
  <c r="K59" i="13"/>
  <c r="L59" i="13" s="1"/>
  <c r="K58" i="13"/>
  <c r="L58" i="13" s="1"/>
  <c r="W58" i="13" s="1"/>
  <c r="K57" i="13"/>
  <c r="L57" i="13" s="1"/>
  <c r="U57" i="13" s="1"/>
  <c r="K56" i="13"/>
  <c r="L56" i="13" s="1"/>
  <c r="X56" i="13" s="1"/>
  <c r="K55" i="13"/>
  <c r="L55" i="13" s="1"/>
  <c r="K53" i="13"/>
  <c r="L53" i="13" s="1"/>
  <c r="V53" i="13" s="1"/>
  <c r="K52" i="13"/>
  <c r="L52" i="13" s="1"/>
  <c r="K51" i="13"/>
  <c r="L51" i="13" s="1"/>
  <c r="K50" i="13"/>
  <c r="L50" i="13" s="1"/>
  <c r="K49" i="13"/>
  <c r="L49" i="13" s="1"/>
  <c r="Z49" i="13" s="1"/>
  <c r="K48" i="13"/>
  <c r="L48" i="13" s="1"/>
  <c r="K46" i="13"/>
  <c r="L46" i="13" s="1"/>
  <c r="K45" i="13"/>
  <c r="L45" i="13" s="1"/>
  <c r="K44" i="13"/>
  <c r="L44" i="13" s="1"/>
  <c r="X44" i="13" s="1"/>
  <c r="K43" i="13"/>
  <c r="L43" i="13" s="1"/>
  <c r="Y43" i="13" s="1"/>
  <c r="K42" i="13"/>
  <c r="L42" i="13" s="1"/>
  <c r="K41" i="13"/>
  <c r="L41" i="13" s="1"/>
  <c r="K40" i="13"/>
  <c r="L40" i="13" s="1"/>
  <c r="U40" i="13" s="1"/>
  <c r="K39" i="13"/>
  <c r="L39" i="13" s="1"/>
  <c r="K38" i="13"/>
  <c r="L38" i="13" s="1"/>
  <c r="Y38" i="13" s="1"/>
  <c r="K37" i="13"/>
  <c r="L37" i="13" s="1"/>
  <c r="K36" i="13"/>
  <c r="L36" i="13" s="1"/>
  <c r="U36" i="13" s="1"/>
  <c r="K35" i="13"/>
  <c r="L35" i="13" s="1"/>
  <c r="K34" i="13"/>
  <c r="L34" i="13" s="1"/>
  <c r="Y34" i="13" s="1"/>
  <c r="K33" i="13"/>
  <c r="L33" i="13" s="1"/>
  <c r="K32" i="13"/>
  <c r="L32" i="13" s="1"/>
  <c r="K31" i="13"/>
  <c r="L31" i="13" s="1"/>
  <c r="K30" i="13"/>
  <c r="L30" i="13" s="1"/>
  <c r="V30" i="13" s="1"/>
  <c r="K29" i="13"/>
  <c r="L29" i="13" s="1"/>
  <c r="K28" i="13"/>
  <c r="L28" i="13" s="1"/>
  <c r="X28" i="13" s="1"/>
  <c r="K27" i="13"/>
  <c r="L27" i="13" s="1"/>
  <c r="V27" i="13" s="1"/>
  <c r="K26" i="13"/>
  <c r="L26" i="13" s="1"/>
  <c r="Z26" i="13" s="1"/>
  <c r="K25" i="13"/>
  <c r="L25" i="13" s="1"/>
  <c r="K24" i="13"/>
  <c r="L24" i="13" s="1"/>
  <c r="X24" i="13" s="1"/>
  <c r="K23" i="13"/>
  <c r="L23" i="13" s="1"/>
  <c r="K22" i="13"/>
  <c r="L22" i="13" s="1"/>
  <c r="Y22" i="13" s="1"/>
  <c r="K21" i="13"/>
  <c r="L21" i="13" s="1"/>
  <c r="K20" i="13"/>
  <c r="L20" i="13" s="1"/>
  <c r="K19" i="13"/>
  <c r="L19" i="13" s="1"/>
  <c r="K18" i="13"/>
  <c r="L18" i="13" s="1"/>
  <c r="Z18" i="13" s="1"/>
  <c r="K17" i="13"/>
  <c r="L17" i="13" s="1"/>
  <c r="K16" i="13"/>
  <c r="L16" i="13" s="1"/>
  <c r="X16" i="13" s="1"/>
  <c r="K15" i="13"/>
  <c r="L15" i="13" s="1"/>
  <c r="Z15" i="13" s="1"/>
  <c r="K14" i="13"/>
  <c r="L14" i="13" s="1"/>
  <c r="Z14" i="13" s="1"/>
  <c r="K13" i="13"/>
  <c r="L13" i="13" s="1"/>
  <c r="K12" i="13"/>
  <c r="L12" i="13" s="1"/>
  <c r="U12" i="13" s="1"/>
  <c r="K11" i="13"/>
  <c r="L11" i="13" s="1"/>
  <c r="K10" i="13"/>
  <c r="L10" i="13" s="1"/>
  <c r="K9" i="13"/>
  <c r="L9" i="13" s="1"/>
  <c r="K8" i="13"/>
  <c r="L8" i="13" s="1"/>
  <c r="X8" i="13" s="1"/>
  <c r="A8" i="13"/>
  <c r="A9" i="13" s="1"/>
  <c r="A10" i="13" s="1"/>
  <c r="A11" i="13" s="1"/>
  <c r="A12" i="13" s="1"/>
  <c r="A13" i="13" s="1"/>
  <c r="A14" i="13" s="1"/>
  <c r="A15" i="13" s="1"/>
  <c r="A16" i="13" s="1"/>
  <c r="A17" i="13" s="1"/>
  <c r="A18" i="13" s="1"/>
  <c r="A19" i="13" s="1"/>
  <c r="A20" i="13" s="1"/>
  <c r="A21" i="13" s="1"/>
  <c r="A22" i="13" s="1"/>
  <c r="A23" i="13" s="1"/>
  <c r="A24" i="13" s="1"/>
  <c r="A25" i="13" s="1"/>
  <c r="A26" i="13" s="1"/>
  <c r="A27" i="13" s="1"/>
  <c r="A28" i="13" s="1"/>
  <c r="A29" i="13" s="1"/>
  <c r="A30" i="13" s="1"/>
  <c r="A31" i="13" s="1"/>
  <c r="A32" i="13" s="1"/>
  <c r="A33" i="13" s="1"/>
  <c r="A34" i="13" s="1"/>
  <c r="A35" i="13" s="1"/>
  <c r="A36" i="13" s="1"/>
  <c r="A37" i="13" s="1"/>
  <c r="A38" i="13" s="1"/>
  <c r="A39" i="13" s="1"/>
  <c r="A40" i="13" s="1"/>
  <c r="A41" i="13" s="1"/>
  <c r="A42" i="13" s="1"/>
  <c r="A43" i="13" s="1"/>
  <c r="A44" i="13" s="1"/>
  <c r="A45" i="13" s="1"/>
  <c r="A46" i="13" s="1"/>
  <c r="A48" i="13" s="1"/>
  <c r="A49" i="13" s="1"/>
  <c r="A50" i="13" s="1"/>
  <c r="A51" i="13" s="1"/>
  <c r="A52" i="13" s="1"/>
  <c r="A53" i="13" s="1"/>
  <c r="A55" i="13" s="1"/>
  <c r="A56" i="13" s="1"/>
  <c r="A57" i="13" s="1"/>
  <c r="A58" i="13" s="1"/>
  <c r="A59" i="13" s="1"/>
  <c r="A60" i="13" s="1"/>
  <c r="A61" i="13" s="1"/>
  <c r="A62" i="13" s="1"/>
  <c r="A63" i="13" s="1"/>
  <c r="A64" i="13" s="1"/>
  <c r="A65" i="13" s="1"/>
  <c r="A66" i="13" s="1"/>
  <c r="A67" i="13" s="1"/>
  <c r="A68" i="13" s="1"/>
  <c r="A69" i="13" s="1"/>
  <c r="A70" i="13" s="1"/>
  <c r="A71" i="13" s="1"/>
  <c r="A72" i="13" s="1"/>
  <c r="A73" i="13" s="1"/>
  <c r="A74" i="13" s="1"/>
  <c r="A75" i="13" s="1"/>
  <c r="A76" i="13" s="1"/>
  <c r="A77" i="13" s="1"/>
  <c r="A78" i="13" s="1"/>
  <c r="A79" i="13" s="1"/>
  <c r="A80" i="13" s="1"/>
  <c r="A81" i="13" s="1"/>
  <c r="A82" i="13" s="1"/>
  <c r="A83" i="13" s="1"/>
  <c r="A84" i="13" s="1"/>
  <c r="A85" i="13" s="1"/>
  <c r="A86" i="13" s="1"/>
  <c r="A87" i="13" s="1"/>
  <c r="A88" i="13" s="1"/>
  <c r="A89" i="13" s="1"/>
  <c r="A90" i="13" s="1"/>
  <c r="A92" i="13" s="1"/>
  <c r="A93" i="13" s="1"/>
  <c r="A94" i="13" s="1"/>
  <c r="A95" i="13" s="1"/>
  <c r="A96" i="13" s="1"/>
  <c r="A97" i="13" s="1"/>
  <c r="A98" i="13" s="1"/>
  <c r="A99" i="13" s="1"/>
  <c r="A100" i="13" s="1"/>
  <c r="A101" i="13" s="1"/>
  <c r="A102" i="13" s="1"/>
  <c r="A103" i="13" s="1"/>
  <c r="A104" i="13" s="1"/>
  <c r="A105" i="13" s="1"/>
  <c r="A106" i="13" s="1"/>
  <c r="A107" i="13" s="1"/>
  <c r="A108" i="13" s="1"/>
  <c r="A109" i="13" s="1"/>
  <c r="A110" i="13" s="1"/>
  <c r="A111" i="13" s="1"/>
  <c r="A112" i="13" s="1"/>
  <c r="A113" i="13" s="1"/>
  <c r="A114" i="13" s="1"/>
  <c r="A115" i="13" s="1"/>
  <c r="A116" i="13" s="1"/>
  <c r="A117" i="13" s="1"/>
  <c r="A118" i="13" s="1"/>
  <c r="A119" i="13" s="1"/>
  <c r="A120" i="13" s="1"/>
  <c r="A121" i="13" s="1"/>
  <c r="A122" i="13" s="1"/>
  <c r="A123" i="13" s="1"/>
  <c r="A124" i="13" s="1"/>
  <c r="A125" i="13" s="1"/>
  <c r="A126" i="13" s="1"/>
  <c r="A127" i="13" s="1"/>
  <c r="A128" i="13" s="1"/>
  <c r="A129" i="13" s="1"/>
  <c r="A130" i="13" s="1"/>
  <c r="A132" i="13" s="1"/>
  <c r="A133" i="13" s="1"/>
  <c r="A134" i="13" s="1"/>
  <c r="A135" i="13" s="1"/>
  <c r="A136" i="13" s="1"/>
  <c r="A137" i="13" s="1"/>
  <c r="A138" i="13" s="1"/>
  <c r="A139" i="13" s="1"/>
  <c r="A140" i="13" s="1"/>
  <c r="A141" i="13" s="1"/>
  <c r="A142" i="13" s="1"/>
  <c r="A143" i="13" s="1"/>
  <c r="A144" i="13" s="1"/>
  <c r="A145" i="13" s="1"/>
  <c r="A146" i="13" s="1"/>
  <c r="A147" i="13" s="1"/>
  <c r="A148" i="13" s="1"/>
  <c r="A149" i="13" s="1"/>
  <c r="A150" i="13" s="1"/>
  <c r="A151" i="13" s="1"/>
  <c r="A152" i="13" s="1"/>
  <c r="A153" i="13" s="1"/>
  <c r="A154" i="13" s="1"/>
  <c r="A155" i="13" s="1"/>
  <c r="A156" i="13" s="1"/>
  <c r="A157" i="13" s="1"/>
  <c r="A158" i="13" s="1"/>
  <c r="A159" i="13" s="1"/>
  <c r="A160" i="13" s="1"/>
  <c r="A161" i="13" s="1"/>
  <c r="A162" i="13" s="1"/>
  <c r="A163" i="13" s="1"/>
  <c r="A164" i="13" s="1"/>
  <c r="A165" i="13" s="1"/>
  <c r="A166" i="13" s="1"/>
  <c r="A167" i="13" s="1"/>
  <c r="A168" i="13" s="1"/>
  <c r="A169" i="13" s="1"/>
  <c r="A170" i="13" s="1"/>
  <c r="A172" i="13" s="1"/>
  <c r="A173" i="13" s="1"/>
  <c r="A174" i="13" s="1"/>
  <c r="A176" i="13" s="1"/>
  <c r="A178" i="13" s="1"/>
  <c r="A179" i="13" s="1"/>
  <c r="A180" i="13" s="1"/>
  <c r="A181" i="13" s="1"/>
  <c r="A182" i="13" s="1"/>
  <c r="A183" i="13" s="1"/>
  <c r="A184" i="13" s="1"/>
  <c r="A185" i="13" s="1"/>
  <c r="A186" i="13" s="1"/>
  <c r="A187" i="13" s="1"/>
  <c r="A188" i="13" s="1"/>
  <c r="A189" i="13" s="1"/>
  <c r="A190" i="13" s="1"/>
  <c r="A191" i="13" s="1"/>
  <c r="A192" i="13" s="1"/>
  <c r="A194" i="13" s="1"/>
  <c r="A195" i="13" s="1"/>
  <c r="A196" i="13" s="1"/>
  <c r="A197" i="13" s="1"/>
  <c r="A198" i="13" s="1"/>
  <c r="A199" i="13" s="1"/>
  <c r="A201" i="13" s="1"/>
  <c r="A202" i="13" s="1"/>
  <c r="A203" i="13" s="1"/>
  <c r="A204" i="13" s="1"/>
  <c r="A205" i="13" s="1"/>
  <c r="A206" i="13" s="1"/>
  <c r="A207" i="13" s="1"/>
  <c r="A208" i="13" s="1"/>
  <c r="A209" i="13" s="1"/>
  <c r="A210" i="13" s="1"/>
  <c r="A211" i="13" s="1"/>
  <c r="A212" i="13" s="1"/>
  <c r="A213" i="13" s="1"/>
  <c r="A214" i="13" s="1"/>
  <c r="A215" i="13" s="1"/>
  <c r="A216" i="13" s="1"/>
  <c r="A217" i="13" s="1"/>
  <c r="A218" i="13" s="1"/>
  <c r="A219" i="13" s="1"/>
  <c r="A220" i="13" s="1"/>
  <c r="A221" i="13" s="1"/>
  <c r="A222" i="13" s="1"/>
  <c r="A224" i="13" s="1"/>
  <c r="A225" i="13" s="1"/>
  <c r="A226" i="13" s="1"/>
  <c r="A227" i="13" s="1"/>
  <c r="A229" i="13" s="1"/>
  <c r="A230" i="13" s="1"/>
  <c r="A231" i="13" s="1"/>
  <c r="A232" i="13" s="1"/>
  <c r="A233" i="13" s="1"/>
  <c r="A235" i="13" s="1"/>
  <c r="A236" i="13" s="1"/>
  <c r="A237" i="13" s="1"/>
  <c r="A238" i="13" s="1"/>
  <c r="A239" i="13" s="1"/>
  <c r="A240" i="13" s="1"/>
  <c r="A241" i="13" s="1"/>
  <c r="A242" i="13" s="1"/>
  <c r="A243" i="13" s="1"/>
  <c r="A244" i="13" s="1"/>
  <c r="A245" i="13" s="1"/>
  <c r="A246" i="13" s="1"/>
  <c r="A247" i="13" s="1"/>
  <c r="A248" i="13" s="1"/>
  <c r="A249" i="13" s="1"/>
  <c r="A250" i="13" s="1"/>
  <c r="A251" i="13" s="1"/>
  <c r="A252" i="13" s="1"/>
  <c r="A253" i="13" s="1"/>
  <c r="A254" i="13" s="1"/>
  <c r="A255" i="13" s="1"/>
  <c r="A256" i="13" s="1"/>
  <c r="A257" i="13" s="1"/>
  <c r="A258" i="13" s="1"/>
  <c r="A259" i="13" s="1"/>
  <c r="A261" i="13" s="1"/>
  <c r="A262" i="13" s="1"/>
  <c r="A263" i="13" s="1"/>
  <c r="A264" i="13" s="1"/>
  <c r="A265" i="13" s="1"/>
  <c r="A266" i="13" s="1"/>
  <c r="A267" i="13" s="1"/>
  <c r="A268" i="13" s="1"/>
  <c r="A269" i="13" s="1"/>
  <c r="A270" i="13" s="1"/>
  <c r="A271" i="13" s="1"/>
  <c r="A272" i="13" s="1"/>
  <c r="A273" i="13" s="1"/>
  <c r="A274" i="13" s="1"/>
  <c r="A275" i="13" s="1"/>
  <c r="A276" i="13" s="1"/>
  <c r="A277" i="13" s="1"/>
  <c r="A278" i="13" s="1"/>
  <c r="A279" i="13" s="1"/>
  <c r="A280" i="13" s="1"/>
  <c r="A281" i="13" s="1"/>
  <c r="A282" i="13" s="1"/>
  <c r="A283" i="13" s="1"/>
  <c r="A285" i="13" s="1"/>
  <c r="A286" i="13" s="1"/>
  <c r="A287" i="13" s="1"/>
  <c r="A288" i="13" s="1"/>
  <c r="A289" i="13" s="1"/>
  <c r="A290" i="13" s="1"/>
  <c r="A291" i="13" s="1"/>
  <c r="A292" i="13" s="1"/>
  <c r="A293" i="13" s="1"/>
  <c r="A294" i="13" s="1"/>
  <c r="A295" i="13" s="1"/>
  <c r="A296" i="13" s="1"/>
  <c r="A297" i="13" s="1"/>
  <c r="A298" i="13" s="1"/>
  <c r="A299" i="13" s="1"/>
  <c r="A300" i="13" s="1"/>
  <c r="A301" i="13" s="1"/>
  <c r="A302" i="13" s="1"/>
  <c r="A303" i="13" s="1"/>
  <c r="A305" i="13" s="1"/>
  <c r="A306" i="13" s="1"/>
  <c r="A307" i="13" s="1"/>
  <c r="A308" i="13" s="1"/>
  <c r="A309" i="13" s="1"/>
  <c r="A310" i="13" s="1"/>
  <c r="A311" i="13" s="1"/>
  <c r="A312" i="13" s="1"/>
  <c r="A313" i="13" s="1"/>
  <c r="A314" i="13" s="1"/>
  <c r="A315" i="13" s="1"/>
  <c r="A316" i="13" s="1"/>
  <c r="A317" i="13" s="1"/>
  <c r="A318" i="13" s="1"/>
  <c r="A319" i="13" s="1"/>
  <c r="A321" i="13" s="1"/>
  <c r="A323" i="13" s="1"/>
  <c r="A324" i="13" s="1"/>
  <c r="A325" i="13" s="1"/>
  <c r="A326" i="13" s="1"/>
  <c r="A327" i="13" s="1"/>
  <c r="A328" i="13" s="1"/>
  <c r="A329" i="13" s="1"/>
  <c r="A330" i="13" s="1"/>
  <c r="A331" i="13" s="1"/>
  <c r="A332" i="13" s="1"/>
  <c r="A333" i="13" s="1"/>
  <c r="A334" i="13" s="1"/>
  <c r="A335" i="13" s="1"/>
  <c r="A336" i="13" s="1"/>
  <c r="A337" i="13" s="1"/>
  <c r="A338" i="13" s="1"/>
  <c r="A339" i="13" s="1"/>
  <c r="A341" i="13" s="1"/>
  <c r="A342" i="13" s="1"/>
  <c r="A344" i="13" s="1"/>
  <c r="A345" i="13" s="1"/>
  <c r="A346" i="13" s="1"/>
  <c r="A347" i="13" s="1"/>
  <c r="A348" i="13" s="1"/>
  <c r="A349" i="13" s="1"/>
  <c r="A350" i="13" s="1"/>
  <c r="A351" i="13" s="1"/>
  <c r="A352" i="13" s="1"/>
  <c r="A353" i="13" s="1"/>
  <c r="A354" i="13" s="1"/>
  <c r="A355" i="13" s="1"/>
  <c r="A356" i="13" s="1"/>
  <c r="A358" i="13" s="1"/>
  <c r="A359" i="13" s="1"/>
  <c r="A360" i="13" s="1"/>
  <c r="A361" i="13" s="1"/>
  <c r="A362" i="13" s="1"/>
  <c r="A363" i="13" s="1"/>
  <c r="A364" i="13" s="1"/>
  <c r="A366" i="13" s="1"/>
  <c r="A367" i="13" s="1"/>
  <c r="A368" i="13" s="1"/>
  <c r="A369" i="13" s="1"/>
  <c r="A370" i="13" s="1"/>
  <c r="A371" i="13" s="1"/>
  <c r="A372" i="13" s="1"/>
  <c r="A373" i="13" s="1"/>
  <c r="A374" i="13" s="1"/>
  <c r="A375" i="13" s="1"/>
  <c r="A376" i="13" s="1"/>
  <c r="A377" i="13" s="1"/>
  <c r="A378" i="13" s="1"/>
  <c r="A379" i="13" s="1"/>
  <c r="A380" i="13" s="1"/>
  <c r="A381" i="13" s="1"/>
  <c r="A382" i="13" s="1"/>
  <c r="A383" i="13" s="1"/>
  <c r="A384" i="13" s="1"/>
  <c r="A385" i="13" s="1"/>
  <c r="A386" i="13" s="1"/>
  <c r="A387" i="13" s="1"/>
  <c r="A388" i="13" s="1"/>
  <c r="A389" i="13" s="1"/>
  <c r="A390" i="13" s="1"/>
  <c r="A391" i="13" s="1"/>
  <c r="A392" i="13" s="1"/>
  <c r="A393" i="13" s="1"/>
  <c r="A394" i="13" s="1"/>
  <c r="A395" i="13" s="1"/>
  <c r="A396" i="13" s="1"/>
  <c r="A397" i="13" s="1"/>
  <c r="A398" i="13" s="1"/>
  <c r="A399" i="13" s="1"/>
  <c r="A400" i="13" s="1"/>
  <c r="A401" i="13" s="1"/>
  <c r="K7" i="13"/>
  <c r="L7" i="13" s="1"/>
  <c r="V7" i="13" s="1"/>
  <c r="J1177" i="5"/>
  <c r="J1175" i="5"/>
  <c r="J1173" i="5"/>
  <c r="J1172" i="5"/>
  <c r="A1172" i="5"/>
  <c r="J1164" i="5"/>
  <c r="A1163" i="5"/>
  <c r="A1162" i="5"/>
  <c r="J1161" i="5"/>
  <c r="A1161" i="5"/>
  <c r="J1153" i="5"/>
  <c r="A1152" i="5"/>
  <c r="J1144" i="5"/>
  <c r="A1143" i="5"/>
  <c r="J1135" i="5"/>
  <c r="A1134" i="5"/>
  <c r="J1128" i="5"/>
  <c r="G1127" i="5"/>
  <c r="A1127" i="5"/>
  <c r="G1126" i="5"/>
  <c r="A1126" i="5"/>
  <c r="G1125" i="5"/>
  <c r="A1125" i="5"/>
  <c r="G1124" i="5"/>
  <c r="A1124" i="5"/>
  <c r="G1123" i="5"/>
  <c r="A1123" i="5"/>
  <c r="G1122" i="5"/>
  <c r="A1122" i="5"/>
  <c r="J1121" i="5"/>
  <c r="G1121" i="5"/>
  <c r="A1121" i="5"/>
  <c r="J1112" i="5"/>
  <c r="G1111" i="5"/>
  <c r="A1111" i="5"/>
  <c r="J1105" i="5"/>
  <c r="A1104" i="5"/>
  <c r="J1097" i="5"/>
  <c r="A1096" i="5"/>
  <c r="J1090" i="5"/>
  <c r="J1081" i="5"/>
  <c r="A1080" i="5"/>
  <c r="J1072" i="5"/>
  <c r="J1063" i="5"/>
  <c r="J1053" i="5"/>
  <c r="J1040" i="5"/>
  <c r="J1028" i="5"/>
  <c r="J1018" i="5"/>
  <c r="J1009" i="5"/>
  <c r="J997" i="5"/>
  <c r="J995" i="5"/>
  <c r="A994" i="5"/>
  <c r="J986" i="5"/>
  <c r="J985" i="5"/>
  <c r="A985" i="5"/>
  <c r="J984" i="5"/>
  <c r="A984" i="5"/>
  <c r="J976" i="5"/>
  <c r="J975" i="5"/>
  <c r="A975" i="5"/>
  <c r="J974" i="5"/>
  <c r="A974" i="5"/>
  <c r="J973" i="5"/>
  <c r="J965" i="5"/>
  <c r="J954" i="5"/>
  <c r="J952" i="5"/>
  <c r="A951" i="5"/>
  <c r="J943" i="5"/>
  <c r="A942" i="5"/>
  <c r="A941" i="5"/>
  <c r="A940" i="5"/>
  <c r="A939" i="5"/>
  <c r="J931" i="5"/>
  <c r="A930" i="5"/>
  <c r="A929" i="5"/>
  <c r="A928" i="5"/>
  <c r="A927" i="5"/>
  <c r="A926" i="5"/>
  <c r="A925" i="5"/>
  <c r="A924" i="5"/>
  <c r="A923" i="5"/>
  <c r="A922" i="5"/>
  <c r="J921" i="5"/>
  <c r="A921" i="5"/>
  <c r="J913" i="5"/>
  <c r="A912" i="5"/>
  <c r="A911" i="5"/>
  <c r="A910" i="5"/>
  <c r="A909" i="5"/>
  <c r="A908" i="5"/>
  <c r="A907" i="5"/>
  <c r="J902" i="5"/>
  <c r="G901" i="5"/>
  <c r="A901" i="5"/>
  <c r="G900" i="5"/>
  <c r="A900" i="5"/>
  <c r="G899" i="5"/>
  <c r="A899" i="5"/>
  <c r="G898" i="5"/>
  <c r="A898" i="5"/>
  <c r="G897" i="5"/>
  <c r="A897" i="5"/>
  <c r="G896" i="5"/>
  <c r="A896" i="5"/>
  <c r="G895" i="5"/>
  <c r="A895" i="5"/>
  <c r="G894" i="5"/>
  <c r="A894" i="5"/>
  <c r="G893" i="5"/>
  <c r="A893" i="5"/>
  <c r="G892" i="5"/>
  <c r="A892" i="5"/>
  <c r="G891" i="5"/>
  <c r="A891" i="5"/>
  <c r="G890" i="5"/>
  <c r="A890" i="5"/>
  <c r="J882" i="5"/>
  <c r="J881" i="5"/>
  <c r="A881" i="5"/>
  <c r="J880" i="5"/>
  <c r="A880" i="5"/>
  <c r="J879" i="5"/>
  <c r="A879" i="5"/>
  <c r="J878" i="5"/>
  <c r="A878" i="5"/>
  <c r="J877" i="5"/>
  <c r="A877" i="5"/>
  <c r="J876" i="5"/>
  <c r="A876" i="5"/>
  <c r="J875" i="5"/>
  <c r="A875" i="5"/>
  <c r="J874" i="5"/>
  <c r="A874" i="5"/>
  <c r="J873" i="5"/>
  <c r="A873" i="5"/>
  <c r="J872" i="5"/>
  <c r="A872" i="5"/>
  <c r="J871" i="5"/>
  <c r="A871" i="5"/>
  <c r="J870" i="5"/>
  <c r="A870" i="5"/>
  <c r="J869" i="5"/>
  <c r="A869" i="5"/>
  <c r="J868" i="5"/>
  <c r="A868" i="5"/>
  <c r="J867" i="5"/>
  <c r="A867" i="5"/>
  <c r="J866" i="5"/>
  <c r="A866" i="5"/>
  <c r="A865" i="5"/>
  <c r="J864" i="5"/>
  <c r="A864" i="5"/>
  <c r="J863" i="5"/>
  <c r="A863" i="5"/>
  <c r="J862" i="5"/>
  <c r="A862" i="5"/>
  <c r="J861" i="5"/>
  <c r="A861" i="5"/>
  <c r="J860" i="5"/>
  <c r="A860" i="5"/>
  <c r="J859" i="5"/>
  <c r="A859" i="5"/>
  <c r="J858" i="5"/>
  <c r="A858" i="5"/>
  <c r="J857" i="5"/>
  <c r="A857" i="5"/>
  <c r="J856" i="5"/>
  <c r="A856" i="5"/>
  <c r="J855" i="5"/>
  <c r="A855" i="5"/>
  <c r="J854" i="5"/>
  <c r="A854" i="5"/>
  <c r="J853" i="5"/>
  <c r="A853" i="5"/>
  <c r="J852" i="5"/>
  <c r="A852" i="5"/>
  <c r="J851" i="5"/>
  <c r="A851" i="5"/>
  <c r="J850" i="5"/>
  <c r="A850" i="5"/>
  <c r="J849" i="5"/>
  <c r="A849" i="5"/>
  <c r="J848" i="5"/>
  <c r="A848" i="5"/>
  <c r="J847" i="5"/>
  <c r="A847" i="5"/>
  <c r="J846" i="5"/>
  <c r="A846" i="5"/>
  <c r="J845" i="5"/>
  <c r="A845" i="5"/>
  <c r="J844" i="5"/>
  <c r="A844" i="5"/>
  <c r="J843" i="5"/>
  <c r="A843" i="5"/>
  <c r="J842" i="5"/>
  <c r="A842" i="5"/>
  <c r="J841" i="5"/>
  <c r="A841" i="5"/>
  <c r="J840" i="5"/>
  <c r="A840" i="5"/>
  <c r="J839" i="5"/>
  <c r="A839" i="5"/>
  <c r="A838" i="5"/>
  <c r="A837" i="5"/>
  <c r="A836" i="5"/>
  <c r="A835" i="5"/>
  <c r="A834" i="5"/>
  <c r="A833" i="5"/>
  <c r="A832" i="5"/>
  <c r="A831" i="5"/>
  <c r="A830" i="5"/>
  <c r="A829" i="5"/>
  <c r="A828" i="5"/>
  <c r="A827" i="5"/>
  <c r="A826" i="5"/>
  <c r="A825" i="5"/>
  <c r="A824" i="5"/>
  <c r="A823" i="5"/>
  <c r="A822" i="5"/>
  <c r="A821" i="5"/>
  <c r="A820" i="5"/>
  <c r="A819" i="5"/>
  <c r="A818" i="5"/>
  <c r="A817" i="5"/>
  <c r="A816" i="5"/>
  <c r="A815" i="5"/>
  <c r="A814" i="5"/>
  <c r="A813" i="5"/>
  <c r="A812" i="5"/>
  <c r="A811" i="5"/>
  <c r="A810" i="5"/>
  <c r="A809" i="5"/>
  <c r="A808" i="5"/>
  <c r="A807" i="5"/>
  <c r="A806" i="5"/>
  <c r="A805" i="5"/>
  <c r="A804" i="5"/>
  <c r="A803" i="5"/>
  <c r="A802" i="5"/>
  <c r="A801" i="5"/>
  <c r="A800" i="5"/>
  <c r="A799" i="5"/>
  <c r="A798" i="5"/>
  <c r="A797" i="5"/>
  <c r="A796" i="5"/>
  <c r="A795" i="5"/>
  <c r="A794" i="5"/>
  <c r="A793" i="5"/>
  <c r="A792" i="5"/>
  <c r="A791" i="5"/>
  <c r="A790" i="5"/>
  <c r="A789" i="5"/>
  <c r="A788" i="5"/>
  <c r="A787" i="5"/>
  <c r="A786" i="5"/>
  <c r="A785" i="5"/>
  <c r="A784" i="5"/>
  <c r="A783" i="5"/>
  <c r="J782" i="5"/>
  <c r="A782" i="5"/>
  <c r="J781" i="5"/>
  <c r="A781" i="5"/>
  <c r="J780" i="5"/>
  <c r="A780" i="5"/>
  <c r="J779" i="5"/>
  <c r="A779" i="5"/>
  <c r="J778" i="5"/>
  <c r="A778" i="5"/>
  <c r="J777" i="5"/>
  <c r="A777" i="5"/>
  <c r="J776" i="5"/>
  <c r="A776" i="5"/>
  <c r="J775" i="5"/>
  <c r="A775" i="5"/>
  <c r="J774" i="5"/>
  <c r="A774" i="5"/>
  <c r="J773" i="5"/>
  <c r="A773" i="5"/>
  <c r="J772" i="5"/>
  <c r="A772" i="5"/>
  <c r="J771" i="5"/>
  <c r="A771" i="5"/>
  <c r="J770" i="5"/>
  <c r="A770" i="5"/>
  <c r="J769" i="5"/>
  <c r="A769" i="5"/>
  <c r="J768" i="5"/>
  <c r="A768" i="5"/>
  <c r="J767" i="5"/>
  <c r="A767" i="5"/>
  <c r="J766" i="5"/>
  <c r="A766" i="5"/>
  <c r="J765" i="5"/>
  <c r="A765" i="5"/>
  <c r="J764" i="5"/>
  <c r="A764" i="5"/>
  <c r="J763" i="5"/>
  <c r="A763" i="5"/>
  <c r="J762" i="5"/>
  <c r="A762" i="5"/>
  <c r="J761" i="5"/>
  <c r="A761" i="5"/>
  <c r="J760" i="5"/>
  <c r="A760" i="5"/>
  <c r="J759" i="5"/>
  <c r="A759" i="5"/>
  <c r="J758" i="5"/>
  <c r="A758" i="5"/>
  <c r="J757" i="5"/>
  <c r="A757" i="5"/>
  <c r="J756" i="5"/>
  <c r="A756" i="5"/>
  <c r="J755" i="5"/>
  <c r="A755" i="5"/>
  <c r="J754" i="5"/>
  <c r="A754" i="5"/>
  <c r="J753" i="5"/>
  <c r="A753" i="5"/>
  <c r="J752" i="5"/>
  <c r="A752" i="5"/>
  <c r="J751" i="5"/>
  <c r="A751" i="5"/>
  <c r="J750" i="5"/>
  <c r="A750" i="5"/>
  <c r="J749" i="5"/>
  <c r="A749" i="5"/>
  <c r="J748" i="5"/>
  <c r="A748" i="5"/>
  <c r="J747" i="5"/>
  <c r="A747" i="5"/>
  <c r="J746" i="5"/>
  <c r="A746" i="5"/>
  <c r="J745" i="5"/>
  <c r="A745" i="5"/>
  <c r="J744" i="5"/>
  <c r="A744" i="5"/>
  <c r="J743" i="5"/>
  <c r="A743" i="5"/>
  <c r="J742" i="5"/>
  <c r="A742" i="5"/>
  <c r="J741" i="5"/>
  <c r="A741" i="5"/>
  <c r="J740" i="5"/>
  <c r="A740" i="5"/>
  <c r="J739" i="5"/>
  <c r="A739" i="5"/>
  <c r="J738" i="5"/>
  <c r="A738" i="5"/>
  <c r="J737" i="5"/>
  <c r="A737" i="5"/>
  <c r="J736" i="5"/>
  <c r="A736" i="5"/>
  <c r="J735" i="5"/>
  <c r="A735" i="5"/>
  <c r="J734" i="5"/>
  <c r="A734" i="5"/>
  <c r="J733" i="5"/>
  <c r="A733" i="5"/>
  <c r="J732" i="5"/>
  <c r="A732" i="5"/>
  <c r="J731" i="5"/>
  <c r="A731" i="5"/>
  <c r="J730" i="5"/>
  <c r="A730" i="5"/>
  <c r="J729" i="5"/>
  <c r="A729" i="5"/>
  <c r="J728" i="5"/>
  <c r="A728" i="5"/>
  <c r="J727" i="5"/>
  <c r="A727" i="5"/>
  <c r="J726" i="5"/>
  <c r="A726" i="5"/>
  <c r="J725" i="5"/>
  <c r="A725" i="5"/>
  <c r="J724" i="5"/>
  <c r="A724" i="5"/>
  <c r="J723" i="5"/>
  <c r="A723" i="5"/>
  <c r="J722" i="5"/>
  <c r="A722" i="5"/>
  <c r="J721" i="5"/>
  <c r="A721" i="5"/>
  <c r="J720" i="5"/>
  <c r="A720" i="5"/>
  <c r="J719" i="5"/>
  <c r="A719" i="5"/>
  <c r="J718" i="5"/>
  <c r="A718" i="5"/>
  <c r="J717" i="5"/>
  <c r="A717" i="5"/>
  <c r="J716" i="5"/>
  <c r="A716" i="5"/>
  <c r="J715" i="5"/>
  <c r="A715" i="5"/>
  <c r="J714" i="5"/>
  <c r="A714" i="5"/>
  <c r="J713" i="5"/>
  <c r="A713" i="5"/>
  <c r="J712" i="5"/>
  <c r="A712" i="5"/>
  <c r="J711" i="5"/>
  <c r="A711" i="5"/>
  <c r="J710" i="5"/>
  <c r="A710" i="5"/>
  <c r="J709" i="5"/>
  <c r="A709" i="5"/>
  <c r="J708" i="5"/>
  <c r="A708" i="5"/>
  <c r="J707" i="5"/>
  <c r="A707" i="5"/>
  <c r="J706" i="5"/>
  <c r="A706" i="5"/>
  <c r="J705" i="5"/>
  <c r="A705" i="5"/>
  <c r="J704" i="5"/>
  <c r="A704" i="5"/>
  <c r="J703" i="5"/>
  <c r="A703" i="5"/>
  <c r="J702" i="5"/>
  <c r="A702" i="5"/>
  <c r="J701" i="5"/>
  <c r="A701" i="5"/>
  <c r="J700" i="5"/>
  <c r="A700" i="5"/>
  <c r="J699" i="5"/>
  <c r="A699" i="5"/>
  <c r="J698" i="5"/>
  <c r="A698" i="5"/>
  <c r="J697" i="5"/>
  <c r="A697" i="5"/>
  <c r="J696" i="5"/>
  <c r="A696" i="5"/>
  <c r="J695" i="5"/>
  <c r="A695" i="5"/>
  <c r="J694" i="5"/>
  <c r="A694" i="5"/>
  <c r="J693" i="5"/>
  <c r="A693" i="5"/>
  <c r="J692" i="5"/>
  <c r="A692" i="5"/>
  <c r="J691" i="5"/>
  <c r="A691" i="5"/>
  <c r="J690" i="5"/>
  <c r="A690" i="5"/>
  <c r="J689" i="5"/>
  <c r="A689" i="5"/>
  <c r="J688" i="5"/>
  <c r="A688" i="5"/>
  <c r="J687" i="5"/>
  <c r="A687" i="5"/>
  <c r="J686" i="5"/>
  <c r="A686" i="5"/>
  <c r="J685" i="5"/>
  <c r="A685" i="5"/>
  <c r="J684" i="5"/>
  <c r="A684" i="5"/>
  <c r="J683" i="5"/>
  <c r="A683" i="5"/>
  <c r="J682" i="5"/>
  <c r="A682" i="5"/>
  <c r="J681" i="5"/>
  <c r="A681" i="5"/>
  <c r="J680" i="5"/>
  <c r="A680" i="5"/>
  <c r="J679" i="5"/>
  <c r="A679" i="5"/>
  <c r="J678" i="5"/>
  <c r="A678" i="5"/>
  <c r="J677" i="5"/>
  <c r="A677" i="5"/>
  <c r="J676" i="5"/>
  <c r="A676" i="5"/>
  <c r="J675" i="5"/>
  <c r="A675" i="5"/>
  <c r="J674" i="5"/>
  <c r="A674" i="5"/>
  <c r="J673" i="5"/>
  <c r="A673" i="5"/>
  <c r="J672" i="5"/>
  <c r="A672" i="5"/>
  <c r="J671" i="5"/>
  <c r="A671" i="5"/>
  <c r="J670" i="5"/>
  <c r="A670" i="5"/>
  <c r="J669" i="5"/>
  <c r="A669" i="5"/>
  <c r="J668" i="5"/>
  <c r="A668" i="5"/>
  <c r="J667" i="5"/>
  <c r="A667" i="5"/>
  <c r="J666" i="5"/>
  <c r="A666" i="5"/>
  <c r="J665" i="5"/>
  <c r="A665" i="5"/>
  <c r="J664" i="5"/>
  <c r="A664" i="5"/>
  <c r="J663" i="5"/>
  <c r="A663" i="5"/>
  <c r="J662" i="5"/>
  <c r="A662" i="5"/>
  <c r="J661" i="5"/>
  <c r="A661" i="5"/>
  <c r="J660" i="5"/>
  <c r="A660" i="5"/>
  <c r="J659" i="5"/>
  <c r="A659" i="5"/>
  <c r="J658" i="5"/>
  <c r="A658" i="5"/>
  <c r="J657" i="5"/>
  <c r="A657" i="5"/>
  <c r="J656" i="5"/>
  <c r="A656" i="5"/>
  <c r="J655" i="5"/>
  <c r="A655" i="5"/>
  <c r="J654" i="5"/>
  <c r="A654" i="5"/>
  <c r="J653" i="5"/>
  <c r="A653" i="5"/>
  <c r="J652" i="5"/>
  <c r="A652" i="5"/>
  <c r="J651" i="5"/>
  <c r="A651" i="5"/>
  <c r="J650" i="5"/>
  <c r="A650" i="5"/>
  <c r="J649" i="5"/>
  <c r="A649" i="5"/>
  <c r="J648" i="5"/>
  <c r="A648" i="5"/>
  <c r="J647" i="5"/>
  <c r="A647" i="5"/>
  <c r="J646" i="5"/>
  <c r="A646" i="5"/>
  <c r="J645" i="5"/>
  <c r="A645" i="5"/>
  <c r="J644" i="5"/>
  <c r="A644" i="5"/>
  <c r="J643" i="5"/>
  <c r="A643" i="5"/>
  <c r="J642" i="5"/>
  <c r="A642" i="5"/>
  <c r="J641" i="5"/>
  <c r="A641" i="5"/>
  <c r="J640" i="5"/>
  <c r="A640" i="5"/>
  <c r="J639" i="5"/>
  <c r="A639" i="5"/>
  <c r="J638" i="5"/>
  <c r="A638" i="5"/>
  <c r="J637" i="5"/>
  <c r="A637" i="5"/>
  <c r="J636" i="5"/>
  <c r="A636" i="5"/>
  <c r="J635" i="5"/>
  <c r="A635" i="5"/>
  <c r="J634" i="5"/>
  <c r="A634" i="5"/>
  <c r="J633" i="5"/>
  <c r="A633" i="5"/>
  <c r="J632" i="5"/>
  <c r="A632" i="5"/>
  <c r="J631" i="5"/>
  <c r="A631" i="5"/>
  <c r="J630" i="5"/>
  <c r="A630" i="5"/>
  <c r="J629" i="5"/>
  <c r="A629" i="5"/>
  <c r="J628" i="5"/>
  <c r="A628" i="5"/>
  <c r="J627" i="5"/>
  <c r="A627" i="5"/>
  <c r="J626" i="5"/>
  <c r="A626" i="5"/>
  <c r="J625" i="5"/>
  <c r="A625" i="5"/>
  <c r="J624" i="5"/>
  <c r="A624" i="5"/>
  <c r="J623" i="5"/>
  <c r="A623" i="5"/>
  <c r="J622" i="5"/>
  <c r="A622" i="5"/>
  <c r="J621" i="5"/>
  <c r="A621" i="5"/>
  <c r="J620" i="5"/>
  <c r="A620" i="5"/>
  <c r="J619" i="5"/>
  <c r="A619" i="5"/>
  <c r="J618" i="5"/>
  <c r="A618" i="5"/>
  <c r="J617" i="5"/>
  <c r="A617" i="5"/>
  <c r="J616" i="5"/>
  <c r="A616" i="5"/>
  <c r="J615" i="5"/>
  <c r="A615" i="5"/>
  <c r="J614" i="5"/>
  <c r="A614" i="5"/>
  <c r="J613" i="5"/>
  <c r="A613" i="5"/>
  <c r="J612" i="5"/>
  <c r="A612" i="5"/>
  <c r="J611" i="5"/>
  <c r="A611" i="5"/>
  <c r="J610" i="5"/>
  <c r="A610" i="5"/>
  <c r="J609" i="5"/>
  <c r="A609" i="5"/>
  <c r="J608" i="5"/>
  <c r="A608" i="5"/>
  <c r="J607" i="5"/>
  <c r="A607" i="5"/>
  <c r="J606" i="5"/>
  <c r="A606" i="5"/>
  <c r="J605" i="5"/>
  <c r="A605" i="5"/>
  <c r="J604" i="5"/>
  <c r="A604" i="5"/>
  <c r="J603" i="5"/>
  <c r="A603" i="5"/>
  <c r="J602" i="5"/>
  <c r="A602" i="5"/>
  <c r="J601" i="5"/>
  <c r="A601" i="5"/>
  <c r="J600" i="5"/>
  <c r="A600" i="5"/>
  <c r="J599" i="5"/>
  <c r="A599" i="5"/>
  <c r="J598" i="5"/>
  <c r="A598" i="5"/>
  <c r="J597" i="5"/>
  <c r="A597" i="5"/>
  <c r="J596" i="5"/>
  <c r="A596" i="5"/>
  <c r="J595" i="5"/>
  <c r="A595" i="5"/>
  <c r="J594" i="5"/>
  <c r="A594" i="5"/>
  <c r="J593" i="5"/>
  <c r="A593" i="5"/>
  <c r="J592" i="5"/>
  <c r="A592" i="5"/>
  <c r="J591" i="5"/>
  <c r="A591" i="5"/>
  <c r="J590" i="5"/>
  <c r="A590" i="5"/>
  <c r="J589" i="5"/>
  <c r="A589" i="5"/>
  <c r="J588" i="5"/>
  <c r="A588" i="5"/>
  <c r="J587" i="5"/>
  <c r="A587" i="5"/>
  <c r="J586" i="5"/>
  <c r="A586" i="5"/>
  <c r="J585" i="5"/>
  <c r="A585" i="5"/>
  <c r="J584" i="5"/>
  <c r="A584" i="5"/>
  <c r="J583" i="5"/>
  <c r="A583" i="5"/>
  <c r="J582" i="5"/>
  <c r="A582" i="5"/>
  <c r="J581" i="5"/>
  <c r="A581" i="5"/>
  <c r="J580" i="5"/>
  <c r="A580" i="5"/>
  <c r="J579" i="5"/>
  <c r="A579" i="5"/>
  <c r="J578" i="5"/>
  <c r="A578" i="5"/>
  <c r="J577" i="5"/>
  <c r="A577" i="5"/>
  <c r="J576" i="5"/>
  <c r="A576" i="5"/>
  <c r="J575" i="5"/>
  <c r="A575" i="5"/>
  <c r="J574" i="5"/>
  <c r="A574" i="5"/>
  <c r="J573" i="5"/>
  <c r="A573" i="5"/>
  <c r="J572" i="5"/>
  <c r="A572" i="5"/>
  <c r="J571" i="5"/>
  <c r="A571" i="5"/>
  <c r="J570" i="5"/>
  <c r="A570" i="5"/>
  <c r="J569" i="5"/>
  <c r="A569" i="5"/>
  <c r="J568" i="5"/>
  <c r="A568" i="5"/>
  <c r="J567" i="5"/>
  <c r="A567" i="5"/>
  <c r="J566" i="5"/>
  <c r="A566" i="5"/>
  <c r="J565" i="5"/>
  <c r="A565" i="5"/>
  <c r="J564" i="5"/>
  <c r="A564" i="5"/>
  <c r="J563" i="5"/>
  <c r="A563" i="5"/>
  <c r="J562" i="5"/>
  <c r="A562" i="5"/>
  <c r="J561" i="5"/>
  <c r="A561" i="5"/>
  <c r="J560" i="5"/>
  <c r="A560" i="5"/>
  <c r="J559" i="5"/>
  <c r="A559" i="5"/>
  <c r="J558" i="5"/>
  <c r="A558" i="5"/>
  <c r="J557" i="5"/>
  <c r="A557" i="5"/>
  <c r="J556" i="5"/>
  <c r="A556" i="5"/>
  <c r="J555" i="5"/>
  <c r="A555" i="5"/>
  <c r="J554" i="5"/>
  <c r="A554" i="5"/>
  <c r="J553" i="5"/>
  <c r="A553" i="5"/>
  <c r="J552" i="5"/>
  <c r="A552" i="5"/>
  <c r="J551" i="5"/>
  <c r="A551" i="5"/>
  <c r="J550" i="5"/>
  <c r="A550" i="5"/>
  <c r="J549" i="5"/>
  <c r="A549" i="5"/>
  <c r="J548" i="5"/>
  <c r="A548" i="5"/>
  <c r="J547" i="5"/>
  <c r="A547" i="5"/>
  <c r="J546" i="5"/>
  <c r="A546" i="5"/>
  <c r="J545" i="5"/>
  <c r="A545" i="5"/>
  <c r="J544" i="5"/>
  <c r="A544" i="5"/>
  <c r="J543" i="5"/>
  <c r="A543" i="5"/>
  <c r="J542" i="5"/>
  <c r="A542" i="5"/>
  <c r="J541" i="5"/>
  <c r="A541" i="5"/>
  <c r="J540" i="5"/>
  <c r="A540" i="5"/>
  <c r="J539" i="5"/>
  <c r="A539" i="5"/>
  <c r="J538" i="5"/>
  <c r="A538" i="5"/>
  <c r="J537" i="5"/>
  <c r="A537" i="5"/>
  <c r="J536" i="5"/>
  <c r="A536" i="5"/>
  <c r="J535" i="5"/>
  <c r="A535" i="5"/>
  <c r="J534" i="5"/>
  <c r="A534" i="5"/>
  <c r="J533" i="5"/>
  <c r="A533" i="5"/>
  <c r="J532" i="5"/>
  <c r="A532" i="5"/>
  <c r="J531" i="5"/>
  <c r="A531" i="5"/>
  <c r="J530" i="5"/>
  <c r="A530" i="5"/>
  <c r="J529" i="5"/>
  <c r="A529" i="5"/>
  <c r="J528" i="5"/>
  <c r="A528" i="5"/>
  <c r="J527" i="5"/>
  <c r="A527" i="5"/>
  <c r="J526" i="5"/>
  <c r="A526" i="5"/>
  <c r="J525" i="5"/>
  <c r="A525" i="5"/>
  <c r="J524" i="5"/>
  <c r="A524" i="5"/>
  <c r="J523" i="5"/>
  <c r="A523" i="5"/>
  <c r="J522" i="5"/>
  <c r="A522" i="5"/>
  <c r="J521" i="5"/>
  <c r="A521" i="5"/>
  <c r="J520" i="5"/>
  <c r="A520" i="5"/>
  <c r="J519" i="5"/>
  <c r="A519" i="5"/>
  <c r="J518" i="5"/>
  <c r="A518" i="5"/>
  <c r="J517" i="5"/>
  <c r="A517" i="5"/>
  <c r="J516" i="5"/>
  <c r="A516" i="5"/>
  <c r="J515" i="5"/>
  <c r="A515" i="5"/>
  <c r="J514" i="5"/>
  <c r="A514" i="5"/>
  <c r="J513" i="5"/>
  <c r="A513" i="5"/>
  <c r="J512" i="5"/>
  <c r="A512" i="5"/>
  <c r="J511" i="5"/>
  <c r="A511" i="5"/>
  <c r="J510" i="5"/>
  <c r="A510" i="5"/>
  <c r="J509" i="5"/>
  <c r="A509" i="5"/>
  <c r="J508" i="5"/>
  <c r="A508" i="5"/>
  <c r="J507" i="5"/>
  <c r="A507" i="5"/>
  <c r="J506" i="5"/>
  <c r="A506" i="5"/>
  <c r="J505" i="5"/>
  <c r="A505" i="5"/>
  <c r="J504" i="5"/>
  <c r="A504" i="5"/>
  <c r="J503" i="5"/>
  <c r="A503" i="5"/>
  <c r="J502" i="5"/>
  <c r="A502" i="5"/>
  <c r="J501" i="5"/>
  <c r="A501" i="5"/>
  <c r="J500" i="5"/>
  <c r="A500" i="5"/>
  <c r="J499" i="5"/>
  <c r="A499" i="5"/>
  <c r="J498" i="5"/>
  <c r="A498" i="5"/>
  <c r="J497" i="5"/>
  <c r="A497" i="5"/>
  <c r="J496" i="5"/>
  <c r="A496" i="5"/>
  <c r="J495" i="5"/>
  <c r="A495" i="5"/>
  <c r="J494" i="5"/>
  <c r="A494" i="5"/>
  <c r="J493" i="5"/>
  <c r="A493" i="5"/>
  <c r="J492" i="5"/>
  <c r="A492" i="5"/>
  <c r="J491" i="5"/>
  <c r="A491" i="5"/>
  <c r="J490" i="5"/>
  <c r="A490" i="5"/>
  <c r="J489" i="5"/>
  <c r="A489" i="5"/>
  <c r="J488" i="5"/>
  <c r="A488" i="5"/>
  <c r="J487" i="5"/>
  <c r="A487" i="5"/>
  <c r="J486" i="5"/>
  <c r="A486" i="5"/>
  <c r="J485" i="5"/>
  <c r="A485" i="5"/>
  <c r="J484" i="5"/>
  <c r="A484" i="5"/>
  <c r="J483" i="5"/>
  <c r="A483" i="5"/>
  <c r="J482" i="5"/>
  <c r="A482" i="5"/>
  <c r="J481" i="5"/>
  <c r="A481" i="5"/>
  <c r="J480" i="5"/>
  <c r="A480" i="5"/>
  <c r="J479" i="5"/>
  <c r="A479" i="5"/>
  <c r="J478" i="5"/>
  <c r="A478" i="5"/>
  <c r="J477" i="5"/>
  <c r="A477" i="5"/>
  <c r="J476" i="5"/>
  <c r="A476" i="5"/>
  <c r="J475" i="5"/>
  <c r="A475" i="5"/>
  <c r="J474" i="5"/>
  <c r="A474" i="5"/>
  <c r="J473" i="5"/>
  <c r="A473" i="5"/>
  <c r="J472" i="5"/>
  <c r="A472" i="5"/>
  <c r="J471" i="5"/>
  <c r="A471" i="5"/>
  <c r="J470" i="5"/>
  <c r="A470" i="5"/>
  <c r="J469" i="5"/>
  <c r="A469" i="5"/>
  <c r="J468" i="5"/>
  <c r="A468" i="5"/>
  <c r="J467" i="5"/>
  <c r="A467" i="5"/>
  <c r="J466" i="5"/>
  <c r="A466" i="5"/>
  <c r="J465" i="5"/>
  <c r="A465" i="5"/>
  <c r="J464" i="5"/>
  <c r="A464" i="5"/>
  <c r="J463" i="5"/>
  <c r="A463" i="5"/>
  <c r="J462" i="5"/>
  <c r="A462" i="5"/>
  <c r="J461" i="5"/>
  <c r="A461" i="5"/>
  <c r="J460" i="5"/>
  <c r="A460" i="5"/>
  <c r="J459" i="5"/>
  <c r="A459" i="5"/>
  <c r="J458" i="5"/>
  <c r="A458" i="5"/>
  <c r="J457" i="5"/>
  <c r="A457" i="5"/>
  <c r="J456" i="5"/>
  <c r="A456" i="5"/>
  <c r="J455" i="5"/>
  <c r="A455" i="5"/>
  <c r="J454" i="5"/>
  <c r="A454" i="5"/>
  <c r="J453" i="5"/>
  <c r="A453" i="5"/>
  <c r="J452" i="5"/>
  <c r="A452" i="5"/>
  <c r="J451" i="5"/>
  <c r="A451" i="5"/>
  <c r="J450" i="5"/>
  <c r="A450" i="5"/>
  <c r="J449" i="5"/>
  <c r="A449" i="5"/>
  <c r="J448" i="5"/>
  <c r="A448" i="5"/>
  <c r="J447" i="5"/>
  <c r="A447" i="5"/>
  <c r="J446" i="5"/>
  <c r="A446" i="5"/>
  <c r="J445" i="5"/>
  <c r="A445" i="5"/>
  <c r="J444" i="5"/>
  <c r="A444" i="5"/>
  <c r="J443" i="5"/>
  <c r="A443" i="5"/>
  <c r="J442" i="5"/>
  <c r="A442" i="5"/>
  <c r="J441" i="5"/>
  <c r="A441" i="5"/>
  <c r="J440" i="5"/>
  <c r="A440" i="5"/>
  <c r="J439" i="5"/>
  <c r="A439" i="5"/>
  <c r="J438" i="5"/>
  <c r="A438" i="5"/>
  <c r="J437" i="5"/>
  <c r="A437" i="5"/>
  <c r="J436" i="5"/>
  <c r="A436" i="5"/>
  <c r="J435" i="5"/>
  <c r="A435" i="5"/>
  <c r="J434" i="5"/>
  <c r="A434" i="5"/>
  <c r="J433" i="5"/>
  <c r="J425" i="5"/>
  <c r="J403" i="5"/>
  <c r="J401" i="5"/>
  <c r="J391" i="5"/>
  <c r="J340" i="5"/>
  <c r="K339" i="5"/>
  <c r="A339" i="5"/>
  <c r="A338" i="5"/>
  <c r="A337" i="5"/>
  <c r="A336" i="5"/>
  <c r="J329" i="5"/>
  <c r="A328" i="5"/>
  <c r="J321" i="5"/>
  <c r="A320" i="5"/>
  <c r="A319" i="5"/>
  <c r="A318" i="5"/>
  <c r="A317" i="5"/>
  <c r="A316" i="5"/>
  <c r="A315" i="5"/>
  <c r="A314" i="5"/>
  <c r="J307" i="5"/>
  <c r="A306" i="5"/>
  <c r="J299" i="5"/>
  <c r="A298" i="5"/>
  <c r="A297" i="5"/>
  <c r="J290" i="5"/>
  <c r="A289" i="5"/>
  <c r="A288" i="5"/>
  <c r="A287" i="5"/>
  <c r="A286" i="5"/>
  <c r="J279" i="5"/>
  <c r="A278" i="5"/>
  <c r="A277" i="5"/>
  <c r="A276" i="5"/>
  <c r="J269" i="5"/>
  <c r="A268" i="5"/>
  <c r="J257" i="5"/>
  <c r="J255" i="5"/>
  <c r="G255" i="5"/>
  <c r="A255" i="5"/>
  <c r="J254" i="5"/>
  <c r="G254" i="5"/>
  <c r="A254" i="5"/>
  <c r="J253" i="5"/>
  <c r="G253" i="5"/>
  <c r="A253" i="5"/>
  <c r="J252" i="5"/>
  <c r="G252" i="5"/>
  <c r="A252" i="5"/>
  <c r="J246" i="5"/>
  <c r="G246" i="5"/>
  <c r="A246" i="5"/>
  <c r="J239" i="5"/>
  <c r="A239" i="5"/>
  <c r="J230" i="5"/>
  <c r="A229" i="5"/>
  <c r="J224" i="5"/>
  <c r="A224" i="5"/>
  <c r="J216" i="5"/>
  <c r="J215" i="5"/>
  <c r="J207" i="5"/>
  <c r="J197" i="5"/>
  <c r="J182" i="5"/>
  <c r="J181" i="5"/>
  <c r="G181" i="5"/>
  <c r="J174" i="5"/>
  <c r="G174" i="5"/>
  <c r="I159" i="5"/>
  <c r="J109" i="5"/>
  <c r="I109" i="5"/>
  <c r="H109" i="5"/>
  <c r="J108" i="5"/>
  <c r="I108" i="5"/>
  <c r="J107" i="5"/>
  <c r="I107" i="5"/>
  <c r="J106" i="5"/>
  <c r="I106" i="5"/>
  <c r="J105" i="5"/>
  <c r="I105" i="5"/>
  <c r="J104" i="5"/>
  <c r="I104" i="5"/>
  <c r="J103" i="5"/>
  <c r="I103" i="5"/>
  <c r="G100" i="5"/>
  <c r="G99" i="5"/>
  <c r="J1052" i="3"/>
  <c r="A1050" i="3"/>
  <c r="K1049" i="3"/>
  <c r="A1049" i="3"/>
  <c r="K1041" i="3"/>
  <c r="J1041" i="3"/>
  <c r="G1040" i="3"/>
  <c r="A1040" i="3"/>
  <c r="G1039" i="3"/>
  <c r="A1039" i="3"/>
  <c r="G1038" i="3"/>
  <c r="A1038" i="3"/>
  <c r="G1037" i="3"/>
  <c r="A1037" i="3"/>
  <c r="G1036" i="3"/>
  <c r="A1036" i="3"/>
  <c r="G1035" i="3"/>
  <c r="A1035" i="3"/>
  <c r="G1034" i="3"/>
  <c r="A1034" i="3"/>
  <c r="G1033" i="3"/>
  <c r="A1033" i="3"/>
  <c r="G1032" i="3"/>
  <c r="A1032" i="3"/>
  <c r="G1031" i="3"/>
  <c r="A1031" i="3"/>
  <c r="G1030" i="3"/>
  <c r="A1030" i="3"/>
  <c r="G1029" i="3"/>
  <c r="A1029" i="3"/>
  <c r="G1028" i="3"/>
  <c r="A1028" i="3"/>
  <c r="G1027" i="3"/>
  <c r="A1027" i="3"/>
  <c r="G1026" i="3"/>
  <c r="A1026" i="3"/>
  <c r="G1025" i="3"/>
  <c r="A1025" i="3"/>
  <c r="G1024" i="3"/>
  <c r="A1024" i="3"/>
  <c r="G1023" i="3"/>
  <c r="A1023" i="3"/>
  <c r="G1022" i="3"/>
  <c r="A1022" i="3"/>
  <c r="G1021" i="3"/>
  <c r="A1021" i="3"/>
  <c r="G1020" i="3"/>
  <c r="A1020" i="3"/>
  <c r="G1019" i="3"/>
  <c r="A1019" i="3"/>
  <c r="G1018" i="3"/>
  <c r="A1018" i="3"/>
  <c r="G1017" i="3"/>
  <c r="A1017" i="3"/>
  <c r="G1016" i="3"/>
  <c r="A1016" i="3"/>
  <c r="G1015" i="3"/>
  <c r="A1015" i="3"/>
  <c r="G1014" i="3"/>
  <c r="A1014" i="3"/>
  <c r="G1013" i="3"/>
  <c r="A1013" i="3"/>
  <c r="A1004" i="3"/>
  <c r="A995" i="3"/>
  <c r="A990" i="3"/>
  <c r="A989" i="3"/>
  <c r="A988" i="3"/>
  <c r="A983" i="3"/>
  <c r="A982" i="3"/>
  <c r="A977" i="3"/>
  <c r="A968" i="3"/>
  <c r="A959" i="3"/>
  <c r="A952" i="3"/>
  <c r="A951" i="3"/>
  <c r="A947" i="3"/>
  <c r="A946" i="3"/>
  <c r="A945" i="3"/>
  <c r="A944" i="3"/>
  <c r="A943" i="3"/>
  <c r="A942" i="3"/>
  <c r="A941" i="3"/>
  <c r="A940" i="3"/>
  <c r="A935" i="3"/>
  <c r="A929" i="3"/>
  <c r="A928" i="3"/>
  <c r="A927" i="3"/>
  <c r="A926" i="3"/>
  <c r="A925" i="3"/>
  <c r="A924" i="3"/>
  <c r="A923" i="3"/>
  <c r="A918" i="3"/>
  <c r="F909" i="3"/>
  <c r="A909" i="3"/>
  <c r="F908" i="3"/>
  <c r="A908" i="3"/>
  <c r="F907" i="3"/>
  <c r="A907" i="3"/>
  <c r="F906" i="3"/>
  <c r="A906" i="3"/>
  <c r="F905" i="3"/>
  <c r="A905" i="3"/>
  <c r="F904" i="3"/>
  <c r="A904" i="3"/>
  <c r="F903" i="3"/>
  <c r="A903" i="3"/>
  <c r="F902" i="3"/>
  <c r="A902" i="3"/>
  <c r="F901" i="3"/>
  <c r="A901" i="3"/>
  <c r="F900" i="3"/>
  <c r="A900" i="3"/>
  <c r="F899" i="3"/>
  <c r="A899" i="3"/>
  <c r="F898" i="3"/>
  <c r="A898" i="3"/>
  <c r="G893" i="3"/>
  <c r="F893" i="3"/>
  <c r="A893" i="3"/>
  <c r="G892" i="3"/>
  <c r="F892" i="3"/>
  <c r="A892" i="3"/>
  <c r="G891" i="3"/>
  <c r="F891" i="3"/>
  <c r="A891" i="3"/>
  <c r="G890" i="3"/>
  <c r="F890" i="3"/>
  <c r="A890" i="3"/>
  <c r="G889" i="3"/>
  <c r="F889" i="3"/>
  <c r="A889" i="3"/>
  <c r="G888" i="3"/>
  <c r="F888" i="3"/>
  <c r="A888" i="3"/>
  <c r="G887" i="3"/>
  <c r="F887" i="3"/>
  <c r="A887" i="3"/>
  <c r="G886" i="3"/>
  <c r="F886" i="3"/>
  <c r="A886" i="3"/>
  <c r="G885" i="3"/>
  <c r="F885" i="3"/>
  <c r="A885" i="3"/>
  <c r="G884" i="3"/>
  <c r="F884" i="3"/>
  <c r="A884" i="3"/>
  <c r="G883" i="3"/>
  <c r="F883" i="3"/>
  <c r="A883" i="3"/>
  <c r="G882" i="3"/>
  <c r="F882" i="3"/>
  <c r="A882" i="3"/>
  <c r="G881" i="3"/>
  <c r="F881" i="3"/>
  <c r="A881" i="3"/>
  <c r="G880" i="3"/>
  <c r="F880" i="3"/>
  <c r="A880" i="3"/>
  <c r="G879" i="3"/>
  <c r="F879" i="3"/>
  <c r="A879" i="3"/>
  <c r="G878" i="3"/>
  <c r="F878" i="3"/>
  <c r="A878" i="3"/>
  <c r="G877" i="3"/>
  <c r="F877" i="3"/>
  <c r="A877" i="3"/>
  <c r="G872" i="3"/>
  <c r="F872" i="3"/>
  <c r="A872" i="3"/>
  <c r="G871" i="3"/>
  <c r="F871" i="3"/>
  <c r="A871" i="3"/>
  <c r="G870" i="3"/>
  <c r="F870" i="3"/>
  <c r="A870" i="3"/>
  <c r="G869" i="3"/>
  <c r="F869" i="3"/>
  <c r="A869" i="3"/>
  <c r="G868" i="3"/>
  <c r="F868" i="3"/>
  <c r="A868" i="3"/>
  <c r="A867" i="3"/>
  <c r="G866" i="3"/>
  <c r="F866" i="3"/>
  <c r="A866" i="3"/>
  <c r="G865" i="3"/>
  <c r="F865" i="3"/>
  <c r="A865" i="3"/>
  <c r="G864" i="3"/>
  <c r="F864" i="3"/>
  <c r="A864" i="3"/>
  <c r="G863" i="3"/>
  <c r="F863" i="3"/>
  <c r="A863" i="3"/>
  <c r="G862" i="3"/>
  <c r="F862" i="3"/>
  <c r="A862" i="3"/>
  <c r="G861" i="3"/>
  <c r="F861" i="3"/>
  <c r="A861" i="3"/>
  <c r="G860" i="3"/>
  <c r="F860" i="3"/>
  <c r="A860" i="3"/>
  <c r="G859" i="3"/>
  <c r="F859" i="3"/>
  <c r="A859" i="3"/>
  <c r="G858" i="3"/>
  <c r="F858" i="3"/>
  <c r="A858" i="3"/>
  <c r="G857" i="3"/>
  <c r="F857" i="3"/>
  <c r="A857" i="3"/>
  <c r="G856" i="3"/>
  <c r="F856" i="3"/>
  <c r="A856" i="3"/>
  <c r="G855" i="3"/>
  <c r="F855" i="3"/>
  <c r="A855" i="3"/>
  <c r="G854" i="3"/>
  <c r="F854" i="3"/>
  <c r="A854" i="3"/>
  <c r="G853" i="3"/>
  <c r="F853" i="3"/>
  <c r="A853" i="3"/>
  <c r="G852" i="3"/>
  <c r="F852" i="3"/>
  <c r="A852" i="3"/>
  <c r="G851" i="3"/>
  <c r="F851" i="3"/>
  <c r="A851" i="3"/>
  <c r="G850" i="3"/>
  <c r="F850" i="3"/>
  <c r="A850" i="3"/>
  <c r="G849" i="3"/>
  <c r="F849" i="3"/>
  <c r="A849" i="3"/>
  <c r="G840" i="3"/>
  <c r="F840" i="3"/>
  <c r="A840" i="3"/>
  <c r="G839" i="3"/>
  <c r="F839" i="3"/>
  <c r="A839" i="3"/>
  <c r="G838" i="3"/>
  <c r="F838" i="3"/>
  <c r="A838" i="3"/>
  <c r="G837" i="3"/>
  <c r="F837" i="3"/>
  <c r="A837" i="3"/>
  <c r="G831" i="3"/>
  <c r="F831" i="3"/>
  <c r="A831" i="3"/>
  <c r="G830" i="3"/>
  <c r="F830" i="3"/>
  <c r="A830" i="3"/>
  <c r="G829" i="3"/>
  <c r="F829" i="3"/>
  <c r="A829" i="3"/>
  <c r="G828" i="3"/>
  <c r="F828" i="3"/>
  <c r="A828" i="3"/>
  <c r="G827" i="3"/>
  <c r="F827" i="3"/>
  <c r="A827" i="3"/>
  <c r="G826" i="3"/>
  <c r="F826" i="3"/>
  <c r="A826" i="3"/>
  <c r="G825" i="3"/>
  <c r="F825" i="3"/>
  <c r="A825" i="3"/>
  <c r="G824" i="3"/>
  <c r="F824" i="3"/>
  <c r="A824" i="3"/>
  <c r="G823" i="3"/>
  <c r="F823" i="3"/>
  <c r="A823" i="3"/>
  <c r="G822" i="3"/>
  <c r="F822" i="3"/>
  <c r="A822" i="3"/>
  <c r="G821" i="3"/>
  <c r="F821" i="3"/>
  <c r="A821" i="3"/>
  <c r="G820" i="3"/>
  <c r="F820" i="3"/>
  <c r="A820" i="3"/>
  <c r="G819" i="3"/>
  <c r="F819" i="3"/>
  <c r="A819" i="3"/>
  <c r="G818" i="3"/>
  <c r="F818" i="3"/>
  <c r="A818" i="3"/>
  <c r="G813" i="3"/>
  <c r="F813" i="3"/>
  <c r="A813" i="3"/>
  <c r="G812" i="3"/>
  <c r="F812" i="3"/>
  <c r="A812" i="3"/>
  <c r="G811" i="3"/>
  <c r="F811" i="3"/>
  <c r="A811" i="3"/>
  <c r="G810" i="3"/>
  <c r="F810" i="3"/>
  <c r="A810" i="3"/>
  <c r="G809" i="3"/>
  <c r="F809" i="3"/>
  <c r="A809" i="3"/>
  <c r="G808" i="3"/>
  <c r="F808" i="3"/>
  <c r="A808" i="3"/>
  <c r="G807" i="3"/>
  <c r="F807" i="3"/>
  <c r="A807" i="3"/>
  <c r="G806" i="3"/>
  <c r="F806" i="3"/>
  <c r="A806" i="3"/>
  <c r="G805" i="3"/>
  <c r="F805" i="3"/>
  <c r="A805" i="3"/>
  <c r="G804" i="3"/>
  <c r="F804" i="3"/>
  <c r="A804" i="3"/>
  <c r="G803" i="3"/>
  <c r="F803" i="3"/>
  <c r="A803" i="3"/>
  <c r="G802" i="3"/>
  <c r="F802" i="3"/>
  <c r="A802" i="3"/>
  <c r="G801" i="3"/>
  <c r="F801" i="3"/>
  <c r="A801" i="3"/>
  <c r="G800" i="3"/>
  <c r="F800" i="3"/>
  <c r="A800" i="3"/>
  <c r="G799" i="3"/>
  <c r="F799" i="3"/>
  <c r="A799" i="3"/>
  <c r="G798" i="3"/>
  <c r="F798" i="3"/>
  <c r="A798" i="3"/>
  <c r="G797" i="3"/>
  <c r="F797" i="3"/>
  <c r="A797" i="3"/>
  <c r="G796" i="3"/>
  <c r="F796" i="3"/>
  <c r="A796" i="3"/>
  <c r="G795" i="3"/>
  <c r="F795" i="3"/>
  <c r="A795" i="3"/>
  <c r="G794" i="3"/>
  <c r="F794" i="3"/>
  <c r="A794" i="3"/>
  <c r="G793" i="3"/>
  <c r="F793" i="3"/>
  <c r="A793" i="3"/>
  <c r="G792" i="3"/>
  <c r="F792" i="3"/>
  <c r="A792" i="3"/>
  <c r="G791" i="3"/>
  <c r="F791" i="3"/>
  <c r="A791" i="3"/>
  <c r="G790" i="3"/>
  <c r="F790" i="3"/>
  <c r="A790" i="3"/>
  <c r="G789" i="3"/>
  <c r="F789" i="3"/>
  <c r="A789" i="3"/>
  <c r="G788" i="3"/>
  <c r="F788" i="3"/>
  <c r="A788" i="3"/>
  <c r="G787" i="3"/>
  <c r="F787" i="3"/>
  <c r="A787" i="3"/>
  <c r="G786" i="3"/>
  <c r="F786" i="3"/>
  <c r="A786" i="3"/>
  <c r="G785" i="3"/>
  <c r="F785" i="3"/>
  <c r="A785" i="3"/>
  <c r="G784" i="3"/>
  <c r="F784" i="3"/>
  <c r="A784" i="3"/>
  <c r="G783" i="3"/>
  <c r="F783" i="3"/>
  <c r="A783" i="3"/>
  <c r="G782" i="3"/>
  <c r="F782" i="3"/>
  <c r="A782" i="3"/>
  <c r="G781" i="3"/>
  <c r="F781" i="3"/>
  <c r="A781" i="3"/>
  <c r="G780" i="3"/>
  <c r="F780" i="3"/>
  <c r="A780" i="3"/>
  <c r="G779" i="3"/>
  <c r="F779" i="3"/>
  <c r="A779" i="3"/>
  <c r="G778" i="3"/>
  <c r="F778" i="3"/>
  <c r="A778" i="3"/>
  <c r="G777" i="3"/>
  <c r="F777" i="3"/>
  <c r="A777" i="3"/>
  <c r="G776" i="3"/>
  <c r="F776" i="3"/>
  <c r="A776" i="3"/>
  <c r="G775" i="3"/>
  <c r="F775" i="3"/>
  <c r="A775" i="3"/>
  <c r="G774" i="3"/>
  <c r="F774" i="3"/>
  <c r="A774" i="3"/>
  <c r="G773" i="3"/>
  <c r="F773" i="3"/>
  <c r="A773" i="3"/>
  <c r="G772" i="3"/>
  <c r="F772" i="3"/>
  <c r="A772" i="3"/>
  <c r="G771" i="3"/>
  <c r="F771" i="3"/>
  <c r="A771" i="3"/>
  <c r="G770" i="3"/>
  <c r="F770" i="3"/>
  <c r="A770" i="3"/>
  <c r="G769" i="3"/>
  <c r="F769" i="3"/>
  <c r="A769" i="3"/>
  <c r="G768" i="3"/>
  <c r="F768" i="3"/>
  <c r="A768" i="3"/>
  <c r="G767" i="3"/>
  <c r="F767" i="3"/>
  <c r="A767" i="3"/>
  <c r="G766" i="3"/>
  <c r="F766" i="3"/>
  <c r="A766" i="3"/>
  <c r="G765" i="3"/>
  <c r="F765" i="3"/>
  <c r="A765" i="3"/>
  <c r="G764" i="3"/>
  <c r="F764" i="3"/>
  <c r="A764" i="3"/>
  <c r="G763" i="3"/>
  <c r="F763" i="3"/>
  <c r="A763" i="3"/>
  <c r="G762" i="3"/>
  <c r="F762" i="3"/>
  <c r="A762" i="3"/>
  <c r="G761" i="3"/>
  <c r="F761" i="3"/>
  <c r="A761" i="3"/>
  <c r="G760" i="3"/>
  <c r="F760" i="3"/>
  <c r="A760" i="3"/>
  <c r="G759" i="3"/>
  <c r="F759" i="3"/>
  <c r="A759" i="3"/>
  <c r="G758" i="3"/>
  <c r="F758" i="3"/>
  <c r="A758" i="3"/>
  <c r="G757" i="3"/>
  <c r="F757" i="3"/>
  <c r="A757" i="3"/>
  <c r="G756" i="3"/>
  <c r="F756" i="3"/>
  <c r="A756" i="3"/>
  <c r="G755" i="3"/>
  <c r="F755" i="3"/>
  <c r="A755" i="3"/>
  <c r="G754" i="3"/>
  <c r="F754" i="3"/>
  <c r="A754" i="3"/>
  <c r="G753" i="3"/>
  <c r="F753" i="3"/>
  <c r="A753" i="3"/>
  <c r="G752" i="3"/>
  <c r="F752" i="3"/>
  <c r="A752" i="3"/>
  <c r="G751" i="3"/>
  <c r="F751" i="3"/>
  <c r="A751" i="3"/>
  <c r="G750" i="3"/>
  <c r="F750" i="3"/>
  <c r="A750" i="3"/>
  <c r="G749" i="3"/>
  <c r="F749" i="3"/>
  <c r="A749" i="3"/>
  <c r="G748" i="3"/>
  <c r="F748" i="3"/>
  <c r="A748" i="3"/>
  <c r="G747" i="3"/>
  <c r="F747" i="3"/>
  <c r="A747" i="3"/>
  <c r="G746" i="3"/>
  <c r="F746" i="3"/>
  <c r="A746" i="3"/>
  <c r="G745" i="3"/>
  <c r="F745" i="3"/>
  <c r="A745" i="3"/>
  <c r="G744" i="3"/>
  <c r="F744" i="3"/>
  <c r="A744" i="3"/>
  <c r="G743" i="3"/>
  <c r="F743" i="3"/>
  <c r="A743" i="3"/>
  <c r="G742" i="3"/>
  <c r="F742" i="3"/>
  <c r="A742" i="3"/>
  <c r="G741" i="3"/>
  <c r="F741" i="3"/>
  <c r="A741" i="3"/>
  <c r="G740" i="3"/>
  <c r="F740" i="3"/>
  <c r="A740" i="3"/>
  <c r="G739" i="3"/>
  <c r="F739" i="3"/>
  <c r="A739" i="3"/>
  <c r="G738" i="3"/>
  <c r="F738" i="3"/>
  <c r="A738" i="3"/>
  <c r="G737" i="3"/>
  <c r="F737" i="3"/>
  <c r="A737" i="3"/>
  <c r="G736" i="3"/>
  <c r="F736" i="3"/>
  <c r="A736" i="3"/>
  <c r="G735" i="3"/>
  <c r="F735" i="3"/>
  <c r="A735" i="3"/>
  <c r="G734" i="3"/>
  <c r="F734" i="3"/>
  <c r="A734" i="3"/>
  <c r="G733" i="3"/>
  <c r="F733" i="3"/>
  <c r="A733" i="3"/>
  <c r="G732" i="3"/>
  <c r="F732" i="3"/>
  <c r="A732" i="3"/>
  <c r="G731" i="3"/>
  <c r="F731" i="3"/>
  <c r="A731" i="3"/>
  <c r="G730" i="3"/>
  <c r="F730" i="3"/>
  <c r="A730" i="3"/>
  <c r="G729" i="3"/>
  <c r="F729" i="3"/>
  <c r="A729" i="3"/>
  <c r="G728" i="3"/>
  <c r="F728" i="3"/>
  <c r="A728" i="3"/>
  <c r="G727" i="3"/>
  <c r="F727" i="3"/>
  <c r="A727" i="3"/>
  <c r="G726" i="3"/>
  <c r="F726" i="3"/>
  <c r="A726" i="3"/>
  <c r="G725" i="3"/>
  <c r="F725" i="3"/>
  <c r="A725" i="3"/>
  <c r="G724" i="3"/>
  <c r="F724" i="3"/>
  <c r="A724" i="3"/>
  <c r="G723" i="3"/>
  <c r="F723" i="3"/>
  <c r="A723" i="3"/>
  <c r="G722" i="3"/>
  <c r="F722" i="3"/>
  <c r="A722" i="3"/>
  <c r="G721" i="3"/>
  <c r="F721" i="3"/>
  <c r="A721" i="3"/>
  <c r="G720" i="3"/>
  <c r="F720" i="3"/>
  <c r="A720" i="3"/>
  <c r="G719" i="3"/>
  <c r="F719" i="3"/>
  <c r="A719" i="3"/>
  <c r="G718" i="3"/>
  <c r="F718" i="3"/>
  <c r="A718" i="3"/>
  <c r="G717" i="3"/>
  <c r="F717" i="3"/>
  <c r="A717" i="3"/>
  <c r="G716" i="3"/>
  <c r="F716" i="3"/>
  <c r="A716" i="3"/>
  <c r="G711" i="3"/>
  <c r="A711" i="3"/>
  <c r="G710" i="3"/>
  <c r="A710" i="3"/>
  <c r="G709" i="3"/>
  <c r="A709" i="3"/>
  <c r="G708" i="3"/>
  <c r="F708" i="3"/>
  <c r="A708" i="3"/>
  <c r="G707" i="3"/>
  <c r="F707" i="3"/>
  <c r="A707" i="3"/>
  <c r="G706" i="3"/>
  <c r="F706" i="3"/>
  <c r="A706" i="3"/>
  <c r="G705" i="3"/>
  <c r="F705" i="3"/>
  <c r="A705" i="3"/>
  <c r="G704" i="3"/>
  <c r="F704" i="3"/>
  <c r="A704" i="3"/>
  <c r="G703" i="3"/>
  <c r="F703" i="3"/>
  <c r="A703" i="3"/>
  <c r="G702" i="3"/>
  <c r="F702" i="3"/>
  <c r="A702" i="3"/>
  <c r="G701" i="3"/>
  <c r="F701" i="3"/>
  <c r="A701" i="3"/>
  <c r="G696" i="3"/>
  <c r="A696" i="3"/>
  <c r="G691" i="3"/>
  <c r="A691" i="3"/>
  <c r="G690" i="3"/>
  <c r="A690" i="3"/>
  <c r="J678" i="3"/>
  <c r="J676" i="3"/>
  <c r="A676" i="3"/>
  <c r="J675" i="3"/>
  <c r="A675" i="3"/>
  <c r="J663" i="3"/>
  <c r="J661" i="3"/>
  <c r="A661" i="3"/>
  <c r="J660" i="3"/>
  <c r="A660" i="3"/>
  <c r="J659" i="3"/>
  <c r="A659" i="3"/>
  <c r="J658" i="3"/>
  <c r="A658" i="3"/>
  <c r="J657" i="3"/>
  <c r="A657" i="3"/>
  <c r="J656" i="3"/>
  <c r="A656" i="3"/>
  <c r="J655" i="3"/>
  <c r="A655" i="3"/>
  <c r="J654" i="3"/>
  <c r="A654" i="3"/>
  <c r="J653" i="3"/>
  <c r="A653" i="3"/>
  <c r="J652" i="3"/>
  <c r="A652" i="3"/>
  <c r="J651" i="3"/>
  <c r="A651" i="3"/>
  <c r="J650" i="3"/>
  <c r="A650" i="3"/>
  <c r="J649" i="3"/>
  <c r="A649" i="3"/>
  <c r="J648" i="3"/>
  <c r="A648" i="3"/>
  <c r="J647" i="3"/>
  <c r="A647" i="3"/>
  <c r="J646" i="3"/>
  <c r="A646" i="3"/>
  <c r="J645" i="3"/>
  <c r="A645" i="3"/>
  <c r="J644" i="3"/>
  <c r="A644" i="3"/>
  <c r="J643" i="3"/>
  <c r="A643" i="3"/>
  <c r="J642" i="3"/>
  <c r="A642" i="3"/>
  <c r="J641" i="3"/>
  <c r="A641" i="3"/>
  <c r="J640" i="3"/>
  <c r="A640" i="3"/>
  <c r="J639" i="3"/>
  <c r="A639" i="3"/>
  <c r="J638" i="3"/>
  <c r="A638" i="3"/>
  <c r="J637" i="3"/>
  <c r="A637" i="3"/>
  <c r="J636" i="3"/>
  <c r="A636" i="3"/>
  <c r="J635" i="3"/>
  <c r="A635" i="3"/>
  <c r="J634" i="3"/>
  <c r="A634" i="3"/>
  <c r="J633" i="3"/>
  <c r="A633" i="3"/>
  <c r="J632" i="3"/>
  <c r="A632" i="3"/>
  <c r="J631" i="3"/>
  <c r="A631" i="3"/>
  <c r="J630" i="3"/>
  <c r="A630" i="3"/>
  <c r="J629" i="3"/>
  <c r="A629" i="3"/>
  <c r="J628" i="3"/>
  <c r="A628" i="3"/>
  <c r="J627" i="3"/>
  <c r="A627" i="3"/>
  <c r="J626" i="3"/>
  <c r="A626" i="3"/>
  <c r="J625" i="3"/>
  <c r="A625" i="3"/>
  <c r="J624" i="3"/>
  <c r="A624" i="3"/>
  <c r="J623" i="3"/>
  <c r="A623" i="3"/>
  <c r="J622" i="3"/>
  <c r="A622" i="3"/>
  <c r="J621" i="3"/>
  <c r="A621" i="3"/>
  <c r="J620" i="3"/>
  <c r="A620" i="3"/>
  <c r="J619" i="3"/>
  <c r="A619" i="3"/>
  <c r="J618" i="3"/>
  <c r="A618" i="3"/>
  <c r="J617" i="3"/>
  <c r="A617" i="3"/>
  <c r="J616" i="3"/>
  <c r="A616" i="3"/>
  <c r="J615" i="3"/>
  <c r="A615" i="3"/>
  <c r="J614" i="3"/>
  <c r="A614" i="3"/>
  <c r="J613" i="3"/>
  <c r="A613" i="3"/>
  <c r="J612" i="3"/>
  <c r="A612" i="3"/>
  <c r="J611" i="3"/>
  <c r="A611" i="3"/>
  <c r="J610" i="3"/>
  <c r="A610" i="3"/>
  <c r="J609" i="3"/>
  <c r="A609" i="3"/>
  <c r="J608" i="3"/>
  <c r="A608" i="3"/>
  <c r="J607" i="3"/>
  <c r="A607" i="3"/>
  <c r="J606" i="3"/>
  <c r="A606" i="3"/>
  <c r="J605" i="3"/>
  <c r="A605" i="3"/>
  <c r="J604" i="3"/>
  <c r="A604" i="3"/>
  <c r="J603" i="3"/>
  <c r="A603" i="3"/>
  <c r="J602" i="3"/>
  <c r="A602" i="3"/>
  <c r="J601" i="3"/>
  <c r="A601" i="3"/>
  <c r="J600" i="3"/>
  <c r="A600" i="3"/>
  <c r="J599" i="3"/>
  <c r="A599" i="3"/>
  <c r="J598" i="3"/>
  <c r="A598" i="3"/>
  <c r="J597" i="3"/>
  <c r="A597" i="3"/>
  <c r="J596" i="3"/>
  <c r="A596" i="3"/>
  <c r="J595" i="3"/>
  <c r="A595" i="3"/>
  <c r="J594" i="3"/>
  <c r="A594" i="3"/>
  <c r="J593" i="3"/>
  <c r="A593" i="3"/>
  <c r="J592" i="3"/>
  <c r="A592" i="3"/>
  <c r="J591" i="3"/>
  <c r="A591" i="3"/>
  <c r="J590" i="3"/>
  <c r="A590" i="3"/>
  <c r="J589" i="3"/>
  <c r="A589" i="3"/>
  <c r="J588" i="3"/>
  <c r="A588" i="3"/>
  <c r="J587" i="3"/>
  <c r="A587" i="3"/>
  <c r="J586" i="3"/>
  <c r="A586" i="3"/>
  <c r="J585" i="3"/>
  <c r="A585" i="3"/>
  <c r="J584" i="3"/>
  <c r="A584" i="3"/>
  <c r="J583" i="3"/>
  <c r="A583" i="3"/>
  <c r="J582" i="3"/>
  <c r="A582" i="3"/>
  <c r="J581" i="3"/>
  <c r="A581" i="3"/>
  <c r="J580" i="3"/>
  <c r="A580" i="3"/>
  <c r="J579" i="3"/>
  <c r="A579" i="3"/>
  <c r="J578" i="3"/>
  <c r="A578" i="3"/>
  <c r="J577" i="3"/>
  <c r="A577" i="3"/>
  <c r="J576" i="3"/>
  <c r="A576" i="3"/>
  <c r="J575" i="3"/>
  <c r="A575" i="3"/>
  <c r="J574" i="3"/>
  <c r="A574" i="3"/>
  <c r="J573" i="3"/>
  <c r="A573" i="3"/>
  <c r="J572" i="3"/>
  <c r="A572" i="3"/>
  <c r="J571" i="3"/>
  <c r="A571" i="3"/>
  <c r="J570" i="3"/>
  <c r="A570" i="3"/>
  <c r="J569" i="3"/>
  <c r="A569" i="3"/>
  <c r="J568" i="3"/>
  <c r="A568" i="3"/>
  <c r="J567" i="3"/>
  <c r="A567" i="3"/>
  <c r="J566" i="3"/>
  <c r="A566" i="3"/>
  <c r="J565" i="3"/>
  <c r="A565" i="3"/>
  <c r="J564" i="3"/>
  <c r="A564" i="3"/>
  <c r="J563" i="3"/>
  <c r="A563" i="3"/>
  <c r="J562" i="3"/>
  <c r="A562" i="3"/>
  <c r="J561" i="3"/>
  <c r="A561" i="3"/>
  <c r="J560" i="3"/>
  <c r="A560" i="3"/>
  <c r="J559" i="3"/>
  <c r="A559" i="3"/>
  <c r="J558" i="3"/>
  <c r="A558" i="3"/>
  <c r="J557" i="3"/>
  <c r="A557" i="3"/>
  <c r="J556" i="3"/>
  <c r="A556" i="3"/>
  <c r="J555" i="3"/>
  <c r="A555" i="3"/>
  <c r="J554" i="3"/>
  <c r="A554" i="3"/>
  <c r="J553" i="3"/>
  <c r="A553" i="3"/>
  <c r="J552" i="3"/>
  <c r="A552" i="3"/>
  <c r="J551" i="3"/>
  <c r="A551" i="3"/>
  <c r="J550" i="3"/>
  <c r="A550" i="3"/>
  <c r="J549" i="3"/>
  <c r="A549" i="3"/>
  <c r="J548" i="3"/>
  <c r="A548" i="3"/>
  <c r="J547" i="3"/>
  <c r="A547" i="3"/>
  <c r="J546" i="3"/>
  <c r="A546" i="3"/>
  <c r="J545" i="3"/>
  <c r="A545" i="3"/>
  <c r="J544" i="3"/>
  <c r="A544" i="3"/>
  <c r="J543" i="3"/>
  <c r="A543" i="3"/>
  <c r="J542" i="3"/>
  <c r="A542" i="3"/>
  <c r="J541" i="3"/>
  <c r="A541" i="3"/>
  <c r="J540" i="3"/>
  <c r="A540" i="3"/>
  <c r="J539" i="3"/>
  <c r="A539" i="3"/>
  <c r="J538" i="3"/>
  <c r="A538" i="3"/>
  <c r="J537" i="3"/>
  <c r="A537" i="3"/>
  <c r="J536" i="3"/>
  <c r="A536" i="3"/>
  <c r="J535" i="3"/>
  <c r="A535" i="3"/>
  <c r="J534" i="3"/>
  <c r="A534" i="3"/>
  <c r="J533" i="3"/>
  <c r="A533" i="3"/>
  <c r="J532" i="3"/>
  <c r="A532" i="3"/>
  <c r="J531" i="3"/>
  <c r="A531" i="3"/>
  <c r="J530" i="3"/>
  <c r="A530" i="3"/>
  <c r="J529" i="3"/>
  <c r="A529" i="3"/>
  <c r="J528" i="3"/>
  <c r="A528" i="3"/>
  <c r="J527" i="3"/>
  <c r="A527" i="3"/>
  <c r="J526" i="3"/>
  <c r="A526" i="3"/>
  <c r="J525" i="3"/>
  <c r="A525" i="3"/>
  <c r="J524" i="3"/>
  <c r="A524" i="3"/>
  <c r="J523" i="3"/>
  <c r="A523" i="3"/>
  <c r="J522" i="3"/>
  <c r="A522" i="3"/>
  <c r="J521" i="3"/>
  <c r="A521" i="3"/>
  <c r="J520" i="3"/>
  <c r="A520" i="3"/>
  <c r="J519" i="3"/>
  <c r="A519" i="3"/>
  <c r="J518" i="3"/>
  <c r="A518" i="3"/>
  <c r="J517" i="3"/>
  <c r="A517" i="3"/>
  <c r="J516" i="3"/>
  <c r="A516" i="3"/>
  <c r="J515" i="3"/>
  <c r="A515" i="3"/>
  <c r="J514" i="3"/>
  <c r="A514" i="3"/>
  <c r="J513" i="3"/>
  <c r="A513" i="3"/>
  <c r="J512" i="3"/>
  <c r="A512" i="3"/>
  <c r="J511" i="3"/>
  <c r="A511" i="3"/>
  <c r="J510" i="3"/>
  <c r="A510" i="3"/>
  <c r="J509" i="3"/>
  <c r="A509" i="3"/>
  <c r="J508" i="3"/>
  <c r="A508" i="3"/>
  <c r="J507" i="3"/>
  <c r="A507" i="3"/>
  <c r="J506" i="3"/>
  <c r="A506" i="3"/>
  <c r="J505" i="3"/>
  <c r="A505" i="3"/>
  <c r="J504" i="3"/>
  <c r="A504" i="3"/>
  <c r="J503" i="3"/>
  <c r="A503" i="3"/>
  <c r="J502" i="3"/>
  <c r="A502" i="3"/>
  <c r="J501" i="3"/>
  <c r="A501" i="3"/>
  <c r="J500" i="3"/>
  <c r="A500" i="3"/>
  <c r="J499" i="3"/>
  <c r="A499" i="3"/>
  <c r="J498" i="3"/>
  <c r="A498" i="3"/>
  <c r="J497" i="3"/>
  <c r="A497" i="3"/>
  <c r="J496" i="3"/>
  <c r="A496" i="3"/>
  <c r="J495" i="3"/>
  <c r="A495" i="3"/>
  <c r="J494" i="3"/>
  <c r="A494" i="3"/>
  <c r="J493" i="3"/>
  <c r="A493" i="3"/>
  <c r="J492" i="3"/>
  <c r="A492" i="3"/>
  <c r="J491" i="3"/>
  <c r="A491" i="3"/>
  <c r="J490" i="3"/>
  <c r="A490" i="3"/>
  <c r="J489" i="3"/>
  <c r="A489" i="3"/>
  <c r="J488" i="3"/>
  <c r="A488" i="3"/>
  <c r="J487" i="3"/>
  <c r="A487" i="3"/>
  <c r="J486" i="3"/>
  <c r="A486" i="3"/>
  <c r="J485" i="3"/>
  <c r="A485" i="3"/>
  <c r="J484" i="3"/>
  <c r="A484" i="3"/>
  <c r="J483" i="3"/>
  <c r="A483" i="3"/>
  <c r="J482" i="3"/>
  <c r="A482" i="3"/>
  <c r="J481" i="3"/>
  <c r="A481" i="3"/>
  <c r="J480" i="3"/>
  <c r="A480" i="3"/>
  <c r="J479" i="3"/>
  <c r="A479" i="3"/>
  <c r="J478" i="3"/>
  <c r="A478" i="3"/>
  <c r="J477" i="3"/>
  <c r="A477" i="3"/>
  <c r="J476" i="3"/>
  <c r="A476" i="3"/>
  <c r="J475" i="3"/>
  <c r="A475" i="3"/>
  <c r="J474" i="3"/>
  <c r="A474" i="3"/>
  <c r="J473" i="3"/>
  <c r="A473" i="3"/>
  <c r="J472" i="3"/>
  <c r="A472" i="3"/>
  <c r="J471" i="3"/>
  <c r="A471" i="3"/>
  <c r="J470" i="3"/>
  <c r="A470" i="3"/>
  <c r="J469" i="3"/>
  <c r="A469" i="3"/>
  <c r="J468" i="3"/>
  <c r="A468" i="3"/>
  <c r="J467" i="3"/>
  <c r="A467" i="3"/>
  <c r="J466" i="3"/>
  <c r="A466" i="3"/>
  <c r="J465" i="3"/>
  <c r="A465" i="3"/>
  <c r="J464" i="3"/>
  <c r="A464" i="3"/>
  <c r="J463" i="3"/>
  <c r="A463" i="3"/>
  <c r="J462" i="3"/>
  <c r="A462" i="3"/>
  <c r="J461" i="3"/>
  <c r="A461" i="3"/>
  <c r="J460" i="3"/>
  <c r="A460" i="3"/>
  <c r="J459" i="3"/>
  <c r="A459" i="3"/>
  <c r="J458" i="3"/>
  <c r="A458" i="3"/>
  <c r="J457" i="3"/>
  <c r="A457" i="3"/>
  <c r="J456" i="3"/>
  <c r="A456" i="3"/>
  <c r="J455" i="3"/>
  <c r="A455" i="3"/>
  <c r="J454" i="3"/>
  <c r="A454" i="3"/>
  <c r="J453" i="3"/>
  <c r="A453" i="3"/>
  <c r="J452" i="3"/>
  <c r="A452" i="3"/>
  <c r="J451" i="3"/>
  <c r="A451" i="3"/>
  <c r="J450" i="3"/>
  <c r="A450" i="3"/>
  <c r="J449" i="3"/>
  <c r="A449" i="3"/>
  <c r="J448" i="3"/>
  <c r="A448" i="3"/>
  <c r="J447" i="3"/>
  <c r="A447" i="3"/>
  <c r="J446" i="3"/>
  <c r="A446" i="3"/>
  <c r="J445" i="3"/>
  <c r="A445" i="3"/>
  <c r="J444" i="3"/>
  <c r="A444" i="3"/>
  <c r="J443" i="3"/>
  <c r="A443" i="3"/>
  <c r="J442" i="3"/>
  <c r="A442" i="3"/>
  <c r="J441" i="3"/>
  <c r="A441" i="3"/>
  <c r="J440" i="3"/>
  <c r="A440" i="3"/>
  <c r="J439" i="3"/>
  <c r="A439" i="3"/>
  <c r="J438" i="3"/>
  <c r="A438" i="3"/>
  <c r="J437" i="3"/>
  <c r="A437" i="3"/>
  <c r="J436" i="3"/>
  <c r="A436" i="3"/>
  <c r="J435" i="3"/>
  <c r="A435" i="3"/>
  <c r="J434" i="3"/>
  <c r="A434" i="3"/>
  <c r="J433" i="3"/>
  <c r="A433" i="3"/>
  <c r="J432" i="3"/>
  <c r="A432" i="3"/>
  <c r="J431" i="3"/>
  <c r="A431" i="3"/>
  <c r="J430" i="3"/>
  <c r="A430" i="3"/>
  <c r="J429" i="3"/>
  <c r="A429" i="3"/>
  <c r="J428" i="3"/>
  <c r="A428" i="3"/>
  <c r="J427" i="3"/>
  <c r="A427" i="3"/>
  <c r="J426" i="3"/>
  <c r="A426" i="3"/>
  <c r="J425" i="3"/>
  <c r="A425" i="3"/>
  <c r="J424" i="3"/>
  <c r="A424" i="3"/>
  <c r="J423" i="3"/>
  <c r="A423" i="3"/>
  <c r="J422" i="3"/>
  <c r="A422" i="3"/>
  <c r="J421" i="3"/>
  <c r="A421" i="3"/>
  <c r="J420" i="3"/>
  <c r="A420" i="3"/>
  <c r="J419" i="3"/>
  <c r="A419" i="3"/>
  <c r="J418" i="3"/>
  <c r="A418" i="3"/>
  <c r="J417" i="3"/>
  <c r="A417" i="3"/>
  <c r="J416" i="3"/>
  <c r="A416" i="3"/>
  <c r="J415" i="3"/>
  <c r="A415" i="3"/>
  <c r="J414" i="3"/>
  <c r="A414" i="3"/>
  <c r="J413" i="3"/>
  <c r="A413" i="3"/>
  <c r="J412" i="3"/>
  <c r="A412" i="3"/>
  <c r="J411" i="3"/>
  <c r="A411" i="3"/>
  <c r="J410" i="3"/>
  <c r="A410" i="3"/>
  <c r="J409" i="3"/>
  <c r="A409" i="3"/>
  <c r="J408" i="3"/>
  <c r="A408" i="3"/>
  <c r="J407" i="3"/>
  <c r="A407" i="3"/>
  <c r="J406" i="3"/>
  <c r="A406" i="3"/>
  <c r="J405" i="3"/>
  <c r="A405" i="3"/>
  <c r="J404" i="3"/>
  <c r="A404" i="3"/>
  <c r="J403" i="3"/>
  <c r="A403" i="3"/>
  <c r="J402" i="3"/>
  <c r="A402" i="3"/>
  <c r="J401" i="3"/>
  <c r="A401" i="3"/>
  <c r="J400" i="3"/>
  <c r="A400" i="3"/>
  <c r="J399" i="3"/>
  <c r="A399" i="3"/>
  <c r="J398" i="3"/>
  <c r="A398" i="3"/>
  <c r="J397" i="3"/>
  <c r="A397" i="3"/>
  <c r="J396" i="3"/>
  <c r="A396" i="3"/>
  <c r="J395" i="3"/>
  <c r="A395" i="3"/>
  <c r="J394" i="3"/>
  <c r="A394" i="3"/>
  <c r="J393" i="3"/>
  <c r="A393" i="3"/>
  <c r="J392" i="3"/>
  <c r="A392" i="3"/>
  <c r="J391" i="3"/>
  <c r="A391" i="3"/>
  <c r="J390" i="3"/>
  <c r="A390" i="3"/>
  <c r="J389" i="3"/>
  <c r="A389" i="3"/>
  <c r="J388" i="3"/>
  <c r="A388" i="3"/>
  <c r="J387" i="3"/>
  <c r="A387" i="3"/>
  <c r="J386" i="3"/>
  <c r="A386" i="3"/>
  <c r="J385" i="3"/>
  <c r="A385" i="3"/>
  <c r="J384" i="3"/>
  <c r="A384" i="3"/>
  <c r="J383" i="3"/>
  <c r="A383" i="3"/>
  <c r="J382" i="3"/>
  <c r="A382" i="3"/>
  <c r="J381" i="3"/>
  <c r="A381" i="3"/>
  <c r="J380" i="3"/>
  <c r="A380" i="3"/>
  <c r="J379" i="3"/>
  <c r="A379" i="3"/>
  <c r="J378" i="3"/>
  <c r="A378" i="3"/>
  <c r="J377" i="3"/>
  <c r="A377" i="3"/>
  <c r="J376" i="3"/>
  <c r="A376" i="3"/>
  <c r="J375" i="3"/>
  <c r="A375" i="3"/>
  <c r="J374" i="3"/>
  <c r="A374" i="3"/>
  <c r="J373" i="3"/>
  <c r="A373" i="3"/>
  <c r="J372" i="3"/>
  <c r="A372" i="3"/>
  <c r="J371" i="3"/>
  <c r="A371" i="3"/>
  <c r="J370" i="3"/>
  <c r="A370" i="3"/>
  <c r="J369" i="3"/>
  <c r="A369" i="3"/>
  <c r="J368" i="3"/>
  <c r="A368" i="3"/>
  <c r="J367" i="3"/>
  <c r="A367" i="3"/>
  <c r="J366" i="3"/>
  <c r="A366" i="3"/>
  <c r="J365" i="3"/>
  <c r="A365" i="3"/>
  <c r="J364" i="3"/>
  <c r="A364" i="3"/>
  <c r="J363" i="3"/>
  <c r="A363" i="3"/>
  <c r="J362" i="3"/>
  <c r="A362" i="3"/>
  <c r="J361" i="3"/>
  <c r="A361" i="3"/>
  <c r="J360" i="3"/>
  <c r="A360" i="3"/>
  <c r="J359" i="3"/>
  <c r="A359" i="3"/>
  <c r="J358" i="3"/>
  <c r="A358" i="3"/>
  <c r="J357" i="3"/>
  <c r="A357" i="3"/>
  <c r="J356" i="3"/>
  <c r="A356" i="3"/>
  <c r="J355" i="3"/>
  <c r="A355" i="3"/>
  <c r="J354" i="3"/>
  <c r="A354" i="3"/>
  <c r="J353" i="3"/>
  <c r="A353" i="3"/>
  <c r="J352" i="3"/>
  <c r="A352" i="3"/>
  <c r="J351" i="3"/>
  <c r="A351" i="3"/>
  <c r="J350" i="3"/>
  <c r="A350" i="3"/>
  <c r="J349" i="3"/>
  <c r="A349" i="3"/>
  <c r="J348" i="3"/>
  <c r="A348" i="3"/>
  <c r="J347" i="3"/>
  <c r="A347" i="3"/>
  <c r="J346" i="3"/>
  <c r="A346" i="3"/>
  <c r="J345" i="3"/>
  <c r="A345" i="3"/>
  <c r="J344" i="3"/>
  <c r="A344" i="3"/>
  <c r="J343" i="3"/>
  <c r="A343" i="3"/>
  <c r="J342" i="3"/>
  <c r="A342" i="3"/>
  <c r="J341" i="3"/>
  <c r="A341" i="3"/>
  <c r="J340" i="3"/>
  <c r="A340" i="3"/>
  <c r="J339" i="3"/>
  <c r="A339" i="3"/>
  <c r="J338" i="3"/>
  <c r="A338" i="3"/>
  <c r="J337" i="3"/>
  <c r="A337" i="3"/>
  <c r="J336" i="3"/>
  <c r="A336" i="3"/>
  <c r="J335" i="3"/>
  <c r="A335" i="3"/>
  <c r="J334" i="3"/>
  <c r="A334" i="3"/>
  <c r="J333" i="3"/>
  <c r="A333" i="3"/>
  <c r="J332" i="3"/>
  <c r="A332" i="3"/>
  <c r="J331" i="3"/>
  <c r="A331" i="3"/>
  <c r="J330" i="3"/>
  <c r="A330" i="3"/>
  <c r="J329" i="3"/>
  <c r="A329" i="3"/>
  <c r="J328" i="3"/>
  <c r="A328" i="3"/>
  <c r="J327" i="3"/>
  <c r="A327" i="3"/>
  <c r="J326" i="3"/>
  <c r="A326" i="3"/>
  <c r="J325" i="3"/>
  <c r="A325" i="3"/>
  <c r="J324" i="3"/>
  <c r="A324" i="3"/>
  <c r="J323" i="3"/>
  <c r="A323" i="3"/>
  <c r="J322" i="3"/>
  <c r="A322" i="3"/>
  <c r="J321" i="3"/>
  <c r="A321" i="3"/>
  <c r="J320" i="3"/>
  <c r="A320" i="3"/>
  <c r="J319" i="3"/>
  <c r="A319" i="3"/>
  <c r="J318" i="3"/>
  <c r="A318" i="3"/>
  <c r="J317" i="3"/>
  <c r="A317" i="3"/>
  <c r="J316" i="3"/>
  <c r="A316" i="3"/>
  <c r="J315" i="3"/>
  <c r="A315" i="3"/>
  <c r="J314" i="3"/>
  <c r="A314" i="3"/>
  <c r="J313" i="3"/>
  <c r="A313" i="3"/>
  <c r="J312" i="3"/>
  <c r="A312" i="3"/>
  <c r="J311" i="3"/>
  <c r="A311" i="3"/>
  <c r="J310" i="3"/>
  <c r="A310" i="3"/>
  <c r="J309" i="3"/>
  <c r="A309" i="3"/>
  <c r="J308" i="3"/>
  <c r="A308" i="3"/>
  <c r="J307" i="3"/>
  <c r="A307" i="3"/>
  <c r="J306" i="3"/>
  <c r="A306" i="3"/>
  <c r="J305" i="3"/>
  <c r="A305" i="3"/>
  <c r="J304" i="3"/>
  <c r="A304" i="3"/>
  <c r="J303" i="3"/>
  <c r="A303" i="3"/>
  <c r="J302" i="3"/>
  <c r="A302" i="3"/>
  <c r="J301" i="3"/>
  <c r="A301" i="3"/>
  <c r="J300" i="3"/>
  <c r="A300" i="3"/>
  <c r="J299" i="3"/>
  <c r="A299" i="3"/>
  <c r="J298" i="3"/>
  <c r="A298" i="3"/>
  <c r="J297" i="3"/>
  <c r="A297" i="3"/>
  <c r="J296" i="3"/>
  <c r="A296" i="3"/>
  <c r="J295" i="3"/>
  <c r="A295" i="3"/>
  <c r="J294" i="3"/>
  <c r="A294" i="3"/>
  <c r="J293" i="3"/>
  <c r="A293" i="3"/>
  <c r="J292" i="3"/>
  <c r="A292" i="3"/>
  <c r="J291" i="3"/>
  <c r="A291" i="3"/>
  <c r="J290" i="3"/>
  <c r="A290" i="3"/>
  <c r="J289" i="3"/>
  <c r="A289" i="3"/>
  <c r="J288" i="3"/>
  <c r="A288" i="3"/>
  <c r="J287" i="3"/>
  <c r="A287" i="3"/>
  <c r="J286" i="3"/>
  <c r="A286" i="3"/>
  <c r="J285" i="3"/>
  <c r="A285" i="3"/>
  <c r="J284" i="3"/>
  <c r="A284" i="3"/>
  <c r="J283" i="3"/>
  <c r="A283" i="3"/>
  <c r="J282" i="3"/>
  <c r="A282" i="3"/>
  <c r="J281" i="3"/>
  <c r="A281" i="3"/>
  <c r="J280" i="3"/>
  <c r="A280" i="3"/>
  <c r="J279" i="3"/>
  <c r="A279" i="3"/>
  <c r="J278" i="3"/>
  <c r="A278" i="3"/>
  <c r="J277" i="3"/>
  <c r="A277" i="3"/>
  <c r="J276" i="3"/>
  <c r="A276" i="3"/>
  <c r="J275" i="3"/>
  <c r="A275" i="3"/>
  <c r="J274" i="3"/>
  <c r="A274" i="3"/>
  <c r="J273" i="3"/>
  <c r="A273" i="3"/>
  <c r="J272" i="3"/>
  <c r="A272" i="3"/>
  <c r="J271" i="3"/>
  <c r="A271" i="3"/>
  <c r="J270" i="3"/>
  <c r="A270" i="3"/>
  <c r="J265" i="3"/>
  <c r="A265" i="3"/>
  <c r="J264" i="3"/>
  <c r="A264" i="3"/>
  <c r="J263" i="3"/>
  <c r="A263" i="3"/>
  <c r="J262" i="3"/>
  <c r="A262" i="3"/>
  <c r="J261" i="3"/>
  <c r="A261" i="3"/>
  <c r="J260" i="3"/>
  <c r="A260" i="3"/>
  <c r="J259" i="3"/>
  <c r="A259" i="3"/>
  <c r="J258" i="3"/>
  <c r="A258" i="3"/>
  <c r="J257" i="3"/>
  <c r="A257" i="3"/>
  <c r="J256" i="3"/>
  <c r="A256" i="3"/>
  <c r="J255" i="3"/>
  <c r="A255" i="3"/>
  <c r="J254" i="3"/>
  <c r="A254" i="3"/>
  <c r="J253" i="3"/>
  <c r="A253" i="3"/>
  <c r="J252" i="3"/>
  <c r="A252" i="3"/>
  <c r="J251" i="3"/>
  <c r="A251" i="3"/>
  <c r="J250" i="3"/>
  <c r="A250" i="3"/>
  <c r="J249" i="3"/>
  <c r="A249" i="3"/>
  <c r="J248" i="3"/>
  <c r="A248" i="3"/>
  <c r="J247" i="3"/>
  <c r="A247" i="3"/>
  <c r="J246" i="3"/>
  <c r="J234" i="3"/>
  <c r="A232" i="3"/>
  <c r="A231" i="3"/>
  <c r="A230" i="3"/>
  <c r="A229" i="3"/>
  <c r="A228" i="3"/>
  <c r="A227" i="3"/>
  <c r="J226" i="3"/>
  <c r="A226" i="3"/>
  <c r="J225" i="3"/>
  <c r="A225" i="3"/>
  <c r="J224" i="3"/>
  <c r="A224" i="3"/>
  <c r="J223" i="3"/>
  <c r="A223" i="3"/>
  <c r="J222" i="3"/>
  <c r="A222" i="3"/>
  <c r="J221" i="3"/>
  <c r="A221" i="3"/>
  <c r="J220" i="3"/>
  <c r="A220" i="3"/>
  <c r="J219" i="3"/>
  <c r="A219" i="3"/>
  <c r="J218" i="3"/>
  <c r="A218" i="3"/>
  <c r="J217" i="3"/>
  <c r="A217" i="3"/>
  <c r="J216" i="3"/>
  <c r="A216" i="3"/>
  <c r="J215" i="3"/>
  <c r="A215" i="3"/>
  <c r="J214" i="3"/>
  <c r="A214" i="3"/>
  <c r="J213" i="3"/>
  <c r="A213" i="3"/>
  <c r="J212" i="3"/>
  <c r="A203" i="3"/>
  <c r="A202" i="3"/>
  <c r="A201" i="3"/>
  <c r="A200" i="3"/>
  <c r="A199" i="3"/>
  <c r="A192" i="3"/>
  <c r="A191" i="3"/>
  <c r="A190" i="3"/>
  <c r="A189" i="3"/>
  <c r="A188" i="3"/>
  <c r="A187" i="3"/>
  <c r="A186" i="3"/>
  <c r="A185" i="3"/>
  <c r="A184" i="3"/>
  <c r="A183" i="3"/>
  <c r="A182" i="3"/>
  <c r="A181" i="3"/>
  <c r="H176" i="3"/>
  <c r="J162" i="3"/>
  <c r="J161" i="3"/>
  <c r="J154" i="3"/>
  <c r="J149" i="3"/>
  <c r="K135" i="3"/>
  <c r="I135" i="3"/>
  <c r="I129" i="3"/>
  <c r="I128" i="3"/>
  <c r="M115" i="3"/>
  <c r="K112" i="3"/>
  <c r="Q108" i="3"/>
  <c r="I106" i="3"/>
  <c r="N105" i="3"/>
  <c r="M105" i="3"/>
  <c r="Q104" i="3"/>
  <c r="M104" i="3"/>
  <c r="J99" i="3"/>
  <c r="I99" i="3"/>
  <c r="H99" i="3"/>
  <c r="J98" i="3"/>
  <c r="I98" i="3"/>
  <c r="J97" i="3"/>
  <c r="I97" i="3"/>
  <c r="J96" i="3"/>
  <c r="J95" i="3"/>
  <c r="J94" i="3"/>
  <c r="J93" i="3"/>
  <c r="U401" i="13" l="1"/>
  <c r="Y401" i="13"/>
  <c r="U28" i="13"/>
  <c r="X401" i="13"/>
  <c r="V397" i="13"/>
  <c r="W389" i="13"/>
  <c r="Z364" i="13"/>
  <c r="Y347" i="13"/>
  <c r="Y190" i="13"/>
  <c r="W74" i="13"/>
  <c r="Y24" i="13"/>
  <c r="U8" i="13"/>
  <c r="V401" i="13"/>
  <c r="U393" i="13"/>
  <c r="V360" i="13"/>
  <c r="X232" i="13"/>
  <c r="W167" i="13"/>
  <c r="U143" i="13"/>
  <c r="X58" i="13"/>
  <c r="V40" i="13"/>
  <c r="V400" i="13"/>
  <c r="V273" i="13"/>
  <c r="Z24" i="13"/>
  <c r="AA24" i="13" s="1"/>
  <c r="Z401" i="13"/>
  <c r="AA401" i="13" s="1"/>
  <c r="AB401" i="13" s="1"/>
  <c r="V393" i="13"/>
  <c r="U369" i="13"/>
  <c r="X355" i="13"/>
  <c r="X167" i="13"/>
  <c r="V135" i="13"/>
  <c r="Y53" i="13"/>
  <c r="Z266" i="13"/>
  <c r="W397" i="13"/>
  <c r="U389" i="13"/>
  <c r="Z369" i="13"/>
  <c r="U351" i="13"/>
  <c r="U90" i="13"/>
  <c r="V49" i="13"/>
  <c r="X178" i="13"/>
  <c r="U299" i="13"/>
  <c r="Y10" i="13"/>
  <c r="Z10" i="13"/>
  <c r="U10" i="13"/>
  <c r="V10" i="13"/>
  <c r="X10" i="13"/>
  <c r="W10" i="13"/>
  <c r="V46" i="13"/>
  <c r="Y46" i="13"/>
  <c r="W46" i="13"/>
  <c r="U46" i="13"/>
  <c r="Z60" i="13"/>
  <c r="X60" i="13"/>
  <c r="V60" i="13"/>
  <c r="W60" i="13"/>
  <c r="Y60" i="13"/>
  <c r="Y88" i="13"/>
  <c r="Z88" i="13"/>
  <c r="U88" i="13"/>
  <c r="V88" i="13"/>
  <c r="X88" i="13"/>
  <c r="W88" i="13"/>
  <c r="Y271" i="13"/>
  <c r="V271" i="13"/>
  <c r="Z11" i="13"/>
  <c r="V11" i="13"/>
  <c r="V15" i="13"/>
  <c r="Y15" i="13"/>
  <c r="AA15" i="13" s="1"/>
  <c r="AB15" i="13" s="1"/>
  <c r="Y19" i="13"/>
  <c r="W19" i="13"/>
  <c r="Y23" i="13"/>
  <c r="W23" i="13"/>
  <c r="X23" i="13"/>
  <c r="W31" i="13"/>
  <c r="Y31" i="13"/>
  <c r="V31" i="13"/>
  <c r="W35" i="13"/>
  <c r="Z35" i="13"/>
  <c r="Z39" i="13"/>
  <c r="X39" i="13"/>
  <c r="V39" i="13"/>
  <c r="Y39" i="13"/>
  <c r="U43" i="13"/>
  <c r="Z43" i="13"/>
  <c r="X43" i="13"/>
  <c r="V43" i="13"/>
  <c r="W43" i="13"/>
  <c r="W48" i="13"/>
  <c r="Z48" i="13"/>
  <c r="V52" i="13"/>
  <c r="X52" i="13"/>
  <c r="Y52" i="13"/>
  <c r="W52" i="13"/>
  <c r="U52" i="13"/>
  <c r="Z57" i="13"/>
  <c r="X57" i="13"/>
  <c r="V57" i="13"/>
  <c r="Y57" i="13"/>
  <c r="W61" i="13"/>
  <c r="Z61" i="13"/>
  <c r="W65" i="13"/>
  <c r="Y65" i="13"/>
  <c r="V69" i="13"/>
  <c r="Y69" i="13"/>
  <c r="Y73" i="13"/>
  <c r="W73" i="13"/>
  <c r="U73" i="13"/>
  <c r="W81" i="13"/>
  <c r="Y81" i="13"/>
  <c r="Z81" i="13"/>
  <c r="W85" i="13"/>
  <c r="Z85" i="13"/>
  <c r="Z89" i="13"/>
  <c r="X89" i="13"/>
  <c r="V89" i="13"/>
  <c r="Y89" i="13"/>
  <c r="Y139" i="13"/>
  <c r="W139" i="13"/>
  <c r="V147" i="13"/>
  <c r="Z147" i="13"/>
  <c r="Y151" i="13"/>
  <c r="U151" i="13"/>
  <c r="Y159" i="13"/>
  <c r="V159" i="13"/>
  <c r="Y163" i="13"/>
  <c r="Z163" i="13"/>
  <c r="W182" i="13"/>
  <c r="Z182" i="13"/>
  <c r="X186" i="13"/>
  <c r="Z186" i="13"/>
  <c r="AA186" i="13" s="1"/>
  <c r="Z195" i="13"/>
  <c r="Y195" i="13"/>
  <c r="Y199" i="13"/>
  <c r="X199" i="13"/>
  <c r="X230" i="13"/>
  <c r="Z230" i="13"/>
  <c r="W230" i="13"/>
  <c r="W264" i="13"/>
  <c r="V264" i="13"/>
  <c r="Y264" i="13"/>
  <c r="Z264" i="13"/>
  <c r="U264" i="13"/>
  <c r="X264" i="13"/>
  <c r="X268" i="13"/>
  <c r="W268" i="13"/>
  <c r="Z268" i="13"/>
  <c r="U268" i="13"/>
  <c r="V268" i="13"/>
  <c r="Y268" i="13"/>
  <c r="Y272" i="13"/>
  <c r="V272" i="13"/>
  <c r="U272" i="13"/>
  <c r="X272" i="13"/>
  <c r="W272" i="13"/>
  <c r="Z272" i="13"/>
  <c r="V276" i="13"/>
  <c r="Y276" i="13"/>
  <c r="X276" i="13"/>
  <c r="U276" i="13"/>
  <c r="Z276" i="13"/>
  <c r="W276" i="13"/>
  <c r="W280" i="13"/>
  <c r="Z280" i="13"/>
  <c r="Y280" i="13"/>
  <c r="V280" i="13"/>
  <c r="U280" i="13"/>
  <c r="X280" i="13"/>
  <c r="X285" i="13"/>
  <c r="W285" i="13"/>
  <c r="Z285" i="13"/>
  <c r="Y285" i="13"/>
  <c r="V285" i="13"/>
  <c r="U285" i="13"/>
  <c r="W289" i="13"/>
  <c r="V289" i="13"/>
  <c r="Y289" i="13"/>
  <c r="Z289" i="13"/>
  <c r="U289" i="13"/>
  <c r="X289" i="13"/>
  <c r="V293" i="13"/>
  <c r="Y293" i="13"/>
  <c r="X293" i="13"/>
  <c r="U293" i="13"/>
  <c r="Z293" i="13"/>
  <c r="W293" i="13"/>
  <c r="Y297" i="13"/>
  <c r="V297" i="13"/>
  <c r="U297" i="13"/>
  <c r="X297" i="13"/>
  <c r="W297" i="13"/>
  <c r="Z297" i="13"/>
  <c r="X301" i="13"/>
  <c r="W301" i="13"/>
  <c r="Z301" i="13"/>
  <c r="U301" i="13"/>
  <c r="V301" i="13"/>
  <c r="Y301" i="13"/>
  <c r="V324" i="13"/>
  <c r="Y324" i="13"/>
  <c r="X324" i="13"/>
  <c r="U324" i="13"/>
  <c r="Z324" i="13"/>
  <c r="W324" i="13"/>
  <c r="X328" i="13"/>
  <c r="W328" i="13"/>
  <c r="V328" i="13"/>
  <c r="Y328" i="13"/>
  <c r="Z328" i="13"/>
  <c r="Z332" i="13"/>
  <c r="U332" i="13"/>
  <c r="V332" i="13"/>
  <c r="Y332" i="13"/>
  <c r="X332" i="13"/>
  <c r="W332" i="13"/>
  <c r="Z336" i="13"/>
  <c r="Y336" i="13"/>
  <c r="V336" i="13"/>
  <c r="U336" i="13"/>
  <c r="X336" i="13"/>
  <c r="W336" i="13"/>
  <c r="Z346" i="13"/>
  <c r="W346" i="13"/>
  <c r="V346" i="13"/>
  <c r="Y346" i="13"/>
  <c r="Z350" i="13"/>
  <c r="Y350" i="13"/>
  <c r="V350" i="13"/>
  <c r="U350" i="13"/>
  <c r="X350" i="13"/>
  <c r="Z354" i="13"/>
  <c r="W354" i="13"/>
  <c r="V354" i="13"/>
  <c r="Y354" i="13"/>
  <c r="Y359" i="13"/>
  <c r="X359" i="13"/>
  <c r="U359" i="13"/>
  <c r="Z359" i="13"/>
  <c r="W359" i="13"/>
  <c r="Z363" i="13"/>
  <c r="W363" i="13"/>
  <c r="V363" i="13"/>
  <c r="Y363" i="13"/>
  <c r="Y368" i="13"/>
  <c r="X368" i="13"/>
  <c r="U368" i="13"/>
  <c r="Z368" i="13"/>
  <c r="W368" i="13"/>
  <c r="Y372" i="13"/>
  <c r="V372" i="13"/>
  <c r="U372" i="13"/>
  <c r="Z376" i="13"/>
  <c r="U376" i="13"/>
  <c r="X376" i="13"/>
  <c r="Y380" i="13"/>
  <c r="X380" i="13"/>
  <c r="U380" i="13"/>
  <c r="Z380" i="13"/>
  <c r="W380" i="13"/>
  <c r="Z384" i="13"/>
  <c r="V384" i="13"/>
  <c r="U384" i="13"/>
  <c r="Z387" i="13"/>
  <c r="V387" i="13"/>
  <c r="Y387" i="13"/>
  <c r="Z391" i="13"/>
  <c r="V391" i="13"/>
  <c r="Y391" i="13"/>
  <c r="X395" i="13"/>
  <c r="W395" i="13"/>
  <c r="V399" i="13"/>
  <c r="Y399" i="13"/>
  <c r="X399" i="13"/>
  <c r="W399" i="13"/>
  <c r="V90" i="13"/>
  <c r="V58" i="13"/>
  <c r="U16" i="13"/>
  <c r="W381" i="13"/>
  <c r="Y369" i="13"/>
  <c r="AA369" i="13" s="1"/>
  <c r="AB369" i="13" s="1"/>
  <c r="U360" i="13"/>
  <c r="Z360" i="13"/>
  <c r="Y351" i="13"/>
  <c r="U335" i="13"/>
  <c r="Y331" i="13"/>
  <c r="V327" i="13"/>
  <c r="Y300" i="13"/>
  <c r="Z300" i="13"/>
  <c r="Y296" i="13"/>
  <c r="Z292" i="13"/>
  <c r="U288" i="13"/>
  <c r="V283" i="13"/>
  <c r="Z279" i="13"/>
  <c r="Y275" i="13"/>
  <c r="Z271" i="13"/>
  <c r="W267" i="13"/>
  <c r="X267" i="13"/>
  <c r="Y263" i="13"/>
  <c r="V232" i="13"/>
  <c r="U195" i="13"/>
  <c r="Z190" i="13"/>
  <c r="AA190" i="13" s="1"/>
  <c r="AB190" i="13" s="1"/>
  <c r="W190" i="13"/>
  <c r="U167" i="13"/>
  <c r="U163" i="13"/>
  <c r="X155" i="13"/>
  <c r="Y147" i="13"/>
  <c r="U139" i="13"/>
  <c r="Z135" i="13"/>
  <c r="AA135" i="13" s="1"/>
  <c r="U66" i="13"/>
  <c r="U58" i="13"/>
  <c r="W49" i="13"/>
  <c r="X36" i="13"/>
  <c r="W24" i="13"/>
  <c r="V24" i="13"/>
  <c r="W40" i="13"/>
  <c r="Y16" i="13"/>
  <c r="V380" i="13"/>
  <c r="U363" i="13"/>
  <c r="X354" i="13"/>
  <c r="V274" i="13"/>
  <c r="Z166" i="13"/>
  <c r="W89" i="13"/>
  <c r="W57" i="13"/>
  <c r="U39" i="13"/>
  <c r="U399" i="13"/>
  <c r="U169" i="13"/>
  <c r="X46" i="13"/>
  <c r="X42" i="13"/>
  <c r="Y42" i="13"/>
  <c r="W42" i="13"/>
  <c r="U42" i="13"/>
  <c r="Z42" i="13"/>
  <c r="V42" i="13"/>
  <c r="Y51" i="13"/>
  <c r="U51" i="13"/>
  <c r="Z51" i="13"/>
  <c r="X51" i="13"/>
  <c r="V51" i="13"/>
  <c r="W51" i="13"/>
  <c r="U189" i="13"/>
  <c r="X189" i="13"/>
  <c r="W189" i="13"/>
  <c r="Z189" i="13"/>
  <c r="X198" i="13"/>
  <c r="W198" i="13"/>
  <c r="Z198" i="13"/>
  <c r="Y198" i="13"/>
  <c r="V198" i="13"/>
  <c r="V323" i="13"/>
  <c r="Y323" i="13"/>
  <c r="U349" i="13"/>
  <c r="X349" i="13"/>
  <c r="W349" i="13"/>
  <c r="V349" i="13"/>
  <c r="Y349" i="13"/>
  <c r="Z349" i="13"/>
  <c r="W353" i="13"/>
  <c r="Z353" i="13"/>
  <c r="U353" i="13"/>
  <c r="V353" i="13"/>
  <c r="Y353" i="13"/>
  <c r="Z371" i="13"/>
  <c r="U371" i="13"/>
  <c r="V371" i="13"/>
  <c r="Y371" i="13"/>
  <c r="X371" i="13"/>
  <c r="W371" i="13"/>
  <c r="X398" i="13"/>
  <c r="U398" i="13"/>
  <c r="Z398" i="13"/>
  <c r="W398" i="13"/>
  <c r="V398" i="13"/>
  <c r="U331" i="13"/>
  <c r="Z323" i="13"/>
  <c r="V292" i="13"/>
  <c r="U283" i="13"/>
  <c r="Z275" i="13"/>
  <c r="U60" i="13"/>
  <c r="Y12" i="13"/>
  <c r="W12" i="13"/>
  <c r="Y44" i="13"/>
  <c r="W44" i="13"/>
  <c r="Z70" i="13"/>
  <c r="V70" i="13"/>
  <c r="V140" i="13"/>
  <c r="X140" i="13"/>
  <c r="U140" i="13"/>
  <c r="W152" i="13"/>
  <c r="V152" i="13"/>
  <c r="W164" i="13"/>
  <c r="Z164" i="13"/>
  <c r="Y164" i="13"/>
  <c r="V164" i="13"/>
  <c r="U164" i="13"/>
  <c r="X164" i="13"/>
  <c r="X179" i="13"/>
  <c r="W179" i="13"/>
  <c r="Z179" i="13"/>
  <c r="V183" i="13"/>
  <c r="X183" i="13"/>
  <c r="Z191" i="13"/>
  <c r="V191" i="13"/>
  <c r="Y196" i="13"/>
  <c r="X196" i="13"/>
  <c r="U196" i="13"/>
  <c r="V231" i="13"/>
  <c r="Y231" i="13"/>
  <c r="X231" i="13"/>
  <c r="W231" i="13"/>
  <c r="Y261" i="13"/>
  <c r="X261" i="13"/>
  <c r="U261" i="13"/>
  <c r="Z261" i="13"/>
  <c r="W261" i="13"/>
  <c r="V261" i="13"/>
  <c r="Z265" i="13"/>
  <c r="Y265" i="13"/>
  <c r="V265" i="13"/>
  <c r="U265" i="13"/>
  <c r="X265" i="13"/>
  <c r="X269" i="13"/>
  <c r="U269" i="13"/>
  <c r="Z269" i="13"/>
  <c r="W269" i="13"/>
  <c r="V269" i="13"/>
  <c r="Y269" i="13"/>
  <c r="Y273" i="13"/>
  <c r="Z273" i="13"/>
  <c r="U273" i="13"/>
  <c r="X273" i="13"/>
  <c r="V277" i="13"/>
  <c r="Y277" i="13"/>
  <c r="X277" i="13"/>
  <c r="W277" i="13"/>
  <c r="Z277" i="13"/>
  <c r="U277" i="13"/>
  <c r="W281" i="13"/>
  <c r="Z281" i="13"/>
  <c r="Y281" i="13"/>
  <c r="V281" i="13"/>
  <c r="U281" i="13"/>
  <c r="X281" i="13"/>
  <c r="X286" i="13"/>
  <c r="W286" i="13"/>
  <c r="Z286" i="13"/>
  <c r="Y286" i="13"/>
  <c r="V286" i="13"/>
  <c r="Y290" i="13"/>
  <c r="X290" i="13"/>
  <c r="U290" i="13"/>
  <c r="Z290" i="13"/>
  <c r="W290" i="13"/>
  <c r="V290" i="13"/>
  <c r="Y294" i="13"/>
  <c r="V294" i="13"/>
  <c r="U294" i="13"/>
  <c r="X294" i="13"/>
  <c r="W294" i="13"/>
  <c r="Z294" i="13"/>
  <c r="V298" i="13"/>
  <c r="U298" i="13"/>
  <c r="X298" i="13"/>
  <c r="W298" i="13"/>
  <c r="Y302" i="13"/>
  <c r="Z302" i="13"/>
  <c r="U302" i="13"/>
  <c r="X302" i="13"/>
  <c r="W302" i="13"/>
  <c r="V302" i="13"/>
  <c r="V325" i="13"/>
  <c r="U325" i="13"/>
  <c r="X325" i="13"/>
  <c r="W325" i="13"/>
  <c r="Z329" i="13"/>
  <c r="Y329" i="13"/>
  <c r="V329" i="13"/>
  <c r="U329" i="13"/>
  <c r="X329" i="13"/>
  <c r="Z333" i="13"/>
  <c r="W333" i="13"/>
  <c r="V333" i="13"/>
  <c r="Y333" i="13"/>
  <c r="X337" i="13"/>
  <c r="W337" i="13"/>
  <c r="V337" i="13"/>
  <c r="Y337" i="13"/>
  <c r="Z337" i="13"/>
  <c r="Z347" i="13"/>
  <c r="AA347" i="13" s="1"/>
  <c r="W347" i="13"/>
  <c r="V355" i="13"/>
  <c r="U355" i="13"/>
  <c r="V364" i="13"/>
  <c r="U364" i="13"/>
  <c r="Z377" i="13"/>
  <c r="V377" i="13"/>
  <c r="Z385" i="13"/>
  <c r="U385" i="13"/>
  <c r="Y388" i="13"/>
  <c r="X388" i="13"/>
  <c r="Z392" i="13"/>
  <c r="V392" i="13"/>
  <c r="Y396" i="13"/>
  <c r="X396" i="13"/>
  <c r="Z400" i="13"/>
  <c r="W400" i="13"/>
  <c r="Z58" i="13"/>
  <c r="V8" i="13"/>
  <c r="X49" i="13"/>
  <c r="X12" i="13"/>
  <c r="U377" i="13"/>
  <c r="X369" i="13"/>
  <c r="W364" i="13"/>
  <c r="Y360" i="13"/>
  <c r="Y355" i="13"/>
  <c r="V351" i="13"/>
  <c r="W351" i="13"/>
  <c r="X347" i="13"/>
  <c r="Y335" i="13"/>
  <c r="W327" i="13"/>
  <c r="W323" i="13"/>
  <c r="U300" i="13"/>
  <c r="W292" i="13"/>
  <c r="X292" i="13"/>
  <c r="Z283" i="13"/>
  <c r="AA283" i="13" s="1"/>
  <c r="AB283" i="13" s="1"/>
  <c r="X275" i="13"/>
  <c r="X271" i="13"/>
  <c r="U267" i="13"/>
  <c r="U232" i="13"/>
  <c r="Z232" i="13"/>
  <c r="W195" i="13"/>
  <c r="V190" i="13"/>
  <c r="X182" i="13"/>
  <c r="V167" i="13"/>
  <c r="W163" i="13"/>
  <c r="U155" i="13"/>
  <c r="X147" i="13"/>
  <c r="V139" i="13"/>
  <c r="W135" i="13"/>
  <c r="V82" i="13"/>
  <c r="W66" i="13"/>
  <c r="Y58" i="13"/>
  <c r="U49" i="13"/>
  <c r="V44" i="13"/>
  <c r="Z36" i="13"/>
  <c r="Z12" i="13"/>
  <c r="X40" i="13"/>
  <c r="U400" i="13"/>
  <c r="U396" i="13"/>
  <c r="V376" i="13"/>
  <c r="X363" i="13"/>
  <c r="W350" i="13"/>
  <c r="U333" i="13"/>
  <c r="Z325" i="13"/>
  <c r="V189" i="13"/>
  <c r="Z77" i="13"/>
  <c r="Z52" i="13"/>
  <c r="AA52" i="13" s="1"/>
  <c r="AB52" i="13" s="1"/>
  <c r="W39" i="13"/>
  <c r="Z399" i="13"/>
  <c r="Z298" i="13"/>
  <c r="W265" i="13"/>
  <c r="Z46" i="13"/>
  <c r="U134" i="13"/>
  <c r="Z134" i="13"/>
  <c r="X134" i="13"/>
  <c r="V134" i="13"/>
  <c r="W134" i="13"/>
  <c r="Y166" i="13"/>
  <c r="V166" i="13"/>
  <c r="U166" i="13"/>
  <c r="X166" i="13"/>
  <c r="Y170" i="13"/>
  <c r="X170" i="13"/>
  <c r="U170" i="13"/>
  <c r="Z170" i="13"/>
  <c r="W170" i="13"/>
  <c r="U233" i="13"/>
  <c r="X233" i="13"/>
  <c r="W233" i="13"/>
  <c r="V233" i="13"/>
  <c r="Y233" i="13"/>
  <c r="Z233" i="13"/>
  <c r="U263" i="13"/>
  <c r="X263" i="13"/>
  <c r="U279" i="13"/>
  <c r="X279" i="13"/>
  <c r="Y288" i="13"/>
  <c r="Z288" i="13"/>
  <c r="U296" i="13"/>
  <c r="X296" i="13"/>
  <c r="Z331" i="13"/>
  <c r="AA331" i="13" s="1"/>
  <c r="AB331" i="13" s="1"/>
  <c r="W331" i="13"/>
  <c r="V345" i="13"/>
  <c r="U345" i="13"/>
  <c r="X345" i="13"/>
  <c r="W345" i="13"/>
  <c r="V362" i="13"/>
  <c r="Y362" i="13"/>
  <c r="X362" i="13"/>
  <c r="W362" i="13"/>
  <c r="Z335" i="13"/>
  <c r="X327" i="13"/>
  <c r="Y327" i="13"/>
  <c r="V300" i="13"/>
  <c r="W296" i="13"/>
  <c r="X288" i="13"/>
  <c r="V279" i="13"/>
  <c r="U275" i="13"/>
  <c r="W271" i="13"/>
  <c r="Z267" i="13"/>
  <c r="W263" i="13"/>
  <c r="V170" i="13"/>
  <c r="Z8" i="13"/>
  <c r="W8" i="13"/>
  <c r="U20" i="13"/>
  <c r="Y20" i="13"/>
  <c r="W32" i="13"/>
  <c r="Z32" i="13"/>
  <c r="W53" i="13"/>
  <c r="Z53" i="13"/>
  <c r="X53" i="13"/>
  <c r="Z86" i="13"/>
  <c r="V86" i="13"/>
  <c r="Z90" i="13"/>
  <c r="AA90" i="13" s="1"/>
  <c r="AB90" i="13" s="1"/>
  <c r="W90" i="13"/>
  <c r="U132" i="13"/>
  <c r="Z132" i="13"/>
  <c r="X132" i="13"/>
  <c r="U136" i="13"/>
  <c r="V136" i="13"/>
  <c r="X136" i="13"/>
  <c r="W136" i="13"/>
  <c r="Y136" i="13"/>
  <c r="Z136" i="13"/>
  <c r="Z144" i="13"/>
  <c r="V144" i="13"/>
  <c r="U148" i="13"/>
  <c r="Y148" i="13"/>
  <c r="X148" i="13"/>
  <c r="Z156" i="13"/>
  <c r="V156" i="13"/>
  <c r="W156" i="13"/>
  <c r="V160" i="13"/>
  <c r="X160" i="13"/>
  <c r="Z168" i="13"/>
  <c r="Y168" i="13"/>
  <c r="V168" i="13"/>
  <c r="U168" i="13"/>
  <c r="X168" i="13"/>
  <c r="W168" i="13"/>
  <c r="Z187" i="13"/>
  <c r="Y187" i="13"/>
  <c r="V187" i="13"/>
  <c r="Y9" i="13"/>
  <c r="W9" i="13"/>
  <c r="U9" i="13"/>
  <c r="Z9" i="13"/>
  <c r="X9" i="13"/>
  <c r="V9" i="13"/>
  <c r="V13" i="13"/>
  <c r="Y13" i="13"/>
  <c r="Y17" i="13"/>
  <c r="X17" i="13"/>
  <c r="W17" i="13"/>
  <c r="V21" i="13"/>
  <c r="Z21" i="13"/>
  <c r="X25" i="13"/>
  <c r="W25" i="13"/>
  <c r="Z25" i="13"/>
  <c r="AA25" i="13" s="1"/>
  <c r="U29" i="13"/>
  <c r="X29" i="13"/>
  <c r="V33" i="13"/>
  <c r="X33" i="13"/>
  <c r="Y33" i="13"/>
  <c r="Z37" i="13"/>
  <c r="V37" i="13"/>
  <c r="U41" i="13"/>
  <c r="Z41" i="13"/>
  <c r="X41" i="13"/>
  <c r="V41" i="13"/>
  <c r="W41" i="13"/>
  <c r="Y41" i="13"/>
  <c r="U45" i="13"/>
  <c r="V45" i="13"/>
  <c r="X45" i="13"/>
  <c r="W45" i="13"/>
  <c r="Y45" i="13"/>
  <c r="Z45" i="13"/>
  <c r="W50" i="13"/>
  <c r="Y50" i="13"/>
  <c r="V50" i="13"/>
  <c r="U50" i="13"/>
  <c r="Z50" i="13"/>
  <c r="X50" i="13"/>
  <c r="W55" i="13"/>
  <c r="Z55" i="13"/>
  <c r="W59" i="13"/>
  <c r="Y59" i="13"/>
  <c r="Z59" i="13"/>
  <c r="V63" i="13"/>
  <c r="Y63" i="13"/>
  <c r="Y67" i="13"/>
  <c r="U67" i="13"/>
  <c r="W67" i="13"/>
  <c r="W71" i="13"/>
  <c r="Z71" i="13"/>
  <c r="W75" i="13"/>
  <c r="Y75" i="13"/>
  <c r="V75" i="13"/>
  <c r="V79" i="13"/>
  <c r="Y79" i="13"/>
  <c r="W83" i="13"/>
  <c r="Y83" i="13"/>
  <c r="Z83" i="13"/>
  <c r="W87" i="13"/>
  <c r="U87" i="13"/>
  <c r="Z87" i="13"/>
  <c r="V87" i="13"/>
  <c r="X87" i="13"/>
  <c r="Y87" i="13"/>
  <c r="X133" i="13"/>
  <c r="W133" i="13"/>
  <c r="V137" i="13"/>
  <c r="Y137" i="13"/>
  <c r="W137" i="13"/>
  <c r="U137" i="13"/>
  <c r="Z137" i="13"/>
  <c r="X137" i="13"/>
  <c r="Y141" i="13"/>
  <c r="U141" i="13"/>
  <c r="X145" i="13"/>
  <c r="W145" i="13"/>
  <c r="U149" i="13"/>
  <c r="Y149" i="13"/>
  <c r="Z153" i="13"/>
  <c r="V153" i="13"/>
  <c r="X153" i="13"/>
  <c r="Y157" i="13"/>
  <c r="X157" i="13"/>
  <c r="U157" i="13"/>
  <c r="V161" i="13"/>
  <c r="Y161" i="13"/>
  <c r="X165" i="13"/>
  <c r="W165" i="13"/>
  <c r="V165" i="13"/>
  <c r="Y165" i="13"/>
  <c r="Z165" i="13"/>
  <c r="U165" i="13"/>
  <c r="Z169" i="13"/>
  <c r="W169" i="13"/>
  <c r="V169" i="13"/>
  <c r="Y169" i="13"/>
  <c r="Y180" i="13"/>
  <c r="U180" i="13"/>
  <c r="X180" i="13"/>
  <c r="X184" i="13"/>
  <c r="Z184" i="13"/>
  <c r="W184" i="13"/>
  <c r="Y188" i="13"/>
  <c r="V188" i="13"/>
  <c r="U188" i="13"/>
  <c r="X188" i="13"/>
  <c r="W188" i="13"/>
  <c r="Z188" i="13"/>
  <c r="Z192" i="13"/>
  <c r="Y192" i="13"/>
  <c r="V192" i="13"/>
  <c r="U192" i="13"/>
  <c r="X192" i="13"/>
  <c r="W192" i="13"/>
  <c r="U197" i="13"/>
  <c r="X197" i="13"/>
  <c r="W197" i="13"/>
  <c r="Z197" i="13"/>
  <c r="AA197" i="13" s="1"/>
  <c r="Y262" i="13"/>
  <c r="X262" i="13"/>
  <c r="U262" i="13"/>
  <c r="Z262" i="13"/>
  <c r="W262" i="13"/>
  <c r="Y266" i="13"/>
  <c r="AA266" i="13" s="1"/>
  <c r="V266" i="13"/>
  <c r="U266" i="13"/>
  <c r="X266" i="13"/>
  <c r="W270" i="13"/>
  <c r="Z270" i="13"/>
  <c r="Y270" i="13"/>
  <c r="V270" i="13"/>
  <c r="U270" i="13"/>
  <c r="U274" i="13"/>
  <c r="X274" i="13"/>
  <c r="W274" i="13"/>
  <c r="Z274" i="13"/>
  <c r="Y278" i="13"/>
  <c r="X278" i="13"/>
  <c r="U278" i="13"/>
  <c r="Z278" i="13"/>
  <c r="W278" i="13"/>
  <c r="Y282" i="13"/>
  <c r="Z282" i="13"/>
  <c r="U282" i="13"/>
  <c r="X282" i="13"/>
  <c r="Z287" i="13"/>
  <c r="Y287" i="13"/>
  <c r="V287" i="13"/>
  <c r="U287" i="13"/>
  <c r="X287" i="13"/>
  <c r="V291" i="13"/>
  <c r="U291" i="13"/>
  <c r="X291" i="13"/>
  <c r="W291" i="13"/>
  <c r="X295" i="13"/>
  <c r="W295" i="13"/>
  <c r="V295" i="13"/>
  <c r="Y295" i="13"/>
  <c r="Z295" i="13"/>
  <c r="Z299" i="13"/>
  <c r="W299" i="13"/>
  <c r="V299" i="13"/>
  <c r="Y299" i="13"/>
  <c r="Z303" i="13"/>
  <c r="Y303" i="13"/>
  <c r="V303" i="13"/>
  <c r="U303" i="13"/>
  <c r="X303" i="13"/>
  <c r="Z326" i="13"/>
  <c r="W326" i="13"/>
  <c r="V326" i="13"/>
  <c r="Y326" i="13"/>
  <c r="X326" i="13"/>
  <c r="U326" i="13"/>
  <c r="X330" i="13"/>
  <c r="W330" i="13"/>
  <c r="Z330" i="13"/>
  <c r="Y330" i="13"/>
  <c r="V330" i="13"/>
  <c r="U330" i="13"/>
  <c r="V334" i="13"/>
  <c r="U334" i="13"/>
  <c r="X334" i="13"/>
  <c r="W334" i="13"/>
  <c r="Z334" i="13"/>
  <c r="Y334" i="13"/>
  <c r="Z338" i="13"/>
  <c r="Y338" i="13"/>
  <c r="V338" i="13"/>
  <c r="U338" i="13"/>
  <c r="X338" i="13"/>
  <c r="W338" i="13"/>
  <c r="X344" i="13"/>
  <c r="U344" i="13"/>
  <c r="Z344" i="13"/>
  <c r="W344" i="13"/>
  <c r="V344" i="13"/>
  <c r="Y344" i="13"/>
  <c r="W348" i="13"/>
  <c r="Z348" i="13"/>
  <c r="Y348" i="13"/>
  <c r="U348" i="13"/>
  <c r="V348" i="13"/>
  <c r="X348" i="13"/>
  <c r="X352" i="13"/>
  <c r="U352" i="13"/>
  <c r="Z352" i="13"/>
  <c r="W352" i="13"/>
  <c r="V352" i="13"/>
  <c r="Y356" i="13"/>
  <c r="X356" i="13"/>
  <c r="U356" i="13"/>
  <c r="X361" i="13"/>
  <c r="U361" i="13"/>
  <c r="Z361" i="13"/>
  <c r="AA361" i="13" s="1"/>
  <c r="AB361" i="13" s="1"/>
  <c r="W361" i="13"/>
  <c r="V361" i="13"/>
  <c r="Y366" i="13"/>
  <c r="X366" i="13"/>
  <c r="U366" i="13"/>
  <c r="Z370" i="13"/>
  <c r="V370" i="13"/>
  <c r="Y374" i="13"/>
  <c r="U374" i="13"/>
  <c r="Z378" i="13"/>
  <c r="V378" i="13"/>
  <c r="Y382" i="13"/>
  <c r="X382" i="13"/>
  <c r="U44" i="13"/>
  <c r="X135" i="13"/>
  <c r="Z40" i="13"/>
  <c r="Y8" i="13"/>
  <c r="U397" i="13"/>
  <c r="W393" i="13"/>
  <c r="V389" i="13"/>
  <c r="W373" i="13"/>
  <c r="V369" i="13"/>
  <c r="X364" i="13"/>
  <c r="X360" i="13"/>
  <c r="W355" i="13"/>
  <c r="Z351" i="13"/>
  <c r="U347" i="13"/>
  <c r="V335" i="13"/>
  <c r="W335" i="13"/>
  <c r="X331" i="13"/>
  <c r="U327" i="13"/>
  <c r="X323" i="13"/>
  <c r="X300" i="13"/>
  <c r="Z296" i="13"/>
  <c r="AA296" i="13" s="1"/>
  <c r="U292" i="13"/>
  <c r="V288" i="13"/>
  <c r="W283" i="13"/>
  <c r="X283" i="13"/>
  <c r="Y279" i="13"/>
  <c r="V275" i="13"/>
  <c r="U271" i="13"/>
  <c r="V267" i="13"/>
  <c r="Z263" i="13"/>
  <c r="AA263" i="13" s="1"/>
  <c r="AB263" i="13" s="1"/>
  <c r="Y232" i="13"/>
  <c r="AA232" i="13" s="1"/>
  <c r="AB232" i="13" s="1"/>
  <c r="Z199" i="13"/>
  <c r="AA199" i="13" s="1"/>
  <c r="X195" i="13"/>
  <c r="X190" i="13"/>
  <c r="U182" i="13"/>
  <c r="Z167" i="13"/>
  <c r="AA167" i="13" s="1"/>
  <c r="AB167" i="13" s="1"/>
  <c r="U159" i="13"/>
  <c r="X151" i="13"/>
  <c r="W143" i="13"/>
  <c r="U135" i="13"/>
  <c r="X90" i="13"/>
  <c r="U78" i="13"/>
  <c r="V62" i="13"/>
  <c r="U53" i="13"/>
  <c r="Y49" i="13"/>
  <c r="AA49" i="13" s="1"/>
  <c r="AB49" i="13" s="1"/>
  <c r="Z44" i="13"/>
  <c r="AA44" i="13" s="1"/>
  <c r="W28" i="13"/>
  <c r="W186" i="13"/>
  <c r="V12" i="13"/>
  <c r="Y40" i="13"/>
  <c r="Y400" i="13"/>
  <c r="U388" i="13"/>
  <c r="X372" i="13"/>
  <c r="V359" i="13"/>
  <c r="U346" i="13"/>
  <c r="X333" i="13"/>
  <c r="W303" i="13"/>
  <c r="Y291" i="13"/>
  <c r="W282" i="13"/>
  <c r="X270" i="13"/>
  <c r="U231" i="13"/>
  <c r="Y189" i="13"/>
  <c r="Y134" i="13"/>
  <c r="AA134" i="13" s="1"/>
  <c r="AB134" i="13" s="1"/>
  <c r="Z65" i="13"/>
  <c r="Y48" i="13"/>
  <c r="Y27" i="13"/>
  <c r="U362" i="13"/>
  <c r="Z345" i="13"/>
  <c r="U286" i="13"/>
  <c r="V197" i="13"/>
  <c r="U133" i="13"/>
  <c r="Y398" i="13"/>
  <c r="Y352" i="13"/>
  <c r="AA346" i="13"/>
  <c r="AA327" i="13"/>
  <c r="AB327" i="13" s="1"/>
  <c r="AA333" i="13"/>
  <c r="AA325" i="13"/>
  <c r="AB325" i="13" s="1"/>
  <c r="AA276" i="13"/>
  <c r="AB276" i="13" s="1"/>
  <c r="AA281" i="13"/>
  <c r="AA231" i="13"/>
  <c r="AA166" i="13"/>
  <c r="AB166" i="13" s="1"/>
  <c r="AA170" i="13"/>
  <c r="AA58" i="13"/>
  <c r="AB58" i="13" s="1"/>
  <c r="AA46" i="13"/>
  <c r="AB46" i="13" s="1"/>
  <c r="Y93" i="13"/>
  <c r="U93" i="13"/>
  <c r="X93" i="13"/>
  <c r="W93" i="13"/>
  <c r="Z93" i="13"/>
  <c r="AA93" i="13" s="1"/>
  <c r="V93" i="13"/>
  <c r="W109" i="13"/>
  <c r="Z109" i="13"/>
  <c r="V109" i="13"/>
  <c r="Y109" i="13"/>
  <c r="U109" i="13"/>
  <c r="X109" i="13"/>
  <c r="W125" i="13"/>
  <c r="Y125" i="13"/>
  <c r="U125" i="13"/>
  <c r="Z125" i="13"/>
  <c r="X125" i="13"/>
  <c r="V125" i="13"/>
  <c r="X176" i="13"/>
  <c r="Z176" i="13"/>
  <c r="V176" i="13"/>
  <c r="Y176" i="13"/>
  <c r="U176" i="13"/>
  <c r="W176" i="13"/>
  <c r="W203" i="13"/>
  <c r="Y203" i="13"/>
  <c r="U203" i="13"/>
  <c r="X203" i="13"/>
  <c r="Z203" i="13"/>
  <c r="V203" i="13"/>
  <c r="W215" i="13"/>
  <c r="Y215" i="13"/>
  <c r="U215" i="13"/>
  <c r="X215" i="13"/>
  <c r="Z215" i="13"/>
  <c r="V215" i="13"/>
  <c r="X250" i="13"/>
  <c r="Z250" i="13"/>
  <c r="V250" i="13"/>
  <c r="Y250" i="13"/>
  <c r="U250" i="13"/>
  <c r="W250" i="13"/>
  <c r="Y313" i="13"/>
  <c r="U313" i="13"/>
  <c r="W313" i="13"/>
  <c r="Z313" i="13"/>
  <c r="V313" i="13"/>
  <c r="X313" i="13"/>
  <c r="V339" i="13"/>
  <c r="U194" i="13"/>
  <c r="Y162" i="13"/>
  <c r="X154" i="13"/>
  <c r="X7" i="13"/>
  <c r="Y367" i="13"/>
  <c r="AA367" i="13" s="1"/>
  <c r="V72" i="13"/>
  <c r="V14" i="13"/>
  <c r="V394" i="13"/>
  <c r="W358" i="13"/>
  <c r="U76" i="13"/>
  <c r="Y30" i="13"/>
  <c r="Y99" i="13"/>
  <c r="U99" i="13"/>
  <c r="X99" i="13"/>
  <c r="W99" i="13"/>
  <c r="V99" i="13"/>
  <c r="Z99" i="13"/>
  <c r="X107" i="13"/>
  <c r="W107" i="13"/>
  <c r="Z107" i="13"/>
  <c r="V107" i="13"/>
  <c r="U107" i="13"/>
  <c r="Y107" i="13"/>
  <c r="Z115" i="13"/>
  <c r="V115" i="13"/>
  <c r="Y115" i="13"/>
  <c r="U115" i="13"/>
  <c r="X115" i="13"/>
  <c r="W115" i="13"/>
  <c r="X123" i="13"/>
  <c r="Z123" i="13"/>
  <c r="V123" i="13"/>
  <c r="Y123" i="13"/>
  <c r="W123" i="13"/>
  <c r="U123" i="13"/>
  <c r="Y173" i="13"/>
  <c r="U173" i="13"/>
  <c r="W173" i="13"/>
  <c r="Z173" i="13"/>
  <c r="V173" i="13"/>
  <c r="X173" i="13"/>
  <c r="W205" i="13"/>
  <c r="Y205" i="13"/>
  <c r="U205" i="13"/>
  <c r="X205" i="13"/>
  <c r="V205" i="13"/>
  <c r="Z205" i="13"/>
  <c r="AA205" i="13" s="1"/>
  <c r="W213" i="13"/>
  <c r="Y213" i="13"/>
  <c r="U213" i="13"/>
  <c r="X213" i="13"/>
  <c r="V213" i="13"/>
  <c r="Z213" i="13"/>
  <c r="AA213" i="13" s="1"/>
  <c r="W221" i="13"/>
  <c r="Y221" i="13"/>
  <c r="U221" i="13"/>
  <c r="X221" i="13"/>
  <c r="V221" i="13"/>
  <c r="Z221" i="13"/>
  <c r="AA221" i="13" s="1"/>
  <c r="W240" i="13"/>
  <c r="Y240" i="13"/>
  <c r="U240" i="13"/>
  <c r="X240" i="13"/>
  <c r="Z240" i="13"/>
  <c r="V240" i="13"/>
  <c r="X248" i="13"/>
  <c r="W248" i="13"/>
  <c r="Z248" i="13"/>
  <c r="U248" i="13"/>
  <c r="Y248" i="13"/>
  <c r="V248" i="13"/>
  <c r="X256" i="13"/>
  <c r="Z256" i="13"/>
  <c r="V256" i="13"/>
  <c r="Y256" i="13"/>
  <c r="U256" i="13"/>
  <c r="W256" i="13"/>
  <c r="Z307" i="13"/>
  <c r="V307" i="13"/>
  <c r="X307" i="13"/>
  <c r="W307" i="13"/>
  <c r="U307" i="13"/>
  <c r="Y307" i="13"/>
  <c r="X315" i="13"/>
  <c r="Z315" i="13"/>
  <c r="V315" i="13"/>
  <c r="Y315" i="13"/>
  <c r="U315" i="13"/>
  <c r="W315" i="13"/>
  <c r="V16" i="13"/>
  <c r="W385" i="13"/>
  <c r="V381" i="13"/>
  <c r="U373" i="13"/>
  <c r="X339" i="13"/>
  <c r="AA292" i="13"/>
  <c r="AB292" i="13" s="1"/>
  <c r="AA267" i="13"/>
  <c r="AB267" i="13" s="1"/>
  <c r="AA151" i="13"/>
  <c r="U86" i="13"/>
  <c r="U82" i="13"/>
  <c r="W82" i="13"/>
  <c r="V78" i="13"/>
  <c r="U74" i="13"/>
  <c r="W70" i="13"/>
  <c r="V66" i="13"/>
  <c r="U62" i="13"/>
  <c r="AA53" i="13"/>
  <c r="AB53" i="13" s="1"/>
  <c r="Y36" i="13"/>
  <c r="Y32" i="13"/>
  <c r="V28" i="13"/>
  <c r="W16" i="13"/>
  <c r="V20" i="13"/>
  <c r="Y178" i="13"/>
  <c r="Z178" i="13"/>
  <c r="X66" i="13"/>
  <c r="V396" i="13"/>
  <c r="U392" i="13"/>
  <c r="X392" i="13"/>
  <c r="V388" i="13"/>
  <c r="V194" i="13"/>
  <c r="X185" i="13"/>
  <c r="Z181" i="13"/>
  <c r="AA181" i="13" s="1"/>
  <c r="W181" i="13"/>
  <c r="AC166" i="13"/>
  <c r="X162" i="13"/>
  <c r="Z158" i="13"/>
  <c r="AA158" i="13" s="1"/>
  <c r="W158" i="13"/>
  <c r="Z154" i="13"/>
  <c r="W150" i="13"/>
  <c r="Y150" i="13"/>
  <c r="V146" i="13"/>
  <c r="Y142" i="13"/>
  <c r="X142" i="13"/>
  <c r="X138" i="13"/>
  <c r="U85" i="13"/>
  <c r="X85" i="13"/>
  <c r="X81" i="13"/>
  <c r="Y77" i="13"/>
  <c r="X77" i="13"/>
  <c r="V73" i="13"/>
  <c r="X69" i="13"/>
  <c r="Z69" i="13"/>
  <c r="X65" i="13"/>
  <c r="U61" i="13"/>
  <c r="X61" i="13"/>
  <c r="X48" i="13"/>
  <c r="AA43" i="13"/>
  <c r="AB43" i="13" s="1"/>
  <c r="Y35" i="13"/>
  <c r="X35" i="13"/>
  <c r="X31" i="13"/>
  <c r="X27" i="13"/>
  <c r="Z27" i="13"/>
  <c r="AA27" i="13" s="1"/>
  <c r="AB27" i="13" s="1"/>
  <c r="U23" i="13"/>
  <c r="Z19" i="13"/>
  <c r="AA19" i="13" s="1"/>
  <c r="X19" i="13"/>
  <c r="W15" i="13"/>
  <c r="U11" i="13"/>
  <c r="W11" i="13"/>
  <c r="Z7" i="13"/>
  <c r="W387" i="13"/>
  <c r="Y379" i="13"/>
  <c r="V379" i="13"/>
  <c r="W367" i="13"/>
  <c r="Y184" i="13"/>
  <c r="U153" i="13"/>
  <c r="W141" i="13"/>
  <c r="V141" i="13"/>
  <c r="V133" i="13"/>
  <c r="W84" i="13"/>
  <c r="V84" i="13"/>
  <c r="W72" i="13"/>
  <c r="W34" i="13"/>
  <c r="V34" i="13"/>
  <c r="Z22" i="13"/>
  <c r="AA22" i="13" s="1"/>
  <c r="U14" i="13"/>
  <c r="W14" i="13"/>
  <c r="U394" i="13"/>
  <c r="X394" i="13"/>
  <c r="V390" i="13"/>
  <c r="U386" i="13"/>
  <c r="X386" i="13"/>
  <c r="V382" i="13"/>
  <c r="U378" i="13"/>
  <c r="X378" i="13"/>
  <c r="V374" i="13"/>
  <c r="U370" i="13"/>
  <c r="X370" i="13"/>
  <c r="V366" i="13"/>
  <c r="V356" i="13"/>
  <c r="Y229" i="13"/>
  <c r="Z229" i="13"/>
  <c r="V196" i="13"/>
  <c r="U191" i="13"/>
  <c r="X191" i="13"/>
  <c r="W187" i="13"/>
  <c r="Y183" i="13"/>
  <c r="Z183" i="13"/>
  <c r="U179" i="13"/>
  <c r="AA168" i="13"/>
  <c r="AB168" i="13" s="1"/>
  <c r="U160" i="13"/>
  <c r="Z160" i="13"/>
  <c r="X156" i="13"/>
  <c r="U152" i="13"/>
  <c r="X152" i="13"/>
  <c r="Z148" i="13"/>
  <c r="U144" i="13"/>
  <c r="W144" i="13"/>
  <c r="Z140" i="13"/>
  <c r="Y132" i="13"/>
  <c r="X83" i="13"/>
  <c r="X79" i="13"/>
  <c r="Z79" i="13"/>
  <c r="X75" i="13"/>
  <c r="Y71" i="13"/>
  <c r="X71" i="13"/>
  <c r="V67" i="13"/>
  <c r="X63" i="13"/>
  <c r="Z63" i="13"/>
  <c r="X59" i="13"/>
  <c r="Y55" i="13"/>
  <c r="AA55" i="13" s="1"/>
  <c r="X55" i="13"/>
  <c r="U37" i="13"/>
  <c r="W37" i="13"/>
  <c r="Z33" i="13"/>
  <c r="AA33" i="13" s="1"/>
  <c r="Z29" i="13"/>
  <c r="Y29" i="13"/>
  <c r="Y25" i="13"/>
  <c r="Y21" i="13"/>
  <c r="AA21" i="13" s="1"/>
  <c r="W21" i="13"/>
  <c r="U17" i="13"/>
  <c r="X13" i="13"/>
  <c r="Z13" i="13"/>
  <c r="AA13" i="13" s="1"/>
  <c r="Y395" i="13"/>
  <c r="V395" i="13"/>
  <c r="W391" i="13"/>
  <c r="Y383" i="13"/>
  <c r="V383" i="13"/>
  <c r="Y358" i="13"/>
  <c r="V358" i="13"/>
  <c r="AA269" i="13"/>
  <c r="AB269" i="13" s="1"/>
  <c r="Y230" i="13"/>
  <c r="Z180" i="13"/>
  <c r="W161" i="13"/>
  <c r="Z161" i="13"/>
  <c r="AA161" i="13" s="1"/>
  <c r="Z157" i="13"/>
  <c r="Z145" i="13"/>
  <c r="U145" i="13"/>
  <c r="W76" i="13"/>
  <c r="V76" i="13"/>
  <c r="Y64" i="13"/>
  <c r="W38" i="13"/>
  <c r="Y26" i="13"/>
  <c r="AA26" i="13" s="1"/>
  <c r="W26" i="13"/>
  <c r="V143" i="13"/>
  <c r="Y375" i="13"/>
  <c r="V375" i="13"/>
  <c r="V149" i="13"/>
  <c r="Z149" i="13"/>
  <c r="X80" i="13"/>
  <c r="Z80" i="13"/>
  <c r="V68" i="13"/>
  <c r="Z56" i="13"/>
  <c r="U56" i="13"/>
  <c r="X30" i="13"/>
  <c r="Z30" i="13"/>
  <c r="X18" i="13"/>
  <c r="Y101" i="13"/>
  <c r="U101" i="13"/>
  <c r="X101" i="13"/>
  <c r="W101" i="13"/>
  <c r="Z101" i="13"/>
  <c r="AA101" i="13" s="1"/>
  <c r="V101" i="13"/>
  <c r="Z113" i="13"/>
  <c r="V113" i="13"/>
  <c r="Y113" i="13"/>
  <c r="U113" i="13"/>
  <c r="X113" i="13"/>
  <c r="W113" i="13"/>
  <c r="X121" i="13"/>
  <c r="Z121" i="13"/>
  <c r="V121" i="13"/>
  <c r="U121" i="13"/>
  <c r="Y121" i="13"/>
  <c r="W121" i="13"/>
  <c r="W211" i="13"/>
  <c r="Y211" i="13"/>
  <c r="U211" i="13"/>
  <c r="X211" i="13"/>
  <c r="Z211" i="13"/>
  <c r="V211" i="13"/>
  <c r="W224" i="13"/>
  <c r="Y224" i="13"/>
  <c r="U224" i="13"/>
  <c r="X224" i="13"/>
  <c r="Z224" i="13"/>
  <c r="V224" i="13"/>
  <c r="W238" i="13"/>
  <c r="Y238" i="13"/>
  <c r="U238" i="13"/>
  <c r="X238" i="13"/>
  <c r="Z238" i="13"/>
  <c r="V238" i="13"/>
  <c r="X246" i="13"/>
  <c r="Y246" i="13"/>
  <c r="V246" i="13"/>
  <c r="Z246" i="13"/>
  <c r="U246" i="13"/>
  <c r="W246" i="13"/>
  <c r="X258" i="13"/>
  <c r="Z258" i="13"/>
  <c r="V258" i="13"/>
  <c r="Y258" i="13"/>
  <c r="U258" i="13"/>
  <c r="W258" i="13"/>
  <c r="W305" i="13"/>
  <c r="Y305" i="13"/>
  <c r="U305" i="13"/>
  <c r="X305" i="13"/>
  <c r="Z305" i="13"/>
  <c r="V305" i="13"/>
  <c r="X317" i="13"/>
  <c r="Z317" i="13"/>
  <c r="V317" i="13"/>
  <c r="Y317" i="13"/>
  <c r="U317" i="13"/>
  <c r="W317" i="13"/>
  <c r="Z185" i="13"/>
  <c r="U158" i="13"/>
  <c r="Z150" i="13"/>
  <c r="W146" i="13"/>
  <c r="Z138" i="13"/>
  <c r="U72" i="13"/>
  <c r="U34" i="13"/>
  <c r="W22" i="13"/>
  <c r="X390" i="13"/>
  <c r="X64" i="13"/>
  <c r="V38" i="13"/>
  <c r="V26" i="13"/>
  <c r="U18" i="13"/>
  <c r="Y95" i="13"/>
  <c r="U95" i="13"/>
  <c r="X95" i="13"/>
  <c r="W95" i="13"/>
  <c r="Z95" i="13"/>
  <c r="AA95" i="13" s="1"/>
  <c r="V95" i="13"/>
  <c r="Y103" i="13"/>
  <c r="U103" i="13"/>
  <c r="X103" i="13"/>
  <c r="W103" i="13"/>
  <c r="Z103" i="13"/>
  <c r="AA103" i="13" s="1"/>
  <c r="V103" i="13"/>
  <c r="W111" i="13"/>
  <c r="Z111" i="13"/>
  <c r="V111" i="13"/>
  <c r="Y111" i="13"/>
  <c r="U111" i="13"/>
  <c r="X111" i="13"/>
  <c r="Y119" i="13"/>
  <c r="U119" i="13"/>
  <c r="V119" i="13"/>
  <c r="Z119" i="13"/>
  <c r="X119" i="13"/>
  <c r="W119" i="13"/>
  <c r="W127" i="13"/>
  <c r="Z127" i="13"/>
  <c r="V127" i="13"/>
  <c r="Y127" i="13"/>
  <c r="U127" i="13"/>
  <c r="X127" i="13"/>
  <c r="W201" i="13"/>
  <c r="Y201" i="13"/>
  <c r="U201" i="13"/>
  <c r="X201" i="13"/>
  <c r="Z201" i="13"/>
  <c r="V201" i="13"/>
  <c r="W209" i="13"/>
  <c r="Y209" i="13"/>
  <c r="U209" i="13"/>
  <c r="X209" i="13"/>
  <c r="Z209" i="13"/>
  <c r="V209" i="13"/>
  <c r="W217" i="13"/>
  <c r="Y217" i="13"/>
  <c r="U217" i="13"/>
  <c r="X217" i="13"/>
  <c r="Z217" i="13"/>
  <c r="V217" i="13"/>
  <c r="W226" i="13"/>
  <c r="Y226" i="13"/>
  <c r="U226" i="13"/>
  <c r="X226" i="13"/>
  <c r="Z226" i="13"/>
  <c r="V226" i="13"/>
  <c r="W236" i="13"/>
  <c r="Y236" i="13"/>
  <c r="U236" i="13"/>
  <c r="X236" i="13"/>
  <c r="Z236" i="13"/>
  <c r="V236" i="13"/>
  <c r="X244" i="13"/>
  <c r="Z244" i="13"/>
  <c r="U244" i="13"/>
  <c r="W244" i="13"/>
  <c r="V244" i="13"/>
  <c r="Y244" i="13"/>
  <c r="X252" i="13"/>
  <c r="Z252" i="13"/>
  <c r="V252" i="13"/>
  <c r="Y252" i="13"/>
  <c r="U252" i="13"/>
  <c r="W252" i="13"/>
  <c r="Y311" i="13"/>
  <c r="U311" i="13"/>
  <c r="W311" i="13"/>
  <c r="Z311" i="13"/>
  <c r="V311" i="13"/>
  <c r="X311" i="13"/>
  <c r="W319" i="13"/>
  <c r="Y319" i="13"/>
  <c r="U319" i="13"/>
  <c r="X319" i="13"/>
  <c r="Z319" i="13"/>
  <c r="V319" i="13"/>
  <c r="W342" i="13"/>
  <c r="Y342" i="13"/>
  <c r="U342" i="13"/>
  <c r="X342" i="13"/>
  <c r="V342" i="13"/>
  <c r="Z342" i="13"/>
  <c r="AA342" i="13" s="1"/>
  <c r="X82" i="13"/>
  <c r="W36" i="13"/>
  <c r="W20" i="13"/>
  <c r="U381" i="13"/>
  <c r="W377" i="13"/>
  <c r="V373" i="13"/>
  <c r="W92" i="13"/>
  <c r="Z92" i="13"/>
  <c r="V92" i="13"/>
  <c r="Y92" i="13"/>
  <c r="U92" i="13"/>
  <c r="X92" i="13"/>
  <c r="W96" i="13"/>
  <c r="Z96" i="13"/>
  <c r="V96" i="13"/>
  <c r="Y96" i="13"/>
  <c r="U96" i="13"/>
  <c r="X96" i="13"/>
  <c r="W100" i="13"/>
  <c r="Z100" i="13"/>
  <c r="V100" i="13"/>
  <c r="Y100" i="13"/>
  <c r="U100" i="13"/>
  <c r="X100" i="13"/>
  <c r="Z104" i="13"/>
  <c r="V104" i="13"/>
  <c r="Y104" i="13"/>
  <c r="U104" i="13"/>
  <c r="X104" i="13"/>
  <c r="W104" i="13"/>
  <c r="Y108" i="13"/>
  <c r="U108" i="13"/>
  <c r="X108" i="13"/>
  <c r="W108" i="13"/>
  <c r="Z108" i="13"/>
  <c r="AA108" i="13" s="1"/>
  <c r="V108" i="13"/>
  <c r="X112" i="13"/>
  <c r="W112" i="13"/>
  <c r="Z112" i="13"/>
  <c r="V112" i="13"/>
  <c r="U112" i="13"/>
  <c r="Y112" i="13"/>
  <c r="W116" i="13"/>
  <c r="X116" i="13"/>
  <c r="V116" i="13"/>
  <c r="Z116" i="13"/>
  <c r="U116" i="13"/>
  <c r="Y116" i="13"/>
  <c r="Z120" i="13"/>
  <c r="V120" i="13"/>
  <c r="X120" i="13"/>
  <c r="Y120" i="13"/>
  <c r="W120" i="13"/>
  <c r="U120" i="13"/>
  <c r="Y124" i="13"/>
  <c r="U124" i="13"/>
  <c r="W124" i="13"/>
  <c r="Z124" i="13"/>
  <c r="X124" i="13"/>
  <c r="V124" i="13"/>
  <c r="X128" i="13"/>
  <c r="W128" i="13"/>
  <c r="Z128" i="13"/>
  <c r="V128" i="13"/>
  <c r="Y128" i="13"/>
  <c r="U128" i="13"/>
  <c r="Z174" i="13"/>
  <c r="V174" i="13"/>
  <c r="X174" i="13"/>
  <c r="W174" i="13"/>
  <c r="Y174" i="13"/>
  <c r="U174" i="13"/>
  <c r="Y202" i="13"/>
  <c r="U202" i="13"/>
  <c r="W202" i="13"/>
  <c r="Z202" i="13"/>
  <c r="V202" i="13"/>
  <c r="X202" i="13"/>
  <c r="Y206" i="13"/>
  <c r="U206" i="13"/>
  <c r="W206" i="13"/>
  <c r="Z206" i="13"/>
  <c r="V206" i="13"/>
  <c r="X206" i="13"/>
  <c r="Y210" i="13"/>
  <c r="U210" i="13"/>
  <c r="W210" i="13"/>
  <c r="Z210" i="13"/>
  <c r="V210" i="13"/>
  <c r="X210" i="13"/>
  <c r="Y214" i="13"/>
  <c r="U214" i="13"/>
  <c r="W214" i="13"/>
  <c r="Z214" i="13"/>
  <c r="V214" i="13"/>
  <c r="X214" i="13"/>
  <c r="Y218" i="13"/>
  <c r="U218" i="13"/>
  <c r="W218" i="13"/>
  <c r="Z218" i="13"/>
  <c r="V218" i="13"/>
  <c r="X218" i="13"/>
  <c r="Y222" i="13"/>
  <c r="U222" i="13"/>
  <c r="W222" i="13"/>
  <c r="Z222" i="13"/>
  <c r="V222" i="13"/>
  <c r="X222" i="13"/>
  <c r="Y227" i="13"/>
  <c r="U227" i="13"/>
  <c r="W227" i="13"/>
  <c r="Z227" i="13"/>
  <c r="V227" i="13"/>
  <c r="X227" i="13"/>
  <c r="Y237" i="13"/>
  <c r="U237" i="13"/>
  <c r="W237" i="13"/>
  <c r="Z237" i="13"/>
  <c r="V237" i="13"/>
  <c r="X237" i="13"/>
  <c r="Y241" i="13"/>
  <c r="U241" i="13"/>
  <c r="W241" i="13"/>
  <c r="Z241" i="13"/>
  <c r="V241" i="13"/>
  <c r="X241" i="13"/>
  <c r="Z245" i="13"/>
  <c r="V245" i="13"/>
  <c r="Y245" i="13"/>
  <c r="W245" i="13"/>
  <c r="U245" i="13"/>
  <c r="X245" i="13"/>
  <c r="Z249" i="13"/>
  <c r="V249" i="13"/>
  <c r="W249" i="13"/>
  <c r="X249" i="13"/>
  <c r="Y249" i="13"/>
  <c r="U249" i="13"/>
  <c r="Z253" i="13"/>
  <c r="V253" i="13"/>
  <c r="X253" i="13"/>
  <c r="W253" i="13"/>
  <c r="U253" i="13"/>
  <c r="Y253" i="13"/>
  <c r="Z257" i="13"/>
  <c r="V257" i="13"/>
  <c r="X257" i="13"/>
  <c r="W257" i="13"/>
  <c r="U257" i="13"/>
  <c r="Y257" i="13"/>
  <c r="X308" i="13"/>
  <c r="Z308" i="13"/>
  <c r="V308" i="13"/>
  <c r="Y308" i="13"/>
  <c r="U308" i="13"/>
  <c r="W308" i="13"/>
  <c r="W312" i="13"/>
  <c r="Y312" i="13"/>
  <c r="U312" i="13"/>
  <c r="X312" i="13"/>
  <c r="V312" i="13"/>
  <c r="Z312" i="13"/>
  <c r="AA312" i="13" s="1"/>
  <c r="Z316" i="13"/>
  <c r="V316" i="13"/>
  <c r="X316" i="13"/>
  <c r="W316" i="13"/>
  <c r="U316" i="13"/>
  <c r="Y316" i="13"/>
  <c r="Y321" i="13"/>
  <c r="U321" i="13"/>
  <c r="W321" i="13"/>
  <c r="Z321" i="13"/>
  <c r="V321" i="13"/>
  <c r="X321" i="13"/>
  <c r="Y70" i="13"/>
  <c r="AA70" i="13" s="1"/>
  <c r="Y28" i="13"/>
  <c r="Z74" i="13"/>
  <c r="Z16" i="13"/>
  <c r="Y397" i="13"/>
  <c r="Z397" i="13"/>
  <c r="X393" i="13"/>
  <c r="Y389" i="13"/>
  <c r="Z389" i="13"/>
  <c r="X385" i="13"/>
  <c r="Y381" i="13"/>
  <c r="Z381" i="13"/>
  <c r="X377" i="13"/>
  <c r="Y373" i="13"/>
  <c r="Z373" i="13"/>
  <c r="AA364" i="13"/>
  <c r="AB364" i="13" s="1"/>
  <c r="AA355" i="13"/>
  <c r="AB355" i="13" s="1"/>
  <c r="U339" i="13"/>
  <c r="AA335" i="13"/>
  <c r="AB335" i="13" s="1"/>
  <c r="AA275" i="13"/>
  <c r="AB275" i="13" s="1"/>
  <c r="W199" i="13"/>
  <c r="AA195" i="13"/>
  <c r="AB195" i="13" s="1"/>
  <c r="V182" i="13"/>
  <c r="Y182" i="13"/>
  <c r="X163" i="13"/>
  <c r="W159" i="13"/>
  <c r="Z159" i="13"/>
  <c r="AA159" i="13" s="1"/>
  <c r="Z155" i="13"/>
  <c r="W151" i="13"/>
  <c r="U147" i="13"/>
  <c r="W147" i="13"/>
  <c r="X143" i="13"/>
  <c r="X139" i="13"/>
  <c r="Z139" i="13"/>
  <c r="AA139" i="13" s="1"/>
  <c r="AB139" i="13" s="1"/>
  <c r="Y86" i="13"/>
  <c r="Y82" i="13"/>
  <c r="AA82" i="13" s="1"/>
  <c r="AB82" i="13" s="1"/>
  <c r="X78" i="13"/>
  <c r="Z78" i="13"/>
  <c r="Y74" i="13"/>
  <c r="X70" i="13"/>
  <c r="Z66" i="13"/>
  <c r="AA66" i="13" s="1"/>
  <c r="Y62" i="13"/>
  <c r="V36" i="13"/>
  <c r="V32" i="13"/>
  <c r="Z28" i="13"/>
  <c r="V186" i="13"/>
  <c r="Z20" i="13"/>
  <c r="AA20" i="13" s="1"/>
  <c r="W178" i="13"/>
  <c r="U24" i="13"/>
  <c r="X32" i="13"/>
  <c r="W396" i="13"/>
  <c r="Z396" i="13"/>
  <c r="Y392" i="13"/>
  <c r="W388" i="13"/>
  <c r="Z388" i="13"/>
  <c r="Y384" i="13"/>
  <c r="AA384" i="13" s="1"/>
  <c r="AB384" i="13" s="1"/>
  <c r="Y376" i="13"/>
  <c r="AA376" i="13" s="1"/>
  <c r="AB376" i="13" s="1"/>
  <c r="W372" i="13"/>
  <c r="Z372" i="13"/>
  <c r="AA329" i="13"/>
  <c r="AB329" i="13" s="1"/>
  <c r="AA303" i="13"/>
  <c r="W194" i="13"/>
  <c r="Z194" i="13"/>
  <c r="AA194" i="13" s="1"/>
  <c r="AA189" i="13"/>
  <c r="Y185" i="13"/>
  <c r="V185" i="13"/>
  <c r="X181" i="13"/>
  <c r="U162" i="13"/>
  <c r="V162" i="13"/>
  <c r="X158" i="13"/>
  <c r="W154" i="13"/>
  <c r="V154" i="13"/>
  <c r="X150" i="13"/>
  <c r="X146" i="13"/>
  <c r="Z146" i="13"/>
  <c r="AA146" i="13" s="1"/>
  <c r="V142" i="13"/>
  <c r="V138" i="13"/>
  <c r="U138" i="13"/>
  <c r="V85" i="13"/>
  <c r="V81" i="13"/>
  <c r="U81" i="13"/>
  <c r="V77" i="13"/>
  <c r="X73" i="13"/>
  <c r="Z73" i="13"/>
  <c r="AA73" i="13" s="1"/>
  <c r="U69" i="13"/>
  <c r="V65" i="13"/>
  <c r="U65" i="13"/>
  <c r="V61" i="13"/>
  <c r="V48" i="13"/>
  <c r="U48" i="13"/>
  <c r="V35" i="13"/>
  <c r="Z31" i="13"/>
  <c r="AA31" i="13" s="1"/>
  <c r="U31" i="13"/>
  <c r="U27" i="13"/>
  <c r="V23" i="13"/>
  <c r="Z23" i="13"/>
  <c r="AA23" i="13" s="1"/>
  <c r="V19" i="13"/>
  <c r="X15" i="13"/>
  <c r="U15" i="13"/>
  <c r="Y11" i="13"/>
  <c r="AA11" i="13" s="1"/>
  <c r="U7" i="13"/>
  <c r="W7" i="13"/>
  <c r="AA399" i="13"/>
  <c r="AB399" i="13" s="1"/>
  <c r="X387" i="13"/>
  <c r="U379" i="13"/>
  <c r="Z379" i="13"/>
  <c r="X367" i="13"/>
  <c r="AA362" i="13"/>
  <c r="AB362" i="13" s="1"/>
  <c r="AA345" i="13"/>
  <c r="AB345" i="13" s="1"/>
  <c r="AA298" i="13"/>
  <c r="AB298" i="13" s="1"/>
  <c r="V184" i="13"/>
  <c r="W153" i="13"/>
  <c r="X141" i="13"/>
  <c r="Z141" i="13"/>
  <c r="AA141" i="13" s="1"/>
  <c r="AB141" i="13" s="1"/>
  <c r="Z133" i="13"/>
  <c r="X84" i="13"/>
  <c r="Z84" i="13"/>
  <c r="AA84" i="13" s="1"/>
  <c r="AB84" i="13" s="1"/>
  <c r="X72" i="13"/>
  <c r="X34" i="13"/>
  <c r="Z34" i="13"/>
  <c r="AA34" i="13" s="1"/>
  <c r="V22" i="13"/>
  <c r="Y14" i="13"/>
  <c r="AA14" i="13" s="1"/>
  <c r="AB14" i="13" s="1"/>
  <c r="X14" i="13"/>
  <c r="Y394" i="13"/>
  <c r="AA394" i="13" s="1"/>
  <c r="W390" i="13"/>
  <c r="Z390" i="13"/>
  <c r="AA390" i="13" s="1"/>
  <c r="Y386" i="13"/>
  <c r="AA386" i="13" s="1"/>
  <c r="W382" i="13"/>
  <c r="Z382" i="13"/>
  <c r="Y378" i="13"/>
  <c r="AA378" i="13" s="1"/>
  <c r="W374" i="13"/>
  <c r="Z374" i="13"/>
  <c r="Y370" i="13"/>
  <c r="W366" i="13"/>
  <c r="Z366" i="13"/>
  <c r="W356" i="13"/>
  <c r="Z356" i="13"/>
  <c r="AA356" i="13" s="1"/>
  <c r="AC276" i="13"/>
  <c r="W229" i="13"/>
  <c r="W196" i="13"/>
  <c r="Z196" i="13"/>
  <c r="AA196" i="13" s="1"/>
  <c r="AB196" i="13" s="1"/>
  <c r="Y191" i="13"/>
  <c r="AA191" i="13" s="1"/>
  <c r="AB191" i="13" s="1"/>
  <c r="X187" i="13"/>
  <c r="U187" i="13"/>
  <c r="W183" i="13"/>
  <c r="V179" i="13"/>
  <c r="Y179" i="13"/>
  <c r="W160" i="13"/>
  <c r="U156" i="13"/>
  <c r="Y156" i="13"/>
  <c r="AA156" i="13" s="1"/>
  <c r="AB156" i="13" s="1"/>
  <c r="Z152" i="13"/>
  <c r="W148" i="13"/>
  <c r="V148" i="13"/>
  <c r="Y144" i="13"/>
  <c r="Y140" i="13"/>
  <c r="W140" i="13"/>
  <c r="W132" i="13"/>
  <c r="V132" i="13"/>
  <c r="V83" i="13"/>
  <c r="U83" i="13"/>
  <c r="U79" i="13"/>
  <c r="Z75" i="13"/>
  <c r="AA75" i="13" s="1"/>
  <c r="AB75" i="13" s="1"/>
  <c r="U75" i="13"/>
  <c r="V71" i="13"/>
  <c r="X67" i="13"/>
  <c r="Z67" i="13"/>
  <c r="U63" i="13"/>
  <c r="V59" i="13"/>
  <c r="U59" i="13"/>
  <c r="V55" i="13"/>
  <c r="AA50" i="13"/>
  <c r="AB50" i="13" s="1"/>
  <c r="Y37" i="13"/>
  <c r="U33" i="13"/>
  <c r="W33" i="13"/>
  <c r="W29" i="13"/>
  <c r="U25" i="13"/>
  <c r="V25" i="13"/>
  <c r="U21" i="13"/>
  <c r="V17" i="13"/>
  <c r="Z17" i="13"/>
  <c r="U13" i="13"/>
  <c r="AA9" i="13"/>
  <c r="AB9" i="13" s="1"/>
  <c r="U395" i="13"/>
  <c r="Z395" i="13"/>
  <c r="X391" i="13"/>
  <c r="U383" i="13"/>
  <c r="Z383" i="13"/>
  <c r="U358" i="13"/>
  <c r="Z358" i="13"/>
  <c r="AA358" i="13" s="1"/>
  <c r="AA332" i="13"/>
  <c r="AB332" i="13" s="1"/>
  <c r="V230" i="13"/>
  <c r="AA192" i="13"/>
  <c r="AB192" i="13" s="1"/>
  <c r="W180" i="13"/>
  <c r="U161" i="13"/>
  <c r="X161" i="13"/>
  <c r="W157" i="13"/>
  <c r="V145" i="13"/>
  <c r="Y145" i="13"/>
  <c r="X76" i="13"/>
  <c r="Z76" i="13"/>
  <c r="AA76" i="13" s="1"/>
  <c r="V64" i="13"/>
  <c r="X38" i="13"/>
  <c r="U26" i="13"/>
  <c r="X26" i="13"/>
  <c r="W86" i="13"/>
  <c r="AA326" i="13"/>
  <c r="AB326" i="13" s="1"/>
  <c r="U375" i="13"/>
  <c r="Z375" i="13"/>
  <c r="AA375" i="13" s="1"/>
  <c r="AB375" i="13" s="1"/>
  <c r="X149" i="13"/>
  <c r="W149" i="13"/>
  <c r="U80" i="13"/>
  <c r="W80" i="13"/>
  <c r="Z68" i="13"/>
  <c r="V56" i="13"/>
  <c r="Y56" i="13"/>
  <c r="U30" i="13"/>
  <c r="W30" i="13"/>
  <c r="Y18" i="13"/>
  <c r="AA18" i="13" s="1"/>
  <c r="Y97" i="13"/>
  <c r="U97" i="13"/>
  <c r="X97" i="13"/>
  <c r="W97" i="13"/>
  <c r="Z97" i="13"/>
  <c r="AA97" i="13" s="1"/>
  <c r="V97" i="13"/>
  <c r="X105" i="13"/>
  <c r="W105" i="13"/>
  <c r="Z105" i="13"/>
  <c r="V105" i="13"/>
  <c r="Y105" i="13"/>
  <c r="U105" i="13"/>
  <c r="Y117" i="13"/>
  <c r="U117" i="13"/>
  <c r="W117" i="13"/>
  <c r="V117" i="13"/>
  <c r="Z117" i="13"/>
  <c r="X117" i="13"/>
  <c r="Z129" i="13"/>
  <c r="V129" i="13"/>
  <c r="Y129" i="13"/>
  <c r="U129" i="13"/>
  <c r="X129" i="13"/>
  <c r="W129" i="13"/>
  <c r="W207" i="13"/>
  <c r="Y207" i="13"/>
  <c r="U207" i="13"/>
  <c r="X207" i="13"/>
  <c r="Z207" i="13"/>
  <c r="V207" i="13"/>
  <c r="W219" i="13"/>
  <c r="Y219" i="13"/>
  <c r="U219" i="13"/>
  <c r="X219" i="13"/>
  <c r="Z219" i="13"/>
  <c r="V219" i="13"/>
  <c r="W242" i="13"/>
  <c r="Y242" i="13"/>
  <c r="U242" i="13"/>
  <c r="X242" i="13"/>
  <c r="V242" i="13"/>
  <c r="Z242" i="13"/>
  <c r="AA242" i="13" s="1"/>
  <c r="X254" i="13"/>
  <c r="Z254" i="13"/>
  <c r="V254" i="13"/>
  <c r="Y254" i="13"/>
  <c r="U254" i="13"/>
  <c r="W254" i="13"/>
  <c r="Z309" i="13"/>
  <c r="V309" i="13"/>
  <c r="X309" i="13"/>
  <c r="W309" i="13"/>
  <c r="Y309" i="13"/>
  <c r="U309" i="13"/>
  <c r="Y339" i="13"/>
  <c r="AA288" i="13"/>
  <c r="AB288" i="13" s="1"/>
  <c r="AA291" i="13"/>
  <c r="AB291" i="13" s="1"/>
  <c r="X194" i="13"/>
  <c r="U185" i="13"/>
  <c r="U181" i="13"/>
  <c r="Z162" i="13"/>
  <c r="Y154" i="13"/>
  <c r="U146" i="13"/>
  <c r="Z142" i="13"/>
  <c r="Y138" i="13"/>
  <c r="Y7" i="13"/>
  <c r="W379" i="13"/>
  <c r="V367" i="13"/>
  <c r="U84" i="13"/>
  <c r="U22" i="13"/>
  <c r="U390" i="13"/>
  <c r="V386" i="13"/>
  <c r="X229" i="13"/>
  <c r="W383" i="13"/>
  <c r="Z64" i="13"/>
  <c r="U38" i="13"/>
  <c r="AA334" i="13"/>
  <c r="AB334" i="13" s="1"/>
  <c r="W375" i="13"/>
  <c r="Y80" i="13"/>
  <c r="Y68" i="13"/>
  <c r="W68" i="13"/>
  <c r="W56" i="13"/>
  <c r="V18" i="13"/>
  <c r="W94" i="13"/>
  <c r="Z94" i="13"/>
  <c r="V94" i="13"/>
  <c r="Y94" i="13"/>
  <c r="U94" i="13"/>
  <c r="X94" i="13"/>
  <c r="W98" i="13"/>
  <c r="Z98" i="13"/>
  <c r="V98" i="13"/>
  <c r="Y98" i="13"/>
  <c r="U98" i="13"/>
  <c r="X98" i="13"/>
  <c r="W102" i="13"/>
  <c r="Z102" i="13"/>
  <c r="V102" i="13"/>
  <c r="Y102" i="13"/>
  <c r="U102" i="13"/>
  <c r="X102" i="13"/>
  <c r="Z106" i="13"/>
  <c r="V106" i="13"/>
  <c r="Y106" i="13"/>
  <c r="U106" i="13"/>
  <c r="X106" i="13"/>
  <c r="W106" i="13"/>
  <c r="Y110" i="13"/>
  <c r="U110" i="13"/>
  <c r="X110" i="13"/>
  <c r="W110" i="13"/>
  <c r="Z110" i="13"/>
  <c r="AA110" i="13" s="1"/>
  <c r="V110" i="13"/>
  <c r="X114" i="13"/>
  <c r="W114" i="13"/>
  <c r="Z114" i="13"/>
  <c r="V114" i="13"/>
  <c r="Y114" i="13"/>
  <c r="U114" i="13"/>
  <c r="W118" i="13"/>
  <c r="V118" i="13"/>
  <c r="Z118" i="13"/>
  <c r="U118" i="13"/>
  <c r="Y118" i="13"/>
  <c r="X118" i="13"/>
  <c r="Z122" i="13"/>
  <c r="V122" i="13"/>
  <c r="X122" i="13"/>
  <c r="W122" i="13"/>
  <c r="U122" i="13"/>
  <c r="Y122" i="13"/>
  <c r="Y126" i="13"/>
  <c r="U126" i="13"/>
  <c r="X126" i="13"/>
  <c r="W126" i="13"/>
  <c r="V126" i="13"/>
  <c r="Z126" i="13"/>
  <c r="X130" i="13"/>
  <c r="W130" i="13"/>
  <c r="Z130" i="13"/>
  <c r="V130" i="13"/>
  <c r="Y130" i="13"/>
  <c r="U130" i="13"/>
  <c r="Y172" i="13"/>
  <c r="U172" i="13"/>
  <c r="W172" i="13"/>
  <c r="Z172" i="13"/>
  <c r="V172" i="13"/>
  <c r="X172" i="13"/>
  <c r="Y204" i="13"/>
  <c r="U204" i="13"/>
  <c r="W204" i="13"/>
  <c r="Z204" i="13"/>
  <c r="V204" i="13"/>
  <c r="X204" i="13"/>
  <c r="Y208" i="13"/>
  <c r="U208" i="13"/>
  <c r="W208" i="13"/>
  <c r="Z208" i="13"/>
  <c r="V208" i="13"/>
  <c r="X208" i="13"/>
  <c r="Y212" i="13"/>
  <c r="U212" i="13"/>
  <c r="W212" i="13"/>
  <c r="Z212" i="13"/>
  <c r="V212" i="13"/>
  <c r="X212" i="13"/>
  <c r="Y216" i="13"/>
  <c r="U216" i="13"/>
  <c r="W216" i="13"/>
  <c r="Z216" i="13"/>
  <c r="V216" i="13"/>
  <c r="X216" i="13"/>
  <c r="Y220" i="13"/>
  <c r="U220" i="13"/>
  <c r="W220" i="13"/>
  <c r="Z220" i="13"/>
  <c r="V220" i="13"/>
  <c r="X220" i="13"/>
  <c r="Y225" i="13"/>
  <c r="U225" i="13"/>
  <c r="W225" i="13"/>
  <c r="Z225" i="13"/>
  <c r="V225" i="13"/>
  <c r="X225" i="13"/>
  <c r="Y235" i="13"/>
  <c r="U235" i="13"/>
  <c r="W235" i="13"/>
  <c r="Z235" i="13"/>
  <c r="V235" i="13"/>
  <c r="X235" i="13"/>
  <c r="Y239" i="13"/>
  <c r="U239" i="13"/>
  <c r="W239" i="13"/>
  <c r="Z239" i="13"/>
  <c r="V239" i="13"/>
  <c r="X239" i="13"/>
  <c r="Z243" i="13"/>
  <c r="V243" i="13"/>
  <c r="U243" i="13"/>
  <c r="X243" i="13"/>
  <c r="W243" i="13"/>
  <c r="Y243" i="13"/>
  <c r="Z247" i="13"/>
  <c r="V247" i="13"/>
  <c r="X247" i="13"/>
  <c r="U247" i="13"/>
  <c r="Y247" i="13"/>
  <c r="W247" i="13"/>
  <c r="Z251" i="13"/>
  <c r="V251" i="13"/>
  <c r="X251" i="13"/>
  <c r="W251" i="13"/>
  <c r="Y251" i="13"/>
  <c r="U251" i="13"/>
  <c r="Z255" i="13"/>
  <c r="V255" i="13"/>
  <c r="X255" i="13"/>
  <c r="W255" i="13"/>
  <c r="Y255" i="13"/>
  <c r="U255" i="13"/>
  <c r="Z259" i="13"/>
  <c r="V259" i="13"/>
  <c r="X259" i="13"/>
  <c r="W259" i="13"/>
  <c r="Y259" i="13"/>
  <c r="U259" i="13"/>
  <c r="Y306" i="13"/>
  <c r="U306" i="13"/>
  <c r="W306" i="13"/>
  <c r="Z306" i="13"/>
  <c r="V306" i="13"/>
  <c r="X306" i="13"/>
  <c r="X310" i="13"/>
  <c r="Z310" i="13"/>
  <c r="V310" i="13"/>
  <c r="Y310" i="13"/>
  <c r="U310" i="13"/>
  <c r="W310" i="13"/>
  <c r="W314" i="13"/>
  <c r="Y314" i="13"/>
  <c r="U314" i="13"/>
  <c r="X314" i="13"/>
  <c r="Z314" i="13"/>
  <c r="V314" i="13"/>
  <c r="Z318" i="13"/>
  <c r="V318" i="13"/>
  <c r="X318" i="13"/>
  <c r="W318" i="13"/>
  <c r="Y318" i="13"/>
  <c r="U318" i="13"/>
  <c r="Y341" i="13"/>
  <c r="U341" i="13"/>
  <c r="W341" i="13"/>
  <c r="Z341" i="13"/>
  <c r="V341" i="13"/>
  <c r="X341" i="13"/>
  <c r="X20" i="13"/>
  <c r="V163" i="13"/>
  <c r="Y393" i="13"/>
  <c r="AA393" i="13" s="1"/>
  <c r="AB393" i="13" s="1"/>
  <c r="Y385" i="13"/>
  <c r="Y377" i="13"/>
  <c r="AA360" i="13"/>
  <c r="AB360" i="13" s="1"/>
  <c r="AA351" i="13"/>
  <c r="AB351" i="13" s="1"/>
  <c r="Z339" i="13"/>
  <c r="AA323" i="13"/>
  <c r="AB323" i="13" s="1"/>
  <c r="AA271" i="13"/>
  <c r="AB271" i="13" s="1"/>
  <c r="V199" i="13"/>
  <c r="W155" i="13"/>
  <c r="Y155" i="13"/>
  <c r="V151" i="13"/>
  <c r="Z143" i="13"/>
  <c r="AA143" i="13" s="1"/>
  <c r="AB143" i="13" s="1"/>
  <c r="X86" i="13"/>
  <c r="Y78" i="13"/>
  <c r="X74" i="13"/>
  <c r="X62" i="13"/>
  <c r="Z62" i="13"/>
  <c r="U32" i="13"/>
  <c r="U186" i="13"/>
  <c r="U178" i="13"/>
  <c r="W392" i="13"/>
  <c r="W384" i="13"/>
  <c r="W376" i="13"/>
  <c r="AA278" i="13"/>
  <c r="AB278" i="13" s="1"/>
  <c r="AA274" i="13"/>
  <c r="AB274" i="13" s="1"/>
  <c r="V181" i="13"/>
  <c r="V158" i="13"/>
  <c r="V150" i="13"/>
  <c r="U142" i="13"/>
  <c r="AA89" i="13"/>
  <c r="AB89" i="13" s="1"/>
  <c r="Y85" i="13"/>
  <c r="U77" i="13"/>
  <c r="W69" i="13"/>
  <c r="Y61" i="13"/>
  <c r="U35" i="13"/>
  <c r="W27" i="13"/>
  <c r="U19" i="13"/>
  <c r="X11" i="13"/>
  <c r="U387" i="13"/>
  <c r="U367" i="13"/>
  <c r="AA286" i="13"/>
  <c r="AB286" i="13" s="1"/>
  <c r="U184" i="13"/>
  <c r="Y153" i="13"/>
  <c r="Y133" i="13"/>
  <c r="Z72" i="13"/>
  <c r="AA72" i="13" s="1"/>
  <c r="AB72" i="13" s="1"/>
  <c r="X22" i="13"/>
  <c r="AA398" i="13"/>
  <c r="AB398" i="13" s="1"/>
  <c r="W394" i="13"/>
  <c r="W386" i="13"/>
  <c r="W378" i="13"/>
  <c r="W370" i="13"/>
  <c r="AA352" i="13"/>
  <c r="AB352" i="13" s="1"/>
  <c r="AA348" i="13"/>
  <c r="AB348" i="13" s="1"/>
  <c r="AA280" i="13"/>
  <c r="AB280" i="13" s="1"/>
  <c r="U229" i="13"/>
  <c r="W191" i="13"/>
  <c r="U183" i="13"/>
  <c r="Y160" i="13"/>
  <c r="Y152" i="13"/>
  <c r="X144" i="13"/>
  <c r="W79" i="13"/>
  <c r="U71" i="13"/>
  <c r="W63" i="13"/>
  <c r="U55" i="13"/>
  <c r="X37" i="13"/>
  <c r="V29" i="13"/>
  <c r="X21" i="13"/>
  <c r="W13" i="13"/>
  <c r="U391" i="13"/>
  <c r="AA371" i="13"/>
  <c r="AB371" i="13" s="1"/>
  <c r="U230" i="13"/>
  <c r="V180" i="13"/>
  <c r="V157" i="13"/>
  <c r="U64" i="13"/>
  <c r="Z38" i="13"/>
  <c r="AA38" i="13" s="1"/>
  <c r="AB38" i="13" s="1"/>
  <c r="AA336" i="13"/>
  <c r="AB336" i="13" s="1"/>
  <c r="U68" i="13"/>
  <c r="W18" i="13"/>
  <c r="AB356" i="13" l="1"/>
  <c r="AA370" i="13"/>
  <c r="AB370" i="13" s="1"/>
  <c r="AB66" i="13"/>
  <c r="AB70" i="13"/>
  <c r="AB76" i="13"/>
  <c r="AB34" i="13"/>
  <c r="AB11" i="13"/>
  <c r="AA180" i="13"/>
  <c r="AA63" i="13"/>
  <c r="AB358" i="13"/>
  <c r="AB95" i="13"/>
  <c r="AB231" i="13"/>
  <c r="AA287" i="13"/>
  <c r="AB394" i="13"/>
  <c r="AB390" i="13"/>
  <c r="AB161" i="13"/>
  <c r="AB159" i="13"/>
  <c r="AA77" i="13"/>
  <c r="AB33" i="13"/>
  <c r="AA338" i="13"/>
  <c r="AB338" i="13" s="1"/>
  <c r="AB287" i="13"/>
  <c r="AA188" i="13"/>
  <c r="AB188" i="13" s="1"/>
  <c r="AA137" i="13"/>
  <c r="AB137" i="13" s="1"/>
  <c r="AB44" i="13"/>
  <c r="AB342" i="13"/>
  <c r="AB108" i="13"/>
  <c r="AB26" i="13"/>
  <c r="AB213" i="13"/>
  <c r="AB25" i="13"/>
  <c r="AA147" i="13"/>
  <c r="AB147" i="13" s="1"/>
  <c r="AC147" i="13" s="1"/>
  <c r="AA71" i="13"/>
  <c r="AA85" i="13"/>
  <c r="AB85" i="13" s="1"/>
  <c r="AA179" i="13"/>
  <c r="AB179" i="13" s="1"/>
  <c r="AA366" i="13"/>
  <c r="AB366" i="13" s="1"/>
  <c r="AB194" i="13"/>
  <c r="AA372" i="13"/>
  <c r="AB372" i="13" s="1"/>
  <c r="AA388" i="13"/>
  <c r="AB388" i="13" s="1"/>
  <c r="AA86" i="13"/>
  <c r="AB86" i="13" s="1"/>
  <c r="AA149" i="13"/>
  <c r="AB149" i="13" s="1"/>
  <c r="AA69" i="13"/>
  <c r="AB69" i="13" s="1"/>
  <c r="AC69" i="13" s="1"/>
  <c r="AA61" i="13"/>
  <c r="AB61" i="13" s="1"/>
  <c r="AA377" i="13"/>
  <c r="AB377" i="13" s="1"/>
  <c r="AA67" i="13"/>
  <c r="AB67" i="13" s="1"/>
  <c r="AA157" i="13"/>
  <c r="AA230" i="13"/>
  <c r="AA148" i="13"/>
  <c r="AB148" i="13" s="1"/>
  <c r="AA32" i="13"/>
  <c r="AB32" i="13" s="1"/>
  <c r="AA17" i="13"/>
  <c r="AB17" i="13" s="1"/>
  <c r="AB31" i="13"/>
  <c r="AB73" i="13"/>
  <c r="AA396" i="13"/>
  <c r="AB396" i="13" s="1"/>
  <c r="AA182" i="13"/>
  <c r="AB182" i="13" s="1"/>
  <c r="AB24" i="13"/>
  <c r="AA344" i="13"/>
  <c r="AB344" i="13" s="1"/>
  <c r="AB303" i="13"/>
  <c r="AA262" i="13"/>
  <c r="AB262" i="13" s="1"/>
  <c r="AB189" i="13"/>
  <c r="AA41" i="13"/>
  <c r="AB41" i="13" s="1"/>
  <c r="AC41" i="13" s="1"/>
  <c r="AB13" i="13"/>
  <c r="AB21" i="13"/>
  <c r="AB55" i="13"/>
  <c r="AB281" i="13"/>
  <c r="AC281" i="13" s="1"/>
  <c r="AB347" i="13"/>
  <c r="AC347" i="13" s="1"/>
  <c r="AB135" i="13"/>
  <c r="AC135" i="13" s="1"/>
  <c r="AB186" i="13"/>
  <c r="AB110" i="13"/>
  <c r="AB71" i="13"/>
  <c r="AB242" i="13"/>
  <c r="AB23" i="13"/>
  <c r="AB312" i="13"/>
  <c r="AC312" i="13" s="1"/>
  <c r="AB101" i="13"/>
  <c r="AB221" i="13"/>
  <c r="AB205" i="13"/>
  <c r="AB93" i="13"/>
  <c r="AC93" i="13" s="1"/>
  <c r="AB170" i="13"/>
  <c r="AC170" i="13" s="1"/>
  <c r="AB346" i="13"/>
  <c r="AB197" i="13"/>
  <c r="AB97" i="13"/>
  <c r="AB386" i="13"/>
  <c r="AB146" i="13"/>
  <c r="AB20" i="13"/>
  <c r="AB103" i="13"/>
  <c r="AB180" i="13"/>
  <c r="AB63" i="13"/>
  <c r="AB22" i="13"/>
  <c r="AB19" i="13"/>
  <c r="AB77" i="13"/>
  <c r="AB158" i="13"/>
  <c r="AB181" i="13"/>
  <c r="AB296" i="13"/>
  <c r="AC296" i="13" s="1"/>
  <c r="AA87" i="13"/>
  <c r="AB87" i="13" s="1"/>
  <c r="AC87" i="13" s="1"/>
  <c r="AB18" i="13"/>
  <c r="AB378" i="13"/>
  <c r="AB157" i="13"/>
  <c r="AB230" i="13"/>
  <c r="AB151" i="13"/>
  <c r="AB367" i="13"/>
  <c r="AB333" i="13"/>
  <c r="AC333" i="13" s="1"/>
  <c r="AB199" i="13"/>
  <c r="AB266" i="13"/>
  <c r="AA42" i="13"/>
  <c r="AB42" i="13" s="1"/>
  <c r="AA368" i="13"/>
  <c r="AB368" i="13" s="1"/>
  <c r="AC368" i="13" s="1"/>
  <c r="AA400" i="13"/>
  <c r="AB400" i="13" s="1"/>
  <c r="AC400" i="13" s="1"/>
  <c r="AA359" i="13"/>
  <c r="AB359" i="13" s="1"/>
  <c r="AA8" i="13"/>
  <c r="AB8" i="13" s="1"/>
  <c r="AC8" i="13" s="1"/>
  <c r="AA12" i="13"/>
  <c r="AB12" i="13" s="1"/>
  <c r="AA51" i="13"/>
  <c r="AB51" i="13" s="1"/>
  <c r="AC51" i="13" s="1"/>
  <c r="AA300" i="13"/>
  <c r="AB300" i="13" s="1"/>
  <c r="AA272" i="13"/>
  <c r="AB272" i="13" s="1"/>
  <c r="AC332" i="13"/>
  <c r="AA144" i="13"/>
  <c r="AB144" i="13" s="1"/>
  <c r="AA16" i="13"/>
  <c r="AB16" i="13" s="1"/>
  <c r="AA184" i="13"/>
  <c r="AA35" i="13"/>
  <c r="AA339" i="13"/>
  <c r="AA162" i="13"/>
  <c r="AB162" i="13" s="1"/>
  <c r="AC287" i="13"/>
  <c r="AA277" i="13"/>
  <c r="AB277" i="13" s="1"/>
  <c r="AC277" i="13" s="1"/>
  <c r="AA164" i="13"/>
  <c r="AA237" i="13"/>
  <c r="AB237" i="13" s="1"/>
  <c r="AA222" i="13"/>
  <c r="AB222" i="13" s="1"/>
  <c r="AA142" i="13"/>
  <c r="AC139" i="13"/>
  <c r="AC53" i="13"/>
  <c r="AC44" i="13"/>
  <c r="AC263" i="13"/>
  <c r="AA392" i="13"/>
  <c r="AB392" i="13" s="1"/>
  <c r="AA265" i="13"/>
  <c r="AB265" i="13" s="1"/>
  <c r="AA40" i="13"/>
  <c r="AB40" i="13" s="1"/>
  <c r="AC40" i="13" s="1"/>
  <c r="AA380" i="13"/>
  <c r="AA350" i="13"/>
  <c r="AA163" i="13"/>
  <c r="AB163" i="13" s="1"/>
  <c r="AA301" i="13"/>
  <c r="AA330" i="13"/>
  <c r="AA132" i="13"/>
  <c r="AB132" i="13" s="1"/>
  <c r="AA297" i="13"/>
  <c r="AA285" i="13"/>
  <c r="AB285" i="13" s="1"/>
  <c r="AC285" i="13" s="1"/>
  <c r="AA81" i="13"/>
  <c r="AA153" i="13"/>
  <c r="AA62" i="13"/>
  <c r="AA64" i="13"/>
  <c r="AB64" i="13" s="1"/>
  <c r="AC76" i="13"/>
  <c r="AA395" i="13"/>
  <c r="AC14" i="13"/>
  <c r="AA379" i="13"/>
  <c r="AC346" i="13"/>
  <c r="AA270" i="13"/>
  <c r="AB270" i="13" s="1"/>
  <c r="AA337" i="13"/>
  <c r="AA294" i="13"/>
  <c r="AB294" i="13" s="1"/>
  <c r="AC303" i="13"/>
  <c r="AA169" i="13"/>
  <c r="AC278" i="13"/>
  <c r="AA203" i="13"/>
  <c r="AB203" i="13" s="1"/>
  <c r="AA37" i="13"/>
  <c r="AA385" i="13"/>
  <c r="AA382" i="13"/>
  <c r="AB382" i="13" s="1"/>
  <c r="AA150" i="13"/>
  <c r="AB150" i="13" s="1"/>
  <c r="AA79" i="13"/>
  <c r="AB79" i="13" s="1"/>
  <c r="AA36" i="13"/>
  <c r="AB36" i="13" s="1"/>
  <c r="AC331" i="13"/>
  <c r="AC375" i="13"/>
  <c r="AC75" i="13"/>
  <c r="AA374" i="13"/>
  <c r="AB374" i="13" s="1"/>
  <c r="AC362" i="13"/>
  <c r="AA30" i="13"/>
  <c r="AA65" i="13"/>
  <c r="AB65" i="13" s="1"/>
  <c r="AC90" i="13"/>
  <c r="AA206" i="13"/>
  <c r="AB206" i="13" s="1"/>
  <c r="AA124" i="13"/>
  <c r="AB124" i="13" s="1"/>
  <c r="AC342" i="13"/>
  <c r="AA219" i="13"/>
  <c r="AB219" i="13" s="1"/>
  <c r="AA324" i="13"/>
  <c r="AA83" i="13"/>
  <c r="AA136" i="13"/>
  <c r="AB136" i="13" s="1"/>
  <c r="AA391" i="13"/>
  <c r="AB391" i="13" s="1"/>
  <c r="AA289" i="13"/>
  <c r="AA187" i="13"/>
  <c r="AB187" i="13" s="1"/>
  <c r="AA349" i="13"/>
  <c r="AB349" i="13" s="1"/>
  <c r="AA387" i="13"/>
  <c r="AB387" i="13" s="1"/>
  <c r="AA88" i="13"/>
  <c r="AA353" i="13"/>
  <c r="AB353" i="13" s="1"/>
  <c r="AA178" i="13"/>
  <c r="AB178" i="13" s="1"/>
  <c r="AA264" i="13"/>
  <c r="AC336" i="13"/>
  <c r="AC348" i="13"/>
  <c r="AC89" i="13"/>
  <c r="AC186" i="13"/>
  <c r="AC143" i="13"/>
  <c r="AC351" i="13"/>
  <c r="AA122" i="13"/>
  <c r="AB122" i="13" s="1"/>
  <c r="AC338" i="13"/>
  <c r="AC50" i="13"/>
  <c r="AC345" i="13"/>
  <c r="AC232" i="13"/>
  <c r="AA257" i="13"/>
  <c r="AB257" i="13" s="1"/>
  <c r="AA104" i="13"/>
  <c r="AB104" i="13" s="1"/>
  <c r="AA209" i="13"/>
  <c r="AB209" i="13" s="1"/>
  <c r="AA305" i="13"/>
  <c r="AB305" i="13" s="1"/>
  <c r="AA224" i="13"/>
  <c r="AB224" i="13" s="1"/>
  <c r="AA121" i="13"/>
  <c r="AB121" i="13" s="1"/>
  <c r="AC269" i="13"/>
  <c r="AA29" i="13"/>
  <c r="AB29" i="13" s="1"/>
  <c r="AA313" i="13"/>
  <c r="AB313" i="13" s="1"/>
  <c r="AC280" i="13"/>
  <c r="AC352" i="13"/>
  <c r="AC72" i="13"/>
  <c r="AC286" i="13"/>
  <c r="AC262" i="13"/>
  <c r="AC359" i="13"/>
  <c r="AC271" i="13"/>
  <c r="AC360" i="13"/>
  <c r="AC393" i="13"/>
  <c r="AA102" i="13"/>
  <c r="AB102" i="13" s="1"/>
  <c r="AA94" i="13"/>
  <c r="AB94" i="13" s="1"/>
  <c r="AC334" i="13"/>
  <c r="AC9" i="13"/>
  <c r="AC67" i="13"/>
  <c r="AC156" i="13"/>
  <c r="AC272" i="13"/>
  <c r="AC11" i="13"/>
  <c r="AC31" i="13"/>
  <c r="AC275" i="13"/>
  <c r="AC355" i="13"/>
  <c r="AA389" i="13"/>
  <c r="AB389" i="13" s="1"/>
  <c r="AA308" i="13"/>
  <c r="AB308" i="13" s="1"/>
  <c r="AA100" i="13"/>
  <c r="AB100" i="13" s="1"/>
  <c r="AA92" i="13"/>
  <c r="AB92" i="13" s="1"/>
  <c r="AA252" i="13"/>
  <c r="AB252" i="13" s="1"/>
  <c r="AC52" i="13"/>
  <c r="AC134" i="13"/>
  <c r="AC270" i="13"/>
  <c r="AC267" i="13"/>
  <c r="AC213" i="13"/>
  <c r="AC46" i="13"/>
  <c r="AC190" i="13"/>
  <c r="AC327" i="13"/>
  <c r="AC361" i="13"/>
  <c r="AC274" i="13"/>
  <c r="AC323" i="13"/>
  <c r="AC369" i="13"/>
  <c r="AC401" i="13"/>
  <c r="AC291" i="13"/>
  <c r="AC399" i="13"/>
  <c r="AC189" i="13"/>
  <c r="AC66" i="13"/>
  <c r="AC195" i="13"/>
  <c r="AC300" i="13"/>
  <c r="AC364" i="13"/>
  <c r="AC70" i="13"/>
  <c r="AC168" i="13"/>
  <c r="AC49" i="13"/>
  <c r="AC283" i="13"/>
  <c r="AC12" i="13"/>
  <c r="AC197" i="13"/>
  <c r="AC349" i="13"/>
  <c r="AA354" i="13"/>
  <c r="AB354" i="13" s="1"/>
  <c r="AC371" i="13"/>
  <c r="AC344" i="13"/>
  <c r="AC398" i="13"/>
  <c r="AC377" i="13"/>
  <c r="AC288" i="13"/>
  <c r="AC42" i="13"/>
  <c r="AC188" i="13"/>
  <c r="AC326" i="13"/>
  <c r="AC192" i="13"/>
  <c r="AC141" i="13"/>
  <c r="AC298" i="13"/>
  <c r="AC329" i="13"/>
  <c r="AC384" i="13"/>
  <c r="AC82" i="13"/>
  <c r="AC335" i="13"/>
  <c r="AC43" i="13"/>
  <c r="AC292" i="13"/>
  <c r="AC58" i="13"/>
  <c r="AC167" i="13"/>
  <c r="AC325" i="13"/>
  <c r="AC136" i="13"/>
  <c r="AA290" i="13"/>
  <c r="AB290" i="13" s="1"/>
  <c r="AA306" i="13"/>
  <c r="AB306" i="13" s="1"/>
  <c r="AA239" i="13"/>
  <c r="AB239" i="13" s="1"/>
  <c r="AA225" i="13"/>
  <c r="AB225" i="13" s="1"/>
  <c r="AA172" i="13"/>
  <c r="AB172" i="13" s="1"/>
  <c r="AA68" i="13"/>
  <c r="AA317" i="13"/>
  <c r="AB317" i="13" s="1"/>
  <c r="AA258" i="13"/>
  <c r="AB258" i="13" s="1"/>
  <c r="AA246" i="13"/>
  <c r="AB246" i="13" s="1"/>
  <c r="AA56" i="13"/>
  <c r="AB56" i="13" s="1"/>
  <c r="AC21" i="13"/>
  <c r="AA140" i="13"/>
  <c r="AB140" i="13" s="1"/>
  <c r="AA154" i="13"/>
  <c r="AB154" i="13" s="1"/>
  <c r="AA248" i="13"/>
  <c r="AB248" i="13" s="1"/>
  <c r="AA240" i="13"/>
  <c r="AB240" i="13" s="1"/>
  <c r="AA115" i="13"/>
  <c r="AB115" i="13" s="1"/>
  <c r="AA107" i="13"/>
  <c r="AB107" i="13" s="1"/>
  <c r="AA176" i="13"/>
  <c r="AB176" i="13" s="1"/>
  <c r="AA109" i="13"/>
  <c r="AB109" i="13" s="1"/>
  <c r="AA299" i="13"/>
  <c r="AB299" i="13" s="1"/>
  <c r="AA45" i="13"/>
  <c r="AB45" i="13" s="1"/>
  <c r="AA233" i="13"/>
  <c r="AB233" i="13" s="1"/>
  <c r="AA302" i="13"/>
  <c r="AB302" i="13" s="1"/>
  <c r="AA261" i="13"/>
  <c r="AB261" i="13" s="1"/>
  <c r="AA198" i="13"/>
  <c r="AB198" i="13" s="1"/>
  <c r="AA328" i="13"/>
  <c r="AB328" i="13" s="1"/>
  <c r="AA293" i="13"/>
  <c r="AB293" i="13" s="1"/>
  <c r="AA60" i="13"/>
  <c r="AB60" i="13" s="1"/>
  <c r="AA318" i="13"/>
  <c r="AB318" i="13" s="1"/>
  <c r="AA243" i="13"/>
  <c r="AB243" i="13" s="1"/>
  <c r="AA212" i="13"/>
  <c r="AB212" i="13" s="1"/>
  <c r="AA118" i="13"/>
  <c r="AB118" i="13" s="1"/>
  <c r="AA106" i="13"/>
  <c r="AB106" i="13" s="1"/>
  <c r="AA119" i="13"/>
  <c r="AB119" i="13" s="1"/>
  <c r="AA229" i="13"/>
  <c r="AB229" i="13" s="1"/>
  <c r="AA123" i="13"/>
  <c r="AB123" i="13" s="1"/>
  <c r="AA295" i="13"/>
  <c r="AB295" i="13" s="1"/>
  <c r="AA282" i="13"/>
  <c r="AB282" i="13" s="1"/>
  <c r="AA165" i="13"/>
  <c r="AB165" i="13" s="1"/>
  <c r="AA59" i="13"/>
  <c r="AB59" i="13" s="1"/>
  <c r="AA273" i="13"/>
  <c r="AB273" i="13" s="1"/>
  <c r="AA279" i="13"/>
  <c r="AB279" i="13" s="1"/>
  <c r="AA363" i="13"/>
  <c r="AB363" i="13" s="1"/>
  <c r="AA57" i="13"/>
  <c r="AB57" i="13" s="1"/>
  <c r="AA39" i="13"/>
  <c r="AB39" i="13" s="1"/>
  <c r="AA10" i="13"/>
  <c r="AB10" i="13" s="1"/>
  <c r="AA126" i="13"/>
  <c r="AB126" i="13" s="1"/>
  <c r="AA155" i="13"/>
  <c r="AB155" i="13" s="1"/>
  <c r="AA397" i="13"/>
  <c r="AB397" i="13" s="1"/>
  <c r="AA249" i="13"/>
  <c r="AB249" i="13" s="1"/>
  <c r="AA218" i="13"/>
  <c r="AB218" i="13" s="1"/>
  <c r="AA210" i="13"/>
  <c r="AB210" i="13" s="1"/>
  <c r="AA120" i="13"/>
  <c r="AB120" i="13" s="1"/>
  <c r="AA268" i="13"/>
  <c r="AB268" i="13" s="1"/>
  <c r="AC378" i="13"/>
  <c r="AC390" i="13"/>
  <c r="AA133" i="13"/>
  <c r="AB133" i="13" s="1"/>
  <c r="AA48" i="13"/>
  <c r="AB48" i="13" s="1"/>
  <c r="AA259" i="13"/>
  <c r="AB259" i="13" s="1"/>
  <c r="AA251" i="13"/>
  <c r="AB251" i="13" s="1"/>
  <c r="AC199" i="13"/>
  <c r="AA235" i="13"/>
  <c r="AB235" i="13" s="1"/>
  <c r="AA220" i="13"/>
  <c r="AB220" i="13" s="1"/>
  <c r="AC85" i="13"/>
  <c r="AA341" i="13"/>
  <c r="AB341" i="13" s="1"/>
  <c r="AA314" i="13"/>
  <c r="AB314" i="13" s="1"/>
  <c r="AA255" i="13"/>
  <c r="AB255" i="13" s="1"/>
  <c r="AA247" i="13"/>
  <c r="AB247" i="13" s="1"/>
  <c r="AA216" i="13"/>
  <c r="AB216" i="13" s="1"/>
  <c r="AA208" i="13"/>
  <c r="AB208" i="13" s="1"/>
  <c r="AA130" i="13"/>
  <c r="AB130" i="13" s="1"/>
  <c r="AA114" i="13"/>
  <c r="AB114" i="13" s="1"/>
  <c r="AA309" i="13"/>
  <c r="AB309" i="13" s="1"/>
  <c r="AA207" i="13"/>
  <c r="AB207" i="13" s="1"/>
  <c r="AA129" i="13"/>
  <c r="AB129" i="13" s="1"/>
  <c r="AA117" i="13"/>
  <c r="AB117" i="13" s="1"/>
  <c r="AA105" i="13"/>
  <c r="AB105" i="13" s="1"/>
  <c r="AC146" i="13"/>
  <c r="AA28" i="13"/>
  <c r="AB28" i="13" s="1"/>
  <c r="AA381" i="13"/>
  <c r="AB381" i="13" s="1"/>
  <c r="AA316" i="13"/>
  <c r="AB316" i="13" s="1"/>
  <c r="AA253" i="13"/>
  <c r="AB253" i="13" s="1"/>
  <c r="AA245" i="13"/>
  <c r="AB245" i="13" s="1"/>
  <c r="AA214" i="13"/>
  <c r="AB214" i="13" s="1"/>
  <c r="AA174" i="13"/>
  <c r="AB174" i="13" s="1"/>
  <c r="AA128" i="13"/>
  <c r="AB128" i="13" s="1"/>
  <c r="AA112" i="13"/>
  <c r="AB112" i="13" s="1"/>
  <c r="AA319" i="13"/>
  <c r="AB319" i="13" s="1"/>
  <c r="AA236" i="13"/>
  <c r="AB236" i="13" s="1"/>
  <c r="AA217" i="13"/>
  <c r="AB217" i="13" s="1"/>
  <c r="AA201" i="13"/>
  <c r="AB201" i="13" s="1"/>
  <c r="AA138" i="13"/>
  <c r="AB138" i="13" s="1"/>
  <c r="AA185" i="13"/>
  <c r="AB185" i="13" s="1"/>
  <c r="AA80" i="13"/>
  <c r="AB80" i="13" s="1"/>
  <c r="AA307" i="13"/>
  <c r="AB307" i="13" s="1"/>
  <c r="AA215" i="13"/>
  <c r="AB215" i="13" s="1"/>
  <c r="AA310" i="13"/>
  <c r="AB310" i="13" s="1"/>
  <c r="AA98" i="13"/>
  <c r="AB98" i="13" s="1"/>
  <c r="AA254" i="13"/>
  <c r="AB254" i="13" s="1"/>
  <c r="AA383" i="13"/>
  <c r="AB383" i="13" s="1"/>
  <c r="AA152" i="13"/>
  <c r="AB152" i="13" s="1"/>
  <c r="AC23" i="13"/>
  <c r="AA373" i="13"/>
  <c r="AB373" i="13" s="1"/>
  <c r="AA116" i="13"/>
  <c r="AB116" i="13" s="1"/>
  <c r="AA96" i="13"/>
  <c r="AB96" i="13" s="1"/>
  <c r="AA244" i="13"/>
  <c r="AB244" i="13" s="1"/>
  <c r="AA226" i="13"/>
  <c r="AB226" i="13" s="1"/>
  <c r="AA127" i="13"/>
  <c r="AB127" i="13" s="1"/>
  <c r="AA111" i="13"/>
  <c r="AB111" i="13" s="1"/>
  <c r="AA113" i="13"/>
  <c r="AB113" i="13" s="1"/>
  <c r="AA160" i="13"/>
  <c r="AB160" i="13" s="1"/>
  <c r="AA183" i="13"/>
  <c r="AB183" i="13" s="1"/>
  <c r="AA315" i="13"/>
  <c r="AB315" i="13" s="1"/>
  <c r="AA256" i="13"/>
  <c r="AB256" i="13" s="1"/>
  <c r="AA99" i="13"/>
  <c r="AB99" i="13" s="1"/>
  <c r="AA250" i="13"/>
  <c r="AB250" i="13" s="1"/>
  <c r="AA125" i="13"/>
  <c r="AB125" i="13" s="1"/>
  <c r="AA74" i="13"/>
  <c r="AB74" i="13" s="1"/>
  <c r="AA204" i="13"/>
  <c r="AB204" i="13" s="1"/>
  <c r="AC196" i="13"/>
  <c r="AA78" i="13"/>
  <c r="AB78" i="13" s="1"/>
  <c r="AA321" i="13"/>
  <c r="AB321" i="13" s="1"/>
  <c r="AA241" i="13"/>
  <c r="AB241" i="13" s="1"/>
  <c r="AA227" i="13"/>
  <c r="AB227" i="13" s="1"/>
  <c r="AA202" i="13"/>
  <c r="AB202" i="13" s="1"/>
  <c r="AA311" i="13"/>
  <c r="AB311" i="13" s="1"/>
  <c r="AA238" i="13"/>
  <c r="AB238" i="13" s="1"/>
  <c r="AA211" i="13"/>
  <c r="AB211" i="13" s="1"/>
  <c r="AA145" i="13"/>
  <c r="AB145" i="13" s="1"/>
  <c r="AA173" i="13"/>
  <c r="AB173" i="13" s="1"/>
  <c r="AC15" i="13"/>
  <c r="AA7" i="13"/>
  <c r="AB7" i="13" s="1"/>
  <c r="AC367" i="13" l="1"/>
  <c r="AC182" i="13"/>
  <c r="AC179" i="13"/>
  <c r="AC144" i="13"/>
  <c r="AC61" i="13"/>
  <c r="AC24" i="13"/>
  <c r="AC396" i="13"/>
  <c r="AC73" i="13"/>
  <c r="AC32" i="13"/>
  <c r="AC148" i="13"/>
  <c r="AC71" i="13"/>
  <c r="AC13" i="13"/>
  <c r="AC63" i="13"/>
  <c r="AC16" i="13"/>
  <c r="AC77" i="13"/>
  <c r="AC20" i="13"/>
  <c r="AB68" i="13"/>
  <c r="AB385" i="13"/>
  <c r="AB37" i="13"/>
  <c r="AB62" i="13"/>
  <c r="AB297" i="13"/>
  <c r="AC297" i="13" s="1"/>
  <c r="AB350" i="13"/>
  <c r="AC350" i="13" s="1"/>
  <c r="AB184" i="13"/>
  <c r="AB395" i="13"/>
  <c r="AB153" i="13"/>
  <c r="AB330" i="13"/>
  <c r="AC330" i="13" s="1"/>
  <c r="AB380" i="13"/>
  <c r="AC380" i="13" s="1"/>
  <c r="AB83" i="13"/>
  <c r="AB169" i="13"/>
  <c r="AC169" i="13" s="1"/>
  <c r="AB337" i="13"/>
  <c r="AC337" i="13" s="1"/>
  <c r="AB379" i="13"/>
  <c r="AB81" i="13"/>
  <c r="AB301" i="13"/>
  <c r="AC301" i="13" s="1"/>
  <c r="AB142" i="13"/>
  <c r="AB164" i="13"/>
  <c r="AC164" i="13" s="1"/>
  <c r="AB339" i="13"/>
  <c r="AB264" i="13"/>
  <c r="AC264" i="13" s="1"/>
  <c r="AB88" i="13"/>
  <c r="AC88" i="13" s="1"/>
  <c r="AB289" i="13"/>
  <c r="AC289" i="13" s="1"/>
  <c r="AB324" i="13"/>
  <c r="AC324" i="13" s="1"/>
  <c r="AB30" i="13"/>
  <c r="AB35" i="13"/>
  <c r="AC84" i="13"/>
  <c r="AC38" i="13"/>
  <c r="AC86" i="13"/>
  <c r="AC161" i="13"/>
  <c r="AC19" i="13"/>
  <c r="AC25" i="13"/>
  <c r="AC391" i="13"/>
  <c r="AC65" i="13"/>
  <c r="AC387" i="13"/>
  <c r="AC7" i="13"/>
  <c r="AC221" i="13"/>
  <c r="AC180" i="13"/>
  <c r="AC238" i="13"/>
  <c r="AC227" i="13"/>
  <c r="AC313" i="13"/>
  <c r="AC256" i="13"/>
  <c r="AC160" i="13"/>
  <c r="AC121" i="13"/>
  <c r="AC226" i="13"/>
  <c r="AC124" i="13"/>
  <c r="AC373" i="13"/>
  <c r="AC366" i="13"/>
  <c r="AC162" i="13"/>
  <c r="AC172" i="13"/>
  <c r="AC310" i="13"/>
  <c r="AC181" i="13"/>
  <c r="AC185" i="13"/>
  <c r="AC217" i="13"/>
  <c r="AC112" i="13"/>
  <c r="AC245" i="13"/>
  <c r="AC28" i="13"/>
  <c r="AC34" i="13"/>
  <c r="AC129" i="13"/>
  <c r="AC110" i="13"/>
  <c r="AC216" i="13"/>
  <c r="AC341" i="13"/>
  <c r="AC33" i="13"/>
  <c r="AC251" i="13"/>
  <c r="AC26" i="13"/>
  <c r="AC104" i="13"/>
  <c r="AC249" i="13"/>
  <c r="AC388" i="13"/>
  <c r="AC102" i="13"/>
  <c r="AC57" i="13"/>
  <c r="AC265" i="13"/>
  <c r="AC137" i="13"/>
  <c r="AC106" i="13"/>
  <c r="AC243" i="13"/>
  <c r="AC328" i="13"/>
  <c r="AC233" i="13"/>
  <c r="AC109" i="13"/>
  <c r="AC240" i="13"/>
  <c r="AC140" i="13"/>
  <c r="AC317" i="13"/>
  <c r="AC290" i="13"/>
  <c r="AC354" i="13"/>
  <c r="AC100" i="13"/>
  <c r="AC209" i="13"/>
  <c r="AC356" i="13"/>
  <c r="AC123" i="13"/>
  <c r="AC145" i="13"/>
  <c r="AC241" i="13"/>
  <c r="AC74" i="13"/>
  <c r="AC315" i="13"/>
  <c r="AC224" i="13"/>
  <c r="AC111" i="13"/>
  <c r="AC244" i="13"/>
  <c r="AC206" i="13"/>
  <c r="AC372" i="13"/>
  <c r="AC152" i="13"/>
  <c r="AC132" i="13"/>
  <c r="AC225" i="13"/>
  <c r="AC215" i="13"/>
  <c r="AC158" i="13"/>
  <c r="AC230" i="13"/>
  <c r="AC138" i="13"/>
  <c r="AC236" i="13"/>
  <c r="AC128" i="13"/>
  <c r="AC253" i="13"/>
  <c r="AC392" i="13"/>
  <c r="AC394" i="13"/>
  <c r="AC97" i="13"/>
  <c r="AC207" i="13"/>
  <c r="AC114" i="13"/>
  <c r="AC247" i="13"/>
  <c r="AC220" i="13"/>
  <c r="AC56" i="13"/>
  <c r="AC259" i="13"/>
  <c r="AC376" i="13"/>
  <c r="AC191" i="13"/>
  <c r="AC120" i="13"/>
  <c r="AC397" i="13"/>
  <c r="AC386" i="13"/>
  <c r="AC126" i="13"/>
  <c r="AC363" i="13"/>
  <c r="AC273" i="13"/>
  <c r="AC165" i="13"/>
  <c r="AC118" i="13"/>
  <c r="AC318" i="13"/>
  <c r="AC198" i="13"/>
  <c r="AC45" i="13"/>
  <c r="AC176" i="13"/>
  <c r="AC248" i="13"/>
  <c r="AC79" i="13"/>
  <c r="AC150" i="13"/>
  <c r="AC294" i="13"/>
  <c r="AC203" i="13"/>
  <c r="AC308" i="13"/>
  <c r="AC173" i="13"/>
  <c r="AC311" i="13"/>
  <c r="AC321" i="13"/>
  <c r="AC125" i="13"/>
  <c r="AC163" i="13"/>
  <c r="AC29" i="13"/>
  <c r="AC305" i="13"/>
  <c r="AC119" i="13"/>
  <c r="AC96" i="13"/>
  <c r="AC222" i="13"/>
  <c r="AC194" i="13"/>
  <c r="AC383" i="13"/>
  <c r="AC64" i="13"/>
  <c r="AC239" i="13"/>
  <c r="AC307" i="13"/>
  <c r="AC27" i="13"/>
  <c r="AC157" i="13"/>
  <c r="AC103" i="13"/>
  <c r="AC319" i="13"/>
  <c r="AC174" i="13"/>
  <c r="AC316" i="13"/>
  <c r="AC374" i="13"/>
  <c r="AC105" i="13"/>
  <c r="AC309" i="13"/>
  <c r="AC130" i="13"/>
  <c r="AC255" i="13"/>
  <c r="AC358" i="13"/>
  <c r="AC235" i="13"/>
  <c r="AC257" i="13"/>
  <c r="AC48" i="13"/>
  <c r="AC133" i="13"/>
  <c r="AC268" i="13"/>
  <c r="AC210" i="13"/>
  <c r="AC18" i="13"/>
  <c r="AC10" i="13"/>
  <c r="AC279" i="13"/>
  <c r="AC187" i="13"/>
  <c r="AC282" i="13"/>
  <c r="AC122" i="13"/>
  <c r="AC60" i="13"/>
  <c r="AC261" i="13"/>
  <c r="AC299" i="13"/>
  <c r="AC107" i="13"/>
  <c r="AC178" i="13"/>
  <c r="AC55" i="13"/>
  <c r="AC246" i="13"/>
  <c r="AC370" i="13"/>
  <c r="AC266" i="13"/>
  <c r="AC252" i="13"/>
  <c r="AC389" i="13"/>
  <c r="AC219" i="13"/>
  <c r="AC205" i="13"/>
  <c r="AC229" i="13"/>
  <c r="AC211" i="13"/>
  <c r="AC202" i="13"/>
  <c r="AC78" i="13"/>
  <c r="AC204" i="13"/>
  <c r="AC250" i="13"/>
  <c r="AC99" i="13"/>
  <c r="AC183" i="13"/>
  <c r="AC113" i="13"/>
  <c r="AC127" i="13"/>
  <c r="AC116" i="13"/>
  <c r="AC237" i="13"/>
  <c r="AC254" i="13"/>
  <c r="AC98" i="13"/>
  <c r="AC306" i="13"/>
  <c r="AC149" i="13"/>
  <c r="AC151" i="13"/>
  <c r="AC22" i="13"/>
  <c r="AC80" i="13"/>
  <c r="AC201" i="13"/>
  <c r="AC108" i="13"/>
  <c r="AC214" i="13"/>
  <c r="AC381" i="13"/>
  <c r="AC17" i="13"/>
  <c r="AC117" i="13"/>
  <c r="AC208" i="13"/>
  <c r="AC314" i="13"/>
  <c r="AC242" i="13"/>
  <c r="AC36" i="13"/>
  <c r="AC218" i="13"/>
  <c r="AC155" i="13"/>
  <c r="AC94" i="13"/>
  <c r="AC39" i="13"/>
  <c r="AC353" i="13"/>
  <c r="AC59" i="13"/>
  <c r="AC295" i="13"/>
  <c r="AC212" i="13"/>
  <c r="AC293" i="13"/>
  <c r="AC302" i="13"/>
  <c r="AC231" i="13"/>
  <c r="AC115" i="13"/>
  <c r="AC154" i="13"/>
  <c r="AC258" i="13"/>
  <c r="AC92" i="13"/>
  <c r="AC159" i="13"/>
  <c r="AC101" i="13"/>
  <c r="AC95" i="13"/>
  <c r="AC382" i="13"/>
  <c r="AC339" i="13" l="1"/>
  <c r="AC81" i="13"/>
  <c r="AC184" i="13"/>
  <c r="AC37" i="13"/>
  <c r="AC142" i="13"/>
  <c r="AC385" i="13"/>
  <c r="AC30" i="13"/>
  <c r="AC153" i="13"/>
  <c r="AC68" i="13"/>
  <c r="AC379" i="13"/>
  <c r="AC83" i="13"/>
  <c r="AC395" i="13"/>
  <c r="AC35" i="13"/>
  <c r="AC62"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AA05. Damaris Garcerant Jimenez</author>
    <author>Autor</author>
    <author>EMIRO NEL PALACIOS D</author>
  </authors>
  <commentList>
    <comment ref="I159" authorId="0" shapeId="0" xr:uid="{00000000-0006-0000-0100-000001000000}">
      <text>
        <r>
          <rPr>
            <b/>
            <sz val="9"/>
            <rFont val="Tahoma"/>
            <family val="2"/>
          </rPr>
          <t>AA05. Damaris Garcerant Jimenez:</t>
        </r>
        <r>
          <rPr>
            <sz val="9"/>
            <rFont val="Tahoma"/>
            <family val="2"/>
          </rPr>
          <t xml:space="preserve">
640,844,149</t>
        </r>
      </text>
    </comment>
    <comment ref="F191" authorId="1" shapeId="0" xr:uid="{00000000-0006-0000-0100-000002000000}">
      <text>
        <r>
          <rPr>
            <b/>
            <sz val="9"/>
            <rFont val="Tahoma"/>
            <family val="2"/>
          </rPr>
          <t>Autor:</t>
        </r>
        <r>
          <rPr>
            <sz val="9"/>
            <rFont val="Tahoma"/>
            <family val="2"/>
          </rPr>
          <t xml:space="preserve">
PRECIO COMBUSTIBLE MARZO  8.639</t>
        </r>
      </text>
    </comment>
    <comment ref="G191" authorId="1" shapeId="0" xr:uid="{00000000-0006-0000-0100-000003000000}">
      <text>
        <r>
          <rPr>
            <b/>
            <sz val="9"/>
            <rFont val="Tahoma"/>
            <family val="2"/>
          </rPr>
          <t>Autor:</t>
        </r>
        <r>
          <rPr>
            <sz val="9"/>
            <rFont val="Tahoma"/>
            <family val="2"/>
          </rPr>
          <t xml:space="preserve">
PRECIO COMBUSTIBLE MARZO  8.639</t>
        </r>
      </text>
    </comment>
    <comment ref="F196" authorId="1" shapeId="0" xr:uid="{00000000-0006-0000-0100-000004000000}">
      <text>
        <r>
          <rPr>
            <b/>
            <sz val="9"/>
            <rFont val="Tahoma"/>
            <family val="2"/>
          </rPr>
          <t>Autor:</t>
        </r>
        <r>
          <rPr>
            <sz val="9"/>
            <rFont val="Tahoma"/>
            <family val="2"/>
          </rPr>
          <t xml:space="preserve">
PRECIO COMBUSTIBLE ACPM MARZO 8.485</t>
        </r>
      </text>
    </comment>
    <comment ref="F206" authorId="1" shapeId="0" xr:uid="{00000000-0006-0000-0100-000005000000}">
      <text>
        <r>
          <rPr>
            <b/>
            <sz val="9"/>
            <rFont val="Tahoma"/>
            <family val="2"/>
          </rPr>
          <t>Autor:</t>
        </r>
        <r>
          <rPr>
            <sz val="9"/>
            <rFont val="Tahoma"/>
            <family val="2"/>
          </rPr>
          <t xml:space="preserve">
PRECIO COMBUSTIBLE MARZO  8.639</t>
        </r>
      </text>
    </comment>
    <comment ref="G206" authorId="1" shapeId="0" xr:uid="{00000000-0006-0000-0100-000006000000}">
      <text>
        <r>
          <rPr>
            <b/>
            <sz val="9"/>
            <rFont val="Tahoma"/>
            <family val="2"/>
          </rPr>
          <t>Autor:</t>
        </r>
        <r>
          <rPr>
            <sz val="9"/>
            <rFont val="Tahoma"/>
            <family val="2"/>
          </rPr>
          <t xml:space="preserve">
PRECIO COMBUSTIBLE MARZO  8.639</t>
        </r>
      </text>
    </comment>
    <comment ref="B268" authorId="2" shapeId="0" xr:uid="{00000000-0006-0000-0100-000007000000}">
      <text>
        <r>
          <rPr>
            <b/>
            <sz val="9"/>
            <rFont val="Tahoma"/>
            <family val="2"/>
          </rPr>
          <t>EMIRO NEL PALACIOS D:</t>
        </r>
        <r>
          <rPr>
            <sz val="9"/>
            <rFont val="Tahoma"/>
            <family val="2"/>
          </rPr>
          <t xml:space="preserve">
02-02-01-003-004-07
Plásticos en formas primarias</t>
        </r>
      </text>
    </comment>
    <comment ref="C276" authorId="2" shapeId="0" xr:uid="{00000000-0006-0000-0100-000008000000}">
      <text>
        <r>
          <rPr>
            <b/>
            <sz val="9"/>
            <rFont val="Tahoma"/>
            <family val="2"/>
          </rPr>
          <t>EMIRO NEL PALACIOS D:</t>
        </r>
        <r>
          <rPr>
            <sz val="9"/>
            <rFont val="Tahoma"/>
            <family val="2"/>
          </rPr>
          <t xml:space="preserve">
QUE  COLOR</t>
        </r>
      </text>
    </comment>
    <comment ref="B287" authorId="2" shapeId="0" xr:uid="{00000000-0006-0000-0100-000009000000}">
      <text>
        <r>
          <rPr>
            <b/>
            <sz val="9"/>
            <rFont val="Tahoma"/>
            <family val="2"/>
          </rPr>
          <t>EMIRO NEL PALACIOS D:</t>
        </r>
        <r>
          <rPr>
            <sz val="9"/>
            <rFont val="Tahoma"/>
            <family val="2"/>
          </rPr>
          <t xml:space="preserve">
02-02-01-003-006-09
Otros productos plásticos</t>
        </r>
      </text>
    </comment>
  </commentList>
</comments>
</file>

<file path=xl/sharedStrings.xml><?xml version="1.0" encoding="utf-8"?>
<sst xmlns="http://schemas.openxmlformats.org/spreadsheetml/2006/main" count="5642" uniqueCount="1918">
  <si>
    <t>FUERZAS MILITARES DE COLOMBIA</t>
  </si>
  <si>
    <t>EJERCITO NACIONAL</t>
  </si>
  <si>
    <t xml:space="preserve">PRIMERA DIVISIÓN </t>
  </si>
  <si>
    <t xml:space="preserve">SEGUNDA BRIGADA </t>
  </si>
  <si>
    <t xml:space="preserve">BATALLÓN DE ALTA MONTAÑA No. 6 </t>
  </si>
  <si>
    <t xml:space="preserve">Ciudad: Cienaga </t>
  </si>
  <si>
    <t xml:space="preserve">Departamento: Magdalena </t>
  </si>
  <si>
    <t>Fecha :29 de Marzo de 2021</t>
  </si>
  <si>
    <t>PLAN DE NECESIDADES No .                         QUE EMITE EL COMANDO DEL BATALLÓN DE ALTA MONTAÑA No. 6, PARA LA EJECUCIÓN DEL APORTE EN ESPECIE OTORGADO MEDIANTE EL CONVENIO DE COLABORACIÓN CON LA EMPRESA DRUMMOND LTD.   PARA EL COMANDO DE LA PRIMERA DIVISIÓN, BRIGADAS TERRITORIALES  Y SUS UNIDADES TACTICAS  CELEBRADO ENTRE EL MINISTERIO DE DEFENSA NACIONAL - EJÉRCITO NACIONAL Y LA EMPRESA DRUMMOND LTD. PARA LA VIGENCIA DEL 2021</t>
  </si>
  <si>
    <t>1. SITUACIÓN:</t>
  </si>
  <si>
    <r>
      <rPr>
        <sz val="10.5"/>
        <rFont val="Arial"/>
        <family val="2"/>
      </rPr>
      <t>El convenio de colaboración celebrado entre el Ministerio de Defensa Nacional y la empresa Drummond Ltd., establece apoyos que se deben emplear de acuerdo a las necesidades destinadas a mantener las condiciones de protección, bienestar, entrenamiento y capacitación al personal militar, destinado para la protección de las áreas de infraestructura crítica y de activos estratégicos del Estado.
La empresa Drummond Ltd. suscribió el convenio de colaboración</t>
    </r>
    <r>
      <rPr>
        <b/>
        <sz val="10.5"/>
        <rFont val="Arial"/>
        <family val="2"/>
      </rPr>
      <t>,</t>
    </r>
    <r>
      <rPr>
        <sz val="10.5"/>
        <rFont val="Arial"/>
        <family val="2"/>
      </rPr>
      <t xml:space="preserve"> con el propósito de otorgar recursos en dinero para ser ejecutados de acuerdo con  el plan de necesidades; estos recursos son en especie.</t>
    </r>
  </si>
  <si>
    <t>2. MISIÓN:</t>
  </si>
  <si>
    <t>El Batallón de Alta Montaña No 6 ¨MY Robinson Daniel Ruiz Garzón¨, desarrolla operaciones militares de combate irregular de manera conjunta , coordinada e interagencial en el actual campo de combate que se presenta bajo los preceptos de volátil, incierto, complejo y ambiguo (VICA), de forma articulada y diferencial , para neutralizar el grupo delictivo organizado (GDO) Los Pachenca y los demás grupos delincuenciales comunes organizados (GDCO) que se encuentren en la jurisdicción asignada; así como también,  los demás factores de inestabilidad, en asistencia a la policía nacional bajo los preceptos del respeto ,  promoción y aplicación del DIH y los DDHH  en la jurisdicción asignada que permita seguir construyendo un Magdalena prospero, seguro y en paz.</t>
  </si>
  <si>
    <t xml:space="preserve">3. EJECUCIÓN: </t>
  </si>
  <si>
    <t>3.1. CONCEPTOS GENERALES</t>
  </si>
  <si>
    <t>Planear con cargo a los aportes en dinero asignados mediante convenios las necesidades presentadas por el Batallón de Alta Montaña No. 6,   utilizando correctamente los rubros del Catalogo Rubros Presupuestales Gastos Generales del Ministerio de Defensa Nacional.</t>
  </si>
  <si>
    <t>3.2. JUSTIFICACIÓN DE LA NECESIDAD</t>
  </si>
  <si>
    <t xml:space="preserve">Teniendo en cuenta la misionalidad del Batallón y que la asignación de recursos fiscales por parte del Estado no es la suficiente para mitigar las necesidades de la Unidad, esta Unidad planteo adquirir estos recursos a traves del Convenio de Colaboración entre el Ministerio de Defensa Nacional - Ejercito Nacional - Batallón de Alta Montaña No. 6  la empresa DRUMMOND LTD., así: </t>
  </si>
  <si>
    <r>
      <rPr>
        <b/>
        <sz val="10.5"/>
        <color theme="1"/>
        <rFont val="Arial"/>
        <family val="2"/>
      </rPr>
      <t>COMBUSTIBLE - LLANTAS - REPUESTOS Y MANTENIMIENTO DE VEHÍCULOS (orientado a los vehículos tipo motocicleta)</t>
    </r>
    <r>
      <rPr>
        <sz val="10.5"/>
        <color theme="1"/>
        <rFont val="Arial"/>
        <family val="2"/>
      </rPr>
      <t xml:space="preserve">: Los procesos misionales del Batallón, enmarcados en el sector de Seguridad y Defensa del Gobierno Nacional están orientados hacia operaciones Terrestres, cuyo propósito principal es el control territorial. Por otro lado, el consolidado de la información estadística delincuencial y de violencia del Departamento de Magdalena, demuestra la necesidad de fortalecer la capacidad de movilidad para la Fuerza Pública mejorando la operatividad y efectividad de la misma. por lo cual se hace necesario e indispensable el apoyo con el suministro de combustible para garantizar el cumplimiento de la Misión. </t>
    </r>
  </si>
  <si>
    <r>
      <rPr>
        <b/>
        <sz val="10.5"/>
        <color theme="1"/>
        <rFont val="Arial"/>
        <family val="2"/>
      </rPr>
      <t xml:space="preserve">PASAJES AEREOS Y TERRESTRES : </t>
    </r>
    <r>
      <rPr>
        <sz val="10.5"/>
        <color theme="1"/>
        <rFont val="Arial"/>
        <family val="2"/>
      </rPr>
      <t xml:space="preserve">El Batallón de Alta Montaña No. 6, pretende brindar moral y bienestar al personal organico de la Unidad adquiriendo pasajes aereos y terrestres para aquellos que se encuentran velando por la seguridad de la poblaciòn,  de igual  para los que estan en cumplimiento tareas administrativas demostrando un  excelente desempeño en su cargo que siendo esto una recompensa a la labor desarrollada. </t>
    </r>
  </si>
  <si>
    <r>
      <rPr>
        <b/>
        <sz val="10.5"/>
        <color theme="1"/>
        <rFont val="Arial"/>
        <family val="2"/>
      </rPr>
      <t xml:space="preserve">VALLAS: </t>
    </r>
    <r>
      <rPr>
        <sz val="10.5"/>
        <color theme="1"/>
        <rFont val="Arial"/>
        <family val="2"/>
      </rPr>
      <t xml:space="preserve">De acuerdo a las ordenes emitidas por el presidente de la Republica y lineaminetos de las politicas de Comando General referente al tema en Derechos Humanos y Proteccion al medio ambiente de da cumplimiento adquiriendo vallas con temas alusivos a los derechos humanos. </t>
    </r>
  </si>
  <si>
    <r>
      <rPr>
        <b/>
        <sz val="10.5"/>
        <color theme="1"/>
        <rFont val="Arial"/>
        <family val="2"/>
      </rPr>
      <t xml:space="preserve">MATERIALES DE CONSTRUCCIÓN: </t>
    </r>
    <r>
      <rPr>
        <sz val="10.5"/>
        <color theme="1"/>
        <rFont val="Arial"/>
        <family val="2"/>
      </rPr>
      <t>El Batallón de Alta Montaña No. 6, necesita adquirir unos Materiales de construcción los cuales serean utilizados en el mantenimiento de las instalaciones de las Bases asignadas al Batallón de Alta Montaña No. 6, tales como: Base Militar de Papare, Base Militar de costa Verde, Base Militar de Tucurinca y  Base Militar de Santa Clara. Actualmente en las diferentes Bases del Batallón se puede evidenciar que las instalaciones se encuentran en mal estado dentro de lo cual podemos mencionar  los más importantes:
• Cubiertas de eternit dañadas o destruidas.
• Estructuras de madera en mal estado
• Instalaciones eléctricas en mal estado
• Instalaciones sanitarias obstruidas
• Puertas y ventanas de madera dañadas
• Fachadas interiores y exteriores con pintura envejecida
• Sistemas de aguas servidas dañadas o destruidas
• Pisos dañados 
• Baterías sanitarias inservibles y antihigiénicas
• Vías de acceso y vías internas en mal estado.  Con estos antecedentes podemos concluir que si no se tiene infraestructura adecuada para el desarrollo de las diferentes actividades que se realizan todas y cada una de ellas encaminadas a la Defensa y Seguridad de la Población, El Batallón no estarían en capacidad de cumplir su misión al 100% por lo cual se solicita y teniente en cuenta que la mano de obra será responsabilidad de la Unidad con la escuadra de mantenimiento</t>
    </r>
  </si>
  <si>
    <r>
      <rPr>
        <b/>
        <sz val="10.5"/>
        <color theme="1"/>
        <rFont val="Arial"/>
        <family val="2"/>
      </rPr>
      <t xml:space="preserve">HERRAMIENTAS: </t>
    </r>
    <r>
      <rPr>
        <sz val="10.5"/>
        <color theme="1"/>
        <rFont val="Arial"/>
        <family val="2"/>
      </rPr>
      <t xml:space="preserve">La Unidad cuenta con una escuadra de mantenimiento, encargada del mantenimiento de las instalaciones de la Unidad, pero actualmente la Escuadra no cuenta con los elementos, en cuanto a herramientas, necesarios para poder adelantar su labor a un 100%, siendo esto una falencia debido a que muchos de los mantenimientos a pesar de que se cuenta con el personal idoneo no se tiene la herramienta para concluirlo. </t>
    </r>
  </si>
  <si>
    <r>
      <rPr>
        <b/>
        <sz val="10.5"/>
        <color theme="1"/>
        <rFont val="Arial"/>
        <family val="2"/>
      </rPr>
      <t xml:space="preserve">GUADAÑAS: </t>
    </r>
    <r>
      <rPr>
        <sz val="10.5"/>
        <color theme="1"/>
        <rFont val="Arial"/>
        <family val="2"/>
      </rPr>
      <t xml:space="preserve">Teniendo en cuenta la ubicación geografica de la diferentes bases militares asignadas a la Unidad es necesario este tipo de elementos con el fin de sesgar hierba Y y obtener como beneficio que los alrededores de las instalaciones de la Unidadestén libres de maleza. </t>
    </r>
  </si>
  <si>
    <r>
      <rPr>
        <b/>
        <sz val="10.5"/>
        <color theme="1"/>
        <rFont val="Arial"/>
        <family val="2"/>
      </rPr>
      <t xml:space="preserve">EQUIPOS DE COMPUTO - IMPRESORAS - ESCANNER: </t>
    </r>
    <r>
      <rPr>
        <sz val="10.5"/>
        <color theme="1"/>
        <rFont val="Arial"/>
        <family val="2"/>
      </rPr>
      <t xml:space="preserve">Requiere  elementos de Equipos y maquinas para oficina para la unidad para el correcto planemiento, organizacion y ejecucion de las operaciones al igual que la administracion y logistica que requieren nuestros oficiales, suboficiales y soldados para el cumplimineto de la mision, teniendo en cuenta que a la fecha solo cuenta con seis computadores en cargos y 3 impresoras para el area administrativa de la Unidad. </t>
    </r>
  </si>
  <si>
    <r>
      <rPr>
        <b/>
        <sz val="10.5"/>
        <color theme="1"/>
        <rFont val="Arial"/>
        <family val="2"/>
      </rPr>
      <t xml:space="preserve">MEDICAMENTOS: </t>
    </r>
    <r>
      <rPr>
        <sz val="10.5"/>
        <color theme="1"/>
        <rFont val="Arial"/>
        <family val="2"/>
      </rPr>
      <t xml:space="preserve">Se Requiere elementos y medicamentos que componen el Botiquin de primeros auxilios teniendo la importancia de este, para poder atender aquellas novedades  que suceden en cualquier momento y lugar. Es indispensable que esté correctamente equipado con elementos que puedan ayudar en una situación de emergencia. Y teniendo en cuenta el ajuste de austeridad que tienen todas las entidades el suministro de medicamentos para estos botiquines se ha visto afectado, por lo cual se solicita este apoyo para poder tener unos botiquines que cumplan con las normas establecidas y ser enviados al personal que se encuentra en el area de operaciones en el cumplimiento de la Misión. </t>
    </r>
  </si>
  <si>
    <r>
      <rPr>
        <b/>
        <sz val="10.5"/>
        <color theme="1"/>
        <rFont val="Arial"/>
        <family val="2"/>
      </rPr>
      <t xml:space="preserve">AIRES ACONDICIONADOS: </t>
    </r>
    <r>
      <rPr>
        <sz val="10.5"/>
        <color theme="1"/>
        <rFont val="Arial"/>
        <family val="2"/>
      </rPr>
      <t xml:space="preserve">Debido a la ubicación geografica de las instalaciones del Batallón donde las temperaturas son por encima de los 30°C, y con el fin de mantener el espacio de trabajo y descanso cómodo y agradable permitiendo a los miembors organicos de la Unidad realizar sus labores con mayor productividad y eficacia. Uno de los factores más importantes para lograrlo y que en ocasiones no es considerado como prioridad es la climatización de las oficinas, rancho de tropa, casino del soldado y alojamiento.  Es por ello que la climatización juega un rol muy importante para mantener la productividad del personal, ya que ésta nos permitirá crear condiciones de temperatura, humedad y limpieza del aire adecuadas para la comodidad dentro de los espacios de trabajo y descanso. </t>
    </r>
  </si>
  <si>
    <t>3.3. TIEMPO DE EJECUCIÓN</t>
  </si>
  <si>
    <t>El plazo de ejecución para los aportes en dinero será contado desde el perfeccionamiento del contrato hasta la entrega de los bienes y/o servicios.</t>
  </si>
  <si>
    <t>3.4. LUGAR DE ENTREGA Y/O EJECUCIÓN</t>
  </si>
  <si>
    <t>* Los elementos objeto del proceso de contratacion deberan entregarse en los siguentes almacenes, con su respectiva factura comercial y los demas documentos requereridos.</t>
  </si>
  <si>
    <t xml:space="preserve">CENTRO LOGISTICO: Almacen de intendencia Batallon de Infanteria Mecanizado No. 5 Cordova, ubicado en la calle Carrera 4 No.35-00 via al  Rodadero, Santa Marta Magdalena, Centro de Costos  3M1H218333.  </t>
  </si>
  <si>
    <t>UNIDAD</t>
  </si>
  <si>
    <t>SIGLA UNIDAD</t>
  </si>
  <si>
    <t xml:space="preserve">BATALLON DE ALTA MONTAÑA No. 6 </t>
  </si>
  <si>
    <t>BAMRU</t>
  </si>
  <si>
    <t>3.5. MISIONES PARTICULARES</t>
  </si>
  <si>
    <t>3.5.1  CEDE4</t>
  </si>
  <si>
    <t>Para la adquisición del material de acuerdo al presente plan de necesidades, la Unidad debe velar por el control y seguimiento de la contratación que se va a establecer teniendo</t>
  </si>
  <si>
    <t xml:space="preserve">en cuenta la ficha técnica de planeamiento logístico  (entrega)  de acuerdo a la Directiva Permanente No.  01034-8 y la ficha técnica de planeamiento logístico  </t>
  </si>
  <si>
    <t>(abastecimiento) de acuerdo a la Directiva Permanente  01034-4 para la recepción y entrega del material  a contratar por parte del Comando de adquisiciones a la Div01</t>
  </si>
  <si>
    <t xml:space="preserve">3.5.2 Jefe de Estado Mayor de La Primera División </t>
  </si>
  <si>
    <t xml:space="preserve"> - Supervisa la elaboración del plan con las necesidades presentadas por sus Brigadas Territoriales y las suyas propias.</t>
  </si>
  <si>
    <t xml:space="preserve"> - Aprueba el plan de necesidadespara ser enviado a la Dirección de Convenios.</t>
  </si>
  <si>
    <t xml:space="preserve"> - Verifica el cumplimiento del presente plan de necesidades.</t>
  </si>
  <si>
    <t xml:space="preserve">3.5.3 Jefe de Estado Mayor de La Segunda Brigada  </t>
  </si>
  <si>
    <t xml:space="preserve"> - Supervisa la elaboración del plan con las necesidades presentadas por sus Unidades Tacticas y las suyas propias.</t>
  </si>
  <si>
    <t xml:space="preserve"> - Aprueba el plan de necesidadespara ser enviado a la Primera División.  </t>
  </si>
  <si>
    <t xml:space="preserve">3.5.4 Ejecutivo y Segundo Comandante </t>
  </si>
  <si>
    <t xml:space="preserve"> - Supervisa la elaboración del plan con las necesidades que tiene la Unidad </t>
  </si>
  <si>
    <t xml:space="preserve"> - Aprueba el plan de necesidadespara ser enviado a la Segunda Brigada </t>
  </si>
  <si>
    <t>3.6. EJECUCIÓN APORTES</t>
  </si>
  <si>
    <t>Los aportes en  especie asignados serán exclusivamente para cubrir la necesidad de los bienes y/o servicios a adquirir para el año 2021 y hasta agotar presupuesto.</t>
  </si>
  <si>
    <t>4. UNIDAD, ARTICULO PRESUPUESTAL, RUBRO, RECURSO Y VALOR</t>
  </si>
  <si>
    <t>APORTE EN DINERO</t>
  </si>
  <si>
    <t>APORTE EN ESPECIE</t>
  </si>
  <si>
    <t>TOTAL APORTES</t>
  </si>
  <si>
    <t>CAPITULOS</t>
  </si>
  <si>
    <t>DINERO</t>
  </si>
  <si>
    <t>ESPECIE</t>
  </si>
  <si>
    <t>VALOR TOTAL</t>
  </si>
  <si>
    <t>1. APOYO SEGURIDAD INFRAESTRUCTURA</t>
  </si>
  <si>
    <t>2. BIENESTAR DE PERSONAL</t>
  </si>
  <si>
    <t xml:space="preserve">3. DERECHOS HUMANOS Y PROTECCION AL MEDIO AMBIENTE </t>
  </si>
  <si>
    <t xml:space="preserve">4. FORTALECIMIENTO INSTITUCIONAL Y GASTOS DE FUNCIONAMIENTO </t>
  </si>
  <si>
    <t xml:space="preserve">5. PROYECTOS ESTRATEGICOS </t>
  </si>
  <si>
    <t xml:space="preserve">6. CIENCIA Y TECNOLOGIA </t>
  </si>
  <si>
    <t>TOTAL</t>
  </si>
  <si>
    <t>RESUMEN RUBROS PRESUPUESTALES</t>
  </si>
  <si>
    <t>APORTES EN ESPECIE</t>
  </si>
  <si>
    <t>ARTICULO PRESUPUESTAL</t>
  </si>
  <si>
    <t xml:space="preserve">RUBRO PRESUPUESTAL (Denominación) </t>
  </si>
  <si>
    <t>RECURSO</t>
  </si>
  <si>
    <t>VALOR APROPIADO</t>
  </si>
  <si>
    <t xml:space="preserve">ACPM </t>
  </si>
  <si>
    <t xml:space="preserve">GASOLINA </t>
  </si>
  <si>
    <t>ACEITE  15 W 40</t>
  </si>
  <si>
    <t xml:space="preserve">ACEITE 20 W 50 </t>
  </si>
  <si>
    <t xml:space="preserve">BAMRU </t>
  </si>
  <si>
    <t>A-02-02-01-003-003</t>
  </si>
  <si>
    <t>PRODUCTOS DE HORNOS DE COQUE; PRODUCTOS DE REFINACIÓN DE PETRÓLEO Y COMBUSTIBLE NUCLEAR</t>
  </si>
  <si>
    <t>combustible Acpm-gasolina-aceite</t>
  </si>
  <si>
    <t>A-02-02-01-003-006</t>
  </si>
  <si>
    <t>PRODUCTOS DE CAUCHO Y PLÁSTICO</t>
  </si>
  <si>
    <t>llantas</t>
  </si>
  <si>
    <t>A-02-02-01-004-009</t>
  </si>
  <si>
    <t>EQUIPO DE TRANSPORTE</t>
  </si>
  <si>
    <t>repuestos</t>
  </si>
  <si>
    <t>A-02-02-01-004-003</t>
  </si>
  <si>
    <t>MAQUINARIA PARA USO GENERAL</t>
  </si>
  <si>
    <t>A-02-02-02-008-007</t>
  </si>
  <si>
    <t>SERVICIOS DE MANTENIMIENTO, REPARACIÓN E INSTALACIÓN (EXCEPTO SERVICIOS DE CONSTRUCCIÓN)</t>
  </si>
  <si>
    <t>mantenimiento</t>
  </si>
  <si>
    <t>A-02-02-02-006-004</t>
  </si>
  <si>
    <t>SERVICIOS DE TRANSPORTE DE PASAJEROS</t>
  </si>
  <si>
    <t>pasajes aereos</t>
  </si>
  <si>
    <t>pasajes terrestres</t>
  </si>
  <si>
    <t>A-02-02-02-008-009</t>
  </si>
  <si>
    <t xml:space="preserve">OTROS SERVICIOS DE FABRICACIÓN; SERVICIOS DE EDICIÓN, IMPRESIÓN Y REPRODUCCIÓN; SERVICIOS DE RECUPERACIÓN DE MATERIALES </t>
  </si>
  <si>
    <t>Vallas DD.HH</t>
  </si>
  <si>
    <t>A-02-02-01-003-001</t>
  </si>
  <si>
    <t>PRODUCTOS DE MADERA, CORCHO, CESTERÍA Y ESPARTERÍA</t>
  </si>
  <si>
    <t>A-02-02-01-003-004</t>
  </si>
  <si>
    <t>QUÍMICOS BÁSICOS</t>
  </si>
  <si>
    <t>A-02-02-01-003-005</t>
  </si>
  <si>
    <t>OTROS PRODUCTOS QUÍMICOS; FIBRAS ARTIFICIALES (O FIBRAS INDUSTRIALES HECHAS POR EL HOMBRE)</t>
  </si>
  <si>
    <t>A-02-02-01-003-007</t>
  </si>
  <si>
    <t>VIDRIO Y PRODUCTOS DE VIDRIO Y OTROS PRODUCTOS NO METÁLICOS N.C.P.PRODUCTOS DE CAUCHO Y PLÁSTICO</t>
  </si>
  <si>
    <t>A-02-02-01-003-008</t>
  </si>
  <si>
    <t>OTROS BIENES TRANSPORTABLES N.C.P.</t>
  </si>
  <si>
    <t>A-02-02-01-004-001</t>
  </si>
  <si>
    <t>METALES BÁSICOS</t>
  </si>
  <si>
    <t>A-02-02-01-004-002</t>
  </si>
  <si>
    <t>PRODUCTOS METÁLICOS ELABORADOS (EXCEPTO MAQUINARIA Y EQUIPO)</t>
  </si>
  <si>
    <t>A-02-02-01-004-006</t>
  </si>
  <si>
    <t>MAQUINARIA Y APARATOS ELÉCTRICOS</t>
  </si>
  <si>
    <t xml:space="preserve">HERAMMIENTAS </t>
  </si>
  <si>
    <t>A-02-02-01-004-004</t>
  </si>
  <si>
    <t>MAQUINARIA PARA USOS ESPECIALES</t>
  </si>
  <si>
    <t>A-02-02-01-004-008</t>
  </si>
  <si>
    <t>APARATOS MÉDICOS, INSTRUMENTOS ÓPTICOS Y DE PRECISIÓN, RELOJES</t>
  </si>
  <si>
    <t>VIDRIO Y PRODUCTOS DE VIDRIO Y OTROS PRODUCTOS NO METÁLICOS N.C.P.</t>
  </si>
  <si>
    <t xml:space="preserve">GUADAÑAS </t>
  </si>
  <si>
    <t>A-02-02-01-004-005</t>
  </si>
  <si>
    <t>MAQUINARIA DE OFICINA, CONTABILIDAD E INFORMÁTICA</t>
  </si>
  <si>
    <t>Equipo Computo</t>
  </si>
  <si>
    <t>A-02-02-01-004-007</t>
  </si>
  <si>
    <t>EQUIPO Y APARATOS DE RADIO, TELEVISIÓN Y COMUNICACIONES</t>
  </si>
  <si>
    <t xml:space="preserve">LICENCIAS </t>
  </si>
  <si>
    <t xml:space="preserve">impresoras </t>
  </si>
  <si>
    <t xml:space="preserve">SCANNER </t>
  </si>
  <si>
    <t xml:space="preserve">Mantenimiento de Equipo de computo </t>
  </si>
  <si>
    <t xml:space="preserve">MEDICAMENTOS </t>
  </si>
  <si>
    <t>AIRES ACONDICIONAC</t>
  </si>
  <si>
    <t>5. RELACION DE BIENES Y/O SERVICIOS ADQUIRIR</t>
  </si>
  <si>
    <t xml:space="preserve">APOYOS EN ESPECIE </t>
  </si>
  <si>
    <t>OTROS BIENES TRANSPORTABLES (EXCEPTO PRODUCTOS METÁLICOS, MAQUINARIA Y EQUIPO)</t>
  </si>
  <si>
    <t>A-02-02-01-003</t>
  </si>
  <si>
    <t xml:space="preserve">CLASIFICADOR POR OBJETO DEL GASTO </t>
  </si>
  <si>
    <t>NOMBRE CUENTA</t>
  </si>
  <si>
    <t>VALOR</t>
  </si>
  <si>
    <t>ITEM</t>
  </si>
  <si>
    <t>CÓDIGO DANE</t>
  </si>
  <si>
    <t xml:space="preserve">DESCRIPCIÓN DEL BIEN Y/O SERVICIO </t>
  </si>
  <si>
    <t>UNIDAD MEDIDA</t>
  </si>
  <si>
    <t>EXISTENCIAS (STOCK - INVENTARIOS)</t>
  </si>
  <si>
    <t xml:space="preserve">NECESIDAD </t>
  </si>
  <si>
    <t>NECESIDAD TOTAL</t>
  </si>
  <si>
    <t>UNSPSC (CCE)</t>
  </si>
  <si>
    <t>CÓDIGO MATERIAL SAP (OPCIONAL)</t>
  </si>
  <si>
    <t>CÓDIGO OTAN - NOC (OPCIONAL)</t>
  </si>
  <si>
    <t>GASOLINA MOTOR CORRIENTE</t>
  </si>
  <si>
    <t xml:space="preserve">GALONES </t>
  </si>
  <si>
    <t xml:space="preserve">DIESEL </t>
  </si>
  <si>
    <t xml:space="preserve">ACEITE 15W40 en Caneca de 55 galones </t>
  </si>
  <si>
    <t xml:space="preserve">Caneca </t>
  </si>
  <si>
    <t xml:space="preserve">ACEITE 20W50 en Caneca de 55 galones </t>
  </si>
  <si>
    <t>Llantas de caucho para buses y
camiones. Llantas para vehículo NPR REF. 750 R16</t>
  </si>
  <si>
    <t xml:space="preserve">UNIDAD    </t>
  </si>
  <si>
    <t>Llantas de caucho para automóviles. Llantas para vehículo CAMIONETA NISSAN REF 255/70 R 16</t>
  </si>
  <si>
    <t>Llantas de caucho para automóviles. Llantas para vehículo CAMIONETA CHEVROLET DIMAX REF 245/75 R 16</t>
  </si>
  <si>
    <t>A-02-02-01-004</t>
  </si>
  <si>
    <t>KIT DE ARRASTRE PARA MOTOCICLETA SUZUKI DR 200</t>
  </si>
  <si>
    <t>KIT DE ARRASTRE PARA MOTOCICLETA SUZUKI DR 650</t>
  </si>
  <si>
    <t>KIT DE ARRASTRE PARA MOTOCICLETA YAMAHA XTZ 250</t>
  </si>
  <si>
    <t>FILTRO DE ACEITE PARA MOTOCICLETA SUSUKI DR 200</t>
  </si>
  <si>
    <t xml:space="preserve">UNIDAD </t>
  </si>
  <si>
    <t>FILTRO DE ACEITE PARA MOTOCICLETA SUSUKI DR 650</t>
  </si>
  <si>
    <t>FILTRO DE AIRE PARA MOTOCICLETA SUSUKI DR 200</t>
  </si>
  <si>
    <t>FILTRO DE AIRE PARA MOTOCICLETA SUSUKI DR 650</t>
  </si>
  <si>
    <t xml:space="preserve">PASTILLA DE FRENOS PARA VEHÍCULOS CHEVROLET NPR </t>
  </si>
  <si>
    <t xml:space="preserve">JUEGO </t>
  </si>
  <si>
    <t xml:space="preserve">PASTILLA DE FRENOS PARA VEHÍCULOS CHEVROLET DIMAX </t>
  </si>
  <si>
    <t>PASTILLA DE FRENOS PARA VEHÍCULOS NISSAN FRONTIER</t>
  </si>
  <si>
    <t xml:space="preserve">BANDAS DE FRENOS PARA VEHÍCULOS CHEVROLET NPR </t>
  </si>
  <si>
    <t xml:space="preserve">BANDAS DE FRENOS PARA VEHÍCULOS NISSAN FRONTIER </t>
  </si>
  <si>
    <t xml:space="preserve">BANDAS DE FRENOS PARA VEHÍCULOS CHEVROLET DIMAX </t>
  </si>
  <si>
    <t xml:space="preserve">RODAMIENTO PARA VEHÍCULO NISSAN FRONTIER </t>
  </si>
  <si>
    <t xml:space="preserve">RODAMIENTO PARA VEHÍCULO CHEVROLET NPR </t>
  </si>
  <si>
    <t xml:space="preserve">FILTRO DE COMBUSTIBLE PARA VEHÍCULO NPR </t>
  </si>
  <si>
    <t xml:space="preserve">FILTRO DE AIRE PARA VEHÍCULO NPR </t>
  </si>
  <si>
    <t xml:space="preserve">FILTRO DE COMBUSTIBLE PARA VEHÍCULONISSAN FRONTIER </t>
  </si>
  <si>
    <t xml:space="preserve">FILTRO DE AIRE PARA VEHÍCULO NISSAN FRONTIER </t>
  </si>
  <si>
    <t xml:space="preserve">FILTRO DE COMBUSTIBLE PARA VEHÍCULO CHEVROLET DIMAX </t>
  </si>
  <si>
    <t xml:space="preserve">FILTRO DE AIRE PARA VEHÍCULO CHEVROLET DIMAX </t>
  </si>
  <si>
    <t>CAMBIO KIT DE ARRASTRE PARA MOTOCICLETA SUZUKI DR 200</t>
  </si>
  <si>
    <t>CAMBIO KIT DE ARRASTRE PARA MOTOCICLETA SUZUKI DR 650</t>
  </si>
  <si>
    <t>CAMBIO KIT DE ARRASTRE PARA MOTOCICLETA YAMAHA XTZ 250</t>
  </si>
  <si>
    <t>CAMBIO FILTRO DE ACEITE PARA MOTOCICLETA SUSUKI DR 200</t>
  </si>
  <si>
    <t>CAMBIO FILTRO DE ACEITE PARA MOTOCICLETA SUSUKI DR 650</t>
  </si>
  <si>
    <t>CAMBIO FILTRO DE AIRE PARA MOTOCICLETA SUSUKI DR 200</t>
  </si>
  <si>
    <t>CAMBIO FILTRO DE AIRE PARA MOTOCICLETA SUSUKI DR 650</t>
  </si>
  <si>
    <t xml:space="preserve">CAMBIO DEL JUEGO DE PASTILLA DE FRENOS PARA VEHÍCULOS CHEVROLET NPR </t>
  </si>
  <si>
    <t xml:space="preserve">CAMBIO DEL JUEGO DE PASTILLA DE FRENOS PARA VEHÍCULOS CHEVROLET DIMAX </t>
  </si>
  <si>
    <t>CAMBIO DEL JUEGO DE PASTILLA DE FRENOS PARA VEHÍCULOS NISSAN FRONTIER</t>
  </si>
  <si>
    <t xml:space="preserve">CAMBIO DEL BANDAS DE FRENOS PARA VEHÍCULOS CHEVROLET NPR </t>
  </si>
  <si>
    <t xml:space="preserve">CAMBIO DEL BANDAS DE FRENOS PARA VEHÍCULOS NISSAN FRONTIER </t>
  </si>
  <si>
    <t xml:space="preserve">CAMBIO DEL BANDAS DE FRENOS PARA VEHÍCULOS CHEVROLET DIMAX </t>
  </si>
  <si>
    <t xml:space="preserve">CAMBIO DEL  RODAMIENTO PARA VEHÍCULO NISSAN FRONTIER </t>
  </si>
  <si>
    <t xml:space="preserve">CAMBIO DEL  RODAMIENTO PARA VEHÍCULO CHEVROLET NPR </t>
  </si>
  <si>
    <t xml:space="preserve">CAMBIO FILTRO DE COMBUSTIBLE PARA VEHÍCULO NPR </t>
  </si>
  <si>
    <t xml:space="preserve">CAMBIO FILTRO DE AIRE PARA VEHÍCULO NPR </t>
  </si>
  <si>
    <t xml:space="preserve">CAMBIO FILTRO DE COMBUSTIBLE PARA VEHÍCULONISSAN FRONTIER </t>
  </si>
  <si>
    <t xml:space="preserve">CAMBIO FILTRO DE AIRE PARA VEHÍCULO NISSAN FRONTIER </t>
  </si>
  <si>
    <t xml:space="preserve">CAMBIO FILTRO DE COMBUSTIBLE PARA VEHÍCULO CHEVROLET DIMAX </t>
  </si>
  <si>
    <t xml:space="preserve">CAMBIO FILTRO DE AIRE PARA VEHÍCULO CHEVROLET DIMAX </t>
  </si>
  <si>
    <t>APOYO SEGURIDAD INFRAESTRUCTURA</t>
  </si>
  <si>
    <t>ALOJAMIENTO; SERVICIOS DE SUMINISTRO DE COMIDAS Y BEBIDAS; SERVICIOS DE TRANSPORTE; Y SERVICIOS DE DISTRIBUCIÓN DE ELECTRICIDAD, GAS Y AGUA</t>
  </si>
  <si>
    <t>A-02-02-02-006</t>
  </si>
  <si>
    <t xml:space="preserve">Santa Marta - Bogota </t>
  </si>
  <si>
    <t>Santa Marta - Medellin</t>
  </si>
  <si>
    <t xml:space="preserve">Santa Marta - Cali </t>
  </si>
  <si>
    <t xml:space="preserve">Santa Marta - Bucaramanga </t>
  </si>
  <si>
    <t xml:space="preserve">Santa Marta - Cucuta </t>
  </si>
  <si>
    <t>Bogota - Santa Marta</t>
  </si>
  <si>
    <t>Medellin - Santa Marta</t>
  </si>
  <si>
    <t>Cali - Santa Marta</t>
  </si>
  <si>
    <t>Bucaramanga - Santa Marta</t>
  </si>
  <si>
    <t xml:space="preserve">Cucuta - Santa Marta </t>
  </si>
  <si>
    <t xml:space="preserve">Barranquilla - Bogota </t>
  </si>
  <si>
    <t>Barranquilla  - Medellin</t>
  </si>
  <si>
    <t xml:space="preserve">Barranquilla - Cali </t>
  </si>
  <si>
    <t xml:space="preserve">Barranquilla - Bucaramanga </t>
  </si>
  <si>
    <t xml:space="preserve">Barranquilla - Cucuta </t>
  </si>
  <si>
    <t>Bogota - Barranquilla</t>
  </si>
  <si>
    <t>Medellin - Barranquilla</t>
  </si>
  <si>
    <t>Cali - Barranquilla</t>
  </si>
  <si>
    <t>Bucaramanga - Barranquilla</t>
  </si>
  <si>
    <t xml:space="preserve">Cucuta - Barranquilla </t>
  </si>
  <si>
    <t xml:space="preserve"> Barranquilla a Aguachica </t>
  </si>
  <si>
    <t xml:space="preserve">unidad   </t>
  </si>
  <si>
    <t xml:space="preserve"> Barranquilla a Achi </t>
  </si>
  <si>
    <t xml:space="preserve"> Barranquilla a Armenia </t>
  </si>
  <si>
    <t xml:space="preserve"> Barranquilla a Barrancabermeja </t>
  </si>
  <si>
    <t xml:space="preserve"> Barranquilla a Bogotá </t>
  </si>
  <si>
    <t xml:space="preserve"> Barranquilla a Bosconia </t>
  </si>
  <si>
    <t xml:space="preserve"> Barranquilla a Buga </t>
  </si>
  <si>
    <t xml:space="preserve"> Barranquilla a Bucaramanga </t>
  </si>
  <si>
    <t xml:space="preserve"> Barranquilla a Cali </t>
  </si>
  <si>
    <t xml:space="preserve"> Barranquilla a Cartagena </t>
  </si>
  <si>
    <t xml:space="preserve"> Barranquilla a Caucasia </t>
  </si>
  <si>
    <t xml:space="preserve"> Barranquilla a Cúcuta </t>
  </si>
  <si>
    <t xml:space="preserve"> Barranquilla a Duitama </t>
  </si>
  <si>
    <t xml:space="preserve"> Barranquilla a El Banco </t>
  </si>
  <si>
    <t xml:space="preserve"> Barranquilla a El Carmen de Bolivar </t>
  </si>
  <si>
    <t xml:space="preserve"> Barranquilla a Facatativá </t>
  </si>
  <si>
    <t xml:space="preserve"> Barranquilla a Ibagué </t>
  </si>
  <si>
    <t xml:space="preserve"> Barranquilla a Magangué </t>
  </si>
  <si>
    <t xml:space="preserve"> Barranquilla a Maicao </t>
  </si>
  <si>
    <t xml:space="preserve"> Barranquilla a Medellín </t>
  </si>
  <si>
    <t xml:space="preserve"> Barranquilla a Montería </t>
  </si>
  <si>
    <t xml:space="preserve"> Barranquilla a Ocaña </t>
  </si>
  <si>
    <t xml:space="preserve"> Barranquilla a Pamplona </t>
  </si>
  <si>
    <t xml:space="preserve"> Barranquilla a Plato </t>
  </si>
  <si>
    <t xml:space="preserve"> Barranquilla a Riohacha </t>
  </si>
  <si>
    <t xml:space="preserve"> Barranquilla a Santa Marta </t>
  </si>
  <si>
    <t xml:space="preserve"> Barranquilla a Sincelejo </t>
  </si>
  <si>
    <t xml:space="preserve"> Barranquilla a Tuluá </t>
  </si>
  <si>
    <t xml:space="preserve"> Barranquilla a Tunja </t>
  </si>
  <si>
    <t xml:space="preserve"> Barranquilla a Valledupar </t>
  </si>
  <si>
    <t xml:space="preserve"> Bogotá a Aguachica </t>
  </si>
  <si>
    <t xml:space="preserve"> Bogotá a Barrancabermeja </t>
  </si>
  <si>
    <t xml:space="preserve"> Bogotá a Armenia </t>
  </si>
  <si>
    <t xml:space="preserve"> Bogotá a Barranquilla </t>
  </si>
  <si>
    <t xml:space="preserve"> Bogotá a Buenaventura </t>
  </si>
  <si>
    <t xml:space="preserve"> Bogotá a Bucaramanga </t>
  </si>
  <si>
    <t xml:space="preserve"> Bogotá a Cartagena </t>
  </si>
  <si>
    <t xml:space="preserve"> Bogotá a Cali </t>
  </si>
  <si>
    <t xml:space="preserve"> Bogotá a Cúcuta </t>
  </si>
  <si>
    <t xml:space="preserve"> Bogotá a Duitama </t>
  </si>
  <si>
    <t xml:space="preserve"> Bogotá a Ibagué </t>
  </si>
  <si>
    <t xml:space="preserve"> Bogotá a La Dorada </t>
  </si>
  <si>
    <t xml:space="preserve"> Bogotá a Florencia </t>
  </si>
  <si>
    <t xml:space="preserve"> Bogotá a Fusagasugá </t>
  </si>
  <si>
    <t xml:space="preserve"> Bogotá a Ipiales </t>
  </si>
  <si>
    <t xml:space="preserve"> Bogotá a Maicao </t>
  </si>
  <si>
    <t xml:space="preserve"> Bogotá a Manizales </t>
  </si>
  <si>
    <t xml:space="preserve"> Bogotá a Melgar </t>
  </si>
  <si>
    <t xml:space="preserve"> Bogotá a Montería </t>
  </si>
  <si>
    <t xml:space="preserve"> Bogotá a Medellín </t>
  </si>
  <si>
    <t xml:space="preserve"> Bogotá a Neiva </t>
  </si>
  <si>
    <t xml:space="preserve"> Bogotá a Popayán </t>
  </si>
  <si>
    <t xml:space="preserve"> Bogotá a Pasto </t>
  </si>
  <si>
    <t xml:space="preserve"> Bogotá a Pereira </t>
  </si>
  <si>
    <t xml:space="preserve"> Bogotá a Santa Marta </t>
  </si>
  <si>
    <t xml:space="preserve"> Bogotá a Sincelejo </t>
  </si>
  <si>
    <t xml:space="preserve"> Bogotá a Mocoa </t>
  </si>
  <si>
    <t xml:space="preserve"> Bogotá a Riohacha </t>
  </si>
  <si>
    <t xml:space="preserve"> Bogotá a Valledupar </t>
  </si>
  <si>
    <t xml:space="preserve"> Bogotá a Villavicencio </t>
  </si>
  <si>
    <t xml:space="preserve"> Bogotá a Yopal </t>
  </si>
  <si>
    <t xml:space="preserve"> Bucaramanga a Arauca </t>
  </si>
  <si>
    <t xml:space="preserve"> Bucaramanga a Barranquilla </t>
  </si>
  <si>
    <t xml:space="preserve"> Bucaramanga a Barrancabermeja </t>
  </si>
  <si>
    <t xml:space="preserve"> Bucaramanga a Bogotá </t>
  </si>
  <si>
    <t xml:space="preserve"> Bucaramanga a Cali </t>
  </si>
  <si>
    <t xml:space="preserve"> Bucaramanga a Cartagena </t>
  </si>
  <si>
    <t xml:space="preserve"> Bucaramanga a Ciénaga </t>
  </si>
  <si>
    <t xml:space="preserve"> Bucaramanga a Cúcuta </t>
  </si>
  <si>
    <t xml:space="preserve"> Bucaramanga a Duitama </t>
  </si>
  <si>
    <t xml:space="preserve"> Bucaramanga a El Banco </t>
  </si>
  <si>
    <t xml:space="preserve">Bucaramanga a El Carmen de Bolivar </t>
  </si>
  <si>
    <t xml:space="preserve"> Bucaramanga a Fundación </t>
  </si>
  <si>
    <t xml:space="preserve"> Bucaramanga a Honda </t>
  </si>
  <si>
    <t xml:space="preserve"> Bucaramanga a Ibagué </t>
  </si>
  <si>
    <t xml:space="preserve"> Bucaramanga a Ipiales </t>
  </si>
  <si>
    <t xml:space="preserve"> Bucaramanga a Maicao </t>
  </si>
  <si>
    <t xml:space="preserve"> Bucaramanga a Medellín </t>
  </si>
  <si>
    <t xml:space="preserve"> Bucaramanga a Montería </t>
  </si>
  <si>
    <t xml:space="preserve"> Bucaramanga a Riohacha </t>
  </si>
  <si>
    <t xml:space="preserve"> Bucaramanga a Santa Marta </t>
  </si>
  <si>
    <t xml:space="preserve"> Bucaramanga a Saravena </t>
  </si>
  <si>
    <t xml:space="preserve"> Bucaramanga a Sincelejo </t>
  </si>
  <si>
    <t xml:space="preserve"> Bucaramanga a Tunja </t>
  </si>
  <si>
    <t xml:space="preserve"> Bucaramanga a Valledupar </t>
  </si>
  <si>
    <t xml:space="preserve"> Bucaramanga a Yopal </t>
  </si>
  <si>
    <t xml:space="preserve"> Cartagena a Barrancabermeja </t>
  </si>
  <si>
    <t xml:space="preserve"> Cartagena a Barranquilla </t>
  </si>
  <si>
    <t xml:space="preserve"> Cartagena a Bogotá </t>
  </si>
  <si>
    <t xml:space="preserve"> Cartagena a Bucaramanga </t>
  </si>
  <si>
    <t xml:space="preserve"> Cartagena a Cali </t>
  </si>
  <si>
    <t xml:space="preserve"> Cartagena a Aguachica </t>
  </si>
  <si>
    <t xml:space="preserve"> Cartagena a Achi </t>
  </si>
  <si>
    <t xml:space="preserve"> Cartagena a Caucasia </t>
  </si>
  <si>
    <t xml:space="preserve"> Cartagena a Ciénaga </t>
  </si>
  <si>
    <t xml:space="preserve"> Cartagena a Cúcuta </t>
  </si>
  <si>
    <t xml:space="preserve"> Cartagena a El Banco </t>
  </si>
  <si>
    <t xml:space="preserve"> Cartagena a El Carmen de Bolivar </t>
  </si>
  <si>
    <t xml:space="preserve"> Cartagena a Honda </t>
  </si>
  <si>
    <t xml:space="preserve"> Cartagena a Maicao </t>
  </si>
  <si>
    <t xml:space="preserve"> Cartagena a Medellín </t>
  </si>
  <si>
    <t xml:space="preserve"> Cartagena a Montería </t>
  </si>
  <si>
    <t xml:space="preserve"> Cartagena a Ocaña </t>
  </si>
  <si>
    <t xml:space="preserve"> Cartagena a Pamplona </t>
  </si>
  <si>
    <t xml:space="preserve"> Cartagena a Riohacha </t>
  </si>
  <si>
    <t xml:space="preserve"> Cartagena a Santa Marta </t>
  </si>
  <si>
    <t xml:space="preserve"> Cartagena a Tunja </t>
  </si>
  <si>
    <t xml:space="preserve"> Cartagena a Valledupar </t>
  </si>
  <si>
    <t xml:space="preserve"> Cúcuta a Aguachica </t>
  </si>
  <si>
    <t xml:space="preserve"> Cúcuta a Arauca </t>
  </si>
  <si>
    <t xml:space="preserve"> Cúcuta a Barranquilla </t>
  </si>
  <si>
    <t xml:space="preserve"> Cúcuta a Barrancabermeja </t>
  </si>
  <si>
    <t xml:space="preserve"> Cúcuta a Bogotá </t>
  </si>
  <si>
    <t xml:space="preserve"> Cúcuta a Bucaramanga </t>
  </si>
  <si>
    <t xml:space="preserve"> Cúcuta a Bosconia </t>
  </si>
  <si>
    <t xml:space="preserve"> Cúcuta a Cartagena </t>
  </si>
  <si>
    <t xml:space="preserve"> Cúcuta a Cali </t>
  </si>
  <si>
    <t xml:space="preserve"> Cúcuta a Ciénaga </t>
  </si>
  <si>
    <t xml:space="preserve"> Cúcuta a El Carmen de Bolivar </t>
  </si>
  <si>
    <t xml:space="preserve"> Cúcuta a El Banco </t>
  </si>
  <si>
    <t xml:space="preserve"> Cúcuta a Fundación </t>
  </si>
  <si>
    <t xml:space="preserve"> Cúcuta a Ibagué </t>
  </si>
  <si>
    <t xml:space="preserve"> Cúcuta a Ipiales </t>
  </si>
  <si>
    <t xml:space="preserve"> Cúcuta a Maicao </t>
  </si>
  <si>
    <t xml:space="preserve"> Cúcuta a Manizales </t>
  </si>
  <si>
    <t xml:space="preserve"> Cúcuta a Medellín </t>
  </si>
  <si>
    <t xml:space="preserve"> Cúcuta a Montería </t>
  </si>
  <si>
    <t xml:space="preserve"> Cúcuta a Ocaña </t>
  </si>
  <si>
    <t xml:space="preserve"> Cúcuta a Pailitas </t>
  </si>
  <si>
    <t xml:space="preserve"> Cúcuta a Santa Marta </t>
  </si>
  <si>
    <t xml:space="preserve"> Cúcuta a Saravena </t>
  </si>
  <si>
    <t xml:space="preserve"> Cúcuta a Sardinata </t>
  </si>
  <si>
    <t xml:space="preserve"> Cúcuta a Tunja </t>
  </si>
  <si>
    <t xml:space="preserve"> Cúcuta a Valledupar </t>
  </si>
  <si>
    <t xml:space="preserve"> Medellín a Aguachica </t>
  </si>
  <si>
    <t xml:space="preserve"> Medellin a Armenia </t>
  </si>
  <si>
    <t xml:space="preserve"> Medellin a Barrancabermeja </t>
  </si>
  <si>
    <t xml:space="preserve"> Medellin a Barranquilla </t>
  </si>
  <si>
    <t xml:space="preserve"> Medellín a Bogotá </t>
  </si>
  <si>
    <t xml:space="preserve"> Medellin a Bucaramanga </t>
  </si>
  <si>
    <t xml:space="preserve"> Medellin a Cali </t>
  </si>
  <si>
    <t xml:space="preserve"> Medellin a Cartagena </t>
  </si>
  <si>
    <t xml:space="preserve"> Medellin a Cucuta </t>
  </si>
  <si>
    <t xml:space="preserve"> Medellín a Florencia </t>
  </si>
  <si>
    <t xml:space="preserve"> Medellin a Ibagué </t>
  </si>
  <si>
    <t xml:space="preserve"> Medellín a Ipiales </t>
  </si>
  <si>
    <t xml:space="preserve"> Medellín a Istmina </t>
  </si>
  <si>
    <t xml:space="preserve"> Medellin a Manizales </t>
  </si>
  <si>
    <t xml:space="preserve"> Medellin a Sincelejo </t>
  </si>
  <si>
    <t xml:space="preserve"> Santa Marta a Aracataca </t>
  </si>
  <si>
    <t xml:space="preserve"> Santa Marta a Barranquilla </t>
  </si>
  <si>
    <t xml:space="preserve"> Santa Marta a Bogotá </t>
  </si>
  <si>
    <t xml:space="preserve"> Santa Marta a Bosconia </t>
  </si>
  <si>
    <t xml:space="preserve"> Santa Marta a Bucaramanga </t>
  </si>
  <si>
    <t xml:space="preserve"> Santa Marta a Buenavista </t>
  </si>
  <si>
    <t xml:space="preserve"> Santa Marta a Caucasia </t>
  </si>
  <si>
    <t xml:space="preserve"> Santa Marta a Cartagena </t>
  </si>
  <si>
    <t xml:space="preserve"> Santa Marta a El Banco </t>
  </si>
  <si>
    <t xml:space="preserve"> Santa Marta a Maicao </t>
  </si>
  <si>
    <t xml:space="preserve"> Santa Marta a El Carmen de Bolivar </t>
  </si>
  <si>
    <t xml:space="preserve"> Santa Marta a Medellín </t>
  </si>
  <si>
    <t xml:space="preserve"> Santa Marta a Facatativá </t>
  </si>
  <si>
    <t xml:space="preserve"> Santa Marta a Montería </t>
  </si>
  <si>
    <t xml:space="preserve"> Santa Marta a Ocaña </t>
  </si>
  <si>
    <t xml:space="preserve"> Santa Marta a Fundación </t>
  </si>
  <si>
    <t xml:space="preserve"> Santa Marta a Puerto Boyaca </t>
  </si>
  <si>
    <t xml:space="preserve"> Santa Marta a Honda </t>
  </si>
  <si>
    <t xml:space="preserve"> Santa Marta a Riohacha </t>
  </si>
  <si>
    <t xml:space="preserve"> Santa Marta a La Dorada </t>
  </si>
  <si>
    <t xml:space="preserve"> Santa Marta a Sincelejo </t>
  </si>
  <si>
    <t xml:space="preserve"> Santa Marta a Valledupar </t>
  </si>
  <si>
    <t xml:space="preserve"> Valledupar a Aguachica </t>
  </si>
  <si>
    <t xml:space="preserve"> Valledupar a Armenia </t>
  </si>
  <si>
    <t xml:space="preserve"> Valledupar a Barrancabermeja </t>
  </si>
  <si>
    <t xml:space="preserve"> Valledupar a Bogotá </t>
  </si>
  <si>
    <t xml:space="preserve"> Valledupar a Buga </t>
  </si>
  <si>
    <t xml:space="preserve"> Valledupar a Barranquilla </t>
  </si>
  <si>
    <t xml:space="preserve"> Valledupar a Bucaramanga </t>
  </si>
  <si>
    <t xml:space="preserve"> Valledupar a Cali </t>
  </si>
  <si>
    <t xml:space="preserve"> Valledupar a Cartagena </t>
  </si>
  <si>
    <t xml:space="preserve"> Valledupar a Ciénaga </t>
  </si>
  <si>
    <t xml:space="preserve"> Valledupar a Cúcuta </t>
  </si>
  <si>
    <t xml:space="preserve"> Valledupar a El Banco </t>
  </si>
  <si>
    <t xml:space="preserve"> Valledupar a El Carmen de Bolivar </t>
  </si>
  <si>
    <t xml:space="preserve"> Valledupar a Fonseca </t>
  </si>
  <si>
    <t xml:space="preserve"> Valledupar a Honda </t>
  </si>
  <si>
    <t xml:space="preserve"> Valledupar a La Dorada </t>
  </si>
  <si>
    <t xml:space="preserve"> Valledupar a Maicao </t>
  </si>
  <si>
    <t xml:space="preserve"> Valledupar a Medellín </t>
  </si>
  <si>
    <t xml:space="preserve"> Valledupar a Montería </t>
  </si>
  <si>
    <t xml:space="preserve"> Valledupar a Ocaña </t>
  </si>
  <si>
    <t xml:space="preserve"> Valledupar a Pereira </t>
  </si>
  <si>
    <t xml:space="preserve"> Valledupar a Riohacha </t>
  </si>
  <si>
    <t xml:space="preserve"> Valledupar a Santa Marta </t>
  </si>
  <si>
    <t xml:space="preserve"> Valledupar a Sincelejo </t>
  </si>
  <si>
    <t xml:space="preserve"> Valledupar a Tuluá </t>
  </si>
  <si>
    <t xml:space="preserve"> Aguachica a Barranquilla  </t>
  </si>
  <si>
    <t xml:space="preserve"> Achi a Barranquilla  </t>
  </si>
  <si>
    <t xml:space="preserve"> Armenia a Barranquilla  </t>
  </si>
  <si>
    <t xml:space="preserve"> Barrancabermeja a Barranquilla  </t>
  </si>
  <si>
    <t xml:space="preserve"> Bogotá a Barranquilla  </t>
  </si>
  <si>
    <t xml:space="preserve"> Bosconia a Barranquilla  </t>
  </si>
  <si>
    <t xml:space="preserve"> Buga a Barranquilla  </t>
  </si>
  <si>
    <t xml:space="preserve"> Bucaramanga a Barranquilla  </t>
  </si>
  <si>
    <t xml:space="preserve"> Cali a Barranquilla  </t>
  </si>
  <si>
    <t xml:space="preserve"> Cartagena a Barranquilla  </t>
  </si>
  <si>
    <t xml:space="preserve"> Caucasia a Barranquilla  </t>
  </si>
  <si>
    <t xml:space="preserve"> Cúcuta a Barranquilla  </t>
  </si>
  <si>
    <t xml:space="preserve"> Duitama a Barranquilla  </t>
  </si>
  <si>
    <t xml:space="preserve"> Banco El a Barranquilla  </t>
  </si>
  <si>
    <t xml:space="preserve"> Bolivar de Carmen El a Barranquilla  </t>
  </si>
  <si>
    <t xml:space="preserve"> Facatativá a Barranquilla  </t>
  </si>
  <si>
    <t xml:space="preserve"> Ibagué a Barranquilla  </t>
  </si>
  <si>
    <t xml:space="preserve"> Magangué a Barranquilla  </t>
  </si>
  <si>
    <t xml:space="preserve"> Maicao a Barranquilla  </t>
  </si>
  <si>
    <t xml:space="preserve"> Medellín a Barranquilla  </t>
  </si>
  <si>
    <t xml:space="preserve"> Montería a Barranquilla  </t>
  </si>
  <si>
    <t xml:space="preserve"> Ocaña a Barranquilla  </t>
  </si>
  <si>
    <t xml:space="preserve"> Pamplona a Barranquilla  </t>
  </si>
  <si>
    <t xml:space="preserve"> Plato a Barranquilla  </t>
  </si>
  <si>
    <t xml:space="preserve"> Riohacha a Barranquilla  </t>
  </si>
  <si>
    <t xml:space="preserve"> Marta Santa a Barranquilla  </t>
  </si>
  <si>
    <t xml:space="preserve"> Sincelejo a Barranquilla  </t>
  </si>
  <si>
    <t xml:space="preserve"> Tuluá a Barranquilla  </t>
  </si>
  <si>
    <t xml:space="preserve"> Tunja a Barranquilla  </t>
  </si>
  <si>
    <t xml:space="preserve"> Valledupar a Barranquilla  </t>
  </si>
  <si>
    <t xml:space="preserve"> Aguachica a Bogotá  </t>
  </si>
  <si>
    <t xml:space="preserve"> Barrancabermeja a Bogotá  </t>
  </si>
  <si>
    <t xml:space="preserve"> Armenia a Bogotá  </t>
  </si>
  <si>
    <t xml:space="preserve"> Barranquilla a Bogotá  </t>
  </si>
  <si>
    <t xml:space="preserve"> Buenaventura a Bogotá  </t>
  </si>
  <si>
    <t xml:space="preserve"> Bucaramanga a Bogotá  </t>
  </si>
  <si>
    <t xml:space="preserve"> Cartagena a Bogotá  </t>
  </si>
  <si>
    <t xml:space="preserve"> Cali a Bogotá  </t>
  </si>
  <si>
    <t xml:space="preserve"> Cúcuta a Bogotá  </t>
  </si>
  <si>
    <t xml:space="preserve"> Duitama a Bogotá  </t>
  </si>
  <si>
    <t xml:space="preserve"> Ibagué a Bogotá  </t>
  </si>
  <si>
    <t xml:space="preserve"> Dorada La a Bogotá  </t>
  </si>
  <si>
    <t xml:space="preserve"> Florencia a Bogotá  </t>
  </si>
  <si>
    <t xml:space="preserve"> Fusagasugá a Bogotá  </t>
  </si>
  <si>
    <t xml:space="preserve"> Ipiales a Bogotá  </t>
  </si>
  <si>
    <t xml:space="preserve"> Maicao a Bogotá  </t>
  </si>
  <si>
    <t xml:space="preserve"> Manizales a Bogotá  </t>
  </si>
  <si>
    <t xml:space="preserve"> Melgar a Bogotá  </t>
  </si>
  <si>
    <t xml:space="preserve"> Montería a Bogotá  </t>
  </si>
  <si>
    <t xml:space="preserve"> Medellín a Bogotá  </t>
  </si>
  <si>
    <t xml:space="preserve"> Neiva a Bogotá  </t>
  </si>
  <si>
    <t xml:space="preserve"> Popayán a Bogotá  </t>
  </si>
  <si>
    <t xml:space="preserve"> Pasto a Bogotá  </t>
  </si>
  <si>
    <t xml:space="preserve"> Pereira a Bogotá  </t>
  </si>
  <si>
    <t xml:space="preserve"> Marta Santa a Bogotá  </t>
  </si>
  <si>
    <t xml:space="preserve"> Sincelejo a Bogotá  </t>
  </si>
  <si>
    <t xml:space="preserve"> Mocoa a Bogotá  </t>
  </si>
  <si>
    <t xml:space="preserve"> Riohacha a Bogotá  </t>
  </si>
  <si>
    <t xml:space="preserve"> Valledupar a Bogotá  </t>
  </si>
  <si>
    <t xml:space="preserve"> Villavicencio a Bogotá  </t>
  </si>
  <si>
    <t xml:space="preserve"> Yopal a Bogotá  </t>
  </si>
  <si>
    <t xml:space="preserve"> Arauca a Bucaramanga  </t>
  </si>
  <si>
    <t xml:space="preserve"> Barranquilla a Bucaramanga  </t>
  </si>
  <si>
    <t xml:space="preserve"> Barrancabermeja a Bucaramanga  </t>
  </si>
  <si>
    <t xml:space="preserve"> Bogotá a Bucaramanga  </t>
  </si>
  <si>
    <t xml:space="preserve"> Cali a Bucaramanga  </t>
  </si>
  <si>
    <t xml:space="preserve"> Cartagena a Bucaramanga  </t>
  </si>
  <si>
    <t xml:space="preserve"> Ciénaga a Bucaramanga  </t>
  </si>
  <si>
    <t xml:space="preserve"> Cúcuta a Bucaramanga  </t>
  </si>
  <si>
    <t xml:space="preserve"> Duitama a Bucaramanga  </t>
  </si>
  <si>
    <t xml:space="preserve"> Banco El a Bucaramanga  </t>
  </si>
  <si>
    <t xml:space="preserve"> Bolivar de Carmen El a Bucaramanga  </t>
  </si>
  <si>
    <t xml:space="preserve"> Fundación a Bucaramanga  </t>
  </si>
  <si>
    <t xml:space="preserve"> Honda a Bucaramanga  </t>
  </si>
  <si>
    <t xml:space="preserve"> Ibagué a Bucaramanga  </t>
  </si>
  <si>
    <t xml:space="preserve"> Ipiales a Bucaramanga  </t>
  </si>
  <si>
    <t xml:space="preserve"> Maicao a Bucaramanga  </t>
  </si>
  <si>
    <t xml:space="preserve"> Medellín a Bucaramanga  </t>
  </si>
  <si>
    <t xml:space="preserve"> Montería a Bucaramanga  </t>
  </si>
  <si>
    <t xml:space="preserve"> Riohacha a Bucaramanga  </t>
  </si>
  <si>
    <t xml:space="preserve"> Marta Santa a Bucaramanga  </t>
  </si>
  <si>
    <t xml:space="preserve"> Saravena a Bucaramanga  </t>
  </si>
  <si>
    <t xml:space="preserve"> Sincelejo a Bucaramanga  </t>
  </si>
  <si>
    <t xml:space="preserve"> Tunja a Bucaramanga  </t>
  </si>
  <si>
    <t xml:space="preserve"> Valledupar a Bucaramanga  </t>
  </si>
  <si>
    <t xml:space="preserve"> Yopal a Bucaramanga  </t>
  </si>
  <si>
    <t xml:space="preserve"> Barrancabermeja a Cartagena  </t>
  </si>
  <si>
    <t xml:space="preserve"> Barranquilla a Cartagena  </t>
  </si>
  <si>
    <t xml:space="preserve"> Bogotá a Cartagena  </t>
  </si>
  <si>
    <t xml:space="preserve"> Bucaramanga a Cartagena  </t>
  </si>
  <si>
    <t xml:space="preserve"> Cali a Cartagena  </t>
  </si>
  <si>
    <t xml:space="preserve"> Aguachica a Cartagena  </t>
  </si>
  <si>
    <t xml:space="preserve"> Achi a Cartagena  </t>
  </si>
  <si>
    <t xml:space="preserve"> Caucasia a Cartagena  </t>
  </si>
  <si>
    <t xml:space="preserve"> Ciénaga a Cartagena  </t>
  </si>
  <si>
    <t xml:space="preserve"> Cúcuta a Cartagena  </t>
  </si>
  <si>
    <t xml:space="preserve"> Banco El a Cartagena  </t>
  </si>
  <si>
    <t xml:space="preserve"> Bolivar de Carmen El a Cartagena  </t>
  </si>
  <si>
    <t xml:space="preserve"> Honda a Cartagena  </t>
  </si>
  <si>
    <t xml:space="preserve"> Maicao a Cartagena  </t>
  </si>
  <si>
    <t xml:space="preserve"> Medellín a Cartagena  </t>
  </si>
  <si>
    <t xml:space="preserve"> Montería a Cartagena  </t>
  </si>
  <si>
    <t xml:space="preserve"> Ocaña a Cartagena  </t>
  </si>
  <si>
    <t xml:space="preserve"> Pamplona a Cartagena  </t>
  </si>
  <si>
    <t xml:space="preserve"> Riohacha a Cartagena  </t>
  </si>
  <si>
    <t xml:space="preserve"> Marta Santa a Cartagena  </t>
  </si>
  <si>
    <t xml:space="preserve"> Tunja a Cartagena  </t>
  </si>
  <si>
    <t xml:space="preserve"> Valledupar a Cartagena  </t>
  </si>
  <si>
    <t xml:space="preserve"> Aguachica a Cúcuta  </t>
  </si>
  <si>
    <t xml:space="preserve"> Arauca a Cúcuta  </t>
  </si>
  <si>
    <t xml:space="preserve"> Barranquilla a Cúcuta  </t>
  </si>
  <si>
    <t xml:space="preserve"> Barrancabermeja a Cúcuta  </t>
  </si>
  <si>
    <t xml:space="preserve"> Bogotá a Cúcuta  </t>
  </si>
  <si>
    <t xml:space="preserve"> Bucaramanga a Cúcuta  </t>
  </si>
  <si>
    <t xml:space="preserve"> Bosconia a Cúcuta  </t>
  </si>
  <si>
    <t xml:space="preserve"> Cartagena a Cúcuta  </t>
  </si>
  <si>
    <t xml:space="preserve"> Cali a Cúcuta  </t>
  </si>
  <si>
    <t xml:space="preserve"> Ciénaga a Cúcuta  </t>
  </si>
  <si>
    <t xml:space="preserve"> Bolivar de Carmen El a Cúcuta  </t>
  </si>
  <si>
    <t xml:space="preserve"> Banco El a Cúcuta  </t>
  </si>
  <si>
    <t xml:space="preserve"> Fundación a Cúcuta  </t>
  </si>
  <si>
    <t xml:space="preserve"> Ibagué a Cúcuta  </t>
  </si>
  <si>
    <t xml:space="preserve"> Ipiales a Cúcuta  </t>
  </si>
  <si>
    <t xml:space="preserve"> Maicao a Cúcuta  </t>
  </si>
  <si>
    <t xml:space="preserve"> Manizales a Cúcuta  </t>
  </si>
  <si>
    <t xml:space="preserve"> Medellín a Cúcuta  </t>
  </si>
  <si>
    <t xml:space="preserve"> Montería a Cúcuta  </t>
  </si>
  <si>
    <t xml:space="preserve"> Ocaña a Cúcuta  </t>
  </si>
  <si>
    <t xml:space="preserve"> Pailitas a Cúcuta  </t>
  </si>
  <si>
    <t xml:space="preserve"> Marta Santa a Cúcuta  </t>
  </si>
  <si>
    <t xml:space="preserve"> Saravena a Cúcuta  </t>
  </si>
  <si>
    <t xml:space="preserve"> Sardinata a Cúcuta  </t>
  </si>
  <si>
    <t xml:space="preserve"> Tunja a Cúcuta  </t>
  </si>
  <si>
    <t xml:space="preserve"> Valledupar a Cúcuta  </t>
  </si>
  <si>
    <t xml:space="preserve"> Aguachica a Medellín  </t>
  </si>
  <si>
    <t xml:space="preserve"> Armenia a Medellin  </t>
  </si>
  <si>
    <t xml:space="preserve"> Barrancabermeja a Medellin  </t>
  </si>
  <si>
    <t xml:space="preserve"> Barranquilla a Medellin  </t>
  </si>
  <si>
    <t xml:space="preserve"> Bogotá a Medellín  </t>
  </si>
  <si>
    <t xml:space="preserve"> Bucaramanga a Medellin  </t>
  </si>
  <si>
    <t xml:space="preserve"> Cali a Medellin  </t>
  </si>
  <si>
    <t xml:space="preserve"> Cartagena a Medellin  </t>
  </si>
  <si>
    <t xml:space="preserve"> Cucuta a Medellin  </t>
  </si>
  <si>
    <t xml:space="preserve"> Florencia a Medellín  </t>
  </si>
  <si>
    <t xml:space="preserve"> Ibagué a Medellin  </t>
  </si>
  <si>
    <t xml:space="preserve"> Ipiales a Medellín  </t>
  </si>
  <si>
    <t xml:space="preserve"> Istmina a Medellín  </t>
  </si>
  <si>
    <t xml:space="preserve"> Manizales a Medellin  </t>
  </si>
  <si>
    <t xml:space="preserve"> Sincelejo a Medellin  </t>
  </si>
  <si>
    <t xml:space="preserve"> Aracataca a Marta Santa  </t>
  </si>
  <si>
    <t xml:space="preserve"> Barranquilla a Marta Santa  </t>
  </si>
  <si>
    <t xml:space="preserve"> Bogotá a Marta Santa  </t>
  </si>
  <si>
    <t xml:space="preserve"> Bosconia a Marta Santa  </t>
  </si>
  <si>
    <t xml:space="preserve"> Bucaramanga a Marta Santa  </t>
  </si>
  <si>
    <t xml:space="preserve"> Buenavista a Marta Santa  </t>
  </si>
  <si>
    <t xml:space="preserve"> Caucasia a Marta Santa  </t>
  </si>
  <si>
    <t xml:space="preserve"> Cartagena a Marta Santa  </t>
  </si>
  <si>
    <t xml:space="preserve"> Banco El a Marta Santa  </t>
  </si>
  <si>
    <t xml:space="preserve"> Maicao a Marta Santa  </t>
  </si>
  <si>
    <t xml:space="preserve"> Bolivar de Carmen El a Marta Santa  </t>
  </si>
  <si>
    <t xml:space="preserve"> Medellín a Marta Santa  </t>
  </si>
  <si>
    <t xml:space="preserve"> Facatativá a Marta Santa  </t>
  </si>
  <si>
    <t xml:space="preserve"> Montería a Marta Santa  </t>
  </si>
  <si>
    <t xml:space="preserve"> Ocaña a Marta Santa  </t>
  </si>
  <si>
    <t xml:space="preserve"> Fundación a Marta Santa  </t>
  </si>
  <si>
    <t xml:space="preserve"> Boyaca Puerto a Marta Santa  </t>
  </si>
  <si>
    <t xml:space="preserve"> Honda a Marta Santa  </t>
  </si>
  <si>
    <t xml:space="preserve"> Riohacha a Marta Santa  </t>
  </si>
  <si>
    <t xml:space="preserve"> Dorada La a Marta Santa  </t>
  </si>
  <si>
    <t xml:space="preserve"> Sincelejo a Marta Santa  </t>
  </si>
  <si>
    <t xml:space="preserve"> Valledupar a Marta Santa  </t>
  </si>
  <si>
    <t xml:space="preserve"> Aguachica a Valledupar  </t>
  </si>
  <si>
    <t xml:space="preserve"> Armenia a Valledupar  </t>
  </si>
  <si>
    <t xml:space="preserve"> Barrancabermeja a Valledupar  </t>
  </si>
  <si>
    <t xml:space="preserve"> Bogotá a Valledupar  </t>
  </si>
  <si>
    <t xml:space="preserve"> Buga a Valledupar  </t>
  </si>
  <si>
    <t xml:space="preserve"> Barranquilla a Valledupar  </t>
  </si>
  <si>
    <t xml:space="preserve"> Bucaramanga a Valledupar  </t>
  </si>
  <si>
    <t xml:space="preserve"> Cali a Valledupar  </t>
  </si>
  <si>
    <t xml:space="preserve"> Cartagena a Valledupar  </t>
  </si>
  <si>
    <t xml:space="preserve"> Ciénaga a Valledupar  </t>
  </si>
  <si>
    <t xml:space="preserve"> Cúcuta a Valledupar  </t>
  </si>
  <si>
    <t xml:space="preserve"> Banco El a Valledupar  </t>
  </si>
  <si>
    <t xml:space="preserve"> Bolivar de Carmen El a Valledupar  </t>
  </si>
  <si>
    <t xml:space="preserve"> Fonseca a Valledupar  </t>
  </si>
  <si>
    <t xml:space="preserve"> Honda a Valledupar  </t>
  </si>
  <si>
    <t xml:space="preserve"> Dorada La a Valledupar  </t>
  </si>
  <si>
    <t xml:space="preserve"> Maicao a Valledupar  </t>
  </si>
  <si>
    <t xml:space="preserve"> Medellín a Valledupar  </t>
  </si>
  <si>
    <t xml:space="preserve"> Montería a Valledupar  </t>
  </si>
  <si>
    <t xml:space="preserve"> Ocaña a Valledupar  </t>
  </si>
  <si>
    <t xml:space="preserve"> Pereira a Valledupar  </t>
  </si>
  <si>
    <t xml:space="preserve"> Riohacha a Valledupar  </t>
  </si>
  <si>
    <t xml:space="preserve"> Marta Santa a Valledupar  </t>
  </si>
  <si>
    <t xml:space="preserve"> Sincelejo a Valledupar  </t>
  </si>
  <si>
    <t xml:space="preserve"> Tuluá a Valledupar  </t>
  </si>
  <si>
    <t>TOTAL BIENESTAR DE PERSONAL</t>
  </si>
  <si>
    <t xml:space="preserve">SERVICIOS PRESTADOS A LAS EMPRESAS Y SERVICIOS DE PRODUCCIÓN </t>
  </si>
  <si>
    <t>A-02-02-02-008</t>
  </si>
  <si>
    <t xml:space="preserve">VALLAS, AVISOS Y OTROS SIMILARES ELABORADOS EN MATERIAL TEXTIL. Vallas a Full color tamaño 4 x 1,5 MTS. </t>
  </si>
  <si>
    <t xml:space="preserve">VALLAS, AVISOS Y OTROS SIMILARES ELABORADOS EN MATERIAL TEXTIL. Vallas a Full color tamaño 2 x 3 MTS. </t>
  </si>
  <si>
    <t xml:space="preserve">TOTAL DERECHOS HUMANOS Y PROTECCIÓN AL MEDIO AMBIENTE </t>
  </si>
  <si>
    <t>TABLAS DE MADERA INMUNIZADA DE 30 CMS X 2,5 MTS DE 2 CM DE ANCHO</t>
  </si>
  <si>
    <t>Unidad</t>
  </si>
  <si>
    <t>LISTONES DE MADERA INMUNIZADA DE 8 CMM X 8 CMM 3 MT DE LARGO</t>
  </si>
  <si>
    <t xml:space="preserve">PLASTICO NEGRO CALIBRE No. 5 X ROLLO X 100 METROS </t>
  </si>
  <si>
    <t xml:space="preserve">ROLLO </t>
  </si>
  <si>
    <t xml:space="preserve">SOLVENTE PARA ESMALTES </t>
  </si>
  <si>
    <t>Galón</t>
  </si>
  <si>
    <t xml:space="preserve">ANTICORROSIVO DE RAPIDO SECADO Y EXCELENTE ADHERENCIA SOBRE METALES FERROSOS, COLOR GRIS </t>
  </si>
  <si>
    <t>ANTICORROSIVO DE RAPIDO SECADO Y EXCELENTE ADHERENCIA SOBRE METALES FERROSOS, COLOR VERDE</t>
  </si>
  <si>
    <t>PINTURA DILUIBLE EN AGUA TIPO I, EXCELENTE ACABADO , LAVABILIDAD, SIN DESGASTE NI DESPRENDIMIENTO, ALTO CUBRIMIENTO, COLOR INSTITUCIONALES BLANCO MARFIL X 5 GALONES</t>
  </si>
  <si>
    <t>CUÑETE</t>
  </si>
  <si>
    <t>PINTURA DILUIBLE EN AGUA TIPO I, EXCELENTE ACABADO , LAVABILIDAD, SIN DESGASTE NI DESPRENDIMIENTO, ALTO CUBRIMIENTO, COLOR INSTITUCIONAL VERDE CIPRES X 5 GALONES</t>
  </si>
  <si>
    <t xml:space="preserve">ESMALTE SINTETICO DE ACEITE ACABADO BRILLANTE ALTA RESISTENCIA A LA INTERPERIE DE DURABILIDAD PROLONGADA, EXCELENTE CUBRIMIENTO ADHERENCIA Y ALTA LAVABILILIDAD, COLOR BLANCO </t>
  </si>
  <si>
    <t>GALON</t>
  </si>
  <si>
    <t>3511011</t>
  </si>
  <si>
    <t xml:space="preserve">PINTURA REFLECTIVA TIPO TRAFICO COLOR AMARILLO. </t>
  </si>
  <si>
    <t>PINTURA REFLECTIVA TIPO TRAFICO COLOR NEGRO</t>
  </si>
  <si>
    <t>PEGANTE PARA PVC</t>
  </si>
  <si>
    <t>LITRO</t>
  </si>
  <si>
    <t xml:space="preserve">IMPERMEABILIZANTE A BASE DE RESINAS ACRILICAS DE USO EN MUROS Y TERRAZAS DE 1 COMPONENTE DE COLOR BLANCO </t>
  </si>
  <si>
    <t>SILICONA TRANSPARENTE 300 ml</t>
  </si>
  <si>
    <t>TUBO</t>
  </si>
  <si>
    <t>MANGUERA PARA ENTRADA DE AGUA LAVA MANOS PLASTICA</t>
  </si>
  <si>
    <t>MANGUERA PARA ENTRADA DE AGUA SANITARIO PLASTICA</t>
  </si>
  <si>
    <t xml:space="preserve">TELA AFALTICA </t>
  </si>
  <si>
    <t xml:space="preserve">Rollo </t>
  </si>
  <si>
    <t>ADAPTADOR HEMBRA 1 /2" PVC</t>
  </si>
  <si>
    <t>ADAPTADOR HEMBRA  PVC DE 3/4"</t>
  </si>
  <si>
    <t>ADAPTADOR HEMBRA DE 1"  PVC</t>
  </si>
  <si>
    <t xml:space="preserve">ADAPTADOR HEMBRA PRESION 1 1/2" </t>
  </si>
  <si>
    <t xml:space="preserve">ADAPTADOR HEMBRA PRESION 1 1/4" </t>
  </si>
  <si>
    <t xml:space="preserve">ADAPTADOR HEMBRA PRESION 1/2" </t>
  </si>
  <si>
    <t xml:space="preserve">ADAPTADOR HEMBRA PRESION 2 1/2" </t>
  </si>
  <si>
    <t xml:space="preserve">ADAPTADOR HEMBRA PRESION 2" </t>
  </si>
  <si>
    <t xml:space="preserve">ADAPTADOR HEMBRA PRESION 3" </t>
  </si>
  <si>
    <t xml:space="preserve">ADAPTADOR HEMBRA PRESION 3/4" </t>
  </si>
  <si>
    <t>ADAPTADOR HEMBRA PVC  DE 3/4"</t>
  </si>
  <si>
    <t>ADAPTADOR HEMBRA PVC DE 1"</t>
  </si>
  <si>
    <t xml:space="preserve">ADAPTADOR HEMBRA PVC DE 1/2" </t>
  </si>
  <si>
    <t>ADAPTADOR MACHO  DE 1/2" PVC</t>
  </si>
  <si>
    <t>ADAPTADOR MACHO 1" PVC</t>
  </si>
  <si>
    <t>ADAPTADOR MACHO 3/4" PVC</t>
  </si>
  <si>
    <t>ADAPTADOR MACHO PRESION 1 1/2"</t>
  </si>
  <si>
    <t>ADAPTADOR MACHO PRESION 1 1/4"</t>
  </si>
  <si>
    <t>ADAPTADOR MACHO PRESION 1"</t>
  </si>
  <si>
    <t>ADAPTADOR MACHO PRESION 2 1/2"</t>
  </si>
  <si>
    <t>ADAPTADOR MACHO PRESION 2"</t>
  </si>
  <si>
    <t xml:space="preserve">ADAPTADOR MACHO PRESION 3" </t>
  </si>
  <si>
    <t xml:space="preserve">ADAPTADOR MACHO PRESION 3/4" </t>
  </si>
  <si>
    <t xml:space="preserve">ADAPTADOR MACHO PRESION1/2" </t>
  </si>
  <si>
    <t xml:space="preserve">ADAPTADOR MACHO PVC 1" </t>
  </si>
  <si>
    <t xml:space="preserve">ADAPTADOR MACHO PVC 3/4" </t>
  </si>
  <si>
    <t>ADAPTADOR MACHO PVC DE 1/2"</t>
  </si>
  <si>
    <t xml:space="preserve">CODO DE PVC 1/2" </t>
  </si>
  <si>
    <t>CODO EN PVC 1 1/2"</t>
  </si>
  <si>
    <t>CODO EN PVC 1"</t>
  </si>
  <si>
    <t>CODO EN PVC 2"</t>
  </si>
  <si>
    <t>CODO EN PVC 3/4"</t>
  </si>
  <si>
    <t>CODO PRESION 45° 1 1/2"</t>
  </si>
  <si>
    <t>CODO PRESION 45° 1 1/4"</t>
  </si>
  <si>
    <t>CODO PRESION 45° 2"</t>
  </si>
  <si>
    <t>CODO PRESION 45° 3"</t>
  </si>
  <si>
    <t>CODO PRESION 45° 3/4"</t>
  </si>
  <si>
    <t>CODO PRESION 90° 1 1/2"</t>
  </si>
  <si>
    <t>CODO PRESION 90° 1 1/4"</t>
  </si>
  <si>
    <t>CODO PRESION 90° 3"</t>
  </si>
  <si>
    <t>CODO PRESION 90° 3/4</t>
  </si>
  <si>
    <t>CODO SANITARIO CXC 45° 1 1/2"</t>
  </si>
  <si>
    <t>CODO SANITARIO CXC 45° 2"</t>
  </si>
  <si>
    <t>CODO SANITARIO CXC 45° 3"</t>
  </si>
  <si>
    <t>CODO SANITARIO CXC 45° 4"</t>
  </si>
  <si>
    <t>CODO SANITARIO CXC 45° 6"</t>
  </si>
  <si>
    <t>CODO SANITARIO CXC 90° 1 1/2"</t>
  </si>
  <si>
    <t>CODO SANITARIO CXC 90° 2"</t>
  </si>
  <si>
    <t>CURVA CONDUIT PVC 1/2"</t>
  </si>
  <si>
    <t>SIFON LAVA MANOS DE 1/2</t>
  </si>
  <si>
    <t>SIFON PARA USO EN TUBERIA ALCANTARILLADO DIAMETRO DE 4"</t>
  </si>
  <si>
    <t>SIFON SANITARIO DE 1/2</t>
  </si>
  <si>
    <t>TAPON PRUEBA SANITARIO 1 1/2"</t>
  </si>
  <si>
    <t>TAPON PRUEBA SANITARIO 2"</t>
  </si>
  <si>
    <t>TAPON PRUEBA SANITARIO 3"</t>
  </si>
  <si>
    <t>TAPON PRUEBA SANITARIO 4"</t>
  </si>
  <si>
    <t>TAPON PRUEBA SANITARIO 6"</t>
  </si>
  <si>
    <t>TAPON ROSCADO PRESION 1 1/2"</t>
  </si>
  <si>
    <t>TAPON SOLDADO PRESION 1 1/2"</t>
  </si>
  <si>
    <t>TAPON SOLDADO PRESION 1 1/4"</t>
  </si>
  <si>
    <t>TAPON SOLDADO PRESION 1"</t>
  </si>
  <si>
    <t>TAPON SOLDADO PRESION 1/2"</t>
  </si>
  <si>
    <t>TAPON SOLDADO PRESION 3"</t>
  </si>
  <si>
    <t>TEFLON INDUSTRIAL</t>
  </si>
  <si>
    <t>Rollo</t>
  </si>
  <si>
    <t>TUBERÍA CONDUIT PARA CABLEADO ELÉCTRICO Y TELEFÓNICO EN PVC, DIÁMETRO 1/2 ", LONGITUD DE 3 M, ESPESOR DE 1.52 MM, SUPERFICIE EXTERIOR LISO.</t>
  </si>
  <si>
    <t>TUBERÍA CONDUIT PARA CABLEADO ELÉCTRICO Y TELEFÓNICO EN PVC, DIÁMETRO 3/4 ", LONGITUD DE 3 M, ESPESOR DE 1.52 MM, SUPERFICIE EXTERIOR LISO.</t>
  </si>
  <si>
    <t>TUBERIA DE PRESION PARA CONSTRUCCCION DE INSTALACIONES INTERNAS EN PVC 1"  6 MTS</t>
  </si>
  <si>
    <t>TUBERIA EN PVC PARA AGUA POTABLE, DE DIAMETRO 1 1/2" ESPESOR DE PARED RDE 21 X 6 METROS</t>
  </si>
  <si>
    <t>TUBERIA EN PVC PARA AGUA POTABLE, DE DIAMETRO 1/2" ESPESOR DE PARED RDE 21 X 6 METROS</t>
  </si>
  <si>
    <t>TUBERIA EN PVC PARA AGUA POTABLE, DE DIAMETRO 2" ESPESOR DE PARED RDE 21 X 6 METROS</t>
  </si>
  <si>
    <t>TUBERIA EN PVC PARA AGUA POTABLE, DE DIAMETRO 3" ESPESOR DE PARED RDE 21 X 6 METROS</t>
  </si>
  <si>
    <t>TUBERIA EN PVC SANITARIO, DE DIAMETRO 4"  X 6 METROS DE LARGO</t>
  </si>
  <si>
    <t>TUBERIA EN PVC SANITARIO, DE DIAMETRO 6"    X 6 METROS DE LARGO</t>
  </si>
  <si>
    <t>UNION DE 1" LISA</t>
  </si>
  <si>
    <t>UNION PARA TUBERIA SANITARIA EN PVC DE DIAMETRO DE 1/2"</t>
  </si>
  <si>
    <t xml:space="preserve">UNION PRESION PVC 1 1/2" </t>
  </si>
  <si>
    <t xml:space="preserve">UNION PRESION PVC 1/2" </t>
  </si>
  <si>
    <t xml:space="preserve">UNION PRESION PVC 2"  </t>
  </si>
  <si>
    <t xml:space="preserve">UNION PRESION PVC 3" </t>
  </si>
  <si>
    <t>UNION SANITARIA 4"</t>
  </si>
  <si>
    <t>UNION SANITARIA 6"</t>
  </si>
  <si>
    <t>YEE SANITARIA 4"</t>
  </si>
  <si>
    <t>YEE SANITARIA 6"</t>
  </si>
  <si>
    <t>CINTA AISLANTE ELECTRICA GRANDE</t>
  </si>
  <si>
    <t>CINTA AISLANTE ELECTRICA PEQUEÑA</t>
  </si>
  <si>
    <t>CINTA DE ENMASCARAR  2"</t>
  </si>
  <si>
    <t>CINTA DE ENMASCARAR DE 1 1/2"</t>
  </si>
  <si>
    <t>CINTA DE PAPEL PARA YESO CARTON 50 MM X 150 MTRS</t>
  </si>
  <si>
    <t>CINTA DE SEGURIDAD X ROLLO DE 100 MTS</t>
  </si>
  <si>
    <t>GRAPA CONDUIT PLASTICA 1/2</t>
  </si>
  <si>
    <t>GRAPA PARA ALAMBRE PUA X 1 KG</t>
  </si>
  <si>
    <t>CAJA</t>
  </si>
  <si>
    <t>GRIFERIA DE TANQUE SANITARIO, CON PALANCA DE 13 CM</t>
  </si>
  <si>
    <t>JUEGOS</t>
  </si>
  <si>
    <t>GRIFERIA PARA LAVA MANOS SENCILLA</t>
  </si>
  <si>
    <t xml:space="preserve">POLISOMBRA NEGRA X 6 METROS ANCHO X 100 METROS </t>
  </si>
  <si>
    <t>TEJA PLASTICA C7 NUMERO 10</t>
  </si>
  <si>
    <t>ORINAL DE DISEÑO ARRECIFE ENTRADA SUPERIOR</t>
  </si>
  <si>
    <t>SANITARIO DE 2 PIEZAS CON TAZA REDONDA, CON ANILLO CERRADO</t>
  </si>
  <si>
    <t>LADRILLO H 10</t>
  </si>
  <si>
    <t>CAL HIDRATADA PRODUCTO FINAMENTE DIVIDIDO QUE RESULTA  DE LA HIDRATACION DE LA CAL VIVA CON AGUA PARA SATISFACER SU AFINIDAD QUIMICA PRESENTACIÓN DE 25 KG</t>
  </si>
  <si>
    <t>BULTO</t>
  </si>
  <si>
    <t>CEMENTO BLANCO TIPO 1 DE GRAN FINURA Y EXCELENTE BLANCURA, POR SUS COMPONENTE QUE LO HACEN DURABLE Y RESISTENTE. SUS TIEMPOS DE FRAGUADO PERMITEN UN RÁPIDO DESMOLDE SIN AFECTAR EL TIEMPO REQUERIDO PARA LA MANIPULACIÓN, COLOCACIÓN Y ACABADO DE LAS MEZCLAS, PRESENTACIÓN DE 20 KG.</t>
  </si>
  <si>
    <t>CEMENTO GRIS TIPO I, PRODUCTO PARA PRODUCCION DE CONCRETOS PARA CIMENTACIONES, MUROS, CONTENSIONES, ESTRUCTURAS, RELLENOS Y TODO TIPO DE OBRA EN GENERAL, DEBE CUMPLIR CON  LOS VALORES DE LA NORMA COLOMBIANA NTC 121 y 321 Y NORMA  NTC 3318 y NSR-10;    EN PRESENTACIÓN DE 25 KG.</t>
  </si>
  <si>
    <t>LAMINA DRYWALL 1.22 M X 2.44 M CALIBRE ½</t>
  </si>
  <si>
    <t>LAMINA SUPERBOARD 244X122CM X 6MM</t>
  </si>
  <si>
    <t>LAMINAS DE ETERNIT NO.  8 DE 244 x 92 cm</t>
  </si>
  <si>
    <t>DISCO CORTE METAL 4</t>
  </si>
  <si>
    <t>DISCO CORTE METAL 6</t>
  </si>
  <si>
    <t>LIJA 180</t>
  </si>
  <si>
    <t>LIJA N° 150</t>
  </si>
  <si>
    <t>PLIEGO</t>
  </si>
  <si>
    <t>CERÁMICA PARA PISO DE 60 X 60 CMS COLOR  BEIS 5 MM ESMALTADO TRAFICO COMERCIAL DE PRIMERA.</t>
  </si>
  <si>
    <t>Metros</t>
  </si>
  <si>
    <t xml:space="preserve">BROCHA 1" CERDAS NATURALES </t>
  </si>
  <si>
    <t>BROCHA 2" CERDAS NATURALES</t>
  </si>
  <si>
    <t>BROCHA 3" CERDAS NATURALES CHINAS BLANCAS</t>
  </si>
  <si>
    <t xml:space="preserve">RODILLOS DE FELPA </t>
  </si>
  <si>
    <t>PRODUCTOS METÁLICOS, MAQUINARIA Y EQUIPO</t>
  </si>
  <si>
    <t xml:space="preserve">A-02-02-01-004   </t>
  </si>
  <si>
    <t>ANGULOS METALICOS DE 1/2</t>
  </si>
  <si>
    <t>ANGULOS METALICOS GALVANIZADOS ANGULOS PARA DRYWALL, CL 26 en 59mm, 60mm, 89mm, 90mm</t>
  </si>
  <si>
    <t>ALAMBRE DE COBRE RECUBIERTO EN POLIVINILO NUMERO 10</t>
  </si>
  <si>
    <t>ALAMBRE DE COBRE RECUBIERTO EN POLIVINILO NUMERO 12</t>
  </si>
  <si>
    <t>ALAMBRE DE COBRE RECUBIERTO EN POLIVINILO NUMERO 14</t>
  </si>
  <si>
    <t>ALAMBRE DE COBRE RECUBIERTO EN POLIVINILO NUMERO 8</t>
  </si>
  <si>
    <t>ALAMBRE DE COBRE RECUBIERTO EN POLIVINILO NUMERO 4</t>
  </si>
  <si>
    <t>VARILLA DE HIERRO DIAMETRO 3/8" X 6 METROS</t>
  </si>
  <si>
    <t>VARILLA DE HIERRO DIAMETRO 1/2" X 6 METROS</t>
  </si>
  <si>
    <t>VARILLA DE HIERRO DIAMETRO 1/4" X 6 METROS</t>
  </si>
  <si>
    <t>TEJAS EN ACERO GALVANIZADO</t>
  </si>
  <si>
    <t>TUBOS DE HIERRO O ACERO GALVANIZADOS</t>
  </si>
  <si>
    <t>CANAL PARA LAMINA DRYWALL 0.85 MM PARAL FC 140*41.2 X 2.44 MT</t>
  </si>
  <si>
    <t>CANALETA PARA LAMINA DRYWALL 0.85 MM PARAL FC 140*41.2 X 2.44 MT</t>
  </si>
  <si>
    <t>VIGUETA PARA LAMINA DRYWALL X 2,44 METROS</t>
  </si>
  <si>
    <t>ALAMBRE DE COBRE RECUBIERTO EN POLIVINILO NUMERO 6</t>
  </si>
  <si>
    <t>PARAL PARA LAMINA DRYWALL X 2,44 METROS</t>
  </si>
  <si>
    <t>MARCOS PARA PUERTA METALICA 2 MT DE ALTO X 1 DE ANCHO</t>
  </si>
  <si>
    <t xml:space="preserve">ALAMBRE DE PUAS GALVANIZADO  CALIBRE 18 X 500 MTS </t>
  </si>
  <si>
    <t>ALAMBRE DULCE CALIBRE 16</t>
  </si>
  <si>
    <t>KILO</t>
  </si>
  <si>
    <t>ALAMBRE QUEMAO CL 18</t>
  </si>
  <si>
    <t>AMARRES METALICOS (PARA TEJA DE ETERNITH) CL 18</t>
  </si>
  <si>
    <t>BISAGRAS PARA PUERTA DE DOS PIEZAS TIPO LIBRO</t>
  </si>
  <si>
    <t>CADENA ESLABONADA, CALIBRADA, DE ACERO, CON UN DIAMETRO DE 1/4"</t>
  </si>
  <si>
    <t>CANDADO DE ALTA SEGURIDAD ACERO TEMPLADO X 70 MM</t>
  </si>
  <si>
    <t>CERRADURA PARA ALCOBA Cerradura Alcoba 5831 A P/b Madera Clara Escudo Dorado Ka</t>
  </si>
  <si>
    <t>CHAPAS PARA PUERTA METALICA DE SE SEGURIDAD TRIPLE GUARDA / Cerradura Sobreponer 3 Bulones 3623-60 Derecha  Sku 3320 )</t>
  </si>
  <si>
    <t>CLAVO DE ACERO LISO DE 1" CAJA X 500 GR</t>
  </si>
  <si>
    <t>CLAVO DE ACERO LISO DE 2" CAJA X 500 GR</t>
  </si>
  <si>
    <t>CLAVO DE ACERO LISO DE 3" CAJA X 500 GR</t>
  </si>
  <si>
    <t xml:space="preserve">HOJA DE SEGUETA DE 10" </t>
  </si>
  <si>
    <t>SOLDADURA 6011 DELGADA</t>
  </si>
  <si>
    <t xml:space="preserve">SOLDADURA 6013 DELGADA </t>
  </si>
  <si>
    <t xml:space="preserve">SOLDADURA LIQUIDA X CUARTOS </t>
  </si>
  <si>
    <t>CUARTOS</t>
  </si>
  <si>
    <t>SOLDADURA ROJA 6013</t>
  </si>
  <si>
    <t>TORNILLO DRYWALL 6" * 1000</t>
  </si>
  <si>
    <t xml:space="preserve">PAQUETE </t>
  </si>
  <si>
    <t xml:space="preserve">TORNILLO DRYWALL 7" 7 X 16 PARA ESTRUCTURA X PAQUETE DE 1000 UNIDADES </t>
  </si>
  <si>
    <t xml:space="preserve">LLAVE DE PASO DE 1/2" BRONCE </t>
  </si>
  <si>
    <t>POMAS PARA DUCHA</t>
  </si>
  <si>
    <t>VALVULA BOLA 3/4" CIERRE RAPIDO</t>
  </si>
  <si>
    <t>VALVULA DE REGULACION METALICA PARA SANITARIO</t>
  </si>
  <si>
    <t>CAJA CIRCUITO DE ALIMENTACIÓN DE ENERGÍA CON BRAKER TRIFÁSICO A 100 AMPERIOS 18 CIRCUITOS</t>
  </si>
  <si>
    <t>CAJA CIRCUITO DE ALIMENTACIÓN DE ENERGÍA CON BRAKER TRIFÁSICO A 100 AMPERIOS 8 CIRCUITOS</t>
  </si>
  <si>
    <t>CAJA OCTOGONAL PLÁSTICA</t>
  </si>
  <si>
    <t>INTERRUPTOR ELECTRICO DOBLE CON POLO A TIERRA</t>
  </si>
  <si>
    <t>INTERRUPTOR ELECTRICO SENCILLO CON POLO A TIERRA</t>
  </si>
  <si>
    <t>TOMA CORRIENTE DOBLE CON CONEXIÓN A TIERRA</t>
  </si>
  <si>
    <t>TOMA CORRIENTE SENCILLO CON CONEXIÓN A TIERRA</t>
  </si>
  <si>
    <t xml:space="preserve">LAMPARA 60X60 CON REJILLA ESPECULAR 16 CELDAS, IP20, CON SOCKET T8 A 120V, INCLUYE 4 TUBOS FLUORESCENTE DE 17W T8, BALASTO ELECTRONICO </t>
  </si>
  <si>
    <t>LUMINARIA TIPO PLAFON DE SOBREPONER TIPO LED 10 W "VERSI LITE 7" led flush"</t>
  </si>
  <si>
    <t>REFLECTOR LED 50W 6500K SALIDA POLO A TIERRA - IP65 VOLTAJE: 85-265V/50-60HZ DIMENSIONES: 28 X 23 X 15 CM LÚMENES 3500LM</t>
  </si>
  <si>
    <t>BOMBILLO LED 20w ESPIRAL  120v LUZ DIA</t>
  </si>
  <si>
    <t>BOMBILLO LED 70w ESPIRAL 120v LUZ DIA</t>
  </si>
  <si>
    <t xml:space="preserve">Compresores eléctricos.  Compresor 1.5 HP 24 LT 106L/MIN 115 PSI 6.4 CFM </t>
  </si>
  <si>
    <t xml:space="preserve">UNIDAD   </t>
  </si>
  <si>
    <t>Taladradoras, perforadoras y similares
rotativas (incluso de percusión), neumáticas,
de uso manual. TALADRO 1/2 PG. PERCUTOR 800W 3000RPM VVR.</t>
  </si>
  <si>
    <t>Cepilladoras, pulidoras y biseladoras
para metales. PULIDORA 4-1/2 PG 1200w 11000rpm</t>
  </si>
  <si>
    <t>Soldadores eléctricos. SOLDADOR INVERSOR ARC 220 AMP 110/220V</t>
  </si>
  <si>
    <t xml:space="preserve">Taladradoras, perforadoras y similares
rotativas (incluso de percusión), neumáticas,
ROTOMARTILLO SDS-PLUS 800W 2.9J 1500 RPM 2.6 K </t>
  </si>
  <si>
    <t>Sierras montadas para aserraderos. CALADORA 500W 1450-3200OPM GST-700</t>
  </si>
  <si>
    <t>Maquinas hidrolavadoras para lavado de vehículos. HIDROLAVADORA 1800PSI 6.5L/min 1600 W 110V</t>
  </si>
  <si>
    <t xml:space="preserve">Prensas hidráulicas. PRENSA DE BANCO 6PG </t>
  </si>
  <si>
    <t xml:space="preserve">Amperímetros y voltímetros. Multimetro Automatico </t>
  </si>
  <si>
    <t xml:space="preserve">Palas y similares. PALIN HOYADOR CON CABO </t>
  </si>
  <si>
    <t xml:space="preserve">Destornilladores. JUEGO DESTORNILLADORES 4PZS </t>
  </si>
  <si>
    <t xml:space="preserve">Llaves de ajuste graduables. JUEGO 10 LLAVES HEX METRICAS </t>
  </si>
  <si>
    <t xml:space="preserve">Llaves de ajuste graduables. JUEGO 20 LLAVES COMBINADAS PG - MM </t>
  </si>
  <si>
    <t xml:space="preserve">Llaves de ajuste fijas. LLAVE EXPANDIÓN 10 PG </t>
  </si>
  <si>
    <t>Herramientas de mano (incluso herramientas de mano del tipo utilizado en la agricultura, horticultura o silvicultura, sierras de mano, limas, alicates y cizallas manuales para metales, llaves de tuercas manuales, sopletes o antorchas de soldadura y abrazaderas). JUEGO MECANICO 25 PIEZAS 1/2 LLAVES PG</t>
  </si>
  <si>
    <t xml:space="preserve">Herramientas de mano (incluso herramientas de mano del tipo utilizado en la agricultura, horticultura o silvicultura, sierras de mano, limas, alicates y cizallas manuales para metales, llaves de tuercas manuales, sopletes o antorchas de soldadura y abrazaderas).  JUEGO 9 LLAVES COMBINADAS 1/A - 3/A PG </t>
  </si>
  <si>
    <t xml:space="preserve">Machetes y similares. MACHETE PULIDO 22 PULG </t>
  </si>
  <si>
    <t>Carretillas de mano en  bra de vidrio. CARRETILLA NEGRA CACHACA ANTIPINCHAZO</t>
  </si>
  <si>
    <t xml:space="preserve">Carritos metálicos manuales especiales para el transporte de mercancías. ZORRA 250KG 130 X 55CM BANDEJA 22X35 CM </t>
  </si>
  <si>
    <t xml:space="preserve">Discos o piedras de esmeril. ESMERIL DE BANCO 60PG 373W 3450RPM </t>
  </si>
  <si>
    <t xml:space="preserve">GUADAÑA PROFESIONAL </t>
  </si>
  <si>
    <t>Unidad central de procesamiento. Computador de Escritorio de acuerdo al item No. 1 de la ficha tecnica No. CEDE6-260-A2-CEDE6-260-A2--2019 adquisición de equipos de computo perifericos del 14 de Febrero de 2019</t>
  </si>
  <si>
    <t>Paquetes de sistemas operativo. LICENCIAS PARA SISTEMA OPERATIVO WINDOWS</t>
  </si>
  <si>
    <t xml:space="preserve">Paquetes de aplicaciones de productividad general de negocio y usos de aplicaciones para el hogar. LICENCIAS PARA OFFICE </t>
  </si>
  <si>
    <t>Impresoras multifuncional. IMPRESORA A COLOR DE ACUERDO A ITEM No. 2  de la ficha tecnica No. CEDE6-260-A2-CEDE6-260-A2-2019 adquisición de equipos de computo perifericos del 14 de Febrero de 2019</t>
  </si>
  <si>
    <t>Impresora multifuncional. IMPRESORA MULTIFUNCIONAL AVANZADA DE ACUERDO A ITEM No. 2  de la ficha tecnica No. CEDE6-260-A2-CEDE6-260-A2-2019 adquisición de equipos de computo perifericos del 14 de Febrero de 2019</t>
  </si>
  <si>
    <t xml:space="preserve">Impresoras de inyección de tinta utilizadas en máquinas de Procesamiento de datos. Impresora DATA MAX ONEIL E - CLASS MARCK 3 </t>
  </si>
  <si>
    <t>Escáner (excepto la combinación de impresora, escáner, fotocopiadora y/o
fax). ESCANER PRODUCTIVIDAD AVANZADA DE ACUERDO ITEM No. 3 de la ficha tecnica No. CEDE6-260-A2-CEDE6-260-A2-2019 adquisición de equipos de computo perifericos del 14 de Febrero de 2019</t>
  </si>
  <si>
    <t xml:space="preserve">Servicios de mantenimiento y reparación de computadores y
equipo periférico. MANTENIMIENTO DE EQUIPO DE COMPUTO E IMPRESORAS QUE ESTE EN CARGOS DE INVENTARIOS DE LA UNIDAD DE ACUERDO A LA NECESIDAD Y HASTA AGOTAR EL PRESUPUESTO. </t>
  </si>
  <si>
    <t xml:space="preserve">GASA ESTERILIZADA CAJA DE 50 SOBRES </t>
  </si>
  <si>
    <t xml:space="preserve">CAJA </t>
  </si>
  <si>
    <t xml:space="preserve">PARCHE O APOSITO </t>
  </si>
  <si>
    <t xml:space="preserve">TORNIQUETE PRIMEROS AUXILIOS </t>
  </si>
  <si>
    <t xml:space="preserve">VENOCLISIS CAJA X 50 UNIDADES </t>
  </si>
  <si>
    <t xml:space="preserve">LACTATO DE HARMAN </t>
  </si>
  <si>
    <t xml:space="preserve">CATETER No. 15 </t>
  </si>
  <si>
    <t>CATETER No. 16</t>
  </si>
  <si>
    <t>CATETER No. 18</t>
  </si>
  <si>
    <t xml:space="preserve">JERINGA 3 CC </t>
  </si>
  <si>
    <t xml:space="preserve">JERINGA 5 CC </t>
  </si>
  <si>
    <t xml:space="preserve">VENDAS ELASTICAS </t>
  </si>
  <si>
    <t xml:space="preserve">CUELLO ORTOPEDICO </t>
  </si>
  <si>
    <t>ESPARADRAPO GRANDE</t>
  </si>
  <si>
    <t xml:space="preserve">ACETAMINOFEN DE 500 MG X SOBRE DE 10 UNIDADES </t>
  </si>
  <si>
    <t xml:space="preserve">SUERO ORAL X 30 SOBRES </t>
  </si>
  <si>
    <t xml:space="preserve">FLORATIL X SOBRE </t>
  </si>
  <si>
    <t xml:space="preserve">IBUPROFENO DE 800 MG X SOBRE DE 10 UNIDADES </t>
  </si>
  <si>
    <t xml:space="preserve">DIPIRONA AMPOLLA POR 5 CC </t>
  </si>
  <si>
    <t xml:space="preserve">DICLOFENACO AMPOLLA </t>
  </si>
  <si>
    <t xml:space="preserve">RANITIDINA POR 150 MG </t>
  </si>
  <si>
    <t xml:space="preserve">BUSCAPINA AMPOLLA </t>
  </si>
  <si>
    <t xml:space="preserve">ISODINE SOLUCION </t>
  </si>
  <si>
    <t xml:space="preserve">ISODINE ESPUMA </t>
  </si>
  <si>
    <t xml:space="preserve">METROCOPAMIDA AMPOLLA </t>
  </si>
  <si>
    <t xml:space="preserve">ACITROMIXINA SOBRE X 3 UNIDADES </t>
  </si>
  <si>
    <t xml:space="preserve">DEXAMETAZONA AMPOLLA </t>
  </si>
  <si>
    <t>GENTAMICINA AMPOLLA</t>
  </si>
  <si>
    <t xml:space="preserve">VITAMINA K EN AMPOLLA </t>
  </si>
  <si>
    <t>Aparatos para acondicionamiento de
aire y calefacción. Aire Acondicionado Minisplit Inverter 24000BTU 220V</t>
  </si>
  <si>
    <t xml:space="preserve">Aparatos para acondicionamiento de
aire y calefacción. Aire Acondicionado Minisplit Inverter 18000 BTU 220V </t>
  </si>
  <si>
    <t xml:space="preserve">TOTAL </t>
  </si>
  <si>
    <t>El oficial S-4 y de convenios de la Unidad deberá informar a la unidad centralizadora los bienes recibidos y enviar la documentación soporte para ser dados de alta en los inventarios.</t>
  </si>
  <si>
    <t>7 COMUNICACIONES</t>
  </si>
  <si>
    <t>Omitido</t>
  </si>
  <si>
    <t xml:space="preserve">Mayor HENRY MIGUEL SALAZAR HERNANDEZ </t>
  </si>
  <si>
    <t xml:space="preserve">Capitan JAVIER OSPINA ANTURI </t>
  </si>
  <si>
    <t xml:space="preserve">Ejecutivo y Segundo Comandante del Batallón de Alta Montaña No. 6 </t>
  </si>
  <si>
    <t>Oficial de Logística del Batallón de Alta Montaña No. 6</t>
  </si>
  <si>
    <t xml:space="preserve">Elaboró:  CT. OSPINA ANTURI JAVIER </t>
  </si>
  <si>
    <t xml:space="preserve">Oficial de Convenios BAMRU </t>
  </si>
  <si>
    <t>Ciudad: Santa Marta</t>
  </si>
  <si>
    <t>Departamento: Magdalena</t>
  </si>
  <si>
    <t>Fecha: 29 de julio de 2021</t>
  </si>
  <si>
    <t>PLAN DE NECESIDADES No. ______________________    QUE EMITE EL COMANDO DE LA PRIMERA DIVISIÓN, PARA LA EJECUCIÓN DE LOS APORTES EN ESPECIE OTORGADO MEDIANTE EL CONVENIO DE COLABORACIÓN QUE SE SUSCRIBIRÁ ENTRE EL MINISTERIO DE DEFENSA NACIONAL - EJÉRCITO NACIONAL Y LA EMPRESA PROMIGAS S. A. E.S.P., EN LA VIGENCIA 2021.</t>
  </si>
  <si>
    <t>El CONVENIO DE  COLABORACION a celebrarse entre el Ministerio de Defensa Nacional y la empresa PROMIGAS establece apoyos que se deben emplear de acuerdo a las necesidades destinadas a mantener las condiciones de bienestar, entrenamiento, capacitación y seguridad del personal militar, destinado para la protección de las áreas de infraestructura crítica y de activos estratégicos del Estado.
La empresa PROMIGAS suscribe el convenio de colaboración, con el propósito de otorgar recursos en especie para ser ejecutados de acuerdo con  el plan de necesidades; estos recursos estarán sujetos a la asignación de apropiación y PAC.</t>
  </si>
  <si>
    <t>La Primera División del Ejército Nacional desarrolla el Plan de Operaciones "Bicentenario Héroes de la Libertad", mediante el desarrollo de operaciones militares y capacidades CCIM a partir del 01 de enero de 2021, en el área de operaciones terrestres enfocado a la protección del Estado (población, territorio, soberanía y sus recursos), con el propósito de neutralizar las amenazas y factores de inestabilidad contribuyendo a la legalidad, legitimidad, la soberanía y desarrollo de la región, garantizando el Derecho Internacional de los Derechos Humanos (DIDH) y acatando las  normas del Derecho Internacional Humanitario (DIH).</t>
  </si>
  <si>
    <t>Planear con cargo a los aportes en especie asignados mediante convenios las necesidades presentadas por la Décima Brigada, utilizando correctamente los rubros del Catálogo Rubros Presupuestales Gastos Generales del Ministerio de Defensa Nacional.</t>
  </si>
  <si>
    <t xml:space="preserve">Teniendo en cuenta la misionalidad  y que la asignación de recursos fiscales no es la suficiente para mitigar las necesidades, este Comando y sus Unidades plantean adquirir estos recursos a traves del Convenio de Colaboración entre el Ministerio de Defensa Nacional - Ejército Nacional - y la la empresa PROMIGAS, así: </t>
  </si>
  <si>
    <r>
      <rPr>
        <b/>
        <sz val="12"/>
        <rFont val="Arial"/>
        <family val="2"/>
      </rPr>
      <t>COMANDO PRIMERA DIVISIÓN:</t>
    </r>
    <r>
      <rPr>
        <sz val="12"/>
        <rFont val="Arial"/>
        <family val="2"/>
      </rPr>
      <t xml:space="preserve"> PRODUCTOS DE HORNOS DE COQUE; PRODUCTOS DE REFINACIÓN DE PETRÓLEO Y COMBUSTIBLE NUCLEAR (COMBUSTIBLE):Teniendo en cuenta que la Unidad Operativa Mayor cuenta con un parque automotor asignado, el cual es usado para labores de mando, control y supervisión y algunas veces las partidas asignadas son insuficientes para efectuar los recorridos, se apoya en los aportes de las empresas que celebran convenio.</t>
    </r>
  </si>
  <si>
    <r>
      <rPr>
        <b/>
        <sz val="12"/>
        <color theme="1"/>
        <rFont val="Arial"/>
        <family val="2"/>
      </rPr>
      <t>COMBUSTIBLE  BR02</t>
    </r>
    <r>
      <rPr>
        <sz val="12"/>
        <color theme="1"/>
        <rFont val="Arial"/>
        <family val="2"/>
      </rPr>
      <t xml:space="preserve">: La Segunda Brigada como Unidad Operativa Menor  requiere mencionados apoyos teniendo en cuenta que la partida asignada es insuficiente, dado los desplazamientos  que se realizan a nivel del territorio de los Departamentos del Atlantico y del Departamento de Magdalena, con el fin de Supervisar , verificar y controlar todas las operaciones y efectividad de las mismas a cargo de cada una de las unidades Tacticas que integran el comando de la Segunda Brigada  garantizando asi el cumplimiento de la Misión. </t>
    </r>
  </si>
  <si>
    <r>
      <rPr>
        <b/>
        <sz val="12"/>
        <color theme="1"/>
        <rFont val="Arial"/>
        <family val="2"/>
      </rPr>
      <t>MATERIALES DE CONSTRUCCION BR02</t>
    </r>
    <r>
      <rPr>
        <sz val="12"/>
        <color theme="1"/>
        <rFont val="Arial"/>
        <family val="2"/>
      </rPr>
      <t>: La Segunda Brigada requiere mencionado apoyo teniendo en cuenta que la partida es insuficiente , y las instalaciones ubicada en el edificio conjunto Comando Caribe  con numero de activo fijo 164000000823 y numero de inventario 8004030000000000001710479 ,estan ubicada en zona industrial lo que conlleva a un deterioro acelelado debido a la contaminacion y residuos eliminados por estas.</t>
    </r>
  </si>
  <si>
    <r>
      <rPr>
        <b/>
        <sz val="12"/>
        <color theme="1"/>
        <rFont val="Arial"/>
        <family val="2"/>
      </rPr>
      <t>COMBUSTIBLES Y LUBRICANTES BAPOM:</t>
    </r>
    <r>
      <rPr>
        <sz val="12"/>
        <color theme="1"/>
        <rFont val="Arial"/>
        <family val="2"/>
      </rPr>
      <t xml:space="preserve">  ( ACPM-GASOLINA) para la movilidad de los vehiculos a cargo de la Unidad  para el transporte del mando y demas, con el fin de dar cumplimiento a las diferentes actividades logisticas y de seguridad dentro de la Jurisdiccion. </t>
    </r>
  </si>
  <si>
    <r>
      <rPr>
        <b/>
        <sz val="12"/>
        <color theme="1"/>
        <rFont val="Arial"/>
        <family val="2"/>
      </rPr>
      <t xml:space="preserve">COMBUSTIBLES Y LUBRICANTES BIVER </t>
    </r>
    <r>
      <rPr>
        <sz val="12"/>
        <color theme="1"/>
        <rFont val="Arial"/>
        <family val="2"/>
      </rPr>
      <t>: Es necesario para garantizar la movilidad de los vehiculos y poder cumplir con la mision asignada.</t>
    </r>
  </si>
  <si>
    <r>
      <rPr>
        <sz val="12"/>
        <color theme="1"/>
        <rFont val="Arial"/>
        <family val="2"/>
      </rPr>
      <t xml:space="preserve"> </t>
    </r>
    <r>
      <rPr>
        <b/>
        <sz val="12"/>
        <color theme="1"/>
        <rFont val="Arial"/>
        <family val="2"/>
      </rPr>
      <t xml:space="preserve">VIATICOS Y GASTOS DE VIAJE AL INTERIOR BIVER: </t>
    </r>
    <r>
      <rPr>
        <sz val="12"/>
        <color theme="1"/>
        <rFont val="Arial"/>
        <family val="2"/>
      </rPr>
      <t>Se requiere para apoyar al personal organico de la unidad para los diferentes necesidades que se puedan presentar y asi fortalecer la voluntad de lucha por medio del apoyo con pasajes terrestres.</t>
    </r>
  </si>
  <si>
    <r>
      <rPr>
        <b/>
        <sz val="12"/>
        <color theme="1"/>
        <rFont val="Arial"/>
        <family val="2"/>
      </rPr>
      <t>ELEMENTOS DE ALOJAMIENTO Y CAMPAÑA (Intendencia para el personal de soldados)</t>
    </r>
    <r>
      <rPr>
        <sz val="12"/>
        <color theme="1"/>
        <rFont val="Arial"/>
        <family val="2"/>
      </rPr>
      <t xml:space="preserve"> </t>
    </r>
    <r>
      <rPr>
        <b/>
        <sz val="12"/>
        <color theme="1"/>
        <rFont val="Arial"/>
        <family val="2"/>
      </rPr>
      <t>BIVER</t>
    </r>
    <r>
      <rPr>
        <sz val="12"/>
        <color theme="1"/>
        <rFont val="Arial"/>
        <family val="2"/>
      </rPr>
      <t xml:space="preserve"> :Se hace necesario este material de intendencia  ya que la mayoria de estos se encuetran en mal estado debido a su uso y termino de vida util, ocasionando traumatismos en el bienestar del personal en el area de operaciones y de esta forma mantener la imagen institucional.</t>
    </r>
  </si>
  <si>
    <r>
      <rPr>
        <b/>
        <sz val="12"/>
        <color theme="1"/>
        <rFont val="Arial"/>
        <family val="2"/>
      </rPr>
      <t xml:space="preserve">OTROS BIENES TRANSPORTABLES (EXCEPTO PRODUCTOS METÁLICOS, MAQUINARIA Y EQUIPO) (materiales de construcción) BAPOM2: </t>
    </r>
    <r>
      <rPr>
        <sz val="12"/>
        <color theme="1"/>
        <rFont val="Arial"/>
        <family val="2"/>
      </rPr>
      <t xml:space="preserve">el anterior material se hace necesario para desarrollar actividades de mantenimiento, en las algunas estructuras y fachadas que integran el Cantón paraíso, dado a que por cambios meteorológicos y tiempo se han venido deteriorando, cabe anotar que  la partida fija de materiales de construcción asignada mediante la OAPF 2021 es insuficiente por lo tanto se hacen necesarios la adquisición de estos materiales que van a ser empleados en el buen uso de la infraestructura por la escuadra de mantenimiento. </t>
    </r>
  </si>
  <si>
    <r>
      <rPr>
        <b/>
        <sz val="12"/>
        <color theme="1"/>
        <rFont val="Arial"/>
        <family val="2"/>
      </rPr>
      <t>SERVICIOS DE ALOJAMIENTO; SERVICIOS DE SUMINISTRO DE COMIDAS Y BEBIDAS; SERVICIOS DE TRANSPORTE; Y SERVICIOS DE DISTRIBUCIÓN DE ELECTRICIDAD, GAS Y AGUA  (Pasajes Terrestres)</t>
    </r>
    <r>
      <rPr>
        <sz val="12"/>
        <color theme="1"/>
        <rFont val="Arial"/>
        <family val="2"/>
      </rPr>
      <t xml:space="preserve"> </t>
    </r>
    <r>
      <rPr>
        <b/>
        <sz val="12"/>
        <color theme="1"/>
        <rFont val="Arial"/>
        <family val="2"/>
      </rPr>
      <t xml:space="preserve">BAPOM2 : </t>
    </r>
    <r>
      <rPr>
        <sz val="12"/>
        <color theme="1"/>
        <rFont val="Arial"/>
        <family val="2"/>
      </rPr>
      <t>lo anterior se requiere para el bienestar del personal que integra la unidad táctica y de igual manera para realizar operaciones u órdenes emitidas por el Comando Superior.</t>
    </r>
  </si>
  <si>
    <r>
      <rPr>
        <b/>
        <sz val="12"/>
        <color theme="1"/>
        <rFont val="Arial"/>
        <family val="2"/>
      </rPr>
      <t>SERVICIOS DE ALOJAMIENTO; SERVICIOS DE SUMINISTRO DE COMIDAS Y BEBIDAS; SERVICIOS DE TRANSPORTE; Y SERVICIOS DE DISTRIBUCIÓN DE ELECTRICIDAD, GAS Y AGUA (Pasajes Aéreos) BAPOM</t>
    </r>
    <r>
      <rPr>
        <sz val="12"/>
        <color theme="1"/>
        <rFont val="Arial"/>
        <family val="2"/>
      </rPr>
      <t>: lo anterior se requiere para el bienestar del personal que integra la unidad táctica y de igual manera para realizar operaciones u órdenes emitidas por el Comando Superior.</t>
    </r>
  </si>
  <si>
    <r>
      <rPr>
        <b/>
        <sz val="12"/>
        <color theme="1"/>
        <rFont val="Arial"/>
        <family val="2"/>
      </rPr>
      <t>PRODUCTOS BASICOS DE HIERRO Y ACERO  (Equipos de recreación y deporte)</t>
    </r>
    <r>
      <rPr>
        <sz val="12"/>
        <color theme="1"/>
        <rFont val="Arial"/>
        <family val="2"/>
      </rPr>
      <t xml:space="preserve"> </t>
    </r>
    <r>
      <rPr>
        <b/>
        <sz val="12"/>
        <color theme="1"/>
        <rFont val="Arial"/>
        <family val="2"/>
      </rPr>
      <t>BAPOM2:</t>
    </r>
    <r>
      <rPr>
        <sz val="12"/>
        <color theme="1"/>
        <rFont val="Arial"/>
        <family val="2"/>
      </rPr>
      <t>los elementos de multigimnasios solicitados en el presente plan se solicitan puesto que las tropas que integran el Cantón militar paraíso no cuentan con un espacio gratuito el cual puedan ejercitarse, debido a esto y pensando en el bienestar del soldado de proyecta esta necesidad para el buen uso de su tiempo libre, para que así desarrollen actividades físicas y recreativas que promuevan el ejercita miento y la vida saludable.</t>
    </r>
  </si>
  <si>
    <r>
      <rPr>
        <b/>
        <sz val="12"/>
        <color theme="1"/>
        <rFont val="Arial"/>
        <family val="2"/>
      </rPr>
      <t>SERVICIOS DE LA CONSTRUCCIÓN (servicio de instalación de equipos de recreación) BAPOM2:</t>
    </r>
    <r>
      <rPr>
        <sz val="12"/>
        <color theme="1"/>
        <rFont val="Arial"/>
        <family val="2"/>
      </rPr>
      <t xml:space="preserve">  se requiere el anterior servicio puesto que la instalación de este material no puede ser asumida por la unidad ya que no cuenta con recursos propios para el mismo, se presenta esta proyección para la debida instalación en un punto estratégico del Cantón paraíso donde las tropas tenga mayor accesibilidad.</t>
    </r>
  </si>
  <si>
    <r>
      <rPr>
        <b/>
        <sz val="12"/>
        <color theme="1"/>
        <rFont val="Arial"/>
        <family val="2"/>
      </rPr>
      <t>SERVICIOS PARA LA COMUNIDAD, SOCIALES Y PERSONALES. (Servicio de fumigación contra plagas, insectos, roedores rastreros) BAPOM2</t>
    </r>
    <r>
      <rPr>
        <sz val="12"/>
        <color theme="1"/>
        <rFont val="Arial"/>
        <family val="2"/>
      </rPr>
      <t xml:space="preserve">: puesto a los diferentes cambios climáticos y ambientales que atraviesa esta ciudad se ha prestado para la propagación de animales y plagas y teniendo en cuenta la pandemia mundial por la que estamos atravesando COVID-19 se hace necesaria la fumigación y desinfección total en todo el Cantón militar paraíso.. </t>
    </r>
  </si>
  <si>
    <r>
      <rPr>
        <b/>
        <sz val="12"/>
        <color theme="1"/>
        <rFont val="Arial"/>
        <family val="2"/>
      </rPr>
      <t>PRODUCTOS METALICOS MAQUINARIA Y EQUIPO (fileteadora)  BAPOM</t>
    </r>
    <r>
      <rPr>
        <sz val="12"/>
        <color theme="1"/>
        <rFont val="Arial"/>
        <family val="2"/>
      </rPr>
      <t>: la sastrería del Cantón paraíso, la cual presta su servicio a todas las tropas de soldados dependencias y comandos que integran este Cantón, no cuenta con esta maquinaria de vital importancia para realizar los trabajos de todo el material de intendencia que es allegado.</t>
    </r>
  </si>
  <si>
    <r>
      <rPr>
        <b/>
        <sz val="12"/>
        <color theme="1"/>
        <rFont val="Arial"/>
        <family val="2"/>
      </rPr>
      <t>ARTICULOS TEXTILES (EXCEPTO PRENDAS DE VESTIR)  BAPOM:</t>
    </r>
    <r>
      <rPr>
        <sz val="12"/>
        <color theme="1"/>
        <rFont val="Arial"/>
        <family val="2"/>
      </rPr>
      <t>(prendas blancas, guantes -polainas-bufandas-reata  prendas negras, rodillera-codera-tonfa-reata) el material antes mencionado se hace necesario para el fortalecimiento de las tropas puesto que estos materiales no son abastecidos de manera constante, pero cabe anotar que son necesarios para que las tropas realicen sus labores de marcha es decir la guardia de honor que integra la unidad, para la banda de guerra y los pelotones que prestan seguridad constante en el distrito de Barranquilla y en su jurisdicción.</t>
    </r>
  </si>
  <si>
    <r>
      <rPr>
        <b/>
        <sz val="12"/>
        <color theme="1"/>
        <rFont val="Arial"/>
        <family val="2"/>
      </rPr>
      <t>ARTICULOS TEXTILES (EXCEPTO PRENDAS DE VESTIR)  BAPOM2:</t>
    </r>
    <r>
      <rPr>
        <sz val="12"/>
        <color theme="1"/>
        <rFont val="Arial"/>
        <family val="2"/>
      </rPr>
      <t xml:space="preserve"> (chalecos) este material es de vital importancia para el fortalecimiento de las tropas en cuanto a su presentación puesto que se presenta un déficit del mismo y la unidad no cuenta con recursos para adquirir este material.</t>
    </r>
  </si>
  <si>
    <r>
      <rPr>
        <b/>
        <sz val="12"/>
        <color theme="1"/>
        <rFont val="Arial"/>
        <family val="2"/>
      </rPr>
      <t xml:space="preserve">OTROS BIENES TRANSPORTABLES (EXCEPTO PRODUCTOS METÁLICOS, MAQUINARIA Y EQUIPO) BAPOM2 : </t>
    </r>
    <r>
      <rPr>
        <sz val="12"/>
        <color theme="1"/>
        <rFont val="Arial"/>
        <family val="2"/>
      </rPr>
      <t>(cascos) este material es de vital importancia para el fortalecimiento de las tropas en cuanto a su presentación puesto que se presenta un déficit del mismo y la unidad no cuenta con recursos para adquirir este material</t>
    </r>
  </si>
  <si>
    <r>
      <rPr>
        <b/>
        <sz val="12"/>
        <color theme="1"/>
        <rFont val="Arial"/>
        <family val="2"/>
      </rPr>
      <t>CASCO BALISTICO NIVEL III BAMRU6</t>
    </r>
    <r>
      <rPr>
        <sz val="12"/>
        <color theme="1"/>
        <rFont val="Arial"/>
        <family val="2"/>
      </rPr>
      <t>: El Casco nivel protección III A, proporciona una protección ligera y al mismo tiempo robusta ante proyectiles balísticos, objetos fragmentados e impactos de baja energía. En la actualidad esta unidad tiene un stock de 40 cascos los cuales son insuficientes para todo el personal, se solicita este rubro para dotar prinicipalmente aquellos que se encuentran en el area de operaciones en cumplimiento de la Misión, porque es preciso contar con determinados elementos para la protección en caso de ataque y lesiones, o en caso en enfrentamiento con Grupos Delictivos Organizados (GDO) o Grupos Armados Organizados (GAO), los cuales pueden estar registrados en el Sistema de Amenaza Persistente, entonces el casco balistico brindará la seguridad necesaria al personal que se encuentre en los puestos de control. 
Esta es una necesidad indispensable para el normal funcionamiento de las Unidades que apoyan las operaciones militares que se desarrollan en procura de preservar la defensa y seguridad Nacional, acorde a lo dispuesto en el convenio de colaboración y las áreas de interés allí descritas.</t>
    </r>
  </si>
  <si>
    <r>
      <rPr>
        <b/>
        <sz val="12"/>
        <color theme="1"/>
        <rFont val="Arial"/>
        <family val="2"/>
      </rPr>
      <t>PASAJES TERRESTRES : BAMRU6</t>
    </r>
    <r>
      <rPr>
        <sz val="12"/>
        <color theme="1"/>
        <rFont val="Arial"/>
        <family val="2"/>
      </rPr>
      <t xml:space="preserve">, pretende brindar moral y bienestar al personal organico de la Unidad adquiriendo pasajes terrestres para aquellos que se encuentran velando por la seguridad de la poblaciòn,  de igual  para los que estan en cumplimiento tareas administrativas demostrando un  excelente desempeño en su cargo que siendo esto una recompensa a la labor desarrollada. </t>
    </r>
  </si>
  <si>
    <r>
      <rPr>
        <b/>
        <sz val="12"/>
        <color theme="1"/>
        <rFont val="Arial"/>
        <family val="2"/>
      </rPr>
      <t xml:space="preserve">QUÍMICOS BÁSICOS - PRODUCTOS DE LA AGRICULTURA Y LA HORTICULTURA  BAMRU 6: </t>
    </r>
    <r>
      <rPr>
        <sz val="12"/>
        <color theme="1"/>
        <rFont val="Arial"/>
        <family val="2"/>
      </rPr>
      <t>Para un bienestar y futuro de la humanidad es fundamental disponer de los medios posibles con el
fin de conservar de la mejor manera el medio ambiente, puesto que sin este el planeta tierra dejaría de tener condiciones para la vida humana, por esta razón el Ejército Nacional tiene la necesidad apoyar las politicas de medio ambiente del Gobierno Nacional, garantizando la protección de los recursos naturales, ecosistemas y el medio ambiente a lo largo y ancho del territorio nacional por medio de la reforestación, permitiendo el empleo de estrategias que minimicen el impacto ambiental causado por las tropas en tierra y la población civil en general, especialmente en zonas donde pueda existir una posible amenaza natural. Con la adquisición de insumos y arboles a traves de este rubro se pretende actúar contra el calentamiento global, brindar otros importantes servicios ambientales como alimento y refugio para insectos y aves, recuperar parte del paisaje orginario, evitar la erosión del viento y del agua, purificar el aire en las ciudad, hacer más lenta la escorrentía de agua frente a posibles inundaciones, disminuir la contaminación auditiva, embellecer  espacios y ayudan a combatir el efecto de isla de calor en la ciudad.</t>
    </r>
  </si>
  <si>
    <r>
      <rPr>
        <b/>
        <sz val="12"/>
        <color theme="1"/>
        <rFont val="Arial"/>
        <family val="2"/>
      </rPr>
      <t xml:space="preserve">ARTÍCULOS TEXTILES (EXCEPTO PRENDAS DE VESTIR) - DOTACIÓN (PRENDAS DE VESTIR Y CALZADO) BAMRU6:  Material Basico para el Soldado. </t>
    </r>
    <r>
      <rPr>
        <sz val="12"/>
        <color theme="1"/>
        <rFont val="Arial"/>
        <family val="2"/>
      </rPr>
      <t xml:space="preserve">Esta una unidad cuenta con 540 Soldados los cuales permanecen en el cumplimiento de la Misión en áreas rurales  lo cuales  necesitan elementos requeridos para alojar al personal que pernocta o acampa en determinada área geográfica en cumplimiento de operaciones y campañas militares de igual manera elementos para su dotación personal contribuyendo con la moral y bienestar de los soldados. </t>
    </r>
  </si>
  <si>
    <r>
      <rPr>
        <b/>
        <sz val="12"/>
        <rFont val="Arial"/>
        <family val="2"/>
      </rPr>
      <t>DÉCIMA  BRIGADA:</t>
    </r>
    <r>
      <rPr>
        <sz val="12"/>
        <rFont val="Arial"/>
        <family val="2"/>
      </rPr>
      <t xml:space="preserve"> ACTIVOS FIJOS NO CLASIFICADOS COMO MAQUINARIA Y EQUIPO con el fin de mejorar y remodelar los puestos de trabajo, se requiere la adquisición de sillas para obtener una calidad laboral, ya que estas se encuentran deterioradas o en malas condiciones y es esencial para mejorar la postura y adaptación satisfactoria de las condiciones de trabajo, la adquisición de puestos de trabajo optmizará el uso del espacio actual, así como la necesidad de otorgar un ambiente de trabajo óptimo para las oficinas del Comando de la Brigada; las estanterías para el archivo, subsanará la necesidad de mantener los documentos del archivo en condiciones de almacenamiento estipuladas en la norma.  Adquirir pasajes aereos con el fin de mando y control para el personal del Estado Mayor de la Décima Brigada. AIRES ACONDICIONADOS: La adquisición de los aires acondicionados hace parte de la remodelacion de las oficinas, ya que se encuentran algunas pendientes por cambio, ya que los aires instalados cuentan con mas de 5 años de uso. 
</t>
    </r>
  </si>
  <si>
    <r>
      <rPr>
        <b/>
        <sz val="12"/>
        <rFont val="Arial"/>
        <family val="2"/>
      </rPr>
      <t>El Batallón de Infantería Mecanizado N°6 “Cartagena”</t>
    </r>
    <r>
      <rPr>
        <sz val="12"/>
        <rFont val="Arial"/>
        <family val="2"/>
      </rPr>
      <t xml:space="preserve"> Con el fin de embellecer las instalaciones de la Unidad, se requiere el material de ferretería para el mantenimiento de la tienda del soldado, ya que las partidas no son suficientes para las necesidades que se presentan debido al deterioro por el clima de la región, además del sistema electrico se hace necesario el cambio de cableado y cajas, la griferia de los baños y los resanes necesarios en techos y paredes. PASAJES TERRESTRES en beneficio del Soldado para los desplazamientos en los permisos y/o licencias. PENDONES Y VALLAS CON TEMAS DE DDHH con el fin de ambientar al personal de conscriptos, toda vez que en la región se vive y se incorpora indigenas y se hace indispensable ser visual con estos temas para crear consiencia. MATERIAL DE INTENDENCIA se hace necesario contar con estos elementos, en razón a que el clima de la región desgasta rapidamente el material que se asigna y los recursos son escasos para estar dotando muy seguido al personal.   </t>
    </r>
  </si>
  <si>
    <t>El plazo de ejecución para los aportes en especie será contado desde el perfeccionamiento del contrato hasta la entrega de los bienes y/o servicios.</t>
  </si>
  <si>
    <t xml:space="preserve">CENTRO LOGISTICO CENAC BARRANQUILLA: Almacen de intendencia Batallon de Infanteria Mecanizado No. 5 Cordova, ubicado en la calle Carrera 4 No.35-00 via al  Rodadero, Santa Marta Magdalena, Centro de Costos  3M1H218333.  </t>
  </si>
  <si>
    <t>CENTRO LOGISTICO CENAC BARRANQUILLA : Almacen de intendencia Batallon de Servicio No.2  BASPC ubicado calle 70 coon 68-00 esquina Canton Paraiso</t>
  </si>
  <si>
    <t xml:space="preserve">ALMACEN DE INTENDENCIA BATALLÓN CÓRDOVA, UBICADO EN LA CARRERA 4 No. 34-10 CANTÓN SAN FERNANDO - SANTA MARTA.
ALMACEN DE INTENDENCIA BATALLÓN DE SERVICIOS N°10 UBICADO EN LA AVENIDA LA POPA KILOMETRO 1 VIA A LA MESA  BATALLON LA POPA.
ALMACEN DE INTENDENCIA BATALLÓN DE INFANTERIA MECANIZADA Nº 6 CARTAGENA UBICADO EN  EL KM 5 VIA RIOHACHA -MAICAO  LA GUAJIRA. </t>
  </si>
  <si>
    <t>Para la adquisición del material de acuerdo al presente plan de necesidades, la Unidad debe velar por el control y seguimiento de la contratación que se va a establecer teniendo en cuenta la ficha técnica de planeamiento logístico  (entrega)  de acuerdo a la Directiva Permanente No.  01034-8 y la ficha técnica de planeamiento logístico (abastecimiento) de acuerdo a la Directiva Permanente  01034-4 para la recepción y entrega del material  a contratar por parte del Comando de adquisiciones a la Div01.</t>
  </si>
  <si>
    <t xml:space="preserve">3.5.3 Jefes de Estado Mayor Brigada  </t>
  </si>
  <si>
    <t xml:space="preserve"> - Aprueba el plan de necesidades para ser enviado a la Brigada </t>
  </si>
  <si>
    <t>DIV01</t>
  </si>
  <si>
    <t>02-02-01-003-003</t>
  </si>
  <si>
    <t>PRODUCTOS DE HORNOS DE COQUE; PRODUCTOS DE REFINACIÓN DE PETRÓLEO Y COMBUSTIBLE NUCLEAR (COMBUSTIBLE)</t>
  </si>
  <si>
    <t>SEGURIDAD E INFRAESTRUCTURA</t>
  </si>
  <si>
    <t>BAIMI1</t>
  </si>
  <si>
    <t>PRODUCTOS DE HORNOS DE COQUE; PRODUCTOS DE REFINACIÓN DE PETRÓLEO Y COMBUSTIBLE NUCLEAR: COMBUSTIBLES</t>
  </si>
  <si>
    <t>CPISE1</t>
  </si>
  <si>
    <t>BR02</t>
  </si>
  <si>
    <t>BIVER</t>
  </si>
  <si>
    <t>BAPOM2</t>
  </si>
  <si>
    <t>PRODUCTOS DE HORNOS DE COQUE; PRODUCTOS DE REFINACIÓN DE PETRÓLEO Y COMBUSTIBLE NUCLEAR: COMBUSTIBLES, ACEITES</t>
  </si>
  <si>
    <t>MENOS 4 MILL</t>
  </si>
  <si>
    <t>02-02-01-003-004</t>
  </si>
  <si>
    <t>PLÁSTICOS EN FORMAS PRIMARIAS: MATERIALES DE CONSTRUCCIÓN, ELEMENTOS DE FERRETERÍA.</t>
  </si>
  <si>
    <t>02-02-01-003-005</t>
  </si>
  <si>
    <t>PINTURAS Y BARNICES Y PRODUCTOS RELACIONADOS; COLORES PARA LA PINTURA ARTÍSTICA; TINTAS: MATERIALES DE CONSTRUCCIÓN, ELEMENTOS DE FERRETERÍA.</t>
  </si>
  <si>
    <t>02-02-01-003-006</t>
  </si>
  <si>
    <t>PRODUCTOS DE CAUCHO Y PLÁSTICO: MATERIALES DE CONSTRUCCIÓN, ELEMENTOS DE FERRETERÍA.</t>
  </si>
  <si>
    <t>02-02-01-003-007</t>
  </si>
  <si>
    <t>VIDRIO Y PRODUCTOS DE VIDRIO Y OTROS PRODUCTOS NO METÁLICOS N.C.P.: MATERIALES DE CONSTRUCCIÓN, ELEMENTOS DE FERRETERÍA.</t>
  </si>
  <si>
    <t>02-02-01-003-008</t>
  </si>
  <si>
    <t>OTROS BIENES TRANSPORTABLES N.C.P.: MATERIALES DE CONSTRUCCIÓN, ELEMENTOS DE FERRETERÍA.</t>
  </si>
  <si>
    <t>02-02-01-004-001</t>
  </si>
  <si>
    <t>PRODUCTOS DE HIERRO Y ACERO: MATERIALES DE CONSTRUCCIÓN, ELEMENTOS DE FERRETERÍA.</t>
  </si>
  <si>
    <t>02-02-01-004-003</t>
  </si>
  <si>
    <t>MAQUINARIA DE USO GENERAL: HERRAMIENTAS</t>
  </si>
  <si>
    <t>02-02-01-004-006</t>
  </si>
  <si>
    <t>MAQUINARIA Y APARATOS ELÉCTRICOS: LÁMPARAS</t>
  </si>
  <si>
    <t>BICAR</t>
  </si>
  <si>
    <t xml:space="preserve">02-02-01-003-005 </t>
  </si>
  <si>
    <t>OTROS PRODUCTOS QUÍMICOS; FIBRAS ARTIFICIALES (O FIBRAS INDUSTRIALES HECHAS POR EL HOMBRE): MATERIALES DE CONSTRUCCIÓN</t>
  </si>
  <si>
    <t>SUBIO</t>
  </si>
  <si>
    <t xml:space="preserve">02-02-01-003-008 </t>
  </si>
  <si>
    <t>OTROS BIENES TRANSPORTABLES N.C.P.: MATERIALES DE CONSTRUCCIÓN</t>
  </si>
  <si>
    <t xml:space="preserve"> 02-02-02-006-004 </t>
  </si>
  <si>
    <t>SERVICIOS DE TRANSPORTE DE PASAJEROS (PASAJES TERRESTRES)</t>
  </si>
  <si>
    <t>BIENESTAR</t>
  </si>
  <si>
    <t>02-02-02-006-004</t>
  </si>
  <si>
    <t>SERVICIOS DE TRANSPORTE DE PASAJEROS (TERRESTRES)</t>
  </si>
  <si>
    <t>SERVICIOS DE TRANSPORTE DE PASAJEROS (AÉREOS)</t>
  </si>
  <si>
    <t>02-02-01-004-002</t>
  </si>
  <si>
    <t>PRODUCTOS METÁLICOS ELABORADOS (EXCEPTO MAQUINARIA Y EQUIPO) GIMNASIOS AL AIRE LIBRE</t>
  </si>
  <si>
    <t>02-02-02-005-004</t>
  </si>
  <si>
    <t>SERVICIOS DE INSTALACION: INSTALACIÓN GIMNASIOS</t>
  </si>
  <si>
    <t xml:space="preserve"> 02-02-01-003-002 </t>
  </si>
  <si>
    <t>PASTA O PULPA, PAPEL Y PRODUCTOS DE PAPEL; IMPRESOS Y ARTÍCULOS RELACIONADOS: PENDONES</t>
  </si>
  <si>
    <t>DDHH Y M AMB</t>
  </si>
  <si>
    <t>QUÍMICOS BÁSICOS: ABONOS</t>
  </si>
  <si>
    <t>02-02-01-000-001</t>
  </si>
  <si>
    <t>PRODUCTOS DE LA AGRICULTURA Y LA HORTICULTURA: ÁRBOLES, ARBUSTOS</t>
  </si>
  <si>
    <t>02-02-02-009-004</t>
  </si>
  <si>
    <t>SERVICIOS DE ALCANTARILLADO, RECOLECCIÓN, TRATAMIENTO Y DISPOSICIÓN DE DESECHOS Y OTROS SERVICIOS DE SANEAMIENTO AMBIENTAL: FUMIGACIÓN</t>
  </si>
  <si>
    <t>BR10</t>
  </si>
  <si>
    <t>02-01-01-003-008</t>
  </si>
  <si>
    <t>MUEBLES, INSTRUMENTOS MUSICALES, ARTÍCULOS DE DEPORTE Y ANTIGÜEDADES: PUESTOS DE TRABAJO, ESTANTES ARCHIVO.</t>
  </si>
  <si>
    <t>G FUN</t>
  </si>
  <si>
    <t xml:space="preserve">02-01-01-004-003 </t>
  </si>
  <si>
    <t>MAQUINARIA PARA USO GENERAL: AIRES ACONDICIONADOS</t>
  </si>
  <si>
    <t>MUEBLES, INSTRUMENTOS MUSICALES, ARTÍCULOS DE DEPORTE Y ANTIGÜEDADES: SILLAS</t>
  </si>
  <si>
    <t>SERVICIOS DE TRANSPORTE DE PASAJEROS (PASAJES AÉREOS)</t>
  </si>
  <si>
    <t xml:space="preserve">02-02-01-002-007 </t>
  </si>
  <si>
    <t>ARTÍCULOS TEXTILES (EXCEPTO PRENDAS DE VESTIR): HAMACAS, SINTELAS, CHALECOS, PONCHOS, MORRAL DE CAMPAÑA.</t>
  </si>
  <si>
    <t>MUEBLES, INSTRUMENTOS MUSICALES, ARTÍCULOS DE DEPORTE Y ANTIGÜEDADES: COLCHONES, COLCHONETAS</t>
  </si>
  <si>
    <t xml:space="preserve">02-02-01-003-006 </t>
  </si>
  <si>
    <t>PRODUCTOS DE CAUCHO Y PLÁSTICO: CANTIMPLORAS</t>
  </si>
  <si>
    <t>02-01-01-004-10-04</t>
  </si>
  <si>
    <t xml:space="preserve">EQUIPO MILITAR Y DE SEGURIDAD: CASCOS </t>
  </si>
  <si>
    <t>02-02-01-002-007</t>
  </si>
  <si>
    <t>ARTÍCULOS TEXTILES (EXCEPTO PRENDAS DE VESTIR): SINTELAS</t>
  </si>
  <si>
    <t>ARTÍCULOS TEXTILES (EXCEPTO PRENDAS DE VESTIR): HAMACAS</t>
  </si>
  <si>
    <t>ARTÍCULOS TEXTILES (EXCEPTO PRENDAS DE VESTIR) (CHALECOS DIEZ PROVEEDORES )</t>
  </si>
  <si>
    <t>se agregó</t>
  </si>
  <si>
    <t>02-02-01-002-008</t>
  </si>
  <si>
    <t xml:space="preserve">DOTACIÓN (PRENDAS DE VESTIR Y CALZADO): BUFANDAS, RODILLERAS, POLAINAS. </t>
  </si>
  <si>
    <t>ARTICULOS TEXTILES (EXCEPTO PRENDAS DE VESTIR) CHALECOS MULTIPROPÓSITO</t>
  </si>
  <si>
    <t>se aumentó. ESTABA EN 12.000.000</t>
  </si>
  <si>
    <t>02-02-01-003-06</t>
  </si>
  <si>
    <t>PRODUCTOS DE CAUCHO Y PLÁSTICO- CASCOS PM</t>
  </si>
  <si>
    <t>02-02-01-004-004</t>
  </si>
  <si>
    <t>MAQUINARIA PARA USOS ESPECIALES: FILETEADORA</t>
  </si>
  <si>
    <t>ARTICULOS TEXTILES (EXCEPTO PRENDAS DE VESTIR) HAMACAS- SOBRECARPAS-CHALECOS</t>
  </si>
  <si>
    <t>PRODUCTOS DE CAUCHO Y PLASTICO (COLCHONETAS)</t>
  </si>
  <si>
    <t>PRIMERA DIVISIÓN</t>
  </si>
  <si>
    <t>DESCRIPCIÓN:   COMBUSTIBLE 
Identificacion del Activo Fijo: AUTOMOVIL AVEO FAMILY ISF972, AUTOMOVIL SENTRA KGH068, CAMPERO X-TRAIL KGH066, CAMPERO X-TRAIL KGH067, CAMPERO X-TRAIL KGH065, AUTOMOVIL LOGAN EXPRESSION GAW053, CAMIONETA CAMIONETA NP300 FRONTIER FIK061
Numero del Activo Fijo: 167500000610, 167500000614, 167500000615, 167500000616, 167500000620, 167500000623, 167500000628</t>
  </si>
  <si>
    <t>GASOLINA COMBUSTIBLE LIQUIDO DERIVADO DEL PETROLEO DEFINIDO EN LA NORMA TÉCNICA NTC 1380</t>
  </si>
  <si>
    <t>DESCRIPCIÓN:   COMBUSTIBLE 
Identificacion del Activo Fijo: MICROBUS H1 JID767, CAMIONETA NP300 FRONTIER FDZ071, CAMIONETA NP300 FRONTIER FIK062, CAMIONETA HILUX IXA914, CAMIONETA PRADO IXA912.
Numero del Activo Fijo: 167500000613, 167500000626, 167500000629, 167500000631, 167500000632</t>
  </si>
  <si>
    <t>COMBUSTIBLE  LIQUIDO PARA MOTORES DIESEL PARA LA MEZCLA DE ACPM Y BIOCOMBUSTIBLE DEFINIDO EN LA NORMA TÉCNICA COLOMBIANA NTC 1438</t>
  </si>
  <si>
    <t>BATALLÓN DE INTELIGENCIA MILITAR No. 1 "BAIMI1"</t>
  </si>
  <si>
    <r>
      <rPr>
        <b/>
        <sz val="10.5"/>
        <rFont val="Arial"/>
        <family val="2"/>
      </rPr>
      <t>DESCRIPCIÓN:</t>
    </r>
    <r>
      <rPr>
        <sz val="10.5"/>
        <rFont val="Arial"/>
        <family val="2"/>
      </rPr>
      <t xml:space="preserve">   COMBUSTIBLE 
Identificacion del Activo Fijo: CAMPERO CHEVROLET PLACA: LHA:511, CAMIONETA NISSAN D-21 PLACA: QHJ-001, AUTOMOVIL NISSAN TIDDA PLACA: DJK-026, CAMIONETA CHEVROLET D-MAX PLACA: ABU-727, CAMPERO CHEVROLET PLACA: FUF-829, VEHICULO CHEVROLET AVEO PLACA: ABU-761, CAMIONETA GRAN VITARA PALCA: ABU-992
Numero del Activo Fijo: 167500000722 - 167500000901 - 167500001110 - 167500002048 - 167500002049 - 167500002050 - 167500002051</t>
    </r>
  </si>
  <si>
    <t>NECESIDAD REAL</t>
  </si>
  <si>
    <t>NECESIDAD MINIMA ADQUIRIR</t>
  </si>
  <si>
    <r>
      <rPr>
        <b/>
        <sz val="10.5"/>
        <rFont val="Arial"/>
        <family val="2"/>
      </rPr>
      <t>DESCRIPCIÓN:</t>
    </r>
    <r>
      <rPr>
        <sz val="10.5"/>
        <rFont val="Arial"/>
        <family val="2"/>
      </rPr>
      <t xml:space="preserve">   COMBUSTIBLE 
Identificacion del Activo Fijo: CAMIONETA TOYOTA PLACA: DIX-926
Numero del Activo Fijo: 167500000984</t>
    </r>
  </si>
  <si>
    <t>COMPAÑÍA DE INTELIGENCIA DE SEÑALES No.1 "CPISE1"</t>
  </si>
  <si>
    <t>DESCRIPCIÓN:   COMBUSTIBLE 
Identificacion del Activo Fijo: CAMPERO CHEVROLET VITARA 1600 PLACA KGJ515 , MOTOCICLETA YAMAHA YBR 125 PLACA: RTD-84D
Numero del Activo Fijo: 167500001062  - 167500001101</t>
  </si>
  <si>
    <t>SEGUNDA BRIGADA</t>
  </si>
  <si>
    <t>BIVER 2</t>
  </si>
  <si>
    <t>DIESEL</t>
  </si>
  <si>
    <r>
      <rPr>
        <sz val="10.5"/>
        <rFont val="Arial"/>
        <family val="2"/>
      </rPr>
      <t>DESCRIPCION: COMBUSTIBLE
Identificacion del Activo Fijo: BSW22F MOTOCICLETA XRE300 - BSW23F MOTOCICLETA XRE300 - BSW24F MOTOCICLETA XRE300 - BSW25F MOTOCICLETA XRE300 - BSW26F MOTOCICLETA XRE300 - BSW27F MOTOCICLETA XRE300 - BSW28F MOTOCICLETA XRE30 - BSW29F MOTOCICLETA XRE300 - BSW30F MOTOCICLETA XRE300 - BSW31F MOTOCICLETA XRE300 - BSW32F MOTOCICLETA XRE30 - BSW33F MOTOCICLETA XRE300 - BSW34F MOTOCICLETA XRE300
Número del Activo Fijo: (Número relacionado en SAP): 167500000735  - 167500000736  - 167500000737  - 167500000738  - 167500000739  - 167500000740  - 167500000741  - 167500000742  - 167500000743 - 167500000744  - 167500000745  - 167500000746 -167500000747</t>
    </r>
    <r>
      <rPr>
        <b/>
        <sz val="10.5"/>
        <rFont val="Arial"/>
        <family val="2"/>
      </rPr>
      <t xml:space="preserve"> </t>
    </r>
  </si>
  <si>
    <t>DESCRIPCION: COMBUSTIBLE
Identificacion del Activo Fijo: I97224 CARROTANQUE - K08181 CAMION - C08421 CAMIONETA - K10002 CAMION - K10001 CAMION - R09494 VOLQUETA - N98308 CAMION - ODR852 CAMIONETA DMAX- OD R854 CAMIONETA DMAX
Número del Activo Fijo: (Número relacionado en SAP):167500000108 - 16700000109 - 167500000118 - 167500000185 - 167500000186 - 167500000214 - 167500000346 -  167500000731 - 167500000732</t>
  </si>
  <si>
    <t>DESCRIPCION: COMBUSTIBLE
Identificacion del Activo Fijo: K08181 CAMION - C08421 CAMIONETA - K10002 CAMION - K10001 CAMION - R09494 VOLQUETA - N98308 CAMION - ODR852 CAMIONETA DMAX- OD R854 CAMIONETA DMAX
Número del Activo Fijo: (Número relacionado en SAP):16700000109 - 167500000118 - 167500000185 - 167500000186 - 167500000346 -  167500000731 - 167500000732</t>
  </si>
  <si>
    <t>ACEITE PARA MOTORES DIESEL CAMION KODIAK</t>
  </si>
  <si>
    <t>ACEITE PARA MOTORES DIESEL CAMION TIPO NPR</t>
  </si>
  <si>
    <t>ACEITE PARA MOTORES DIESEL CAMIONETAS 4X4</t>
  </si>
  <si>
    <t>ACEITE PARA MOTOCICLETAS A GASOLINA  TIPO 400</t>
  </si>
  <si>
    <r>
      <rPr>
        <b/>
        <sz val="10.5"/>
        <color rgb="FF000000"/>
        <rFont val="Arial"/>
        <family val="2"/>
      </rPr>
      <t>DESCRIPCIÓN:  Materiales de Construccion con destino al Comando de la Segunda Brigada
Identificación del Activo Fijo:    164000000823
Número del Activo Fijo: (Número relacionado en SAP): 16400200</t>
    </r>
    <r>
      <rPr>
        <b/>
        <sz val="10.5"/>
        <color rgb="FFFF0000"/>
        <rFont val="Arial"/>
        <family val="2"/>
      </rPr>
      <t xml:space="preserve">  </t>
    </r>
    <r>
      <rPr>
        <b/>
        <sz val="10.5"/>
        <color rgb="FF000000"/>
        <rFont val="Arial"/>
        <family val="2"/>
      </rPr>
      <t xml:space="preserve">                                                                                                                                                                                                                                                                                        1. TIPO DE INFRAESTRUCTURA: Edificacion 
2, NUMERO DE INVENTARIO:   8004030000000000001710479
3, CENTRO DE COSTO: 3M1H030891</t>
    </r>
    <r>
      <rPr>
        <b/>
        <sz val="10.5"/>
        <color rgb="FFFF0000"/>
        <rFont val="Arial"/>
        <family val="2"/>
      </rPr>
      <t xml:space="preserve"> </t>
    </r>
    <r>
      <rPr>
        <b/>
        <sz val="10.5"/>
        <color rgb="FF000000"/>
        <rFont val="Arial"/>
        <family val="2"/>
      </rPr>
      <t xml:space="preserve">                                                                                                                                                                                                                                                                                                                                                               4, NOMBRE DEL BIEN AL CUAL SE LE VA A REALIZAR EL MTTO:  Edificio Comando Conjunto Caribe.                                                                                                                                                                                                                                                                5, DENOMINACION DEL ACTIVO:  Comando Segunda Brigada                                                                                                                                                                                                                                                                                                                      6, FUNCIONALIDAD: Oficinas  BR02                                                                                                                                                                                                                                                                                                                                  7, NECESIDAD:  Mantenimiento Instalaciones Segunda Brigada                                                                                                                                                                                                                                                                                   8, ULTIMO MTTO REALIZADO A DICHO ACTI</t>
    </r>
    <r>
      <rPr>
        <b/>
        <sz val="10.5"/>
        <rFont val="Arial"/>
        <family val="2"/>
      </rPr>
      <t>VO</t>
    </r>
    <r>
      <rPr>
        <b/>
        <sz val="10.5"/>
        <color rgb="FF000000"/>
        <rFont val="Arial"/>
        <family val="2"/>
      </rPr>
      <t xml:space="preserve">:  01-Junio-2019                                                                                                                                                                                                                                                                                                                  9, VETUSTEZ:    </t>
    </r>
    <r>
      <rPr>
        <b/>
        <sz val="10.5"/>
        <color rgb="FFFF0000"/>
        <rFont val="Arial"/>
        <family val="2"/>
      </rPr>
      <t xml:space="preserve"> </t>
    </r>
    <r>
      <rPr>
        <b/>
        <sz val="10.5"/>
        <rFont val="Arial"/>
        <family val="2"/>
      </rPr>
      <t>14 AÑOS</t>
    </r>
    <r>
      <rPr>
        <b/>
        <sz val="10.5"/>
        <color rgb="FFFF0000"/>
        <rFont val="Arial"/>
        <family val="2"/>
      </rPr>
      <t xml:space="preserve">     </t>
    </r>
    <r>
      <rPr>
        <b/>
        <sz val="10.5"/>
        <color rgb="FF000000"/>
        <rFont val="Arial"/>
        <family val="2"/>
      </rPr>
      <t xml:space="preserve">                                                                                                                                                                                                                                                                                                                                                                          10, AÑO DE CONSTRUIDO: ABRIL 2007</t>
    </r>
    <r>
      <rPr>
        <b/>
        <sz val="10.5"/>
        <color rgb="FFFF0000"/>
        <rFont val="Arial"/>
        <family val="2"/>
      </rPr>
      <t xml:space="preserve"> </t>
    </r>
    <r>
      <rPr>
        <b/>
        <sz val="10.5"/>
        <color rgb="FF000000"/>
        <rFont val="Arial"/>
        <family val="2"/>
      </rPr>
      <t xml:space="preserve">                                                                                                                                                                                                                                                                                                                                                   11, PRESUPUESTO ASIGNADO PARA CONSTRUCCION : 20.000.000                                                                                                                                                                                                                                                                                                          12, ACTIVIDADES DEL MTTO A REALIZAR: Adecuacion de areas comunes ( baterias de baño-cielo raso-Cubiertas -Pintura Fachada oficinas-Iluminacion-Impermeabilizacion terraza                                                                                         
13, FOTOGRAFIAS </t>
    </r>
  </si>
  <si>
    <t>PLÁSTICOS EN FORMAS PRIMARIAS</t>
  </si>
  <si>
    <t>A- 02-02-01-003-004</t>
  </si>
  <si>
    <t>PLASTICO NEGRO 10 X 3M ANCHO CALIBRE 3,5</t>
  </si>
  <si>
    <t>ROLLO</t>
  </si>
  <si>
    <t>PINTURAS Y BARNICES Y PRODUCTOS RELACIONADOS; COLORES PARA LA PINTURA ARTÍSTICA; TINTAS</t>
  </si>
  <si>
    <t>A- 02-02-01-003-005</t>
  </si>
  <si>
    <t>PINTURA KORAZA TIPO 1  EXTERIORES COLOR BLANCO  ALMENDRA</t>
  </si>
  <si>
    <t>ESTUCO PLASTICO EXTERIOR X 5 GALONES</t>
  </si>
  <si>
    <t>PINTURA VINILO TIPO UNO BLANCO ALMENDRA</t>
  </si>
  <si>
    <t>A- 02-02-01-003-006</t>
  </si>
  <si>
    <t>MANTO ASFALTICA  IMPERMEABILIZANTE NEGRO  X 10 METRO PARA IMPERMEABILIZAR Y PROTEGER UNA AMPLIA VARIEDAD DE TECHOS ESTRUCTURALMENTE FIRMES ALUMANTO 3 AUTOADHESIVO</t>
  </si>
  <si>
    <t>CINTA DE ENMASCARA 4 PUGADAS X25 METROS</t>
  </si>
  <si>
    <t>CANALES PARA DESAGUE  LLUVIA PVC  X 3 METROS</t>
  </si>
  <si>
    <t>UNIDADES</t>
  </si>
  <si>
    <t>ASIENTO SANITARIO INSTITUCIONAL FORTE</t>
  </si>
  <si>
    <t>A 02-02-01-003-007</t>
  </si>
  <si>
    <t>CEMENTO GRIS TIPO I, PRODUCTO PARA PRODUCCION DE CONCRETOS PARA CIMENTACIONES, MUROS, CONTENSIONES, ESTRUCTURAS, RELLENOS Y TODO TIPO DE OBRA EN GENERAL, DEBE CUMPLIR CON  LOS VALORES DE LA NORMA COLOMBIANA NTC 121 y 321 Y NORMA  NTC 3318 y NSR-10;    EN PRESENTACIÓN DE 50 KG.</t>
  </si>
  <si>
    <t>CABALLETE</t>
  </si>
  <si>
    <t xml:space="preserve">RODILLOS PARA PINTURA </t>
  </si>
  <si>
    <t>PRODUCTOS DE HIERRO Y ACERO</t>
  </si>
  <si>
    <t>A- 02-02-01-004-001</t>
  </si>
  <si>
    <t>ALAMBRE DE COBRE CALIBRE 12 X 100 METROS NEGRO</t>
  </si>
  <si>
    <t>ALAMBRE DE COBRE CALIBRE 12 X 100 METROS ROJO</t>
  </si>
  <si>
    <t>ESPATULA PARA ESTUCO METALICA</t>
  </si>
  <si>
    <t xml:space="preserve">UNIDAD  </t>
  </si>
  <si>
    <t>LLANA METALICA</t>
  </si>
  <si>
    <t>SOLDADURA ELECTRICA</t>
  </si>
  <si>
    <t>REJILLA REDONDA METALICA 3 PULGADAS PARA DESAGUE.</t>
  </si>
  <si>
    <t>ANGULOS METALICOS UNA PULGADA X 6 METROS  (VARILLA)</t>
  </si>
  <si>
    <t>A- 02-02-01-004-003</t>
  </si>
  <si>
    <t xml:space="preserve">LLAVE DE PASO 1" 1/2 EN BRONCE </t>
  </si>
  <si>
    <t>A- 02-02-01-004-006</t>
  </si>
  <si>
    <t>LAMPARA LED REDONDA  PARA INCRUSTAR 24W</t>
  </si>
  <si>
    <t>LAMPARA LED REDONDA  PARA INCRUSTAR 18W</t>
  </si>
  <si>
    <t xml:space="preserve">PANEL  LED 60X60 48W  </t>
  </si>
  <si>
    <t xml:space="preserve">LAMPARA TUBOS FLUORESCENTE  TL5 28W/865 </t>
  </si>
  <si>
    <t xml:space="preserve"> OTROS PRODUCTOS QUÍMICOS; FIBRAS ARTIFICIALES (O FIBRAS INDUSTRIALES HECHAS POR EL HOMBRE)</t>
  </si>
  <si>
    <t>DESCRIPCIÓN: Materiales de construccíon y elementos de ferretería con destino a la tienda del soldado BICAR</t>
  </si>
  <si>
    <t>Tipo de Infraestructura: Edificación</t>
  </si>
  <si>
    <t>Número de inventario: 8004030000000000001414366</t>
  </si>
  <si>
    <t>Centro de Costo: 3M1E168100</t>
  </si>
  <si>
    <t>Nombre del bien: TIENDA DEL SODADO BICAR</t>
  </si>
  <si>
    <t>Denominación del activo fijo:TIENDA DEL SOLDADO</t>
  </si>
  <si>
    <t>Funcionalidad: BRINDAR BIENESTAR Y RECREACIÓN DE LOS SOLDADOS DEL BATALLÓN</t>
  </si>
  <si>
    <t>Necesidad: Mantenimiento</t>
  </si>
  <si>
    <t>Último mantenimiento: Diciembre / 2008</t>
  </si>
  <si>
    <t>Vetustez: 36 años</t>
  </si>
  <si>
    <t>Año de construido: 01/01/1985</t>
  </si>
  <si>
    <t>Presupuesto asignado: $36.640.133</t>
  </si>
  <si>
    <t xml:space="preserve">Actividades de mantenimiento a realizar: </t>
  </si>
  <si>
    <t>Mantenimiento de la estructura del techo y resane de goteras.</t>
  </si>
  <si>
    <t>Mantenimiento y pintura de las paredes de la edificación.</t>
  </si>
  <si>
    <t>3511033</t>
  </si>
  <si>
    <t>ESTUCO PLASTICO PRESENTACION 30 KG</t>
  </si>
  <si>
    <t>OMITIDO</t>
  </si>
  <si>
    <t>PINTURA TRAFICO PESADO COLOR NEGRO BASE DE ACEITE</t>
  </si>
  <si>
    <t>3511001</t>
  </si>
  <si>
    <t>CUÑETE PINTURA VERDE CIPRES X 5 GALONES</t>
  </si>
  <si>
    <t>GALONES</t>
  </si>
  <si>
    <t>CUÑETE PINTURA BLANCO MARFIL X 5 GALONES</t>
  </si>
  <si>
    <t>CUÑETE PINTURA BLANCO ALMENDRA X 5 GALONES</t>
  </si>
  <si>
    <t>RODILLO DE FELPA</t>
  </si>
  <si>
    <t>BROCHA 5" CERDAS NATURALES CHINAS BLANCAS</t>
  </si>
  <si>
    <t>TOTAL APOYO SEGURIDAD E INFRAESTRUCTURA</t>
  </si>
  <si>
    <t>SERVICIO DE TRANSPORTE DE PASAJEROS</t>
  </si>
  <si>
    <t>TIQUETES TERRESTRES: RIOHACHA -VALLEDUPAR</t>
  </si>
  <si>
    <t>TIQUETES TERRESTRES: VALLEDUPAR - RIOHACHA</t>
  </si>
  <si>
    <t>TIQUETES TERRESTRES: RIOHACHA -ARACATACA</t>
  </si>
  <si>
    <t xml:space="preserve">TIQUETES TERRESTRES: ARACATACA - RIOHACHA </t>
  </si>
  <si>
    <t>TIQUETES TERRESTRES: RIOHACHA - JAGUA DE BERICO</t>
  </si>
  <si>
    <t>TIQUETES TERRESTRES:
LA JAGUA DE IBIRICO -RIOHACHA</t>
  </si>
  <si>
    <t xml:space="preserve">TIQUETES TERRESTRES: RIOHACHA -SANTA MARTA </t>
  </si>
  <si>
    <t>TIQUETES TERRESTRES: 
SANTA MARTA - RIOHACHA</t>
  </si>
  <si>
    <t xml:space="preserve">TIQUETES TERRESTRES: RIOHACHA - BARRANQUILLA </t>
  </si>
  <si>
    <t>TIQUETES TERRESTRES: BARRANQUILLA - RIOHACHA</t>
  </si>
  <si>
    <t>TIQUETES TERRESTRES: RIOHACHA -BOGOTA</t>
  </si>
  <si>
    <t>TIQUETES TERRESTRES: BOGOTA -  RIOHACHA</t>
  </si>
  <si>
    <t xml:space="preserve">SERVICIOS DE TRANSPORTE DE PASAJEROS </t>
  </si>
  <si>
    <t>BAMRU6</t>
  </si>
  <si>
    <t xml:space="preserve"> TIQUETES TERRESTRES:  SANTA MARTA A BUENAVISTA </t>
  </si>
  <si>
    <t xml:space="preserve">  TIQUETES TERRESTRES: BARRANQUILLA A ACHI </t>
  </si>
  <si>
    <t xml:space="preserve"> TIQUETES TERRESTRES:  BARRANQUILLA A ARMENIA </t>
  </si>
  <si>
    <t xml:space="preserve">  TIQUETES TERRESTRES: BARRANQUILLA A BARRANCABERMEJA </t>
  </si>
  <si>
    <t xml:space="preserve"> TIQUETES TERRESTRES:  BARRANQUILLA A BOGOTÁ </t>
  </si>
  <si>
    <t xml:space="preserve"> TIQUETES TERRESTRES:  BARRANQUILLA A BOSCONIA </t>
  </si>
  <si>
    <t xml:space="preserve">  TIQUETES TERRESTRES: BARRANQUILLA A BUGA </t>
  </si>
  <si>
    <t xml:space="preserve"> TIQUETES TERRESTRES:  BARRANQUILLA A BUCARAMANGA </t>
  </si>
  <si>
    <t xml:space="preserve">  TIQUETES TERRESTRES:  BARRANQUILLA A CALI </t>
  </si>
  <si>
    <t xml:space="preserve"> TIQUETES TERRESTRES:  BARRANQUILLA A CARTAGENA </t>
  </si>
  <si>
    <t xml:space="preserve"> TIQUETES TERRESTRES:  BARRANQUILLA A CAUCASIA </t>
  </si>
  <si>
    <t xml:space="preserve"> TIQUETES TERRESTRES:  BARRANQUILLA A CÚCUTA </t>
  </si>
  <si>
    <t xml:space="preserve"> TIQUETES TERRESTRES:  BARRANQUILLA A DUITAMA </t>
  </si>
  <si>
    <t xml:space="preserve">  TIQUETES TERRESTRES: BARRANQUILLA A EL BANCO </t>
  </si>
  <si>
    <t xml:space="preserve">  TIQUETES TERRESTRES: BARRANQUILLA A EL CARMEN DE BOLIVAR </t>
  </si>
  <si>
    <t xml:space="preserve">  TIQUETES TERRESTRES: BARRANQUILLA A FACATATIVÁ </t>
  </si>
  <si>
    <t xml:space="preserve">  TIQUETES TERRESTRES: BARRANQUILLA A IBAGUÉ </t>
  </si>
  <si>
    <t xml:space="preserve">  TIQUETES TERRESTRES: BARRANQUILLA A MAGANGUÉ </t>
  </si>
  <si>
    <t xml:space="preserve">  TIQUETES TERRESTRES: BARRANQUILLA A MAICAO </t>
  </si>
  <si>
    <t xml:space="preserve"> TIQUETES TERRESTRES:  BARRANQUILLA A MEDELLÍN </t>
  </si>
  <si>
    <t xml:space="preserve"> TIQUETES TERRESTRES:  BARRANQUILLA A MONTERÍA </t>
  </si>
  <si>
    <t xml:space="preserve"> TIQUETES TERRESTRES:  BARRANQUILLA A OCAÑA </t>
  </si>
  <si>
    <t xml:space="preserve"> TIQUETES TERRESTRES:  BARRANQUILLA A PAMPLONA </t>
  </si>
  <si>
    <t xml:space="preserve"> TIQUETES TERRESTRES:  BARRANQUILLA A PLATO </t>
  </si>
  <si>
    <t xml:space="preserve"> TIQUETES TERRESTRES:  BARRANQUILLA A RIOHACHA </t>
  </si>
  <si>
    <t xml:space="preserve"> TIQUETES TERRESTRES:  BARRANQUILLA A SANTA MARTA </t>
  </si>
  <si>
    <t xml:space="preserve"> TIQUETES TERRESTRES:  BARRANQUILLA A SINCELEJO </t>
  </si>
  <si>
    <t xml:space="preserve"> TIQUETES TERRESTRES:  BARRANQUILLA A TULUÁ </t>
  </si>
  <si>
    <t xml:space="preserve"> TIQUETES TERRESTRES:  BARRANQUILLA A TUNJA </t>
  </si>
  <si>
    <t xml:space="preserve"> TIQUETES TERRESTRES:  BARRANQUILLA A VALLEDUPAR </t>
  </si>
  <si>
    <t xml:space="preserve"> TIQUETES TERRESTRES:  BOGOTÁ A AGUACHICA </t>
  </si>
  <si>
    <t xml:space="preserve"> TIQUETES TERRESTRES:  BOGOTÁ A BARRANCABERMEJA </t>
  </si>
  <si>
    <t xml:space="preserve"> TIQUETES TERRESTRES:  BOGOTÁ A ARMENIA </t>
  </si>
  <si>
    <t xml:space="preserve"> TIQUETES TERRESTRES:  BOGOTÁ A BARRANQUILLA </t>
  </si>
  <si>
    <t xml:space="preserve"> TIQUETES TERRESTRES:  BOGOTÁ A BUENAVENTURA </t>
  </si>
  <si>
    <t xml:space="preserve"> TIQUETES TERRESTRES:  BOGOTÁ A BUCARAMANGA </t>
  </si>
  <si>
    <t xml:space="preserve"> TIQUETES TERRESTRES:  BOGOTÁ A CARTAGENA </t>
  </si>
  <si>
    <t xml:space="preserve"> TIQUETES TERRESTRES:  BOGOTÁ A CALI </t>
  </si>
  <si>
    <t xml:space="preserve"> TIQUETES TERRESTRES:  BOGOTÁ A CÚCUTA </t>
  </si>
  <si>
    <t xml:space="preserve"> TIQUETES TERRESTRES:  BOGOTÁ A DUITAMA </t>
  </si>
  <si>
    <t xml:space="preserve"> TIQUETES TERRESTRES:  BOGOTÁ A IBAGUÉ </t>
  </si>
  <si>
    <t xml:space="preserve"> TIQUETES TERRESTRES:  BOGOTÁ A LA DORADA </t>
  </si>
  <si>
    <t xml:space="preserve"> TIQUETES TERRESTRES:  BOGOTÁ A FLORENCIA </t>
  </si>
  <si>
    <t xml:space="preserve"> TIQUETES TERRESTRES:  BOGOTÁ A FUSAGASUGÁ </t>
  </si>
  <si>
    <t xml:space="preserve"> TIQUETES TERRESTRES:  BOGOTÁ A IPIALES </t>
  </si>
  <si>
    <t xml:space="preserve"> TIQUETES TERRESTRES:  BOGOTÁ A MAICAO </t>
  </si>
  <si>
    <t xml:space="preserve"> TIQUETES TERRESTRES:  BOGOTÁ A MANIZALES </t>
  </si>
  <si>
    <t xml:space="preserve"> TIQUETES TERRESTRES:  BOGOTÁ A MELGAR </t>
  </si>
  <si>
    <t xml:space="preserve"> TIQUETES TERRESTRES:  BOGOTÁ A MONTERÍA </t>
  </si>
  <si>
    <t xml:space="preserve"> TIQUETES TERRESTRES:  BOGOTÁ A MEDELLÍN </t>
  </si>
  <si>
    <t xml:space="preserve"> TIQUETES TERRESTRES:  BOGOTÁ A NEIVA </t>
  </si>
  <si>
    <t xml:space="preserve"> TIQUETES TERRESTRES:  BOGOTÁ A POPAYÁN </t>
  </si>
  <si>
    <t xml:space="preserve"> TIQUETES TERRESTRES:  BOGOTÁ A PASTO </t>
  </si>
  <si>
    <t xml:space="preserve"> TIQUETES TERRESTRES:  BOGOTÁ A PEREIRA </t>
  </si>
  <si>
    <t xml:space="preserve"> TIQUETES TERRESTRES:  BOGOTÁ A SANTA MARTA </t>
  </si>
  <si>
    <t xml:space="preserve"> TIQUETES TERRESTRES:  BOGOTÁ A SINCELEJO </t>
  </si>
  <si>
    <t xml:space="preserve"> TIQUETES TERRESTRES:  BOGOTÁ A MOCOA </t>
  </si>
  <si>
    <t xml:space="preserve"> TIQUETES TERRESTRES:  BOGOTÁ A RIOHACHA </t>
  </si>
  <si>
    <t xml:space="preserve">  TIQUETES TERRESTRES: BOGOTÁ A VALLEDUPAR </t>
  </si>
  <si>
    <t xml:space="preserve">  TIQUETES TERRESTRES: BOGOTÁ A VILLAVICENCIO </t>
  </si>
  <si>
    <t xml:space="preserve">  TIQUETES TERRESTRES: BOGOTÁ A YOPAL </t>
  </si>
  <si>
    <t xml:space="preserve">  TIQUETES TERRESTRES: BUCARAMANGA A ARAUCA </t>
  </si>
  <si>
    <t xml:space="preserve">  TIQUETES TERRESTRES: BUCARAMANGA A BARRANQUILLA </t>
  </si>
  <si>
    <t xml:space="preserve">  TIQUETES TERRESTRES: BUCARAMANGA A BARRANCABERMEJA </t>
  </si>
  <si>
    <t xml:space="preserve">  TIQUETES TERRESTRES: BUCARAMANGA A BOGOTÁ </t>
  </si>
  <si>
    <t xml:space="preserve">  TIQUETES TERRESTRES: BUCARAMANGA A CALI </t>
  </si>
  <si>
    <t xml:space="preserve">  TIQUETES TERRESTRES: BUCARAMANGA A CARTAGENA </t>
  </si>
  <si>
    <t xml:space="preserve">  TIQUETES TERRESTRES: BUCARAMANGA A CIÉNAGA </t>
  </si>
  <si>
    <t xml:space="preserve">  TIQUETES TERRESTRES: BUCARAMANGA A CÚCUTA </t>
  </si>
  <si>
    <t xml:space="preserve">  TIQUETES TERRESTRES: BUCARAMANGA A DUITAMA </t>
  </si>
  <si>
    <t xml:space="preserve">  TIQUETES TERRESTRES: BUCARAMANGA A EL BANCO </t>
  </si>
  <si>
    <t xml:space="preserve"> TIQUETES TERRESTRES: BUCARAMANGA A EL CARMEN DE BOLIVAR </t>
  </si>
  <si>
    <t xml:space="preserve"> TIQUETES TERRESTRES:  BUCARAMANGA A FUNDACIÓN </t>
  </si>
  <si>
    <t xml:space="preserve"> TIQUETES TERRESTRES:  BUCARAMANGA A HONDA </t>
  </si>
  <si>
    <t xml:space="preserve"> TIQUETES TERRESTRES:  BUCARAMANGA A IBAGUÉ </t>
  </si>
  <si>
    <t xml:space="preserve"> TIQUETES TERRESTRES:  BUCARAMANGA A IPIALES </t>
  </si>
  <si>
    <t xml:space="preserve"> TIQUETES TERRESTRES:  BUCARAMANGA A MAICAO </t>
  </si>
  <si>
    <t xml:space="preserve"> TIQUETES TERRESTRES:  BUCARAMANGA A MEDELLÍN </t>
  </si>
  <si>
    <t xml:space="preserve"> TIQUETES TERRESTRES:  BUCARAMANGA A MONTERÍA </t>
  </si>
  <si>
    <t xml:space="preserve"> TIQUETES TERRESTRES:  BUCARAMANGA A RIOHACHA </t>
  </si>
  <si>
    <t xml:space="preserve"> TIQUETES TERRESTRES:  BUCARAMANGA A SANTA MARTA </t>
  </si>
  <si>
    <t xml:space="preserve"> TIQUETES TERRESTRES:  BUCARAMANGA A SARAVENA </t>
  </si>
  <si>
    <t xml:space="preserve"> TIQUETES TERRESTRES:  BUCARAMANGA A SINCELEJO </t>
  </si>
  <si>
    <t xml:space="preserve"> TIQUETES TERRESTRES:  BUCARAMANGA A TUNJA </t>
  </si>
  <si>
    <t xml:space="preserve"> TIQUETES TERRESTRES:  BUCARAMANGA A VALLEDUPAR </t>
  </si>
  <si>
    <t xml:space="preserve"> TIQUETES TERRESTRES:  BUCARAMANGA A YOPAL </t>
  </si>
  <si>
    <t xml:space="preserve"> TIQUETES TERRESTRES:  CARTAGENA A BARRANCABERMEJA </t>
  </si>
  <si>
    <t xml:space="preserve"> TIQUETES TERRESTRES:  CARTAGENA A BARRANQUILLA </t>
  </si>
  <si>
    <t xml:space="preserve"> TIQUETES TERRESTRES:  CARTAGENA A BOGOTÁ </t>
  </si>
  <si>
    <t xml:space="preserve"> TIQUETES TERRESTRES:  CARTAGENA A BUCARAMANGA </t>
  </si>
  <si>
    <t xml:space="preserve"> TIQUETES TERRESTRES:  CARTAGENA A CALI </t>
  </si>
  <si>
    <t xml:space="preserve"> TIQUETES TERRESTRES:  CARTAGENA A AGUACHICA </t>
  </si>
  <si>
    <t xml:space="preserve"> TIQUETES TERRESTRES:  CARTAGENA A ACHI </t>
  </si>
  <si>
    <t xml:space="preserve"> TIQUETES TERRESTRES:  CARTAGENA A CAUCASIA </t>
  </si>
  <si>
    <t xml:space="preserve"> TIQUETES TERRESTRES:  CARTAGENA A CIÉNAGA </t>
  </si>
  <si>
    <t xml:space="preserve"> TIQUETES TERRESTRES:  CARTAGENA A CÚCUTA </t>
  </si>
  <si>
    <t xml:space="preserve"> TIQUETES TERRESTRES:  CARTAGENA A EL BANCO </t>
  </si>
  <si>
    <t xml:space="preserve"> TIQUETES TERRESTRES:  CARTAGENA A EL CARMEN DE BOLIVAR </t>
  </si>
  <si>
    <t xml:space="preserve"> TIQUETES TERRESTRES:  CARTAGENA A HONDA </t>
  </si>
  <si>
    <t xml:space="preserve"> TIQUETES TERRESTRES:  CARTAGENA A MAICAO </t>
  </si>
  <si>
    <t xml:space="preserve"> TIQUETES TERRESTRES:  CARTAGENA A MEDELLÍN </t>
  </si>
  <si>
    <t xml:space="preserve"> TIQUETES TERRESTRES:  CARTAGENA A MONTERÍA </t>
  </si>
  <si>
    <t xml:space="preserve"> TIQUETES TERRESTRES:  CARTAGENA A OCAÑA </t>
  </si>
  <si>
    <t xml:space="preserve"> TIQUETES TERRESTRES:  CARTAGENA A PAMPLONA </t>
  </si>
  <si>
    <t xml:space="preserve"> TIQUETES TERRESTRES:  CARTAGENA A RIOHACHA </t>
  </si>
  <si>
    <t xml:space="preserve"> TIQUETES TERRESTRES:  CARTAGENA A SANTA MARTA </t>
  </si>
  <si>
    <t xml:space="preserve"> TIQUETES TERRESTRES:  CARTAGENA A TUNJA </t>
  </si>
  <si>
    <t xml:space="preserve"> TIQUETES TERRESTRES:  CARTAGENA A VALLEDUPAR </t>
  </si>
  <si>
    <t xml:space="preserve"> TIQUETES TERRESTRES:  CÚCUTA A AGUACHICA </t>
  </si>
  <si>
    <t xml:space="preserve"> TIQUETES TERRESTRES:  CÚCUTA A ARAUCA </t>
  </si>
  <si>
    <t xml:space="preserve"> TIQUETES TERRESTRES:  CÚCUTA A BARRANQUILLA </t>
  </si>
  <si>
    <t xml:space="preserve"> TIQUETES TERRESTRES:  CÚCUTA A BARRANCABERMEJA </t>
  </si>
  <si>
    <t xml:space="preserve"> TIQUETES TERRESTRES:  CÚCUTA A BOGOTÁ </t>
  </si>
  <si>
    <t xml:space="preserve"> TIQUETES TERRESTRES:  CÚCUTA A BUCARAMANGA </t>
  </si>
  <si>
    <t xml:space="preserve"> TIQUETES TERRESTRES:  CÚCUTA A BOSCONIA </t>
  </si>
  <si>
    <t xml:space="preserve"> TIQUETES TERRESTRES:  CÚCUTA A CARTAGENA </t>
  </si>
  <si>
    <t xml:space="preserve"> TIQUETES TERRESTRES:  CÚCUTA A CALI </t>
  </si>
  <si>
    <t xml:space="preserve"> TIQUETES TERRESTRES:  CÚCUTA A CIÉNAGA </t>
  </si>
  <si>
    <t xml:space="preserve"> TIQUETES TERRESTRES:  CÚCUTA A EL CARMEN DE BOLIVAR </t>
  </si>
  <si>
    <t xml:space="preserve"> TIQUETES TERRESTRES:  CÚCUTA A EL BANCO </t>
  </si>
  <si>
    <t xml:space="preserve"> TIQUETES TERRESTRES:  CÚCUTA A FUNDACIÓN </t>
  </si>
  <si>
    <t xml:space="preserve"> TIQUETES TERRESTRES:  CÚCUTA A IBAGUÉ </t>
  </si>
  <si>
    <t xml:space="preserve"> TIQUETES TERRESTRES:  CÚCUTA A IPIALES </t>
  </si>
  <si>
    <t xml:space="preserve"> TIQUETES TERRESTRES:  CÚCUTA A MAICAO </t>
  </si>
  <si>
    <t xml:space="preserve"> TIQUETES TERRESTRES:  CÚCUTA A MANIZALES </t>
  </si>
  <si>
    <t xml:space="preserve"> TIQUETES TERRESTRES:  CÚCUTA A MEDELLÍN </t>
  </si>
  <si>
    <t xml:space="preserve"> TIQUETES TERRESTRES:  CÚCUTA A MONTERÍA </t>
  </si>
  <si>
    <t xml:space="preserve"> TIQUETES TERRESTRES:  CÚCUTA A OCAÑA </t>
  </si>
  <si>
    <t xml:space="preserve"> TIQUETES TERRESTRES:  CÚCUTA A PAILITAS </t>
  </si>
  <si>
    <t xml:space="preserve"> TIQUETES TERRESTRES:  CÚCUTA A SANTA MARTA </t>
  </si>
  <si>
    <t xml:space="preserve"> TIQUETES TERRESTRES:  CÚCUTA A SARAVENA </t>
  </si>
  <si>
    <t xml:space="preserve"> TIQUETES TERRESTRES:  CÚCUTA A SARDINATA </t>
  </si>
  <si>
    <t xml:space="preserve"> TIQUETES TERRESTRES:  CÚCUTA A TUNJA </t>
  </si>
  <si>
    <t xml:space="preserve"> TIQUETES TERRESTRES:  CÚCUTA A VALLEDUPAR </t>
  </si>
  <si>
    <t xml:space="preserve"> TIQUETES TERRESTRES:  MEDELLÍN A AGUACHICA </t>
  </si>
  <si>
    <t xml:space="preserve"> TIQUETES TERRESTRES:  MEDELLIN A ARMENIA </t>
  </si>
  <si>
    <t xml:space="preserve"> TIQUETES TERRESTRES:  MEDELLIN A BARRANCABERMEJA </t>
  </si>
  <si>
    <t xml:space="preserve"> TIQUETES TERRESTRES:  MEDELLIN A BARRANQUILLA </t>
  </si>
  <si>
    <t xml:space="preserve"> TIQUETES TERRESTRES:  MEDELLÍN A BOGOTÁ </t>
  </si>
  <si>
    <t xml:space="preserve"> TIQUETES TERRESTRES:  MEDELLIN A BUCARAMANGA </t>
  </si>
  <si>
    <t xml:space="preserve"> TIQUETES TERRESTRES:  MEDELLIN A CALI </t>
  </si>
  <si>
    <t xml:space="preserve"> TIQUETES TERRESTRES:  MEDELLIN A CARTAGENA </t>
  </si>
  <si>
    <t xml:space="preserve"> TIQUETES TERRESTRES:  MEDELLIN A CUCUTA </t>
  </si>
  <si>
    <t xml:space="preserve"> TIQUETES TERRESTRES:  MEDELLÍN A FLORENCIA </t>
  </si>
  <si>
    <t xml:space="preserve"> TIQUETES TERRESTRES:  MEDELLIN A IBAGUÉ </t>
  </si>
  <si>
    <t xml:space="preserve"> TIQUETES TERRESTRES:  MEDELLÍN A IPIALES </t>
  </si>
  <si>
    <t xml:space="preserve"> TIQUETES TERRESTRES:  MEDELLÍN A ISTMINA </t>
  </si>
  <si>
    <t xml:space="preserve"> TIQUETES TERRESTRES:  MEDELLIN A MANIZALES </t>
  </si>
  <si>
    <t xml:space="preserve"> TIQUETES TERRESTRES:  MEDELLIN A SINCELEJO </t>
  </si>
  <si>
    <t xml:space="preserve"> TIQUETES TERRESTRES:  SANTA MARTA A ARACATACA </t>
  </si>
  <si>
    <t xml:space="preserve"> TIQUETES TERRESTRES:  SANTA MARTA A BARRANQUILLA </t>
  </si>
  <si>
    <t xml:space="preserve"> TIQUETES TERRESTRES:  SANTA MARTA A BOGOTÁ </t>
  </si>
  <si>
    <t xml:space="preserve"> TIQUETES TERRESTRES:  SANTA MARTA A BOSCONIA </t>
  </si>
  <si>
    <t xml:space="preserve"> TIQUETES TERRESTRES:  SANTA MARTA A BUCARAMANGA </t>
  </si>
  <si>
    <t xml:space="preserve"> TIQUETES TERRESTRES:  SANTA MARTA A CAUCASIA </t>
  </si>
  <si>
    <t xml:space="preserve"> TIQUETES TERRESTRES:  SANTA MARTA A CARTAGENA </t>
  </si>
  <si>
    <t xml:space="preserve"> TIQUETES TERRESTRES:  SANTA MARTA A EL BANCO </t>
  </si>
  <si>
    <t xml:space="preserve"> TIQUETES TERRESTRES:  SANTA MARTA A MAICAO </t>
  </si>
  <si>
    <t xml:space="preserve"> SANTA MARTA A EL CARMEN DE BOLIVAR </t>
  </si>
  <si>
    <t xml:space="preserve"> TIQUETES TERRESTRES:  SANTA MARTA A MEDELLÍN </t>
  </si>
  <si>
    <t xml:space="preserve"> TIQUETES TERRESTRES:  SANTA MARTA A FACATATIVÁ </t>
  </si>
  <si>
    <t xml:space="preserve"> TIQUETES TERRESTRES:  SANTA MARTA A MONTERÍA </t>
  </si>
  <si>
    <t xml:space="preserve"> TIQUETES TERRESTRES:  SANTA MARTA A OCAÑA </t>
  </si>
  <si>
    <t xml:space="preserve"> TIQUETES TERRESTRES:  SANTA MARTA A FUNDACIÓN </t>
  </si>
  <si>
    <t xml:space="preserve"> TIQUETES TERRESTRES:  SANTA MARTA A PUERTO BOYACA </t>
  </si>
  <si>
    <t xml:space="preserve"> TIQUETES TERRESTRES:  SANTA MARTA A HONDA </t>
  </si>
  <si>
    <t xml:space="preserve"> TIQUETES TERRESTRES:  SANTA MARTA A RIOHACHA </t>
  </si>
  <si>
    <t xml:space="preserve"> TIQUETES TERRESTRES:  SANTA MARTA A LA DORADA </t>
  </si>
  <si>
    <t xml:space="preserve"> TIQUETES TERRESTRES:  SANTA MARTA A SINCELEJO </t>
  </si>
  <si>
    <t xml:space="preserve"> TIQUETES TERRESTRES:  SANTA MARTA A VALLEDUPAR </t>
  </si>
  <si>
    <t xml:space="preserve"> TIQUETES TERRESTRES:  VALLEDUPAR A AGUACHICA </t>
  </si>
  <si>
    <t xml:space="preserve"> TIQUETES TERRESTRES:  VALLEDUPAR A ARMENIA </t>
  </si>
  <si>
    <t xml:space="preserve"> TIQUETES TERRESTRES:  VALLEDUPAR A BARRANCABERMEJA </t>
  </si>
  <si>
    <t xml:space="preserve"> TIQUETES TERRESTRES:  VALLEDUPAR A BOGOTÁ </t>
  </si>
  <si>
    <t xml:space="preserve"> TIQUETES TERRESTRES:  VALLEDUPAR A BUGA </t>
  </si>
  <si>
    <t xml:space="preserve"> TIQUETES TERRESTRES:  VALLEDUPAR A BARRANQUILLA </t>
  </si>
  <si>
    <t xml:space="preserve"> TIQUETES TERRESTRES:  VALLEDUPAR A BUCARAMANGA </t>
  </si>
  <si>
    <t xml:space="preserve"> TIQUETES TERRESTRES:  VALLEDUPAR A CALI </t>
  </si>
  <si>
    <t xml:space="preserve"> TIQUETES TERRESTRES:  VALLEDUPAR A CARTAGENA </t>
  </si>
  <si>
    <t xml:space="preserve"> TIQUETES TERRESTRES:  VALLEDUPAR A CIÉNAGA </t>
  </si>
  <si>
    <t xml:space="preserve">  TIQUETES TERRESTRES: VALLEDUPAR A CÚCUTA </t>
  </si>
  <si>
    <t xml:space="preserve">  TIQUETES TERRESTRES: VALLEDUPAR A EL BANCO </t>
  </si>
  <si>
    <t xml:space="preserve">  TIQUETES TERRESTRES: VALLEDUPAR A EL CARMEN DE BOLIVAR </t>
  </si>
  <si>
    <t xml:space="preserve">  TIQUETES TERRESTRES: VALLEDUPAR A FONSECA </t>
  </si>
  <si>
    <t xml:space="preserve">  TIQUETES TERRESTRES: VALLEDUPAR A HONDA </t>
  </si>
  <si>
    <t xml:space="preserve">  TIQUETES TERRESTRES: VALLEDUPAR A LA DORADA </t>
  </si>
  <si>
    <t xml:space="preserve">  TIQUETES TERRESTRES: VALLEDUPAR A MAICAO </t>
  </si>
  <si>
    <t xml:space="preserve">  TIQUETES TERRESTRES: VALLEDUPAR A MEDELLÍN </t>
  </si>
  <si>
    <t xml:space="preserve">  TIQUETES TERRESTRES: VALLEDUPAR A MONTERÍA </t>
  </si>
  <si>
    <t xml:space="preserve">  TIQUETES TERRESTRES: VALLEDUPAR A OCAÑA </t>
  </si>
  <si>
    <t xml:space="preserve">  TIQUETES TERRESTRES: VALLEDUPAR A PEREIRA </t>
  </si>
  <si>
    <t xml:space="preserve">  TIQUETES TERRESTRES: VALLEDUPAR A RIOHACHA </t>
  </si>
  <si>
    <t xml:space="preserve">  TIQUETES TERRESTRES: VALLEDUPAR A SANTA MARTA </t>
  </si>
  <si>
    <t xml:space="preserve">  TIQUETES TERRESTRES: VALLEDUPAR A SINCELEJO </t>
  </si>
  <si>
    <t xml:space="preserve">  TIQUETES TERRESTRES: VALLEDUPAR A TULUÁ </t>
  </si>
  <si>
    <t xml:space="preserve">  TIQUETES TERRESTRES: AGUACHICA A BARRANQUILLA  </t>
  </si>
  <si>
    <t xml:space="preserve">  TIQUETES TERRESTRES: ACHI A BARRANQUILLA  </t>
  </si>
  <si>
    <t xml:space="preserve">  TIQUETES TERRESTRES: ARMENIA A BARRANQUILLA  </t>
  </si>
  <si>
    <t xml:space="preserve">  TIQUETES TERRESTRES: BARRANCABERMEJA A BARRANQUILLA  </t>
  </si>
  <si>
    <t xml:space="preserve">  TIQUETES TERRESTRES: BOGOTÁ A BARRANQUILLA  </t>
  </si>
  <si>
    <t xml:space="preserve">  TIQUETES TERRESTRES: BOSCONIA A BARRANQUILLA  </t>
  </si>
  <si>
    <t xml:space="preserve">  TIQUETES TERRESTRES: BUGA A BARRANQUILLA  </t>
  </si>
  <si>
    <t xml:space="preserve">  TIQUETES TERRESTRES: BUCARAMANGA A BARRANQUILLA  </t>
  </si>
  <si>
    <t xml:space="preserve">  TIQUETES TERRESTRES: CALI A BARRANQUILLA  </t>
  </si>
  <si>
    <t xml:space="preserve">  TIQUETES TERRESTRES: CARTAGENA A BARRANQUILLA  </t>
  </si>
  <si>
    <t xml:space="preserve">  TIQUETES TERRESTRES: CAUCASIA A BARRANQUILLA  </t>
  </si>
  <si>
    <t xml:space="preserve">  TIQUETES TERRESTRES: CÚCUTA A BARRANQUILLA  </t>
  </si>
  <si>
    <t xml:space="preserve"> TIQUETES TERRESTRES:  DUITAMA A BARRANQUILLA  </t>
  </si>
  <si>
    <t xml:space="preserve"> TIQUETES TERRESTRES:  BANCO EL A BARRANQUILLA  </t>
  </si>
  <si>
    <t xml:space="preserve"> TIQUETES TERRESTRES:  BOLIVAR DE CARMEN EL A BARRANQUILLA  </t>
  </si>
  <si>
    <t xml:space="preserve"> TIQUETES TERRESTRES:  FACATATIVÁ A BARRANQUILLA  </t>
  </si>
  <si>
    <t xml:space="preserve"> TIQUETES TERRESTRES:  IBAGUÉ A BARRANQUILLA  </t>
  </si>
  <si>
    <t xml:space="preserve"> TIQUETES TERRESTRES:  MAGANGUÉ A BARRANQUILLA  </t>
  </si>
  <si>
    <t xml:space="preserve"> TIQUETES TERRESTRES:  MAICAO A BARRANQUILLA  </t>
  </si>
  <si>
    <t xml:space="preserve"> TIQUETES TERRESTRES:  MEDELLÍN A BARRANQUILLA  </t>
  </si>
  <si>
    <t xml:space="preserve"> TIQUETES TERRESTRES:  MONTERÍA A BARRANQUILLA  </t>
  </si>
  <si>
    <t xml:space="preserve"> TIQUETES TERRESTRES:  OCAÑA A BARRANQUILLA  </t>
  </si>
  <si>
    <t xml:space="preserve"> TIQUETES TERRESTRES:  PAMPLONA A BARRANQUILLA  </t>
  </si>
  <si>
    <t xml:space="preserve"> TIQUETES TERRESTRES:  PLATO A BARRANQUILLA  </t>
  </si>
  <si>
    <t xml:space="preserve"> TIQUETES TERRESTRES:  RIOHACHA A BARRANQUILLA  </t>
  </si>
  <si>
    <t xml:space="preserve"> TIQUETES TERRESTRES:  MARTA SANTA A BARRANQUILLA  </t>
  </si>
  <si>
    <t xml:space="preserve"> TIQUETES TERRESTRES:  SINCELEJO A BARRANQUILLA  </t>
  </si>
  <si>
    <t xml:space="preserve"> TIQUETES TERRESTRES:  TULUÁ A BARRANQUILLA  </t>
  </si>
  <si>
    <t xml:space="preserve"> TIQUETES TERRESTRES:  TUNJA A BARRANQUILLA  </t>
  </si>
  <si>
    <t xml:space="preserve"> TIQUETES TERRESTRES:  VALLEDUPAR A BARRANQUILLA  </t>
  </si>
  <si>
    <t xml:space="preserve"> TIQUETES TERRESTRES:  AGUACHICA A BOGOTÁ  </t>
  </si>
  <si>
    <t xml:space="preserve"> TIQUETES TERRESTRES:  BARRANCABERMEJA A BOGOTÁ  </t>
  </si>
  <si>
    <t xml:space="preserve"> TIQUETES TERRESTRES:  ARMENIA A BOGOTÁ  </t>
  </si>
  <si>
    <t xml:space="preserve"> TIQUETES TERRESTRES:  BARRANQUILLA A BOGOTÁ  </t>
  </si>
  <si>
    <t xml:space="preserve"> TIQUETES TERRESTRES:  BUENAVENTURA A BOGOTÁ  </t>
  </si>
  <si>
    <t xml:space="preserve"> TIQUETES TERRESTRES:  BUCARAMANGA A BOGOTÁ  </t>
  </si>
  <si>
    <t xml:space="preserve"> TIQUETES TERRESTRES:  CARTAGENA A BOGOTÁ  </t>
  </si>
  <si>
    <t xml:space="preserve"> TIQUETES TERRESTRES:  CALI A BOGOTÁ  </t>
  </si>
  <si>
    <t xml:space="preserve"> TIQUETES TERRESTRES:  CÚCUTA A BOGOTÁ  </t>
  </si>
  <si>
    <t xml:space="preserve"> TIQUETES TERRESTRES:  DUITAMA A BOGOTÁ  </t>
  </si>
  <si>
    <t xml:space="preserve"> TIQUETES TERRESTRES:  IBAGUÉ A BOGOTÁ  </t>
  </si>
  <si>
    <t xml:space="preserve"> TIQUETES TERRESTRES:  DORADA LA A BOGOTÁ  </t>
  </si>
  <si>
    <t xml:space="preserve"> TIQUETES TERRESTRES:  FLORENCIA A BOGOTÁ  </t>
  </si>
  <si>
    <t xml:space="preserve"> TIQUETES TERRESTRES:  FUSAGASUGÁ A BOGOTÁ  </t>
  </si>
  <si>
    <t xml:space="preserve"> TIQUETES TERRESTRES:  IPIALES A BOGOTÁ  </t>
  </si>
  <si>
    <t xml:space="preserve"> TIQUETES TERRESTRES:  MAICAO A BOGOTÁ  </t>
  </si>
  <si>
    <t xml:space="preserve"> TIQUETES TERRESTRES:  MANIZALES A BOGOTÁ  </t>
  </si>
  <si>
    <t xml:space="preserve"> TIQUETES TERRESTRES:  MELGAR A BOGOTÁ  </t>
  </si>
  <si>
    <t xml:space="preserve"> TIQUETES TERRESTRES:  MONTERÍA A BOGOTÁ  </t>
  </si>
  <si>
    <t xml:space="preserve"> TIQUETES TERRESTRES:  MEDELLÍN A BOGOTÁ  </t>
  </si>
  <si>
    <t xml:space="preserve"> TIQUETES TERRESTRES:  NEIVA A BOGOTÁ  </t>
  </si>
  <si>
    <t xml:space="preserve"> TIQUETES TERRESTRES:  POPAYÁN A BOGOTÁ  </t>
  </si>
  <si>
    <t xml:space="preserve"> TIQUETES TERRESTRES:  PASTO A BOGOTÁ  </t>
  </si>
  <si>
    <t xml:space="preserve"> TIQUETES TERRESTRES:  PEREIRA A BOGOTÁ  </t>
  </si>
  <si>
    <t xml:space="preserve"> TIQUETES TERRESTRES:  MARTA SANTA A BOGOTÁ  </t>
  </si>
  <si>
    <t xml:space="preserve"> TIQUETES TERRESTRES:  SINCELEJO A BOGOTÁ  </t>
  </si>
  <si>
    <t xml:space="preserve"> TIQUETES TERRESTRES:  MOCOA A BOGOTÁ  </t>
  </si>
  <si>
    <t xml:space="preserve"> TIQUETES TERRESTRES:  RIOHACHA A BOGOTÁ  </t>
  </si>
  <si>
    <t xml:space="preserve"> TIQUETES TERRESTRES:  VALLEDUPAR A BOGOTÁ  </t>
  </si>
  <si>
    <t xml:space="preserve"> TIQUETES TERRESTRES:  VILLAVICENCIO A BOGOTÁ  </t>
  </si>
  <si>
    <t xml:space="preserve"> TIQUETES TERRESTRES:  YOPAL A BOGOTÁ  </t>
  </si>
  <si>
    <t xml:space="preserve"> TIQUETES TERRESTRES:  ARAUCA A BUCARAMANGA  </t>
  </si>
  <si>
    <t xml:space="preserve"> TIQUETES TERRESTRES:  BARRANQUILLA A BUCARAMANGA  </t>
  </si>
  <si>
    <t xml:space="preserve"> TIQUETES TERRESTRES:  BARRANCABERMEJA A BUCARAMANGA  </t>
  </si>
  <si>
    <t xml:space="preserve"> TIQUETES TERRESTRES:  BOGOTÁ A BUCARAMANGA  </t>
  </si>
  <si>
    <t xml:space="preserve"> TIQUETES TERRESTRES:  CALI A BUCARAMANGA  </t>
  </si>
  <si>
    <t xml:space="preserve"> TIQUETES TERRESTRES:  CARTAGENA A BUCARAMANGA  </t>
  </si>
  <si>
    <t xml:space="preserve"> TIQUETES TERRESTRES:  CIÉNAGA A BUCARAMANGA  </t>
  </si>
  <si>
    <t xml:space="preserve"> TIQUETES TERRESTRES:  CÚCUTA A BUCARAMANGA  </t>
  </si>
  <si>
    <t xml:space="preserve"> TIQUETES TERRESTRES:  DUITAMA A BUCARAMANGA  </t>
  </si>
  <si>
    <t xml:space="preserve"> TIQUETES TERRESTRES:  BANCO EL A BUCARAMANGA  </t>
  </si>
  <si>
    <t xml:space="preserve"> TIQUETES TERRESTRES:  BOLIVAR DE CARMEN EL A BUCARAMANGA  </t>
  </si>
  <si>
    <t xml:space="preserve"> TIQUETES TERRESTRES:  FUNDACIÓN A BUCARAMANGA  </t>
  </si>
  <si>
    <t xml:space="preserve"> TIQUETES TERRESTRES:  HONDA A BUCARAMANGA  </t>
  </si>
  <si>
    <t xml:space="preserve"> TIQUETES TERRESTRES:  IBAGUÉ A BUCARAMANGA  </t>
  </si>
  <si>
    <t xml:space="preserve"> TIQUETES TERRESTRES:  IPIALES A BUCARAMANGA  </t>
  </si>
  <si>
    <t xml:space="preserve"> TIQUETES TERRESTRES:  MAICAO A BUCARAMANGA  </t>
  </si>
  <si>
    <t xml:space="preserve"> TIQUETES TERRESTRES:  MEDELLÍN A BUCARAMANGA  </t>
  </si>
  <si>
    <t xml:space="preserve"> TIQUETES TERRESTRES:  MONTERÍA A BUCARAMANGA  </t>
  </si>
  <si>
    <t xml:space="preserve"> TIQUETES TERRESTRES:  RIOHACHA A BUCARAMANGA  </t>
  </si>
  <si>
    <t xml:space="preserve"> TIQUETES TERRESTRES:  MARTA SANTA A BUCARAMANGA  </t>
  </si>
  <si>
    <t xml:space="preserve"> TIQUETES TERRESTRES:  SARAVENA A BUCARAMANGA  </t>
  </si>
  <si>
    <t xml:space="preserve"> TIQUETES TERRESTRES:  SINCELEJO A BUCARAMANGA  </t>
  </si>
  <si>
    <t xml:space="preserve"> TIQUETES TERRESTRES:  TUNJA A BUCARAMANGA  </t>
  </si>
  <si>
    <t xml:space="preserve"> TIQUETES TERRESTRES:  VALLEDUPAR A BUCARAMANGA  </t>
  </si>
  <si>
    <t xml:space="preserve"> TIQUETES TERRESTRES:  YOPAL A BUCARAMANGA  </t>
  </si>
  <si>
    <t xml:space="preserve"> TIQUETES TERRESTRES:  BARRANCABERMEJA A CARTAGENA  </t>
  </si>
  <si>
    <t xml:space="preserve"> TIQUETES TERRESTRES:  BARRANQUILLA A CARTAGENA  </t>
  </si>
  <si>
    <t xml:space="preserve"> TIQUETES TERRESTRES:  BOGOTÁ A CARTAGENA  </t>
  </si>
  <si>
    <t xml:space="preserve"> TIQUETES TERRESTRES:  BUCARAMANGA A CARTAGENA  </t>
  </si>
  <si>
    <t xml:space="preserve"> TIQUETES TERRESTRES:  CALI A CARTAGENA  </t>
  </si>
  <si>
    <t xml:space="preserve"> TIQUETES TERRESTRES:  AGUACHICA A CARTAGENA  </t>
  </si>
  <si>
    <t xml:space="preserve"> TIQUETES TERRESTRES:  ACHI A CARTAGENA  </t>
  </si>
  <si>
    <t xml:space="preserve"> TIQUETES TERRESTRES:  CAUCASIA A CARTAGENA  </t>
  </si>
  <si>
    <t xml:space="preserve"> TIQUETES TERRESTRES:  CIÉNAGA A CARTAGENA  </t>
  </si>
  <si>
    <t xml:space="preserve"> TIQUETES TERRESTRES:  CÚCUTA A CARTAGENA  </t>
  </si>
  <si>
    <t xml:space="preserve"> TIQUETES TERRESTRES:  BANCO EL A CARTAGENA  </t>
  </si>
  <si>
    <t xml:space="preserve"> TIQUETES TERRESTRES:  BOLIVAR DE CARMEN EL A CARTAGENA  </t>
  </si>
  <si>
    <t xml:space="preserve"> TIQUETES TERRESTRES:  HONDA A CARTAGENA  </t>
  </si>
  <si>
    <t xml:space="preserve"> TIQUETES TERRESTRES:  MAICAO A CARTAGENA  </t>
  </si>
  <si>
    <t xml:space="preserve"> TIQUETES TERRESTRES:  MEDELLÍN A CARTAGENA  </t>
  </si>
  <si>
    <t xml:space="preserve"> TIQUETES TERRESTRES:  MONTERÍA A CARTAGENA  </t>
  </si>
  <si>
    <t xml:space="preserve"> TIQUETES TERRESTRES:  OCAÑA A CARTAGENA  </t>
  </si>
  <si>
    <t xml:space="preserve"> TIQUETES TERRESTRES:  PAMPLONA A CARTAGENA  </t>
  </si>
  <si>
    <t xml:space="preserve"> TIQUETES TERRESTRES:  RIOHACHA A CARTAGENA  </t>
  </si>
  <si>
    <t xml:space="preserve">  TIQUETES TERRESTRES: MARTA SANTA A CARTAGENA  </t>
  </si>
  <si>
    <t xml:space="preserve">  TIQUETES TERRESTRES: TUNJA A CARTAGENA  </t>
  </si>
  <si>
    <t xml:space="preserve">  TIQUETES TERRESTRES: VALLEDUPAR A CARTAGENA  </t>
  </si>
  <si>
    <t xml:space="preserve">  TIQUETES TERRESTRES: AGUACHICA A CÚCUTA  </t>
  </si>
  <si>
    <t xml:space="preserve">  TIQUETES TERRESTRES: ARAUCA A CÚCUTA  </t>
  </si>
  <si>
    <t xml:space="preserve">  TIQUETES TERRESTRES: BARRANQUILLA A CÚCUTA  </t>
  </si>
  <si>
    <t xml:space="preserve">  TIQUETES TERRESTRES: BARRANCABERMEJA A CÚCUTA  </t>
  </si>
  <si>
    <t xml:space="preserve">  TIQUETES TERRESTRES: BOGOTÁ A CÚCUTA  </t>
  </si>
  <si>
    <t xml:space="preserve">  TIQUETES TERRESTRES: BUCARAMANGA A CÚCUTA  </t>
  </si>
  <si>
    <t xml:space="preserve">  TIQUETES TERRESTRES: BOSCONIA A CÚCUTA  </t>
  </si>
  <si>
    <t xml:space="preserve">  TIQUETES TERRESTRES: CARTAGENA A CÚCUTA  </t>
  </si>
  <si>
    <t xml:space="preserve">  TIQUETES TERRESTRES: CALI A CÚCUTA  </t>
  </si>
  <si>
    <t xml:space="preserve"> TIQUETES TERRESTRES:  CIÉNAGA A CÚCUTA  </t>
  </si>
  <si>
    <t xml:space="preserve"> TIQUETES TERRESTRES:  BOLIVAR DE CARMEN EL A CÚCUTA  </t>
  </si>
  <si>
    <t xml:space="preserve"> TIQUETES TERRESTRES:  BANCO EL A CÚCUTA  </t>
  </si>
  <si>
    <t xml:space="preserve"> TIQUETES TERRESTRES:  FUNDACIÓN A CÚCUTA  </t>
  </si>
  <si>
    <t xml:space="preserve"> TIQUETES TERRESTRES:  IBAGUÉ A CÚCUTA  </t>
  </si>
  <si>
    <t xml:space="preserve"> TIQUETES TERRESTRES:  IPIALES A CÚCUTA  </t>
  </si>
  <si>
    <t xml:space="preserve"> TIQUETES TERRESTRES:  MAICAO A CÚCUTA  </t>
  </si>
  <si>
    <t xml:space="preserve"> TIQUETES TERRESTRES:  MANIZALES A CÚCUTA  </t>
  </si>
  <si>
    <t xml:space="preserve"> TIQUETES TERRESTRES:  MEDELLÍN A CÚCUTA  </t>
  </si>
  <si>
    <t xml:space="preserve"> TIQUETES TERRESTRES:  MONTERÍA A CÚCUTA  </t>
  </si>
  <si>
    <t xml:space="preserve"> TIQUETES TERRESTRES:  OCAÑA A CÚCUTA  </t>
  </si>
  <si>
    <t xml:space="preserve"> TIQUETES TERRESTRES:  PAILITAS A CÚCUTA  </t>
  </si>
  <si>
    <t xml:space="preserve"> TIQUETES TERRESTRES:  MARTA SANTA A CÚCUTA  </t>
  </si>
  <si>
    <t xml:space="preserve"> TIQUETES TERRESTRES:  SARAVENA A CÚCUTA  </t>
  </si>
  <si>
    <t xml:space="preserve"> TIQUETES TERRESTRES:  SARDINATA A CÚCUTA  </t>
  </si>
  <si>
    <t xml:space="preserve"> TIQUETES TERRESTRES:  TUNJA A CÚCUTA  </t>
  </si>
  <si>
    <t xml:space="preserve"> TIQUETES TERRESTRES:  VALLEDUPAR A CÚCUTA  </t>
  </si>
  <si>
    <t xml:space="preserve"> TIQUETES TERRESTRES:  AGUACHICA A MEDELLÍN  </t>
  </si>
  <si>
    <t xml:space="preserve">  TIQUETES TERRESTRES: ARMENIA A MEDELLIN  </t>
  </si>
  <si>
    <t xml:space="preserve">TIQUETES TERRESTRES:BARRANCABERMEJA A MEDELLIN  </t>
  </si>
  <si>
    <t xml:space="preserve">TIQUETES TERRESTRES: BARRANQUILLA A MEDELLIN  </t>
  </si>
  <si>
    <t xml:space="preserve">TIQUETES TERRESTRES: BOGOTÁ A MEDELLÍN  </t>
  </si>
  <si>
    <t xml:space="preserve">TIQUETES TERRESTRES: BUCARAMANGA A MEDELLIN  </t>
  </si>
  <si>
    <t xml:space="preserve">TIQUETES TERRESTRES: CALI A MEDELLIN  </t>
  </si>
  <si>
    <t xml:space="preserve">TIQUETES TERRESTRES: CARTAGENA A MEDELLIN  </t>
  </si>
  <si>
    <t xml:space="preserve">TIQUETES TERRESTRES: CUCUTA A MEDELLIN  </t>
  </si>
  <si>
    <t xml:space="preserve">TIQUETES TERRESTRES: FLORENCIA A MEDELLÍN  </t>
  </si>
  <si>
    <t xml:space="preserve">TIQUETES TERRESTRES: IBAGUÉ A MEDELLIN  </t>
  </si>
  <si>
    <t xml:space="preserve">TIQUETES TERRESTRES: IPIALES A MEDELLÍN  </t>
  </si>
  <si>
    <t xml:space="preserve">TIQUETES TERRESTRES: ISTMINA A MEDELLÍN  </t>
  </si>
  <si>
    <t xml:space="preserve">TIQUETES TERRESTRES: MANIZALES A MEDELLIN  </t>
  </si>
  <si>
    <t xml:space="preserve">TIQUETES TERRESTRES: SINCELEJO A MEDELLIN  </t>
  </si>
  <si>
    <t xml:space="preserve">TIQUETES TERRESTRES: ARACATACA A MARTA SANTA  </t>
  </si>
  <si>
    <t>TIQUETES TERRESTRES: BARRANQUILLA  A SANTA MARTA</t>
  </si>
  <si>
    <t xml:space="preserve">TIQUETES TERRESTRES: BOGOTÁ A MARTA SANTA  </t>
  </si>
  <si>
    <t xml:space="preserve">TIQUETES TERRESTRES: BOSCONIA A MARTA SANTA  </t>
  </si>
  <si>
    <t xml:space="preserve">TIQUETES TERRESTRES: BUCARAMANGA A MARTA SANTA  </t>
  </si>
  <si>
    <t xml:space="preserve">TIQUETES TERRESTRES:CIENAGA - RIOHACHA </t>
  </si>
  <si>
    <t xml:space="preserve">TIQUETES TERRESTRES:CIENAGA - VALLEDUPAR </t>
  </si>
  <si>
    <t xml:space="preserve">TIQUETES TERRESTRES:CIENAGA - BUCARAMANGA </t>
  </si>
  <si>
    <t xml:space="preserve">TIQUETES TERRESTRES:CIENAGA - MEDELLIN </t>
  </si>
  <si>
    <t xml:space="preserve">TIQUETES TERRESTRES:CIENAGA - BOGOTA </t>
  </si>
  <si>
    <t xml:space="preserve">TIQUETES TERRESTRES:CIENAGA - BARRANCABERMEJA </t>
  </si>
  <si>
    <t xml:space="preserve">TIQUETES TERRESTRES:CIENAGA - CUCUTA </t>
  </si>
  <si>
    <t xml:space="preserve">TIQUETES TERRESTRES:CIENAGA - CALI </t>
  </si>
  <si>
    <t xml:space="preserve">TIQUETES TERRESTRES:CIENAGA - MANIZALEZ </t>
  </si>
  <si>
    <t xml:space="preserve">TIQUETES TERRESTRES:CIENAGA - ARMENIA </t>
  </si>
  <si>
    <t xml:space="preserve">TIQUETES TERRESTRES:CIENAGA - IBAGUE </t>
  </si>
  <si>
    <t xml:space="preserve">TIQUETES TERRESTRES:CIENAGA - NEIVA </t>
  </si>
  <si>
    <t xml:space="preserve">TIQUETES TERRESTRES:CIENAGA - PASTO </t>
  </si>
  <si>
    <t xml:space="preserve">TIQUETES TERRESTRES:CIENAGA - PEREIRA </t>
  </si>
  <si>
    <t xml:space="preserve">TIQUETES TERRESTRES:CIENAGA - BARRANQUILLA </t>
  </si>
  <si>
    <t xml:space="preserve">TIQUETES TERRESTRES:CIENAGA - CARTAGENA </t>
  </si>
  <si>
    <t xml:space="preserve">TIQUETES TERRESTRES:CIENAGA - VILLAVIVENCIO </t>
  </si>
  <si>
    <t xml:space="preserve">TIQUETES TERRESTRES:CIENAGA - FLORENCIA </t>
  </si>
  <si>
    <t xml:space="preserve">TIQUETES TERRESTRES:CIENAGA - POPAYAN </t>
  </si>
  <si>
    <t xml:space="preserve">TIQUETES TERRESTRES:CIENAGA - YOPAL </t>
  </si>
  <si>
    <t xml:space="preserve">TIQUETES TERRESTRES:CIENAGA - MONTERIA </t>
  </si>
  <si>
    <t xml:space="preserve">TIQUETES TERRESTRES:CIENAGA - SINCELEJO </t>
  </si>
  <si>
    <t xml:space="preserve">TIQUETES TERRESTRES:CIENAGA - QUIBDO </t>
  </si>
  <si>
    <t xml:space="preserve">TIQUETES TERRESTRES:CIENAGA - CAUCACIA </t>
  </si>
  <si>
    <t xml:space="preserve">TIQUETES TERRESTRES:CIENAGA - BOSCONIA </t>
  </si>
  <si>
    <t>TIQUETES TERRESTRES:CIENAGA - APARTADO</t>
  </si>
  <si>
    <t xml:space="preserve">TIQUETES TERRESTRES:CIENAGA - FUNDACION </t>
  </si>
  <si>
    <t>TIQUETES TERRESTRES:CIENAGA - MAICAO</t>
  </si>
  <si>
    <t xml:space="preserve">TIQUETES TERRESTRES:RIOHACHA  - CIENAGA </t>
  </si>
  <si>
    <t xml:space="preserve">TIQUETES TERRESTRES:VALLEDUPAR - CIENAGA </t>
  </si>
  <si>
    <t xml:space="preserve">TIQUETES TERRESTRES:BUCARAMANGA - CIENAGA </t>
  </si>
  <si>
    <t xml:space="preserve">TIQUETES TERRESTRES:MEDELLIN - CIENAGA </t>
  </si>
  <si>
    <t xml:space="preserve">TIQUETES TERRESTRES:BOGOTA - CIENAGA </t>
  </si>
  <si>
    <t xml:space="preserve">TIQUETES TERRESTRES:BARRANCABERMEJA - CIENAGA </t>
  </si>
  <si>
    <t xml:space="preserve">TIQUETES TERRESTRES:CUCUTA - CIENAGA </t>
  </si>
  <si>
    <t xml:space="preserve">TIQUETES TERRESTRES:CALI - CIENAGA </t>
  </si>
  <si>
    <t xml:space="preserve">TIQUETES TERRESTRES:MANIZALEZ - CIENAGA </t>
  </si>
  <si>
    <t xml:space="preserve">TIQUETES TERRESTRES:ARMENIA - CIENAGA </t>
  </si>
  <si>
    <t xml:space="preserve">TIQUETES TERRESTRES:IBAGUE - CIENAGA </t>
  </si>
  <si>
    <t xml:space="preserve">TIQUETES TERRESTRES:NEIVA - CIENAGA </t>
  </si>
  <si>
    <t xml:space="preserve">TIQUETES TERRESTRES:PASTO - CIENAGA </t>
  </si>
  <si>
    <t xml:space="preserve">TIQUETES TERRESTRES:PEREIRA - CIENAGA </t>
  </si>
  <si>
    <t xml:space="preserve">TIQUETES TERRESTRES:BARRANQUILLA - CIENAGA </t>
  </si>
  <si>
    <t xml:space="preserve">TIQUETES TERRESTRES:CARTAGENA - CIENAGA </t>
  </si>
  <si>
    <t xml:space="preserve">TIQUETES TERRESTRES:VILLAVIVENCIO - CIENAGA </t>
  </si>
  <si>
    <t xml:space="preserve">TIQUETES TERRESTRES:FLORENCIA - CIENAGA </t>
  </si>
  <si>
    <t xml:space="preserve">TIQUETES TERRESTRES:POPAYAN - CIENAGA </t>
  </si>
  <si>
    <t xml:space="preserve">TIQUETES TERRESTRES:YOPAL - CIENAGA </t>
  </si>
  <si>
    <t xml:space="preserve">TIQUETES TERRESTRES:MONTERIA - CIENAGA </t>
  </si>
  <si>
    <t xml:space="preserve">TIQUETES TERRESTRES:SINCELEJO - CIENAGA </t>
  </si>
  <si>
    <t xml:space="preserve">TIQUETES TERRESTRES:QUIBDO - CIENAGA </t>
  </si>
  <si>
    <t xml:space="preserve">TIQUETES TERRESTRES:CAUCACIA - CIENAGA </t>
  </si>
  <si>
    <t xml:space="preserve">TIQUETES TERRESTRES:BOSCONIA - CIENAGA </t>
  </si>
  <si>
    <t xml:space="preserve">TIQUETES TERRESTRES:APARTADO - CIENAGA </t>
  </si>
  <si>
    <t xml:space="preserve">TIQUETES TERRESTRES:FUNDACION - CIENAGA </t>
  </si>
  <si>
    <t xml:space="preserve">TIQUETES TERRESTRES:MAICAO - CIENAGA </t>
  </si>
  <si>
    <t xml:space="preserve">TIQUETES TERRESTRES: BUENAVISTA A MARTA SANTA  </t>
  </si>
  <si>
    <t xml:space="preserve">TIQUETES TERRESTRES: CAUCASIA A MARTA SANTA  </t>
  </si>
  <si>
    <t xml:space="preserve">TIQUETES TERRESTRES: CARTAGENA A MARTA SANTA  </t>
  </si>
  <si>
    <t xml:space="preserve">TIQUETES TERRESTRES: BANCO EL A MARTA SANTA  </t>
  </si>
  <si>
    <t xml:space="preserve">TIQUETES TERRESTRES: MAICAO A MARTA SANTA  </t>
  </si>
  <si>
    <t xml:space="preserve">TIQUETES TERRESTRES: BOLIVAR DE CARMEN EL A MARTA SANTA  </t>
  </si>
  <si>
    <t xml:space="preserve">TIQUETES TERRESTRES: MEDELLÍN A MARTA SANTA  </t>
  </si>
  <si>
    <t xml:space="preserve">TIQUETES TERRESTRES: FACATATIVÁ A MARTA SANTA  </t>
  </si>
  <si>
    <t xml:space="preserve">TIQUETES TERRESTRES: MONTERÍA A MARTA SANTA  </t>
  </si>
  <si>
    <t xml:space="preserve">TIQUETES TERRESTRES: OCAÑA A MARTA SANTA  </t>
  </si>
  <si>
    <t xml:space="preserve">TIQUETES TERRESTRES: FUNDACIÓN A MARTA SANTA  </t>
  </si>
  <si>
    <t xml:space="preserve">TIQUETES TERRESTRES: BOYACA PUERTO A MARTA SANTA  </t>
  </si>
  <si>
    <t xml:space="preserve">TIQUETES TERRESTRES: HONDA A MARTA SANTA  </t>
  </si>
  <si>
    <t xml:space="preserve">TIQUETES TERRESTRES: RIOHACHA A MARTA SANTA  </t>
  </si>
  <si>
    <t xml:space="preserve">TIQUETES TERRESTRES: DORADA LA A MARTA SANTA  </t>
  </si>
  <si>
    <t xml:space="preserve">TIQUETES TERRESTRES: SINCELEJO A MARTA SANTA  </t>
  </si>
  <si>
    <t xml:space="preserve">TIQUETES TERRESTRES: VALLEDUPAR A MARTA SANTA  </t>
  </si>
  <si>
    <t xml:space="preserve">TIQUETES TERRESTRES: AGUACHICA A VALLEDUPAR  </t>
  </si>
  <si>
    <t xml:space="preserve">TIQUETES TERRESTRES: ARMENIA A VALLEDUPAR  </t>
  </si>
  <si>
    <t xml:space="preserve">TIQUETES TERRESTRES: BARRANCABERMEJA A VALLEDUPAR  </t>
  </si>
  <si>
    <t xml:space="preserve">TIQUETES TERRESTRES: BOGOTÁ A VALLEDUPAR  </t>
  </si>
  <si>
    <t xml:space="preserve">TIQUETES TERRESTRES: BUGA A VALLEDUPAR  </t>
  </si>
  <si>
    <t xml:space="preserve">TIQUETES TERRESTRES: BARRANQUILLA A VALLEDUPAR  </t>
  </si>
  <si>
    <t xml:space="preserve">TIQUETES TERRESTRES: BUCARAMANGA A VALLEDUPAR  </t>
  </si>
  <si>
    <t xml:space="preserve">TIQUETES TERRESTRES: CALI A VALLEDUPAR  </t>
  </si>
  <si>
    <t xml:space="preserve">TIQUETES TERRESTRES: CARTAGENA A VALLEDUPAR  </t>
  </si>
  <si>
    <t xml:space="preserve">TIQUETES TERRESTRES:BARRANQUILLA A CIENAGA </t>
  </si>
  <si>
    <t xml:space="preserve">TIQUETES TERRESTRES: CIÉNAGA A VALLEDUPAR  </t>
  </si>
  <si>
    <t xml:space="preserve">TIQUETES TERRESTRES: CÚCUTA A VALLEDUPAR  </t>
  </si>
  <si>
    <t xml:space="preserve">TIQUETES TERRESTRES: BANCO EL A VALLEDUPAR  </t>
  </si>
  <si>
    <t xml:space="preserve">TIQUETES TERRESTRES: BOLIVAR DE CARMEN EL A VALLEDUPAR  </t>
  </si>
  <si>
    <t xml:space="preserve">TIQUETES TERRESTRES: FONSECA A VALLEDUPAR  </t>
  </si>
  <si>
    <t xml:space="preserve">TIQUETES TERRESTRES: HONDA A VALLEDUPAR  </t>
  </si>
  <si>
    <t xml:space="preserve">TIQUETES TERRESTRES: DORADA LA A VALLEDUPAR  </t>
  </si>
  <si>
    <t xml:space="preserve">TIQUETES TERRESTRES: MAICAO A VALLEDUPAR  </t>
  </si>
  <si>
    <t xml:space="preserve">TIQUETES TERRESTRES: MEDELLÍN A VALLEDUPAR  </t>
  </si>
  <si>
    <t xml:space="preserve">TIQUETES TERRESTRES: MONTERÍA A VALLEDUPAR  </t>
  </si>
  <si>
    <t xml:space="preserve">TIQUETES TERRESTRES: OCAÑA A VALLEDUPAR  </t>
  </si>
  <si>
    <t xml:space="preserve">TIQUETES TERRESTRES: PEREIRA A VALLEDUPAR  </t>
  </si>
  <si>
    <t xml:space="preserve">TIQUETES TERRESTRES: RIOHACHA A VALLEDUPAR  </t>
  </si>
  <si>
    <t xml:space="preserve">TIQUETES TERRESTRES: MARTA SANTA A VALLEDUPAR  </t>
  </si>
  <si>
    <t xml:space="preserve">TIQUETES TERRESTRES: SINCELEJO A VALLEDUPAR  </t>
  </si>
  <si>
    <t xml:space="preserve">TIQUETES TERRESTRES: TULUÁ A VALLEDUPAR  </t>
  </si>
  <si>
    <t>TIQUETES  TERRESTRES BARRANQUILLA-BOGOTA</t>
  </si>
  <si>
    <t>TIQUETES  TERRESTRES BOGOTA - BARRANQUILLA</t>
  </si>
  <si>
    <t xml:space="preserve">TIQUETES  TERRESTRES  VALLEDUPAR - BUCARAMANGA </t>
  </si>
  <si>
    <t>TIQUETES  TERRESTRES  BUCARAMANGA VALLEDUPAR</t>
  </si>
  <si>
    <t xml:space="preserve">TIQUETES  TERRESTRES  BARRANQUILLA- VALLEDUPAR </t>
  </si>
  <si>
    <t>TIQUETES  TERRESTRES VALLEDUPAR - BARRANQUILLA</t>
  </si>
  <si>
    <t xml:space="preserve">TIQUETES  TERRESTRES BARRANQUILLA - SANTA MARTA </t>
  </si>
  <si>
    <t xml:space="preserve">TIQUETES  TERRESTRES SANTA MARTA - BARRANQUILLA </t>
  </si>
  <si>
    <t>TIQUETES  TERRESTRES BOSCONIA BARRANQUILLA</t>
  </si>
  <si>
    <t>TIQUETES  TERRESTRES BARRANQUILLA-BOSCONIA</t>
  </si>
  <si>
    <t>TIQUETES  TERRESTRES BARRANQUILLA-CIENAGA</t>
  </si>
  <si>
    <t>TIQUETES  TERRESTRES  CIENAGA-BARRANQUILLA</t>
  </si>
  <si>
    <t>02-02-02-006-04</t>
  </si>
  <si>
    <t>SERVICIOS DE TRANSPORTE DE PASAJEROS (AEREOS)</t>
  </si>
  <si>
    <t>PASAJES AÉREOS BOGOTA -BARRANQUILLA</t>
  </si>
  <si>
    <t>PASAJES AÉREOS  BARRANQUILLA-BOGOTA</t>
  </si>
  <si>
    <t>PASAJES AÉREOS SANTA MARTA-BOGOTA</t>
  </si>
  <si>
    <t>PASAJES AÉREOS BOGOTA- SANTA MARTA</t>
  </si>
  <si>
    <t>PASAJES AÉREOS BOGOTA-VALLEDUPAR</t>
  </si>
  <si>
    <t>PASAJES AÉREOS VALLEDUPAR BOGOTA</t>
  </si>
  <si>
    <t>SERVICIOS DE TRANSPORTE Y PASAJEROS (TERRESTRES)</t>
  </si>
  <si>
    <t>TIQUETES TERRESTRES : BARRANQUILLA-BOGOTA</t>
  </si>
  <si>
    <t>TIQUETES TERRESTRES: BOGOTA-BARRANQUILLA</t>
  </si>
  <si>
    <t>TIQUETES TERRESTRES: BARRANQUILLA-SANTA MARTA</t>
  </si>
  <si>
    <t>TIQUETES TERRESTRES: SANTA MARTA-BARRANQUILLA</t>
  </si>
  <si>
    <t>TIQUETES TERRESTRES: BARRANQUILLA-CARTAGENA</t>
  </si>
  <si>
    <t>TIQUETES TERRESTRES:CARTAGENA-BARRANQUILLA</t>
  </si>
  <si>
    <t>TIQUETES TERRESTRES: BARRANQUILLA-RIOACHA</t>
  </si>
  <si>
    <t>TIQUETES TERRESTRES: RIOACHA-BARRANQUILLA</t>
  </si>
  <si>
    <t>TIQUETES TERRESTRES: BARRANQUILLA-CUCUTA</t>
  </si>
  <si>
    <t>TIQUETES TERRESTRES: CUCUTA-BARRANQUILLA</t>
  </si>
  <si>
    <t>EQUIPOS GIMNASIO AL AIRE LIBRE: PRESS DE PIERNA O COLUMPIO REF PYG B07</t>
  </si>
  <si>
    <t>EQUIPOS GIMNASIO  AL AIRE LIBRE:BARRAS PARALELAS REF PYG B03</t>
  </si>
  <si>
    <t>EQUIPOS  GIMNASIO  AL AIRE LIBRE:BANCO ABDOMINAL REF PYG B01</t>
  </si>
  <si>
    <t>EQUIPOS  GIMNASIO  AL AIRE LIBRE: BARRAS HORIZONTALES REF PYG B02</t>
  </si>
  <si>
    <t>SERVICIOS DE INSTALACIÓN</t>
  </si>
  <si>
    <t>A-02-02-02-005-004</t>
  </si>
  <si>
    <t>SERVICIOS DE INSTALACION</t>
  </si>
  <si>
    <t>INSTALACION DE MAQUINAS BIOSALUDABLES</t>
  </si>
  <si>
    <t>3. DERECHOS HUMANOS Y PROTECCION AL MEDIO AMBIENTE</t>
  </si>
  <si>
    <t>PASTA O PULPA, PAPEL Y PRODUCTOS DE PAPEL; IMPRESOS Y ARTÍCULOS RELACIONADOS</t>
  </si>
  <si>
    <t>02-02-01-003-002</t>
  </si>
  <si>
    <t xml:space="preserve">ADQUISICION DE PENDON TIPO ROLLER EN LONA DE 2, MTS DE LARGO  X 1 MTS DE ANCHO, ESTRUCTURA DE ALUMINIO INCLUYE BOLSO, PORTA PENDON  de aluminio de alta resistencia y calidad, posee una base de aluminio rígida con doble llegada al piso para otorgar mayor estabilidad, su peso estimado es de 1kg y es desarmable para poder ser guardado en el bolso, con el escudo del Batallon. ALUSIVOS A TEMAS REFERENTE AL DDHH  </t>
  </si>
  <si>
    <t>ABONOS ORGÁNICOS</t>
  </si>
  <si>
    <t>UREA</t>
  </si>
  <si>
    <t xml:space="preserve">KG </t>
  </si>
  <si>
    <t xml:space="preserve">OTROS FERTILIZANTES.  FERTILIZANTE HIDROGEL  POR KILOGRAMO </t>
  </si>
  <si>
    <t>PRODUCTOS DE LA AGRICULTURA Y LA HORTICULTURA</t>
  </si>
  <si>
    <t>A-02-02-01-000-001</t>
  </si>
  <si>
    <t>ÁRBOLES, ARBUSTOS Y VEGETALES NO MADERABLE</t>
  </si>
  <si>
    <t>ARBOLES FRUTALES</t>
  </si>
  <si>
    <t>SERVICIOS DE ALCANTARILLADO, RECOLECCIÓN, TRATAMIENTO Y DISPOSICIÓN DE DESECHOS Y OTROS SERVICIOS DE SANEAMIENTO AMBIENTAL</t>
  </si>
  <si>
    <t>A-02-02-02-009-004</t>
  </si>
  <si>
    <t>OTROS SERVICIOS DE PROTECCION DEL MEDIO AMBIENTE N.C.P. (SERVICIOS DE FUMIGACION ZONAS VERDES - CASAS FISCALES - DISPENSARIO MEDICO - COMANDO - ALOJAMIENTOS - CASINOS CANTON PARAISO</t>
  </si>
  <si>
    <t>TOTAL DERECHOS HUMANOS Y PROTECCION AL MEDIO AMBIENTE</t>
  </si>
  <si>
    <t>4. FORTALECIMIENTO INSTITUCIONAL Y GASTOS DE FUNCIONAMIENTO</t>
  </si>
  <si>
    <t xml:space="preserve"> MUEBLES, INSTRUMENTOS MUSICALES, ARTÍCULOS DE DEPORTE Y ANTIGÜEDADES</t>
  </si>
  <si>
    <t>DECIMA BRIGADA</t>
  </si>
  <si>
    <t xml:space="preserve">PRACTICAS SUPERFICIES DE TRABAJO EN CONFIGURACION DE 1.50 Y DE 1.20 PARA ADAPTARSE A SUS ESPACIOS, ARCHIVADOR METALICO DE 3 GAVETAS CON CERRADURA CENTRAL PARA BRINDAR SEGURIDAD Y ORGANIZAR DOCUMENTOS, PATAS METALICAS PINTADAS AL HORNO EN GRIS O NEGRO PARA MAYOR PROTECCION A LA CORROSION, FALDERO METALICO. </t>
  </si>
  <si>
    <t>ESTANTES CON LAS DIMESIONES DE LAS UNIDADES O CAJAS PARA ARCHIVO, CONSTRUIDAS EN LAMINAS METALICAS SOLIDAS, RESISTENTES Y ESTABLES, CON TRATAMIENTO ANTICORROSIVO Y RECUBRIMIENTO HORNEADO QUIMICAMENTE ESTABLE, ALTURA DE 2.20 METROS CON SOPORTE DE PESO EN LA BANDEJA DE 100 KM/M LINEALES, CON FIJACION A PISO, LA BANDEJA O ENTREPAÑO DEBE ESTAR A UN MAXIMO DE 180 CMS, EL ENTREPAÑO INFERIOR DEBE ESTAR POR LO MENOS A 10 CMS DEL PISO.</t>
  </si>
  <si>
    <t xml:space="preserve"> MAQUINARIA PARA USO GENERAL</t>
  </si>
  <si>
    <t>02-01-01-004-003</t>
  </si>
  <si>
    <t>AIRES ACONDICIONDOS INVERTER 12000 BTU 220v MMI24CDMCCC8</t>
  </si>
  <si>
    <t>MUEBLES, INSTRUMENTOS MUSICALES, ARTÍCULOS DE DEPORTE Y ANTIGÜEDADES</t>
  </si>
  <si>
    <t xml:space="preserve">02-01-01-003-008 </t>
  </si>
  <si>
    <t>SILLA DE ESCRITORIO CON BRAZOS NEGRA APOYA BRAZOS, ALTO 108/120 CENTIMETROS MATERIAL MALLA ESTRUCTURA METAL LARGO 64 CENTIMETROS PESO 9,5 KILOGRAMOS ANCHO 60 CENTIMETROS.</t>
  </si>
  <si>
    <t>SILLA DE OFICINA GERENCIAL ERGONOMICA EN MALLA CABECERO NEGRA, RECLINADA CON EL PESO, CON BASE CROMADA Y POLIPROPILENO, GIRATORIA Y ELEVADORA CON RUEDAS SILICONADAS (NO RAYAN EL PISO), DIMENSIONES ALTO 115 CMS X ANCHO 50 CMS FONDO 58 CMS</t>
  </si>
  <si>
    <t xml:space="preserve"> 02-02-02-006-004  </t>
  </si>
  <si>
    <t>TIQUETES AEREOS: VALLEDUPAR - BOGOTA</t>
  </si>
  <si>
    <t>TIQUETES AEREOS: 
BOGOTA - VALLEDUPAR</t>
  </si>
  <si>
    <t>TIQUETES AEREOS: 
BOGOTA - SANTA MARTA</t>
  </si>
  <si>
    <t>TIQUETES AEREOS: 
SANTA MARTA - BOGOTA</t>
  </si>
  <si>
    <t xml:space="preserve"> ARTÍCULOS TEXTILES (EXCEPTO PRENDAS DE VESTIR)</t>
  </si>
  <si>
    <t>HAMACA CON TOLDILLO: CONFORMADAS POR UNA TELA DE FORMA RECTANGULAR, A LA CUAL SE ASEGURAN VARIAS CHAPETAS O PRESILLAS DE REATA Y CORDONES EN NAILON USADAS PARA GUINDAR LA HAMACA. SEGUN NTMD-0012-A4</t>
  </si>
  <si>
    <t>SINTELA: TELA EN NAILON 100% O POLIESTER, REATAS Y CHAPETAS EN NAILON 100%, TAMAÑO: LONGITUD 2.95 MTS Y DE ANCHO 2.75 MTS. LA SOBRECARGA DEBE CUMPLIR CON LOS REQUISITOS GENERALES, ESPECIFICOS Y TODOS LOS ASPECTOS SEÑALADOS EN LA NORMA NTMD-0171-A2</t>
  </si>
  <si>
    <t>CHALECO PARA 10 PROVEEDORES DE MUNICION NTMD-0253 PIXELADO Y/O VERDE MILITAR DEBE INCLUIR BOLSO DE ASALTO.</t>
  </si>
  <si>
    <t>PONCHO DE PROTECCIÓN: IMPERMEABLE DE ACUERDO A NORMA TECNICA NTMD 0119 A4</t>
  </si>
  <si>
    <t>MORRAL DE CAMPAÑA CON PARRILLA DE ACUERDO A LAS ESPECIFICACIONES TECNICAS (JELOG-DINTR-00001-A2- PARA MORRAL DE CAMPAÑA) -  (NTMD-0198 A3 - PARA PARRILLA METALICA)</t>
  </si>
  <si>
    <t>COLCHON CON ALMOHADA EN ESPUMA DE POLIURETANO NTMD-0081-A5</t>
  </si>
  <si>
    <t>COLCHONETA DE CAMPAÑA DE ACUERDO A NORMA TECNICA NTMD-0119-A4</t>
  </si>
  <si>
    <t>CANTIMPLORAS CON ESTUCHE  TIPO PULMON DOS LITROS DE ACUERDO A NORMA TECNICA NTMD-0097-A2</t>
  </si>
  <si>
    <t>EQUIPO MILITAR Y DE SEGURIDAD</t>
  </si>
  <si>
    <t>A-02-01-01-004-10-04</t>
  </si>
  <si>
    <r>
      <rPr>
        <sz val="10.5"/>
        <color theme="1"/>
        <rFont val="Arial"/>
        <family val="2"/>
      </rPr>
      <t xml:space="preserve">CASCO BALISTICO OPS NIVEL
IIIA CERTIFICADO
• Casco ergonómico 100%
balístico.
• Materiales antibacteriales y
Refrigerante.
</t>
    </r>
    <r>
      <rPr>
        <b/>
        <sz val="10.5"/>
        <color theme="1"/>
        <rFont val="Arial"/>
        <family val="2"/>
      </rPr>
      <t>•  NTMD 0246-A3 (CASCO ASALTO RAPIDO)</t>
    </r>
    <r>
      <rPr>
        <sz val="10.5"/>
        <color theme="1"/>
        <rFont val="Arial"/>
        <family val="2"/>
      </rPr>
      <t xml:space="preserve">
➢ NIJ 0106.01
➢ HPW TP 0401.01B
➢ STANAG 2920
• Rieles Laterales
• Montaje Frontal
• Sistema de suspensión Pads
• Sistema BOA
• color verde</t>
    </r>
  </si>
  <si>
    <t>ARTÍCULOS TEXTILES (EXCEPTO PRENDAS DE VESTIR)</t>
  </si>
  <si>
    <t xml:space="preserve"> 02-02-01-002-007</t>
  </si>
  <si>
    <t xml:space="preserve">CLASIFICADOR POR OBJETO DEL GASTO 
</t>
  </si>
  <si>
    <t>A- 02-02-01-002-007</t>
  </si>
  <si>
    <t>SINTELAS : BROCHE TIPO CAZUELA DE DOBLE SERVICIO,BORCHE QUE TIENE FUNCION DE MACHO POR UN LADO Y DE HEMBRA POR OTRO,  COSTURA DE REFUERZO,IMPERMEABILIDAD PROPIEDAD O ACABADO DADO A UNO O VARIOS COMPONENTES DE UN ELEMENTO QUE CONSISTE EN IMPEDIR QUE EL AGUA TRASPASE, TELA TIPO MILITAR, EGÚN NORMA TECNICA NTMD-0171-A02 VERDE MILITAR</t>
  </si>
  <si>
    <t>2712001</t>
  </si>
  <si>
    <t>HAMACAS CON TOLDILLO COLOR VERDE MILITAR SEGÚN NTMD 0185-A2</t>
  </si>
  <si>
    <t>PRODUCTOS ALIMENTICIOS, BEBIDAS Y TABACO; TEXTILES, PRENDAS DE VESTIR Y PRODUCTOS DE CUERO
A-02-02-01-002</t>
  </si>
  <si>
    <t xml:space="preserve">NOMBRE CUENTA
</t>
  </si>
  <si>
    <t>2719099</t>
  </si>
  <si>
    <t>CHALECO PARA DIEZ PROVEEDORES DE MUNICIÓN – CODIGO DE LA NORMA TECNICA - NTMD-0253</t>
  </si>
  <si>
    <t>elemento nuevo</t>
  </si>
  <si>
    <t>DOTACIÓN (PRENDAS DE VESTIR Y CALZADO)</t>
  </si>
  <si>
    <t>A-02-02-01-002-008</t>
  </si>
  <si>
    <t>BUFANDA BLANCA</t>
  </si>
  <si>
    <t>GUANTES DE ALGODON BLANCOS</t>
  </si>
  <si>
    <t>PARES</t>
  </si>
  <si>
    <t>CODERA NEGRA</t>
  </si>
  <si>
    <t>RODILLERA NEGRA</t>
  </si>
  <si>
    <t>POLAINAS BLANCAS</t>
  </si>
  <si>
    <t>TEXTILES NO TEJIDOS REATA BLANCA</t>
  </si>
  <si>
    <t>TEXTILES NO TEJIDOS REATA NEGRA</t>
  </si>
  <si>
    <t>A-02-02-01-002-007</t>
  </si>
  <si>
    <t>ARTICULOS TEXTILES (EXCEPTO PRENDAS DE VESTIR)</t>
  </si>
  <si>
    <t xml:space="preserve">CHALECO MULTIPROPOSITO NTMD-0253    </t>
  </si>
  <si>
    <t>se duplicaron cantidades y valores</t>
  </si>
  <si>
    <t>CASCOS PM NTMD-0258</t>
  </si>
  <si>
    <t>02-01-01-004-004</t>
  </si>
  <si>
    <t>MAQUINARIA N.C.P. PARA TEXTILES (FILETEADORA INDUSTRIAL)</t>
  </si>
  <si>
    <t>PARTÍCULOS TEXTILES (EXCEPTO PRENDAS DE VESTIR)</t>
  </si>
  <si>
    <t>HAMACA CON TOLDILLO  NTDM 0185-A3</t>
  </si>
  <si>
    <t>SOBRECARPAS NTMD-0171-A2</t>
  </si>
  <si>
    <t>CHALECO MULTIPROPOSITO NTMD-0253    VERDE MILITAR</t>
  </si>
  <si>
    <t xml:space="preserve">A-02-02-01-003  </t>
  </si>
  <si>
    <t>PRODUCTOS DE CAUCHO Y PLASTICO</t>
  </si>
  <si>
    <t>COLCHONETA DE CAMPAÑA</t>
  </si>
  <si>
    <t>TOTAL FORTALECIMIENTO INSTITUCIONAL Y GASTOS DE FUNCIONAMIENTO</t>
  </si>
  <si>
    <t>TOTAL CONVENIO</t>
  </si>
  <si>
    <t>8. FIRMAS.</t>
  </si>
  <si>
    <t xml:space="preserve"> </t>
  </si>
  <si>
    <t>Coronel MARIO FERNANDO ECHEVERRY BERMÚDEZ</t>
  </si>
  <si>
    <t>Oficial de Operaciones con funciones de Jefe de Estado Mayor Primera División</t>
  </si>
  <si>
    <t>AUTENTICA:</t>
  </si>
  <si>
    <t>Mayor CRISTIAN RODRÍGUEZ MORALES</t>
  </si>
  <si>
    <t>Oficial de Logística Primera División</t>
  </si>
  <si>
    <t xml:space="preserve">Elaboró: AA10. DÁMARIS GARCERANT </t>
  </si>
  <si>
    <t>CARGO: Auxiliar Convenios DIV01</t>
  </si>
  <si>
    <t>DESCRIPCIÓN: VOLQUETA DOBLE TROQUE - INTERNATIONAL</t>
  </si>
  <si>
    <t>VALOR UNITARIO</t>
  </si>
  <si>
    <t xml:space="preserve">% IVA  (0%; EXLUIDO;5%,8% O      19% </t>
  </si>
  <si>
    <t xml:space="preserve">VALOR IVA </t>
  </si>
  <si>
    <t>DESCRIPCIÓN DEL BIEN Y/O REPUESTOS</t>
  </si>
  <si>
    <t>UND MEDIDA</t>
  </si>
  <si>
    <t>NECESIDAD</t>
  </si>
  <si>
    <t xml:space="preserve">CORREA DE ACCESORIOS </t>
  </si>
  <si>
    <t>BOMBA DE DIRECCIÓN  0G5GN</t>
  </si>
  <si>
    <t>BOMBA DE AIRE DE FRENO</t>
  </si>
  <si>
    <t>BOMBANA DE FRENO TRASERO</t>
  </si>
  <si>
    <t xml:space="preserve">COMPRESOR AIRE ACONDICIONADO </t>
  </si>
  <si>
    <t>COMPRESOR AIRE DE FRENO</t>
  </si>
  <si>
    <t>BUJE BARRA TANDEM  FLRTB10060</t>
  </si>
  <si>
    <t>BUJE BARRA TEMPLETE DE DIFERENCIALES</t>
  </si>
  <si>
    <t>BUJE DE BIELAS</t>
  </si>
  <si>
    <t>BUJE DE MUELLE   FLRTB360000</t>
  </si>
  <si>
    <t xml:space="preserve">BUJE INTERMEDIO  DEL MOTOR DE ARRANQUE </t>
  </si>
  <si>
    <t>BUJE SEPARADOR DE POLEA</t>
  </si>
  <si>
    <t xml:space="preserve">BUJE TRASERO DEL MOTOR DE ARRANQUE </t>
  </si>
  <si>
    <t xml:space="preserve">BUJES DELANTERO DEL MOTOR DE ARRANQUE </t>
  </si>
  <si>
    <t>BUJES EJES DE LEVAS DELANTEROS</t>
  </si>
  <si>
    <t>BUJES EJES DE LEVAS TRASEROS</t>
  </si>
  <si>
    <t>BUJES PARA EL PUNTO DE APOYO CILINDRO ELEVACIÓN DEL VOLCÓ.</t>
  </si>
  <si>
    <t>JUEGO</t>
  </si>
  <si>
    <t>VENTILADOR CON TODAS LAS FUNCIONES</t>
  </si>
  <si>
    <t xml:space="preserve">FILTRO  DE COMBUSTIBLE  </t>
  </si>
  <si>
    <t xml:space="preserve">FILTRO ACEITE BOMBA DE DIRECCIÓN </t>
  </si>
  <si>
    <t xml:space="preserve">FILTRO ACEITE HIDRÁULICO </t>
  </si>
  <si>
    <t xml:space="preserve">FILTRO ACEITE MOTOR   </t>
  </si>
  <si>
    <t xml:space="preserve">FILTRO AIRE ACONDICIONADO      </t>
  </si>
  <si>
    <t xml:space="preserve">FILTRO DESHIDRATADOR DEL   A/C   </t>
  </si>
  <si>
    <t xml:space="preserve">FILTRO DIFERENCIAL  </t>
  </si>
  <si>
    <t xml:space="preserve">FILTRO LÍQUIDO REFRIGERANTE  </t>
  </si>
  <si>
    <t xml:space="preserve">FILTRO SEPARADOR DE COMBUSTIBLE      </t>
  </si>
  <si>
    <t>GRASERAS A PRESION PARA LUBRICACION</t>
  </si>
  <si>
    <t>EMPAQUETADURA DE BOTELLA DEL VOLCO</t>
  </si>
  <si>
    <t>RETENEDORES DEL SPEED</t>
  </si>
  <si>
    <t xml:space="preserve">RETENEDORES DEL BOSIN </t>
  </si>
  <si>
    <t>TAPA DEL POSITO AUXILIAR DEL RADIADOR</t>
  </si>
  <si>
    <t>TAPA DEL POSITO DE LAS PLUMILLAS</t>
  </si>
  <si>
    <t>KIT DEL BRAZO DE DIRECCIÓN</t>
  </si>
  <si>
    <t>SECADOR DE AIRE</t>
  </si>
  <si>
    <t>LATONERIA Y PINTURA</t>
  </si>
  <si>
    <t>DENOMINACION: VOLQUETA INTERNATIONAL</t>
  </si>
  <si>
    <t>KIT DE FILTROS</t>
  </si>
  <si>
    <t xml:space="preserve">BANDAS DE FRENOS DELANTERAS </t>
  </si>
  <si>
    <t xml:space="preserve">BANDAS DE FRENOS TRASERAS </t>
  </si>
  <si>
    <t>KIT EMPAQUETADURA BOTELLA VOLCO</t>
  </si>
  <si>
    <t>40142020 </t>
  </si>
  <si>
    <t>MANGUERA HIDRAULICA</t>
  </si>
  <si>
    <t>27121602 </t>
  </si>
  <si>
    <t>KIT EMPAQUETADURA CILINDROS BRAZOS ESTABILIZADORES</t>
  </si>
  <si>
    <t>DESCRIPCIÓN: CARROTANQUE DE COMBUSTIBLE - DOBLE TROQUE  - INTERNATIONAL</t>
  </si>
  <si>
    <t xml:space="preserve">BUJE EJE DE LEVAS         </t>
  </si>
  <si>
    <t xml:space="preserve">VENTILADOR CON TODAS LAS FUNCIONES </t>
  </si>
  <si>
    <t xml:space="preserve">FILTRO  DE COMBUSTIBLE   </t>
  </si>
  <si>
    <t xml:space="preserve">FILTRO ACEITE BOMBA DE DIRECCIÓN  </t>
  </si>
  <si>
    <t xml:space="preserve">FILTRO ACEITE MOTOR </t>
  </si>
  <si>
    <t xml:space="preserve">FILTRO DE AIRE PRIMARIO          </t>
  </si>
  <si>
    <t xml:space="preserve">FILTRO DESHIDRATADOR DEL   A/C    </t>
  </si>
  <si>
    <t xml:space="preserve">FILTRO SEPARADOR DE COMBUSTIBLE       </t>
  </si>
  <si>
    <t>KIT DEL BRAZO DE DIRECION</t>
  </si>
  <si>
    <t>DESCRIPCIÓN: CARROTANQUE DE AGUA DOBLE TROQUE</t>
  </si>
  <si>
    <t xml:space="preserve">FILTRO DE AIRE PRIMARIO                </t>
  </si>
  <si>
    <t xml:space="preserve">FILTRO DE AIRE SECUNDARIO           </t>
  </si>
  <si>
    <t xml:space="preserve">FILTRO LÍQUIDO REFRIGERANTE </t>
  </si>
  <si>
    <t xml:space="preserve">FILTRO SEPARADOR DE COMBUSTIBLE        </t>
  </si>
  <si>
    <t xml:space="preserve">HOROMETRO </t>
  </si>
  <si>
    <t>BRAZO CORTO DE DIRECION</t>
  </si>
  <si>
    <t>DESCRIPCIÓN: GRUA HIDRAULICA SOBRE CHASIS DOBLE TROQUE INTERNATIONAL</t>
  </si>
  <si>
    <t>BUJES DELANTERO DEL MOTOR DE ARRANQUE</t>
  </si>
  <si>
    <t xml:space="preserve">FILTRO ACEITE HIDRÁULICO  </t>
  </si>
  <si>
    <t xml:space="preserve">FILTRO DE AIRE PRIMARIO                 </t>
  </si>
  <si>
    <t xml:space="preserve">FILTRO DE AIRE SECUNDARIO            </t>
  </si>
  <si>
    <t xml:space="preserve">FILTRO DIFERENCIAL </t>
  </si>
  <si>
    <t>EMPAQUETADURA DE BOTELLA DEL BRAZO</t>
  </si>
  <si>
    <t>KIT DE EMPAQUES BRAZOS GRUA ARGOS</t>
  </si>
  <si>
    <t>KIT DE MANGUERAS DEL BRAZO DE LA GRUA ARGOS</t>
  </si>
  <si>
    <t>DESCRIPCIÓN: CAMA BAJA TRES EJES - TRACTEC</t>
  </si>
  <si>
    <t>BUJES TRI FUNCIONALES</t>
  </si>
  <si>
    <t>BOMBONA DE FRENO</t>
  </si>
  <si>
    <t>EMPAQUETADURA DE LOS ACOPLES DE AIRE</t>
  </si>
  <si>
    <t>DESCRIPCIÓN: CAMA BAJA DOS EJES - DORSEY</t>
  </si>
  <si>
    <t>BOMBONAS DE FRENO</t>
  </si>
  <si>
    <t>DESCRIPCIÓN: MINICARGADOR  MARCA CASE</t>
  </si>
  <si>
    <t xml:space="preserve">FILTRO ACEITE MOTOR  </t>
  </si>
  <si>
    <t xml:space="preserve">FILTRO DE AIRE PRIMARIO               </t>
  </si>
  <si>
    <t xml:space="preserve">FILTRO DE AIRE SECUNDARIO         </t>
  </si>
  <si>
    <t>KIT DE SELLOS DEL BRAZO DE LEVANTE</t>
  </si>
  <si>
    <t>KIT DE SELLOS DEL BRAZO DE VALDE</t>
  </si>
  <si>
    <t>CUCHILLA DE BALDE</t>
  </si>
  <si>
    <t>DENOMINACION: MOTONIVELADORA CATERPILLAR</t>
  </si>
  <si>
    <t xml:space="preserve">CUCHILLA Y/O HOJAS AJUSTABLE </t>
  </si>
  <si>
    <t> 31161504</t>
  </si>
  <si>
    <t>CARCASA DE LA TRANSMISIÓN</t>
  </si>
  <si>
    <t>DESCRIPCIÓN: EXCAVADORA SOBRE ORUGAS CATERPILLAR 320D - CATERPILLAR</t>
  </si>
  <si>
    <t xml:space="preserve">FILTRO  DE COMBUSTIBLE </t>
  </si>
  <si>
    <t xml:space="preserve">FILTRO AIRE ACONDICIONADO     </t>
  </si>
  <si>
    <t xml:space="preserve">FILTRO DESHIDRATADOR DEL   A/C  </t>
  </si>
  <si>
    <t>MANGUERAS HIDRAULICA PARA EL BRAZO</t>
  </si>
  <si>
    <t>CORREA DEL VENTILADOR</t>
  </si>
  <si>
    <t>ADAPTADOR CENTRAL DEL BALDE CON PASADORES</t>
  </si>
  <si>
    <t>CORTADOR LATERAL DEL BALDE</t>
  </si>
  <si>
    <t>RODAMIENTOS DE ORUGAS</t>
  </si>
  <si>
    <t>BUJES DE ORUGAS</t>
  </si>
  <si>
    <t>EXOSTO</t>
  </si>
  <si>
    <t>SELLOS DE CILINDRO DEL BRAZO</t>
  </si>
  <si>
    <t>SELLOS DE CILINDRO DEL CUCHARON</t>
  </si>
  <si>
    <t>DENOMINACION: EXCAVADORA CASE</t>
  </si>
  <si>
    <t>KIT RODAMIENTOS</t>
  </si>
  <si>
    <t>KIT EMPAQUETADURAS DE LOS CILINDROS</t>
  </si>
  <si>
    <t>KIT BUJES  Y PASADORES DEL VALDE</t>
  </si>
  <si>
    <t>CUPLIN DE LA BOMBA HIDRAULICA</t>
  </si>
  <si>
    <t>DENOMINACION: EXCAVADORA CATERPILLAR</t>
  </si>
  <si>
    <t>KIT FILTROS</t>
  </si>
  <si>
    <t>SISTEMA ELECTRICO</t>
  </si>
  <si>
    <t>KIT BUJES Y PASADORES DEL VALDE</t>
  </si>
  <si>
    <t>KIT EMPAQUETADURA DE LAS BOTELLAS</t>
  </si>
  <si>
    <t>DESCRIPCIÓN: RETROEXCAVADORA MARCA - CASE</t>
  </si>
  <si>
    <t xml:space="preserve">FILTRO AIRE ACONDICIONADO       </t>
  </si>
  <si>
    <t>KIT DE BUJES</t>
  </si>
  <si>
    <t>BUJES Y PASADOERES DEL VALDE</t>
  </si>
  <si>
    <t>BUJES Y PASADORES DEL EJE CENTRAL DEL TROQUE DELANTERO</t>
  </si>
  <si>
    <t>BUJES Y PASADOERES DEL AGILON</t>
  </si>
  <si>
    <t>ARNES DE CABINA (ELECTRICO)</t>
  </si>
  <si>
    <t>VIDRIOS DE CABINA</t>
  </si>
  <si>
    <t xml:space="preserve">DESCRIPCIÓN: RETROEXCAVADORA CATERPILLAR </t>
  </si>
  <si>
    <t>FILTRO ACEITE BOMBA DE DIRECCIÓN</t>
  </si>
  <si>
    <t>FILTRO ACEITE HIDRÁULICO</t>
  </si>
  <si>
    <t xml:space="preserve">FILTRO AIRE ACONDICIONADO  </t>
  </si>
  <si>
    <t xml:space="preserve">FILTRO DE AIRE SECUNDARIO     </t>
  </si>
  <si>
    <t>FILTRO DIFERENCIAL</t>
  </si>
  <si>
    <t xml:space="preserve">FILTRO SEPARADOR DE COMBUSTIBLE     </t>
  </si>
  <si>
    <t>SENSOR DE MARCHA</t>
  </si>
  <si>
    <t>CUCHILLA DEL BALDE</t>
  </si>
  <si>
    <t>CORREA DEL ALTERNADOR</t>
  </si>
  <si>
    <t>22101713 </t>
  </si>
  <si>
    <t xml:space="preserve">KIT BRAZO EXTENDIBLE </t>
  </si>
  <si>
    <t>KIT EMPAQUETADURA BOTELLAS ESTABILIZADORAS</t>
  </si>
  <si>
    <t>CONTROL DE GIRO</t>
  </si>
  <si>
    <t>DESCRIPCIÓN: MOTONIVELADORA CATERPILLAR 120K</t>
  </si>
  <si>
    <t>FILTRO DE AIRE PRIMARIO</t>
  </si>
  <si>
    <t xml:space="preserve">FILTRO DE AIRE SECUNDARIO </t>
  </si>
  <si>
    <t>MANGUERA DE COMBUSTIBLE DEL MOTOR</t>
  </si>
  <si>
    <t>BRONCES DE LA TORNAMESA (CIRCULO)</t>
  </si>
  <si>
    <t>LUZ DE REVERSA</t>
  </si>
  <si>
    <t>SOPORTE DEL STRIP</t>
  </si>
  <si>
    <t>MOTOR DE GIRO DE LA VERTEDERA DE CAMBIOS</t>
  </si>
  <si>
    <t>PUENTE ELECTRICO PARA BATERIAS</t>
  </si>
  <si>
    <t>SELLO ESPEJO TANDEN TRASERO</t>
  </si>
  <si>
    <t>DESCRIPCIÓN: VIBROCOMPACTADOR CATERPILLARCS533E</t>
  </si>
  <si>
    <t xml:space="preserve">FILTRO AIRE ACONDICIONADO    </t>
  </si>
  <si>
    <t xml:space="preserve">FILTRO DE AIRE PRIMARIO     </t>
  </si>
  <si>
    <t xml:space="preserve">FILTRO DE AIRE SECUNDARIO  </t>
  </si>
  <si>
    <t xml:space="preserve">FILTRO DESHIDRATADOR DEL   A/C </t>
  </si>
  <si>
    <t>FILTRO DIFERENCIA</t>
  </si>
  <si>
    <t>FILTRO LÍQUIDO REFRIGERANTE</t>
  </si>
  <si>
    <t xml:space="preserve">FILTRO SEPARADOR DE COMBUSTIBLE </t>
  </si>
  <si>
    <t>BOMBA DE COMBUSTBLE</t>
  </si>
  <si>
    <t>BOMBA DE INYECCIÓN</t>
  </si>
  <si>
    <t>41115715 </t>
  </si>
  <si>
    <t>INYECTORES</t>
  </si>
  <si>
    <t>DENOMINACION: VIBROCOMPACTADOR JCB</t>
  </si>
  <si>
    <t>DESCRIPCIÓN: CARGADOR FRONTAL CATERPILLAR 928H</t>
  </si>
  <si>
    <t xml:space="preserve">FILTRO DE AIRE PRIMARIO         </t>
  </si>
  <si>
    <t xml:space="preserve">FILTRO SEPARADOR DE COMBUSTIBLE   </t>
  </si>
  <si>
    <t>BOMBA DE HIDRAULICO</t>
  </si>
  <si>
    <t>DENOMINACION: CARGADOR NEW HOLLAN</t>
  </si>
  <si>
    <t>TABLERO DE CONTROL</t>
  </si>
  <si>
    <t>KIT EMPAQUEADURA DEL CILINDRO DEL VALDE</t>
  </si>
  <si>
    <t>DESCRIPCIÓN: TRACTOR SOBRE ORUGAS CATERPILLAR</t>
  </si>
  <si>
    <t xml:space="preserve">FILTRO AIRE ACONDICIONADO </t>
  </si>
  <si>
    <t xml:space="preserve">FILTRO DE AIRE PRIMARIO </t>
  </si>
  <si>
    <t>DENOMINACION: TRACTOCAMION INTERNATIONAL</t>
  </si>
  <si>
    <t>KIT DE FILTRO AIRE PRIMARIO</t>
  </si>
  <si>
    <t>KIT DE FILTRO AIRE SECUNDARIO</t>
  </si>
  <si>
    <t>KIT DE FILTRO DE COMBUSTIBLE</t>
  </si>
  <si>
    <t xml:space="preserve">KIT DE FILTRO AIRE ACONDICIONADO </t>
  </si>
  <si>
    <t>KIT DE FILTRO ACITE MOTOR</t>
  </si>
  <si>
    <t>KIT SECADOR DE AIRE</t>
  </si>
  <si>
    <t>DESCRIPCIÓN:TRACTO CAMIÓN DOBLE TROQUE  - INTERNATIONAL</t>
  </si>
  <si>
    <t>CORREA DE ACCESORIOS</t>
  </si>
  <si>
    <t xml:space="preserve">COMERCIALIZADORA NELMAR </t>
  </si>
  <si>
    <t>ALMACEN MULTIMARCAS CHEVROLET</t>
  </si>
  <si>
    <t>MENOR VALOR</t>
  </si>
  <si>
    <t>MEDIA ARMONICA</t>
  </si>
  <si>
    <t>MEDIA GEOMETRICA</t>
  </si>
  <si>
    <t>MEDIANA</t>
  </si>
  <si>
    <t>PROMEDIO</t>
  </si>
  <si>
    <t>DESVIACION ESTANDAR</t>
  </si>
  <si>
    <t>COEFICIENTE DE DISPERSION</t>
  </si>
  <si>
    <t>PRECIO DE REFERENCIA</t>
  </si>
  <si>
    <t>METRICA UTILIZADA</t>
  </si>
  <si>
    <t>COMPRESOR AIRE ACONDICIONADO</t>
  </si>
  <si>
    <t>BUJE EJE DE LEVAS</t>
  </si>
  <si>
    <t>FILTRO  DE COMBUSTIBLE</t>
  </si>
  <si>
    <t>FILTRO ACEITE MOTOR</t>
  </si>
  <si>
    <t>FILTRO AIRE ACONDICIONADO</t>
  </si>
  <si>
    <t>FILTRO DE AIRE SECUNDARIO</t>
  </si>
  <si>
    <t>FILTRO DESHIDRATADOR DEL   A/C</t>
  </si>
  <si>
    <t>FILTRO SEPARADOR DE COMBUSTIBLE</t>
  </si>
  <si>
    <t>HOROMETRO</t>
  </si>
  <si>
    <t>FILTRO DE COMBUSTIBLE</t>
  </si>
  <si>
    <t>RETENEDORES DEL BOSIN</t>
  </si>
  <si>
    <t>FILTRO DESHIDRATADOR DEL A/C</t>
  </si>
  <si>
    <t>BUJE BARRA TANDEM FLRTB10060</t>
  </si>
  <si>
    <t>ESQUINERAS</t>
  </si>
  <si>
    <t>TORNILLOS CUCHILLAS</t>
  </si>
  <si>
    <t>TORNILLOS ESQUINERAS</t>
  </si>
  <si>
    <t>BUJE DE MUELLE</t>
  </si>
  <si>
    <t>CONTRATO 2025</t>
  </si>
  <si>
    <t xml:space="preserve">CI5 LOGISTICA SEGUERA SAS </t>
  </si>
  <si>
    <t>NO CONTRATADO</t>
  </si>
  <si>
    <t xml:space="preserve">ANEXO No. 9EP PRECIOS DE REFERENCIA REPUESTOS EQUIPO DE COMBATE (MAQUNARIA PESADA)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</si>
</sst>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4" formatCode="_-&quot;$&quot;* #,##0.00_-;\-&quot;$&quot;* #,##0.00_-;_-&quot;$&quot;* &quot;-&quot;??_-;_-@_-"/>
    <numFmt numFmtId="43" formatCode="_-* #,##0.00_-;\-* #,##0.00_-;_-* &quot;-&quot;??_-;_-@_-"/>
    <numFmt numFmtId="164" formatCode="&quot;$&quot;\ #,##0;\-&quot;$&quot;\ #,##0"/>
    <numFmt numFmtId="165" formatCode="&quot;$&quot;\ #,##0;[Red]\-&quot;$&quot;\ #,##0"/>
    <numFmt numFmtId="166" formatCode="&quot;$&quot;\ #,##0.00;\-&quot;$&quot;\ #,##0.00"/>
    <numFmt numFmtId="167" formatCode="_-&quot;$&quot;\ * #,##0_-;\-&quot;$&quot;\ * #,##0_-;_-&quot;$&quot;\ * &quot;-&quot;_-;_-@_-"/>
    <numFmt numFmtId="168" formatCode="_-&quot;$&quot;\ * #,##0.00_-;\-&quot;$&quot;\ * #,##0.00_-;_-&quot;$&quot;\ * &quot;-&quot;??_-;_-@_-"/>
    <numFmt numFmtId="169" formatCode="_(* #,##0.00_);_(* \(#,##0.00\);_(* &quot;-&quot;??_);_(@_)"/>
    <numFmt numFmtId="170" formatCode="_-* #,##0.00\ _€_-;\-* #,##0.00\ _€_-;_-* &quot;-&quot;??\ _€_-;_-@_-"/>
    <numFmt numFmtId="171" formatCode="_-* #,##0\ _€_-;\-* #,##0\ _€_-;_-* &quot;-&quot;??\ _€_-;_-@_-"/>
    <numFmt numFmtId="172" formatCode="_-* #,##0.00\ _P_t_s_-;\-* #,##0.00\ _P_t_s_-;_-* &quot;-&quot;??\ _P_t_s_-;_-@_-"/>
    <numFmt numFmtId="173" formatCode="_ [$€-2]\ * #,##0.00_ ;_ [$€-2]\ * \-#,##0.00_ ;_ [$€-2]\ * &quot;-&quot;??_ "/>
    <numFmt numFmtId="174" formatCode="_ &quot;$&quot;* #,##0.00_ ;_ &quot;$&quot;* \-#,##0.00_ ;_ &quot;$&quot;* &quot;-&quot;??_ ;_ @_ "/>
    <numFmt numFmtId="175" formatCode="_-[$$-240A]\ * #,##0.00_-;\-[$$-240A]\ * #,##0.00_-;_-[$$-240A]\ * &quot;-&quot;??_-;_-@_-"/>
    <numFmt numFmtId="176" formatCode="[$$-240A]\ #,##0.00;\-[$$-240A]\ #,##0.00"/>
    <numFmt numFmtId="177" formatCode="_-&quot;$&quot;\ * #,##0.00_-;\-&quot;$&quot;\ * #,##0.00_-;_-&quot;$&quot;\ * &quot;-&quot;_-;_-@_-"/>
    <numFmt numFmtId="178" formatCode="_-&quot;$&quot;* #,##0.00_-;\-&quot;$&quot;* #,##0.00_-;_-&quot;$&quot;* &quot;-&quot;_-;_-@_-"/>
    <numFmt numFmtId="179" formatCode="_(&quot;$&quot;\ * #,##0.00_);_(&quot;$&quot;\ * \(#,##0.00\);_(&quot;$&quot;\ * &quot;-&quot;??_);_(@_)"/>
    <numFmt numFmtId="180" formatCode="_-[$$-240A]* #,##0_-;\-[$$-240A]* #,##0_-;_-[$$-240A]* &quot;-&quot;??_-;_-@_-"/>
    <numFmt numFmtId="181" formatCode="&quot;$&quot;\ #,##0.00_);\(&quot;$&quot;\ #,##0.00\)"/>
    <numFmt numFmtId="182" formatCode="&quot;$&quot;\ #,##0.00"/>
    <numFmt numFmtId="183" formatCode="00"/>
    <numFmt numFmtId="184" formatCode="000"/>
    <numFmt numFmtId="185" formatCode="&quot;$&quot;\ #,##0"/>
    <numFmt numFmtId="186" formatCode="_-* #,##0.000_-;\-* #,##0.000_-;_-* &quot;-&quot;_-;_-@_-"/>
    <numFmt numFmtId="187" formatCode="0.00000"/>
  </numFmts>
  <fonts count="68">
    <font>
      <sz val="11"/>
      <color theme="1"/>
      <name val="Calibri"/>
      <charset val="134"/>
      <scheme val="minor"/>
    </font>
    <font>
      <sz val="10"/>
      <color theme="1"/>
      <name val="Calibri"/>
      <family val="2"/>
      <scheme val="minor"/>
    </font>
    <font>
      <sz val="10"/>
      <color theme="1"/>
      <name val="Arial"/>
      <family val="2"/>
    </font>
    <font>
      <sz val="12"/>
      <color theme="1"/>
      <name val="Calibri"/>
      <family val="2"/>
      <scheme val="minor"/>
    </font>
    <font>
      <b/>
      <sz val="12"/>
      <color theme="1"/>
      <name val="Arial"/>
      <family val="2"/>
    </font>
    <font>
      <b/>
      <sz val="10"/>
      <color theme="1"/>
      <name val="Arial"/>
      <family val="2"/>
    </font>
    <font>
      <b/>
      <sz val="12"/>
      <name val="Arial"/>
      <family val="2"/>
    </font>
    <font>
      <b/>
      <sz val="10"/>
      <name val="Arial"/>
      <family val="2"/>
    </font>
    <font>
      <b/>
      <sz val="10"/>
      <color theme="3" tint="-0.499984740745262"/>
      <name val="Arial"/>
      <family val="2"/>
    </font>
    <font>
      <sz val="10"/>
      <color theme="3" tint="-0.499984740745262"/>
      <name val="Arial"/>
      <family val="2"/>
    </font>
    <font>
      <sz val="11"/>
      <color theme="1"/>
      <name val="Arial"/>
      <family val="2"/>
    </font>
    <font>
      <sz val="10"/>
      <name val="Arial"/>
      <family val="2"/>
    </font>
    <font>
      <b/>
      <sz val="12"/>
      <color theme="3" tint="-0.499984740745262"/>
      <name val="Arial"/>
      <family val="2"/>
    </font>
    <font>
      <b/>
      <u/>
      <sz val="12"/>
      <color theme="1"/>
      <name val="Arial"/>
      <family val="2"/>
    </font>
    <font>
      <b/>
      <sz val="11"/>
      <name val="Arial"/>
      <family val="2"/>
    </font>
    <font>
      <b/>
      <sz val="11"/>
      <color theme="1"/>
      <name val="Arial"/>
      <family val="2"/>
    </font>
    <font>
      <sz val="9"/>
      <color theme="1"/>
      <name val="Arial"/>
      <family val="2"/>
    </font>
    <font>
      <sz val="12"/>
      <color theme="1"/>
      <name val="Arial"/>
      <family val="2"/>
    </font>
    <font>
      <sz val="12"/>
      <name val="Arial"/>
      <family val="2"/>
    </font>
    <font>
      <sz val="10.5"/>
      <color theme="1"/>
      <name val="Arial"/>
      <family val="2"/>
    </font>
    <font>
      <sz val="11"/>
      <name val="Calibri"/>
      <family val="2"/>
      <scheme val="minor"/>
    </font>
    <font>
      <b/>
      <u/>
      <sz val="12"/>
      <color rgb="FFFF0000"/>
      <name val="Arial"/>
      <family val="2"/>
    </font>
    <font>
      <b/>
      <sz val="12"/>
      <color rgb="FFFF0000"/>
      <name val="Arial"/>
      <family val="2"/>
    </font>
    <font>
      <sz val="10.5"/>
      <name val="Arial"/>
      <family val="2"/>
    </font>
    <font>
      <sz val="12"/>
      <color rgb="FFFF0000"/>
      <name val="Arial"/>
      <family val="2"/>
    </font>
    <font>
      <sz val="12"/>
      <color indexed="8"/>
      <name val="Arial"/>
      <family val="2"/>
    </font>
    <font>
      <sz val="12"/>
      <color rgb="FF000000"/>
      <name val="Arial"/>
      <family val="2"/>
    </font>
    <font>
      <b/>
      <sz val="10.5"/>
      <color theme="1"/>
      <name val="Arial"/>
      <family val="2"/>
    </font>
    <font>
      <b/>
      <sz val="10.5"/>
      <name val="Arial"/>
      <family val="2"/>
    </font>
    <font>
      <b/>
      <sz val="10.5"/>
      <color rgb="FFFF0000"/>
      <name val="Arial"/>
      <family val="2"/>
    </font>
    <font>
      <b/>
      <sz val="10.5"/>
      <color indexed="8"/>
      <name val="Arial"/>
      <family val="2"/>
    </font>
    <font>
      <sz val="10.5"/>
      <color indexed="8"/>
      <name val="Arial"/>
      <family val="2"/>
    </font>
    <font>
      <sz val="10"/>
      <color theme="1"/>
      <name val="Arial Narrow"/>
      <family val="2"/>
    </font>
    <font>
      <sz val="10.5"/>
      <color rgb="FF000000"/>
      <name val="Arial"/>
      <family val="2"/>
    </font>
    <font>
      <b/>
      <sz val="10.5"/>
      <color rgb="FF000000"/>
      <name val="Arial"/>
      <family val="2"/>
    </font>
    <font>
      <b/>
      <sz val="11"/>
      <color rgb="FF000000"/>
      <name val="Arial"/>
      <family val="2"/>
    </font>
    <font>
      <sz val="10.5"/>
      <color theme="0"/>
      <name val="Arial"/>
      <family val="2"/>
    </font>
    <font>
      <sz val="10.5"/>
      <color rgb="FFFF0000"/>
      <name val="Arial"/>
      <family val="2"/>
    </font>
    <font>
      <sz val="10.5"/>
      <color theme="3" tint="-0.499984740745262"/>
      <name val="Arial"/>
      <family val="2"/>
    </font>
    <font>
      <sz val="10.5"/>
      <color rgb="FFFFFFFF"/>
      <name val="Arial"/>
      <family val="2"/>
    </font>
    <font>
      <b/>
      <sz val="12"/>
      <color rgb="FF000000"/>
      <name val="Arial"/>
      <family val="2"/>
    </font>
    <font>
      <sz val="10.5"/>
      <color rgb="FF333333"/>
      <name val="Arial"/>
      <family val="2"/>
    </font>
    <font>
      <sz val="10"/>
      <color rgb="FFFF0000"/>
      <name val="Arial"/>
      <family val="2"/>
    </font>
    <font>
      <sz val="10"/>
      <color rgb="FF000000"/>
      <name val="Arial"/>
      <family val="2"/>
    </font>
    <font>
      <sz val="11"/>
      <name val="Arial"/>
      <family val="2"/>
    </font>
    <font>
      <sz val="11"/>
      <color theme="1"/>
      <name val="Arial Narrow"/>
      <family val="2"/>
    </font>
    <font>
      <sz val="11"/>
      <color rgb="FFFF0000"/>
      <name val="Arial"/>
      <family val="2"/>
    </font>
    <font>
      <u/>
      <sz val="11"/>
      <color theme="10"/>
      <name val="Arial"/>
      <family val="2"/>
    </font>
    <font>
      <b/>
      <u/>
      <sz val="10.5"/>
      <color theme="1"/>
      <name val="Arial"/>
      <family val="2"/>
    </font>
    <font>
      <b/>
      <u/>
      <sz val="10.5"/>
      <color rgb="FFFF0000"/>
      <name val="Arial"/>
      <family val="2"/>
    </font>
    <font>
      <b/>
      <sz val="9"/>
      <color theme="1"/>
      <name val="Calibri"/>
      <family val="2"/>
      <scheme val="minor"/>
    </font>
    <font>
      <sz val="10"/>
      <color theme="0"/>
      <name val="Arial"/>
      <family val="2"/>
    </font>
    <font>
      <sz val="10"/>
      <name val="Calibri"/>
      <family val="2"/>
      <scheme val="minor"/>
    </font>
    <font>
      <u/>
      <sz val="10.5"/>
      <color theme="10"/>
      <name val="Arial"/>
      <family val="2"/>
    </font>
    <font>
      <u/>
      <sz val="12"/>
      <color theme="10"/>
      <name val="Arial"/>
      <family val="2"/>
    </font>
    <font>
      <sz val="7"/>
      <color theme="1"/>
      <name val="Calibri"/>
      <family val="2"/>
      <scheme val="minor"/>
    </font>
    <font>
      <u/>
      <sz val="11"/>
      <color theme="10"/>
      <name val="Calibri"/>
      <family val="2"/>
      <scheme val="minor"/>
    </font>
    <font>
      <sz val="10"/>
      <color theme="1"/>
      <name val="Verdana"/>
      <family val="2"/>
    </font>
    <font>
      <sz val="10"/>
      <name val="Helv"/>
      <charset val="204"/>
    </font>
    <font>
      <sz val="11"/>
      <name val="ＭＳ ゴシック"/>
      <family val="2"/>
      <charset val="128"/>
    </font>
    <font>
      <b/>
      <sz val="10"/>
      <color theme="1"/>
      <name val="Verdana"/>
      <family val="2"/>
    </font>
    <font>
      <sz val="11"/>
      <color rgb="FF000000"/>
      <name val="Calibri"/>
      <family val="2"/>
    </font>
    <font>
      <sz val="10"/>
      <color indexed="8"/>
      <name val="MS Sans Serif"/>
      <charset val="134"/>
    </font>
    <font>
      <sz val="11"/>
      <color indexed="8"/>
      <name val="Calibri"/>
      <family val="2"/>
    </font>
    <font>
      <b/>
      <sz val="9"/>
      <name val="Tahoma"/>
      <family val="2"/>
    </font>
    <font>
      <sz val="9"/>
      <name val="Tahoma"/>
      <family val="2"/>
    </font>
    <font>
      <sz val="11"/>
      <color theme="1"/>
      <name val="Calibri"/>
      <family val="2"/>
      <scheme val="minor"/>
    </font>
    <font>
      <b/>
      <u/>
      <sz val="16"/>
      <name val="Arial"/>
      <family val="2"/>
    </font>
  </fonts>
  <fills count="19">
    <fill>
      <patternFill patternType="none"/>
    </fill>
    <fill>
      <patternFill patternType="gray125"/>
    </fill>
    <fill>
      <patternFill patternType="solid">
        <fgColor theme="0"/>
        <bgColor indexed="64"/>
      </patternFill>
    </fill>
    <fill>
      <patternFill patternType="solid">
        <fgColor theme="0" tint="-0.14993743705557422"/>
        <bgColor rgb="FFD8D8D8"/>
      </patternFill>
    </fill>
    <fill>
      <patternFill patternType="solid">
        <fgColor theme="0" tint="-0.14993743705557422"/>
        <bgColor indexed="64"/>
      </patternFill>
    </fill>
    <fill>
      <patternFill patternType="solid">
        <fgColor theme="3" tint="0.39991454817346722"/>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92D050"/>
        <bgColor indexed="64"/>
      </patternFill>
    </fill>
    <fill>
      <patternFill patternType="solid">
        <fgColor rgb="FFFFFFFF"/>
        <bgColor rgb="FFFFFFFF"/>
      </patternFill>
    </fill>
    <fill>
      <patternFill patternType="solid">
        <fgColor rgb="FFFFFFFF"/>
        <bgColor rgb="FF000000"/>
      </patternFill>
    </fill>
    <fill>
      <patternFill patternType="solid">
        <fgColor rgb="FFFFC000"/>
        <bgColor indexed="64"/>
      </patternFill>
    </fill>
    <fill>
      <patternFill patternType="solid">
        <fgColor theme="5" tint="0.79992065187536243"/>
        <bgColor indexed="64"/>
      </patternFill>
    </fill>
    <fill>
      <patternFill patternType="solid">
        <fgColor theme="6" tint="0.59999389629810485"/>
        <bgColor indexed="64"/>
      </patternFill>
    </fill>
    <fill>
      <patternFill patternType="solid">
        <fgColor rgb="FFFFFFFF"/>
        <bgColor indexed="64"/>
      </patternFill>
    </fill>
    <fill>
      <patternFill patternType="solid">
        <fgColor theme="2" tint="-9.9978637043366805E-2"/>
        <bgColor indexed="64"/>
      </patternFill>
    </fill>
    <fill>
      <patternFill patternType="solid">
        <fgColor theme="5" tint="0.59999389629810485"/>
        <bgColor indexed="64"/>
      </patternFill>
    </fill>
    <fill>
      <patternFill patternType="solid">
        <fgColor rgb="FFDBE5F1"/>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bottom style="thin">
        <color auto="1"/>
      </bottom>
      <diagonal/>
    </border>
    <border>
      <left/>
      <right/>
      <top style="thin">
        <color auto="1"/>
      </top>
      <bottom/>
      <diagonal/>
    </border>
    <border>
      <left style="thin">
        <color auto="1"/>
      </left>
      <right/>
      <top/>
      <bottom/>
      <diagonal/>
    </border>
    <border>
      <left style="thin">
        <color auto="1"/>
      </left>
      <right style="thin">
        <color auto="1"/>
      </right>
      <top/>
      <bottom style="thin">
        <color auto="1"/>
      </bottom>
      <diagonal/>
    </border>
    <border>
      <left/>
      <right style="thin">
        <color auto="1"/>
      </right>
      <top/>
      <bottom style="thin">
        <color auto="1"/>
      </bottom>
      <diagonal/>
    </border>
    <border>
      <left/>
      <right style="thin">
        <color auto="1"/>
      </right>
      <top style="thin">
        <color auto="1"/>
      </top>
      <bottom/>
      <diagonal/>
    </border>
    <border>
      <left/>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bottom/>
      <diagonal/>
    </border>
    <border>
      <left style="medium">
        <color auto="1"/>
      </left>
      <right style="medium">
        <color auto="1"/>
      </right>
      <top style="medium">
        <color auto="1"/>
      </top>
      <bottom style="medium">
        <color auto="1"/>
      </bottom>
      <diagonal/>
    </border>
  </borders>
  <cellStyleXfs count="212">
    <xf numFmtId="0" fontId="0" fillId="0" borderId="0"/>
    <xf numFmtId="169" fontId="66" fillId="0" borderId="0" applyFont="0" applyFill="0" applyBorder="0" applyAlignment="0" applyProtection="0"/>
    <xf numFmtId="168" fontId="66" fillId="0" borderId="0" applyFont="0" applyFill="0" applyBorder="0" applyAlignment="0" applyProtection="0"/>
    <xf numFmtId="9" fontId="66" fillId="0" borderId="0" applyFont="0" applyFill="0" applyBorder="0" applyAlignment="0" applyProtection="0"/>
    <xf numFmtId="41" fontId="66" fillId="0" borderId="0" applyFont="0" applyFill="0" applyBorder="0" applyAlignment="0" applyProtection="0"/>
    <xf numFmtId="42" fontId="66" fillId="0" borderId="0" applyFont="0" applyFill="0" applyBorder="0" applyAlignment="0" applyProtection="0"/>
    <xf numFmtId="0" fontId="56" fillId="0" borderId="0" applyNumberFormat="0" applyFill="0" applyBorder="0" applyAlignment="0" applyProtection="0"/>
    <xf numFmtId="49" fontId="57" fillId="0" borderId="0" applyFill="0" applyBorder="0" applyProtection="0">
      <alignment horizontal="left" vertical="center"/>
    </xf>
    <xf numFmtId="0" fontId="58" fillId="0" borderId="0"/>
    <xf numFmtId="0" fontId="59" fillId="0" borderId="0"/>
    <xf numFmtId="0" fontId="60" fillId="18" borderId="0" applyNumberFormat="0" applyBorder="0" applyProtection="0">
      <alignment horizontal="center" vertical="center"/>
    </xf>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170" fontId="66" fillId="0" borderId="0" applyFont="0" applyFill="0" applyBorder="0" applyAlignment="0" applyProtection="0"/>
    <xf numFmtId="170" fontId="66" fillId="0" borderId="0" applyFont="0" applyFill="0" applyBorder="0" applyAlignment="0" applyProtection="0"/>
    <xf numFmtId="170" fontId="66" fillId="0" borderId="0" applyFont="0" applyFill="0" applyBorder="0" applyAlignment="0" applyProtection="0"/>
    <xf numFmtId="170" fontId="66" fillId="0" borderId="0" applyFont="0" applyFill="0" applyBorder="0" applyAlignment="0" applyProtection="0"/>
    <xf numFmtId="170" fontId="66" fillId="0" borderId="0" applyFont="0" applyFill="0" applyBorder="0" applyAlignment="0" applyProtection="0"/>
    <xf numFmtId="171" fontId="11" fillId="0" borderId="0" applyFont="0" applyFill="0" applyBorder="0" applyAlignment="0" applyProtection="0"/>
    <xf numFmtId="171" fontId="11" fillId="0" borderId="0" applyFont="0" applyFill="0" applyBorder="0" applyAlignment="0" applyProtection="0"/>
    <xf numFmtId="170" fontId="66" fillId="0" borderId="0" applyFont="0" applyFill="0" applyBorder="0" applyAlignment="0" applyProtection="0"/>
    <xf numFmtId="170" fontId="66" fillId="0" borderId="0" applyFont="0" applyFill="0" applyBorder="0" applyAlignment="0" applyProtection="0"/>
    <xf numFmtId="43" fontId="66" fillId="0" borderId="0" applyFont="0" applyFill="0" applyBorder="0" applyAlignment="0" applyProtection="0"/>
    <xf numFmtId="170" fontId="66" fillId="0" borderId="0" applyFont="0" applyFill="0" applyBorder="0" applyAlignment="0" applyProtection="0"/>
    <xf numFmtId="169"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170" fontId="66" fillId="0" borderId="0" applyFont="0" applyFill="0" applyBorder="0" applyAlignment="0" applyProtection="0"/>
    <xf numFmtId="170" fontId="66" fillId="0" borderId="0" applyFont="0" applyFill="0" applyBorder="0" applyAlignment="0" applyProtection="0"/>
    <xf numFmtId="170" fontId="66" fillId="0" borderId="0" applyFont="0" applyFill="0" applyBorder="0" applyAlignment="0" applyProtection="0"/>
    <xf numFmtId="170"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172"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172"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2" fontId="66" fillId="0" borderId="0" applyFont="0" applyFill="0" applyBorder="0" applyAlignment="0" applyProtection="0"/>
    <xf numFmtId="167" fontId="66" fillId="0" borderId="0" applyFont="0" applyFill="0" applyBorder="0" applyAlignment="0" applyProtection="0"/>
    <xf numFmtId="42" fontId="66" fillId="0" borderId="0" applyFont="0" applyFill="0" applyBorder="0" applyAlignment="0" applyProtection="0"/>
    <xf numFmtId="44" fontId="66" fillId="0" borderId="0" applyFont="0" applyFill="0" applyBorder="0" applyAlignment="0" applyProtection="0"/>
    <xf numFmtId="44" fontId="66" fillId="0" borderId="0" applyFont="0" applyFill="0" applyBorder="0" applyAlignment="0" applyProtection="0"/>
    <xf numFmtId="44" fontId="66" fillId="0" borderId="0" applyFont="0" applyFill="0" applyBorder="0" applyAlignment="0" applyProtection="0"/>
    <xf numFmtId="44" fontId="66"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44" fontId="66" fillId="0" borderId="0" applyFont="0" applyFill="0" applyBorder="0" applyAlignment="0" applyProtection="0"/>
    <xf numFmtId="44" fontId="66" fillId="0" borderId="0" applyFont="0" applyFill="0" applyBorder="0" applyAlignment="0" applyProtection="0"/>
    <xf numFmtId="44" fontId="66" fillId="0" borderId="0" applyFont="0" applyFill="0" applyBorder="0" applyAlignment="0" applyProtection="0"/>
    <xf numFmtId="44" fontId="66" fillId="0" borderId="0" applyFont="0" applyFill="0" applyBorder="0" applyAlignment="0" applyProtection="0"/>
    <xf numFmtId="44" fontId="66" fillId="0" borderId="0" applyFont="0" applyFill="0" applyBorder="0" applyAlignment="0" applyProtection="0"/>
    <xf numFmtId="44" fontId="66" fillId="0" borderId="0" applyFont="0" applyFill="0" applyBorder="0" applyAlignment="0" applyProtection="0"/>
    <xf numFmtId="44" fontId="66" fillId="0" borderId="0" applyFont="0" applyFill="0" applyBorder="0" applyAlignment="0" applyProtection="0"/>
    <xf numFmtId="0" fontId="61" fillId="0" borderId="0"/>
    <xf numFmtId="0" fontId="11" fillId="0" borderId="0"/>
    <xf numFmtId="0" fontId="11" fillId="0" borderId="0"/>
    <xf numFmtId="0" fontId="61" fillId="0" borderId="0"/>
    <xf numFmtId="173" fontId="62" fillId="0" borderId="0"/>
    <xf numFmtId="173" fontId="62" fillId="0" borderId="0"/>
    <xf numFmtId="0" fontId="11" fillId="0" borderId="0"/>
    <xf numFmtId="0" fontId="66" fillId="0" borderId="0"/>
    <xf numFmtId="0" fontId="66" fillId="0" borderId="0"/>
    <xf numFmtId="0" fontId="63" fillId="0" borderId="0"/>
    <xf numFmtId="0" fontId="66" fillId="0" borderId="0"/>
    <xf numFmtId="0" fontId="11" fillId="0" borderId="0"/>
    <xf numFmtId="0" fontId="61" fillId="0" borderId="0"/>
    <xf numFmtId="0" fontId="11" fillId="0" borderId="0"/>
  </cellStyleXfs>
  <cellXfs count="752">
    <xf numFmtId="0" fontId="0" fillId="0" borderId="0" xfId="0"/>
    <xf numFmtId="0" fontId="1" fillId="2" borderId="0" xfId="0" applyFont="1" applyFill="1"/>
    <xf numFmtId="0" fontId="2" fillId="0" borderId="0" xfId="0" applyFont="1" applyAlignment="1" applyProtection="1">
      <alignment vertical="center"/>
      <protection locked="0"/>
    </xf>
    <xf numFmtId="0" fontId="3" fillId="2" borderId="0" xfId="0" applyFont="1" applyFill="1"/>
    <xf numFmtId="0" fontId="1" fillId="0" borderId="0" xfId="0" applyFont="1" applyAlignment="1">
      <alignment horizontal="center"/>
    </xf>
    <xf numFmtId="0" fontId="2" fillId="0" borderId="0" xfId="0" applyFont="1"/>
    <xf numFmtId="0" fontId="2" fillId="0" borderId="0" xfId="0" applyFont="1" applyAlignment="1">
      <alignment horizontal="left"/>
    </xf>
    <xf numFmtId="174" fontId="2" fillId="0" borderId="0" xfId="0" applyNumberFormat="1" applyFont="1" applyAlignment="1">
      <alignment horizontal="right"/>
    </xf>
    <xf numFmtId="0" fontId="1" fillId="0" borderId="0" xfId="0" applyFont="1"/>
    <xf numFmtId="174" fontId="1" fillId="0" borderId="0" xfId="0" applyNumberFormat="1" applyFont="1"/>
    <xf numFmtId="0" fontId="5" fillId="0" borderId="0" xfId="0" applyFont="1" applyAlignment="1">
      <alignment vertical="center" wrapText="1"/>
    </xf>
    <xf numFmtId="0" fontId="8" fillId="4" borderId="1" xfId="0" applyFont="1" applyFill="1" applyBorder="1" applyAlignment="1">
      <alignment horizontal="center" vertical="center" textRotation="90" wrapText="1"/>
    </xf>
    <xf numFmtId="0" fontId="8" fillId="4" borderId="1" xfId="0" applyFont="1" applyFill="1" applyBorder="1" applyAlignment="1">
      <alignment horizontal="center" vertical="center"/>
    </xf>
    <xf numFmtId="0" fontId="8" fillId="4" borderId="1" xfId="0" applyFont="1" applyFill="1" applyBorder="1" applyAlignment="1">
      <alignment vertical="center" wrapText="1"/>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174" fontId="2" fillId="0" borderId="1" xfId="0" applyNumberFormat="1" applyFont="1" applyBorder="1" applyAlignment="1">
      <alignment horizontal="right" vertical="center"/>
    </xf>
    <xf numFmtId="9" fontId="1" fillId="0" borderId="1" xfId="0" applyNumberFormat="1" applyFont="1" applyBorder="1" applyAlignment="1">
      <alignment horizontal="center" vertical="center"/>
    </xf>
    <xf numFmtId="174" fontId="10" fillId="0" borderId="1" xfId="0" applyNumberFormat="1" applyFont="1" applyBorder="1" applyAlignment="1">
      <alignment horizontal="center" vertical="center"/>
    </xf>
    <xf numFmtId="174" fontId="2" fillId="0" borderId="1" xfId="0" applyNumberFormat="1" applyFont="1" applyBorder="1" applyAlignment="1" applyProtection="1">
      <alignment horizontal="right" vertical="center"/>
      <protection locked="0"/>
    </xf>
    <xf numFmtId="174" fontId="7" fillId="0" borderId="1" xfId="0" applyNumberFormat="1" applyFont="1" applyBorder="1" applyAlignment="1" applyProtection="1">
      <alignment horizontal="right" vertical="center" wrapText="1"/>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lignment horizontal="center" vertical="center"/>
    </xf>
    <xf numFmtId="0" fontId="11" fillId="0" borderId="1" xfId="0" applyFont="1" applyBorder="1" applyAlignment="1">
      <alignment horizontal="justify" vertical="center" wrapText="1"/>
    </xf>
    <xf numFmtId="174" fontId="7" fillId="0" borderId="1" xfId="0" applyNumberFormat="1" applyFont="1" applyBorder="1" applyAlignment="1">
      <alignment horizontal="right" vertical="center" wrapText="1"/>
    </xf>
    <xf numFmtId="174" fontId="6" fillId="0" borderId="1" xfId="0" applyNumberFormat="1" applyFont="1" applyBorder="1" applyAlignment="1">
      <alignment horizontal="right" vertical="center" wrapText="1"/>
    </xf>
    <xf numFmtId="0" fontId="6" fillId="3" borderId="1" xfId="0" applyFont="1" applyFill="1" applyBorder="1" applyAlignment="1">
      <alignment vertical="center" wrapText="1"/>
    </xf>
    <xf numFmtId="0" fontId="6" fillId="4" borderId="1" xfId="0" applyFont="1" applyFill="1" applyBorder="1" applyAlignment="1" applyProtection="1">
      <alignment vertical="center"/>
      <protection locked="0"/>
    </xf>
    <xf numFmtId="174" fontId="6" fillId="0" borderId="1" xfId="0" applyNumberFormat="1" applyFont="1" applyBorder="1" applyAlignment="1" applyProtection="1">
      <alignment horizontal="right" vertical="center"/>
      <protection locked="0"/>
    </xf>
    <xf numFmtId="0" fontId="11" fillId="0" borderId="1" xfId="0" applyFont="1" applyBorder="1" applyAlignment="1">
      <alignment horizontal="center"/>
    </xf>
    <xf numFmtId="0" fontId="11" fillId="0" borderId="1" xfId="0" applyFont="1" applyBorder="1" applyAlignment="1">
      <alignment horizontal="left" vertical="center" wrapText="1"/>
    </xf>
    <xf numFmtId="174" fontId="6" fillId="0" borderId="1" xfId="0" applyNumberFormat="1" applyFont="1" applyBorder="1" applyAlignment="1" applyProtection="1">
      <alignment horizontal="right" vertical="center" wrapText="1"/>
      <protection locked="0"/>
    </xf>
    <xf numFmtId="174" fontId="12" fillId="0" borderId="1" xfId="0" applyNumberFormat="1" applyFont="1" applyBorder="1" applyAlignment="1">
      <alignment horizontal="right" vertical="center" wrapText="1"/>
    </xf>
    <xf numFmtId="0" fontId="3" fillId="0" borderId="0" xfId="0" applyFont="1"/>
    <xf numFmtId="0" fontId="12" fillId="4" borderId="1" xfId="0" applyFont="1" applyFill="1" applyBorder="1" applyAlignment="1">
      <alignment vertical="center" wrapText="1"/>
    </xf>
    <xf numFmtId="0" fontId="6" fillId="4" borderId="1" xfId="0" applyFont="1" applyFill="1" applyBorder="1" applyAlignment="1" applyProtection="1">
      <alignment vertical="center" wrapText="1"/>
      <protection locked="0"/>
    </xf>
    <xf numFmtId="0" fontId="18" fillId="0" borderId="0" xfId="0" applyFont="1" applyAlignment="1" applyProtection="1">
      <alignment vertical="center" wrapText="1"/>
      <protection locked="0"/>
    </xf>
    <xf numFmtId="0" fontId="17" fillId="0" borderId="0" xfId="0" applyFont="1" applyAlignment="1">
      <alignment vertical="center" wrapText="1"/>
    </xf>
    <xf numFmtId="0" fontId="17" fillId="0" borderId="0" xfId="0" applyFont="1" applyAlignment="1" applyProtection="1">
      <alignment vertical="center"/>
      <protection locked="0"/>
    </xf>
    <xf numFmtId="0" fontId="19" fillId="0" borderId="0" xfId="0" applyFont="1"/>
    <xf numFmtId="0" fontId="20" fillId="0" borderId="0" xfId="0" applyFont="1"/>
    <xf numFmtId="0" fontId="20" fillId="0" borderId="0" xfId="0" applyFont="1" applyAlignment="1">
      <alignment vertical="center"/>
    </xf>
    <xf numFmtId="0" fontId="18" fillId="0" borderId="0" xfId="0" applyFont="1" applyAlignment="1">
      <alignment vertical="center" wrapText="1"/>
    </xf>
    <xf numFmtId="0" fontId="6" fillId="0" borderId="0" xfId="0" applyFont="1" applyAlignment="1">
      <alignment horizontal="center" vertical="center"/>
    </xf>
    <xf numFmtId="0" fontId="17" fillId="0" borderId="0" xfId="0" applyFont="1"/>
    <xf numFmtId="0" fontId="17" fillId="0" borderId="0" xfId="0" applyFont="1" applyAlignment="1">
      <alignment vertical="center"/>
    </xf>
    <xf numFmtId="0" fontId="13" fillId="0" borderId="0" xfId="0" applyFont="1" applyAlignment="1">
      <alignment horizontal="center" vertical="center"/>
    </xf>
    <xf numFmtId="0" fontId="21" fillId="0" borderId="0" xfId="0" applyFont="1" applyAlignment="1">
      <alignment horizontal="center" vertical="center"/>
    </xf>
    <xf numFmtId="0" fontId="22" fillId="0" borderId="0" xfId="0" applyFont="1" applyAlignment="1">
      <alignment horizontal="center" vertical="center"/>
    </xf>
    <xf numFmtId="0" fontId="18" fillId="0" borderId="0" xfId="0" applyFont="1" applyAlignment="1">
      <alignment vertical="center"/>
    </xf>
    <xf numFmtId="0" fontId="17" fillId="0" borderId="0" xfId="0" applyFont="1" applyAlignment="1">
      <alignment horizontal="justify" vertical="center" wrapText="1"/>
    </xf>
    <xf numFmtId="0" fontId="17" fillId="0" borderId="0" xfId="0" applyFont="1" applyAlignment="1">
      <alignment horizontal="justify" vertical="center"/>
    </xf>
    <xf numFmtId="0" fontId="18" fillId="0" borderId="0" xfId="0" applyFont="1" applyAlignment="1">
      <alignment horizontal="justify" vertical="center" wrapText="1"/>
    </xf>
    <xf numFmtId="0" fontId="6" fillId="0" borderId="0" xfId="0" applyFont="1" applyAlignment="1">
      <alignment horizontal="justify" vertical="center"/>
    </xf>
    <xf numFmtId="0" fontId="4" fillId="0" borderId="0" xfId="0" applyFont="1" applyAlignment="1">
      <alignment horizontal="justify" vertical="center"/>
    </xf>
    <xf numFmtId="0" fontId="18" fillId="0" borderId="0" xfId="0" applyFont="1" applyAlignment="1" applyProtection="1">
      <alignment horizontal="justify" vertical="center" wrapText="1"/>
      <protection locked="0"/>
    </xf>
    <xf numFmtId="0" fontId="18" fillId="0" borderId="0" xfId="0" applyFont="1" applyAlignment="1" applyProtection="1">
      <alignment vertical="top" wrapText="1"/>
      <protection locked="0"/>
    </xf>
    <xf numFmtId="168" fontId="3" fillId="0" borderId="0" xfId="2" applyFont="1" applyFill="1"/>
    <xf numFmtId="168" fontId="3" fillId="0" borderId="0" xfId="2" applyFont="1"/>
    <xf numFmtId="168" fontId="17" fillId="0" borderId="0" xfId="2" applyFont="1" applyFill="1" applyAlignment="1">
      <alignment vertical="center" wrapText="1"/>
    </xf>
    <xf numFmtId="0" fontId="18" fillId="0" borderId="0" xfId="199" applyFont="1" applyAlignment="1">
      <alignment horizontal="justify" vertical="center" wrapText="1"/>
    </xf>
    <xf numFmtId="0" fontId="18" fillId="0" borderId="0" xfId="0" applyFont="1" applyAlignment="1">
      <alignment vertical="justify" wrapText="1"/>
    </xf>
    <xf numFmtId="0" fontId="4" fillId="0" borderId="0" xfId="0" applyFont="1" applyAlignment="1" applyProtection="1">
      <alignment vertical="center"/>
      <protection locked="0"/>
    </xf>
    <xf numFmtId="168" fontId="17" fillId="0" borderId="0" xfId="2" applyFont="1" applyFill="1" applyAlignment="1" applyProtection="1">
      <alignment vertical="center"/>
      <protection locked="0"/>
    </xf>
    <xf numFmtId="168" fontId="17" fillId="0" borderId="0" xfId="2" applyFont="1" applyAlignment="1" applyProtection="1">
      <alignment vertical="center"/>
      <protection locked="0"/>
    </xf>
    <xf numFmtId="0" fontId="18" fillId="2" borderId="0" xfId="0" applyFont="1" applyFill="1" applyAlignment="1">
      <alignment vertical="justify" wrapText="1"/>
    </xf>
    <xf numFmtId="0" fontId="4" fillId="0" borderId="0" xfId="0" applyFont="1" applyAlignment="1">
      <alignment vertical="center"/>
    </xf>
    <xf numFmtId="0" fontId="17" fillId="0" borderId="0" xfId="199" applyFont="1" applyAlignment="1">
      <alignment horizontal="justify" vertical="center" wrapText="1"/>
    </xf>
    <xf numFmtId="0" fontId="17" fillId="0" borderId="0" xfId="0" applyFont="1" applyAlignment="1">
      <alignment horizontal="left" vertical="center"/>
    </xf>
    <xf numFmtId="0" fontId="18" fillId="0" borderId="0" xfId="0" applyFont="1" applyAlignment="1">
      <alignment horizontal="left" vertical="center"/>
    </xf>
    <xf numFmtId="0" fontId="18" fillId="0" borderId="0" xfId="199" applyFont="1" applyAlignment="1">
      <alignment horizontal="left" vertical="center" wrapText="1"/>
    </xf>
    <xf numFmtId="0" fontId="19" fillId="0" borderId="0" xfId="0" applyFont="1" applyAlignment="1">
      <alignment horizontal="left" vertical="center"/>
    </xf>
    <xf numFmtId="0" fontId="19" fillId="0" borderId="0" xfId="0" applyFont="1" applyAlignment="1">
      <alignment horizontal="center" vertical="center"/>
    </xf>
    <xf numFmtId="0" fontId="23" fillId="0" borderId="0" xfId="0" applyFont="1" applyAlignment="1">
      <alignment horizontal="left" vertical="center"/>
    </xf>
    <xf numFmtId="0" fontId="23" fillId="0" borderId="0" xfId="199" applyFont="1" applyAlignment="1">
      <alignment horizontal="left" vertical="center" wrapText="1"/>
    </xf>
    <xf numFmtId="169" fontId="18" fillId="0" borderId="0" xfId="1" applyFont="1" applyAlignment="1">
      <alignment vertical="center"/>
    </xf>
    <xf numFmtId="0" fontId="24" fillId="0" borderId="0" xfId="0" applyFont="1" applyAlignment="1">
      <alignment vertical="center"/>
    </xf>
    <xf numFmtId="0" fontId="25" fillId="2" borderId="1" xfId="0" applyFont="1" applyFill="1" applyBorder="1" applyAlignment="1">
      <alignment horizontal="center" wrapText="1"/>
    </xf>
    <xf numFmtId="169" fontId="25" fillId="0" borderId="1" xfId="1" applyFont="1" applyFill="1" applyBorder="1" applyAlignment="1">
      <alignment horizontal="center" vertical="center" wrapText="1"/>
    </xf>
    <xf numFmtId="176" fontId="25" fillId="0" borderId="1" xfId="1" applyNumberFormat="1" applyFont="1" applyFill="1" applyBorder="1" applyAlignment="1">
      <alignment horizontal="right" vertical="center" wrapText="1"/>
    </xf>
    <xf numFmtId="169" fontId="25" fillId="2" borderId="1" xfId="1" applyFont="1" applyFill="1" applyBorder="1" applyAlignment="1">
      <alignment horizontal="center" vertical="center" wrapText="1"/>
    </xf>
    <xf numFmtId="176" fontId="25" fillId="2" borderId="1" xfId="1" applyNumberFormat="1" applyFont="1" applyFill="1" applyBorder="1" applyAlignment="1">
      <alignment horizontal="right" vertical="center" wrapText="1"/>
    </xf>
    <xf numFmtId="169" fontId="25" fillId="2" borderId="4" xfId="1" applyFont="1" applyFill="1" applyBorder="1" applyAlignment="1">
      <alignment horizontal="center" vertical="center" wrapText="1"/>
    </xf>
    <xf numFmtId="0" fontId="27" fillId="2" borderId="0" xfId="0" applyFont="1" applyFill="1" applyAlignment="1">
      <alignment horizontal="left" vertical="center"/>
    </xf>
    <xf numFmtId="0" fontId="27" fillId="2" borderId="0" xfId="0" applyFont="1" applyFill="1" applyAlignment="1">
      <alignment vertical="center"/>
    </xf>
    <xf numFmtId="169" fontId="28" fillId="2" borderId="0" xfId="1" applyFont="1" applyFill="1" applyAlignment="1">
      <alignment vertical="center"/>
    </xf>
    <xf numFmtId="0" fontId="29" fillId="2" borderId="0" xfId="0" applyFont="1" applyFill="1" applyAlignment="1">
      <alignment vertical="center"/>
    </xf>
    <xf numFmtId="0" fontId="28" fillId="2" borderId="0" xfId="0" applyFont="1" applyFill="1" applyAlignment="1">
      <alignment horizontal="left" vertical="center"/>
    </xf>
    <xf numFmtId="0" fontId="23" fillId="2" borderId="0" xfId="199" applyFont="1" applyFill="1" applyAlignment="1">
      <alignment horizontal="left" vertical="center" wrapText="1"/>
    </xf>
    <xf numFmtId="0" fontId="19" fillId="2" borderId="0" xfId="0" applyFont="1" applyFill="1"/>
    <xf numFmtId="0" fontId="27" fillId="7" borderId="1" xfId="0" applyFont="1" applyFill="1" applyBorder="1" applyAlignment="1">
      <alignment horizontal="center" vertical="center" wrapText="1"/>
    </xf>
    <xf numFmtId="0" fontId="19" fillId="0" borderId="1" xfId="0" applyFont="1" applyBorder="1" applyAlignment="1">
      <alignment horizontal="center" vertical="center" wrapText="1"/>
    </xf>
    <xf numFmtId="0" fontId="0" fillId="0" borderId="0" xfId="0" applyAlignment="1">
      <alignment vertical="center"/>
    </xf>
    <xf numFmtId="168" fontId="0" fillId="0" borderId="0" xfId="0" applyNumberFormat="1" applyAlignment="1">
      <alignment vertical="center"/>
    </xf>
    <xf numFmtId="0" fontId="19" fillId="0" borderId="1" xfId="0" applyFont="1" applyBorder="1" applyAlignment="1">
      <alignment horizontal="justify" vertical="center" wrapText="1"/>
    </xf>
    <xf numFmtId="168" fontId="0" fillId="0" borderId="0" xfId="2" applyFont="1" applyFill="1" applyBorder="1"/>
    <xf numFmtId="168" fontId="0" fillId="0" borderId="0" xfId="2" applyFont="1"/>
    <xf numFmtId="0" fontId="19" fillId="0" borderId="9" xfId="0" applyFont="1" applyBorder="1" applyAlignment="1">
      <alignment horizontal="center" vertical="center" wrapText="1"/>
    </xf>
    <xf numFmtId="0" fontId="23" fillId="0" borderId="1" xfId="0" applyFont="1" applyBorder="1" applyAlignment="1" applyProtection="1">
      <alignment horizontal="center" vertical="center" wrapText="1"/>
      <protection locked="0"/>
    </xf>
    <xf numFmtId="0" fontId="23" fillId="0" borderId="1" xfId="0" applyFont="1" applyBorder="1" applyAlignment="1">
      <alignment horizontal="center" vertical="center" wrapText="1"/>
    </xf>
    <xf numFmtId="0" fontId="19" fillId="0" borderId="0" xfId="0" applyFont="1" applyAlignment="1">
      <alignment vertical="center"/>
    </xf>
    <xf numFmtId="41" fontId="19" fillId="0" borderId="0" xfId="0" applyNumberFormat="1" applyFont="1" applyAlignment="1">
      <alignment vertical="center"/>
    </xf>
    <xf numFmtId="168" fontId="19" fillId="0" borderId="0" xfId="0" applyNumberFormat="1" applyFont="1" applyAlignment="1">
      <alignment vertical="center"/>
    </xf>
    <xf numFmtId="177" fontId="0" fillId="0" borderId="0" xfId="0" applyNumberFormat="1" applyAlignment="1">
      <alignment vertical="center"/>
    </xf>
    <xf numFmtId="0" fontId="19" fillId="0" borderId="1" xfId="0" applyFont="1" applyBorder="1" applyAlignment="1">
      <alignment horizontal="justify" vertical="center"/>
    </xf>
    <xf numFmtId="0" fontId="19" fillId="0" borderId="1" xfId="0" applyFont="1" applyBorder="1" applyAlignment="1">
      <alignment horizontal="left" vertical="center" wrapText="1"/>
    </xf>
    <xf numFmtId="168" fontId="0" fillId="0" borderId="0" xfId="2" applyFont="1" applyFill="1"/>
    <xf numFmtId="0" fontId="19" fillId="9" borderId="1" xfId="0" applyFont="1" applyFill="1" applyBorder="1" applyAlignment="1">
      <alignment horizontal="center" vertical="center" wrapText="1"/>
    </xf>
    <xf numFmtId="168" fontId="32" fillId="0" borderId="0" xfId="2" applyFont="1" applyFill="1"/>
    <xf numFmtId="0" fontId="32" fillId="0" borderId="0" xfId="0" applyFont="1"/>
    <xf numFmtId="0" fontId="27" fillId="0" borderId="1" xfId="0" applyFont="1" applyBorder="1" applyAlignment="1">
      <alignment horizontal="center" vertical="center" wrapText="1"/>
    </xf>
    <xf numFmtId="0" fontId="29" fillId="0" borderId="0" xfId="0" applyFont="1" applyAlignment="1">
      <alignment horizontal="center" vertical="center" wrapText="1"/>
    </xf>
    <xf numFmtId="0" fontId="27" fillId="0" borderId="0" xfId="0" applyFont="1" applyAlignment="1">
      <alignment horizontal="center" vertical="center" wrapText="1"/>
    </xf>
    <xf numFmtId="178" fontId="27" fillId="0" borderId="0" xfId="0" applyNumberFormat="1" applyFont="1" applyAlignment="1">
      <alignment horizontal="center" vertical="center" wrapText="1"/>
    </xf>
    <xf numFmtId="0" fontId="27" fillId="0" borderId="0" xfId="0" applyFont="1" applyAlignment="1">
      <alignment horizontal="left" vertical="center"/>
    </xf>
    <xf numFmtId="0" fontId="33" fillId="0" borderId="0" xfId="0" applyFont="1" applyAlignment="1">
      <alignment horizontal="center" vertical="center" wrapText="1"/>
    </xf>
    <xf numFmtId="0" fontId="19" fillId="0" borderId="0" xfId="0" applyFont="1" applyAlignment="1">
      <alignment horizontal="center" vertical="center" wrapText="1"/>
    </xf>
    <xf numFmtId="177" fontId="19" fillId="0" borderId="0" xfId="0" applyNumberFormat="1" applyFont="1"/>
    <xf numFmtId="0" fontId="27" fillId="0" borderId="0" xfId="0" applyFont="1" applyAlignment="1">
      <alignment horizontal="center" vertical="center"/>
    </xf>
    <xf numFmtId="0" fontId="34" fillId="0" borderId="0" xfId="0" applyFont="1" applyAlignment="1">
      <alignment horizontal="center" vertical="center" wrapText="1"/>
    </xf>
    <xf numFmtId="0" fontId="35" fillId="0" borderId="0" xfId="0" applyFont="1" applyAlignment="1">
      <alignment horizontal="center" vertical="center" wrapText="1"/>
    </xf>
    <xf numFmtId="0" fontId="33" fillId="2" borderId="1" xfId="0" applyFont="1" applyFill="1" applyBorder="1" applyAlignment="1">
      <alignment horizontal="center" vertical="center" wrapText="1"/>
    </xf>
    <xf numFmtId="179" fontId="0" fillId="0" borderId="0" xfId="0" applyNumberFormat="1"/>
    <xf numFmtId="0" fontId="33" fillId="2" borderId="1" xfId="0" applyFont="1" applyFill="1" applyBorder="1" applyAlignment="1">
      <alignment horizontal="center" vertical="center" textRotation="90" wrapText="1"/>
    </xf>
    <xf numFmtId="0" fontId="33" fillId="0" borderId="1" xfId="0" applyFont="1" applyBorder="1" applyAlignment="1">
      <alignment horizontal="center" vertical="center" wrapText="1"/>
    </xf>
    <xf numFmtId="0" fontId="23" fillId="0" borderId="1" xfId="0" applyFont="1" applyBorder="1" applyAlignment="1" applyProtection="1">
      <alignment vertical="center" wrapText="1"/>
      <protection locked="0"/>
    </xf>
    <xf numFmtId="0" fontId="19" fillId="0" borderId="1" xfId="0" applyFont="1" applyBorder="1" applyAlignment="1">
      <alignment horizontal="center" vertical="center"/>
    </xf>
    <xf numFmtId="0" fontId="23" fillId="0" borderId="1" xfId="0" applyFont="1" applyBorder="1" applyAlignment="1">
      <alignment vertical="center"/>
    </xf>
    <xf numFmtId="3" fontId="36" fillId="0" borderId="1" xfId="0" applyNumberFormat="1" applyFont="1" applyBorder="1" applyAlignment="1">
      <alignment horizontal="center" vertical="center" wrapText="1"/>
    </xf>
    <xf numFmtId="168" fontId="0" fillId="0" borderId="0" xfId="0" applyNumberFormat="1"/>
    <xf numFmtId="0" fontId="33" fillId="10" borderId="0" xfId="0" applyFont="1" applyFill="1" applyAlignment="1">
      <alignment vertical="center" wrapText="1"/>
    </xf>
    <xf numFmtId="180" fontId="23" fillId="0" borderId="0" xfId="211" applyNumberFormat="1" applyFont="1" applyAlignment="1">
      <alignment horizontal="center" vertical="center" wrapText="1"/>
    </xf>
    <xf numFmtId="0" fontId="19" fillId="0" borderId="0" xfId="0" applyFont="1" applyAlignment="1">
      <alignment horizontal="justify" vertical="center"/>
    </xf>
    <xf numFmtId="3" fontId="37" fillId="0" borderId="0" xfId="0" applyNumberFormat="1" applyFont="1" applyAlignment="1">
      <alignment horizontal="center" vertical="center" wrapText="1"/>
    </xf>
    <xf numFmtId="3" fontId="36" fillId="0" borderId="0" xfId="0" applyNumberFormat="1" applyFont="1" applyAlignment="1">
      <alignment horizontal="center" vertical="center" wrapText="1"/>
    </xf>
    <xf numFmtId="0" fontId="33" fillId="0" borderId="1" xfId="0" applyFont="1" applyBorder="1" applyAlignment="1">
      <alignment horizontal="left" vertical="center" wrapText="1"/>
    </xf>
    <xf numFmtId="0" fontId="33" fillId="0" borderId="1" xfId="0" applyFont="1" applyBorder="1" applyAlignment="1">
      <alignment horizontal="center" vertical="center"/>
    </xf>
    <xf numFmtId="0" fontId="23" fillId="0" borderId="3" xfId="0" applyFont="1" applyBorder="1" applyAlignment="1" applyProtection="1">
      <alignment vertical="center" wrapText="1"/>
      <protection locked="0"/>
    </xf>
    <xf numFmtId="168" fontId="19" fillId="9" borderId="1" xfId="2" applyFont="1" applyFill="1" applyBorder="1" applyAlignment="1">
      <alignment vertical="center"/>
    </xf>
    <xf numFmtId="168" fontId="19" fillId="0" borderId="0" xfId="2" applyFont="1" applyFill="1" applyBorder="1" applyAlignment="1">
      <alignment vertical="center"/>
    </xf>
    <xf numFmtId="0" fontId="28" fillId="0" borderId="0" xfId="0" applyFont="1" applyAlignment="1">
      <alignment horizontal="center" vertical="center"/>
    </xf>
    <xf numFmtId="0" fontId="23" fillId="0" borderId="2" xfId="0" applyFont="1" applyBorder="1" applyAlignment="1" applyProtection="1">
      <alignment horizontal="center" vertical="center" wrapText="1"/>
      <protection locked="0"/>
    </xf>
    <xf numFmtId="182" fontId="20" fillId="0" borderId="0" xfId="0" applyNumberFormat="1" applyFont="1"/>
    <xf numFmtId="0" fontId="23" fillId="0" borderId="1" xfId="0" applyFont="1" applyBorder="1" applyAlignment="1" applyProtection="1">
      <alignment horizontal="center" vertical="center" textRotation="90" wrapText="1"/>
      <protection locked="0"/>
    </xf>
    <xf numFmtId="0" fontId="23" fillId="0" borderId="2" xfId="0" applyFont="1" applyBorder="1" applyAlignment="1">
      <alignment horizontal="justify" vertical="center" wrapText="1"/>
    </xf>
    <xf numFmtId="0" fontId="23" fillId="0" borderId="1" xfId="0" applyFont="1" applyBorder="1" applyAlignment="1">
      <alignment horizontal="center" vertical="center"/>
    </xf>
    <xf numFmtId="37" fontId="28" fillId="0" borderId="0" xfId="79" applyNumberFormat="1" applyFont="1" applyBorder="1" applyAlignment="1">
      <alignment horizontal="center" vertical="center" wrapText="1"/>
    </xf>
    <xf numFmtId="0" fontId="28" fillId="0" borderId="0" xfId="0" applyFont="1" applyAlignment="1" applyProtection="1">
      <alignment horizontal="left" vertical="center" wrapText="1"/>
      <protection locked="0"/>
    </xf>
    <xf numFmtId="0" fontId="33" fillId="0" borderId="9" xfId="0" applyFont="1" applyBorder="1" applyAlignment="1">
      <alignment horizontal="left" vertical="center" wrapText="1"/>
    </xf>
    <xf numFmtId="0" fontId="33" fillId="0" borderId="9" xfId="0" applyFont="1" applyBorder="1" applyAlignment="1">
      <alignment horizontal="center" vertical="center"/>
    </xf>
    <xf numFmtId="3" fontId="36" fillId="0" borderId="5" xfId="0" applyNumberFormat="1" applyFont="1" applyBorder="1" applyAlignment="1">
      <alignment horizontal="center" vertical="center" wrapText="1"/>
    </xf>
    <xf numFmtId="0" fontId="38" fillId="2" borderId="1" xfId="0" applyFont="1" applyFill="1" applyBorder="1" applyAlignment="1">
      <alignment horizontal="center" vertical="center"/>
    </xf>
    <xf numFmtId="0" fontId="19" fillId="2" borderId="2" xfId="207" applyFont="1" applyFill="1" applyBorder="1" applyAlignment="1">
      <alignment horizontal="justify" vertical="center" wrapText="1"/>
    </xf>
    <xf numFmtId="0" fontId="38" fillId="2" borderId="0" xfId="0" applyFont="1" applyFill="1" applyAlignment="1">
      <alignment horizontal="center" vertical="center"/>
    </xf>
    <xf numFmtId="0" fontId="19" fillId="2" borderId="0" xfId="207" applyFont="1" applyFill="1" applyAlignment="1">
      <alignment horizontal="justify" vertical="center" wrapText="1"/>
    </xf>
    <xf numFmtId="0" fontId="23" fillId="0" borderId="0" xfId="0" applyFont="1" applyAlignment="1" applyProtection="1">
      <alignment horizontal="center" vertical="center" wrapText="1"/>
      <protection locked="0"/>
    </xf>
    <xf numFmtId="0" fontId="23" fillId="0" borderId="0" xfId="0" applyFont="1" applyAlignment="1">
      <alignment horizontal="center" vertical="center"/>
    </xf>
    <xf numFmtId="164" fontId="19" fillId="9" borderId="1" xfId="2" applyNumberFormat="1" applyFont="1" applyFill="1" applyBorder="1" applyAlignment="1">
      <alignment vertical="center"/>
    </xf>
    <xf numFmtId="0" fontId="33" fillId="0" borderId="1" xfId="0" applyFont="1" applyBorder="1" applyAlignment="1">
      <alignment vertical="center" wrapText="1"/>
    </xf>
    <xf numFmtId="0" fontId="34" fillId="0" borderId="1" xfId="0" applyFont="1" applyBorder="1" applyAlignment="1">
      <alignment horizontal="center" vertical="center" wrapText="1"/>
    </xf>
    <xf numFmtId="0" fontId="33" fillId="0" borderId="2" xfId="0" applyFont="1" applyBorder="1" applyAlignment="1">
      <alignment horizontal="center" vertical="center" wrapText="1"/>
    </xf>
    <xf numFmtId="0" fontId="19" fillId="0" borderId="1" xfId="0" applyFont="1" applyBorder="1"/>
    <xf numFmtId="0" fontId="19" fillId="0" borderId="1" xfId="0" applyFont="1" applyBorder="1" applyAlignment="1">
      <alignment vertical="center"/>
    </xf>
    <xf numFmtId="0" fontId="23" fillId="2" borderId="1" xfId="211" applyFont="1" applyFill="1" applyBorder="1" applyAlignment="1">
      <alignment horizontal="center" vertical="center"/>
    </xf>
    <xf numFmtId="168" fontId="33" fillId="0" borderId="1" xfId="2" applyFont="1" applyFill="1" applyBorder="1" applyAlignment="1">
      <alignment horizontal="center" vertical="center" wrapText="1"/>
    </xf>
    <xf numFmtId="0" fontId="23" fillId="0" borderId="1" xfId="206" applyFont="1" applyBorder="1" applyAlignment="1">
      <alignment horizontal="justify" vertical="center" wrapText="1"/>
    </xf>
    <xf numFmtId="0" fontId="19" fillId="0" borderId="9" xfId="0" applyFont="1" applyBorder="1" applyAlignment="1">
      <alignment horizontal="center" vertical="center"/>
    </xf>
    <xf numFmtId="168" fontId="34" fillId="0" borderId="1" xfId="2" applyFont="1" applyFill="1" applyBorder="1" applyAlignment="1">
      <alignment horizontal="center" vertical="center" wrapText="1"/>
    </xf>
    <xf numFmtId="0" fontId="19" fillId="0" borderId="1" xfId="0" applyFont="1" applyBorder="1" applyAlignment="1">
      <alignment horizontal="center"/>
    </xf>
    <xf numFmtId="179" fontId="34" fillId="0" borderId="1" xfId="0" applyNumberFormat="1" applyFont="1" applyBorder="1" applyAlignment="1">
      <alignment horizontal="center" vertical="center" wrapText="1"/>
    </xf>
    <xf numFmtId="0" fontId="33" fillId="0" borderId="1" xfId="0" applyFont="1" applyBorder="1" applyAlignment="1">
      <alignment vertical="center"/>
    </xf>
    <xf numFmtId="0" fontId="23" fillId="0" borderId="0" xfId="0" applyFont="1" applyAlignment="1">
      <alignment horizontal="center" vertical="center" wrapText="1"/>
    </xf>
    <xf numFmtId="0" fontId="23" fillId="2" borderId="1" xfId="0" applyFont="1" applyFill="1" applyBorder="1" applyAlignment="1">
      <alignment horizontal="center" vertical="center" wrapText="1"/>
    </xf>
    <xf numFmtId="0" fontId="23" fillId="2" borderId="1" xfId="0" applyFont="1" applyFill="1" applyBorder="1" applyAlignment="1">
      <alignment horizontal="center" vertical="center" textRotation="90" wrapText="1"/>
    </xf>
    <xf numFmtId="49" fontId="23" fillId="0" borderId="1" xfId="0" applyNumberFormat="1" applyFont="1" applyBorder="1" applyAlignment="1">
      <alignment horizontal="center" vertical="center" wrapText="1"/>
    </xf>
    <xf numFmtId="0" fontId="23" fillId="0" borderId="2" xfId="0" applyFont="1" applyBorder="1" applyAlignment="1">
      <alignment horizontal="left" vertical="center" wrapText="1"/>
    </xf>
    <xf numFmtId="0" fontId="23" fillId="0" borderId="1" xfId="206" applyFont="1" applyBorder="1" applyAlignment="1">
      <alignment horizontal="center" vertical="center"/>
    </xf>
    <xf numFmtId="0" fontId="23" fillId="0" borderId="1" xfId="206" applyFont="1" applyBorder="1" applyAlignment="1">
      <alignment horizontal="center" vertical="center" wrapText="1"/>
    </xf>
    <xf numFmtId="0" fontId="23" fillId="0" borderId="2" xfId="207" applyFont="1" applyBorder="1" applyAlignment="1">
      <alignment horizontal="justify" vertical="center" wrapText="1"/>
    </xf>
    <xf numFmtId="0" fontId="23" fillId="0" borderId="1" xfId="211" applyFont="1" applyBorder="1" applyAlignment="1">
      <alignment horizontal="center" vertical="center" wrapText="1"/>
    </xf>
    <xf numFmtId="1" fontId="23" fillId="0" borderId="1" xfId="0" applyNumberFormat="1" applyFont="1" applyBorder="1" applyAlignment="1">
      <alignment horizontal="center" vertical="center" wrapText="1"/>
    </xf>
    <xf numFmtId="0" fontId="23" fillId="0" borderId="2" xfId="206" applyFont="1" applyBorder="1" applyAlignment="1">
      <alignment horizontal="justify" vertical="center" wrapText="1"/>
    </xf>
    <xf numFmtId="168" fontId="4" fillId="6" borderId="15" xfId="0" applyNumberFormat="1" applyFont="1" applyFill="1" applyBorder="1" applyAlignment="1">
      <alignment vertical="center"/>
    </xf>
    <xf numFmtId="0" fontId="23" fillId="0" borderId="8" xfId="0" applyFont="1" applyBorder="1" applyAlignment="1" applyProtection="1">
      <alignment horizontal="center" vertical="center" wrapText="1"/>
      <protection locked="0"/>
    </xf>
    <xf numFmtId="0" fontId="23" fillId="0" borderId="0" xfId="0" applyFont="1" applyAlignment="1">
      <alignment horizontal="justify" vertical="center" wrapText="1"/>
    </xf>
    <xf numFmtId="1" fontId="23" fillId="0" borderId="0" xfId="0" applyNumberFormat="1" applyFont="1" applyAlignment="1" applyProtection="1">
      <alignment horizontal="center" vertical="center" wrapText="1"/>
      <protection locked="0"/>
    </xf>
    <xf numFmtId="0" fontId="33" fillId="0" borderId="1" xfId="0" applyFont="1" applyBorder="1" applyAlignment="1">
      <alignment horizontal="center" vertical="center" textRotation="90" wrapText="1"/>
    </xf>
    <xf numFmtId="3" fontId="23" fillId="0" borderId="1" xfId="0" applyNumberFormat="1" applyFont="1" applyBorder="1" applyAlignment="1" applyProtection="1">
      <alignment horizontal="center" vertical="center" wrapText="1"/>
      <protection locked="0"/>
    </xf>
    <xf numFmtId="0" fontId="19" fillId="2" borderId="0" xfId="0" applyFont="1" applyFill="1" applyAlignment="1">
      <alignment horizontal="center" vertical="center" wrapText="1"/>
    </xf>
    <xf numFmtId="0" fontId="19" fillId="0" borderId="4" xfId="0" applyFont="1" applyBorder="1" applyAlignment="1">
      <alignment horizontal="center" vertical="center"/>
    </xf>
    <xf numFmtId="0" fontId="23" fillId="2" borderId="1" xfId="0" applyFont="1" applyFill="1" applyBorder="1" applyAlignment="1">
      <alignment vertical="top" wrapText="1"/>
    </xf>
    <xf numFmtId="0" fontId="23" fillId="2" borderId="1" xfId="211" applyFont="1" applyFill="1" applyBorder="1" applyAlignment="1">
      <alignment horizontal="center" vertical="center" wrapText="1"/>
    </xf>
    <xf numFmtId="0" fontId="23" fillId="2" borderId="1" xfId="199" applyFont="1" applyFill="1" applyBorder="1" applyAlignment="1">
      <alignment vertical="top" wrapText="1"/>
    </xf>
    <xf numFmtId="0" fontId="19" fillId="0" borderId="1" xfId="0" applyFont="1" applyBorder="1" applyAlignment="1" applyProtection="1">
      <alignment horizontal="center" vertical="center" wrapText="1"/>
      <protection locked="0"/>
    </xf>
    <xf numFmtId="0" fontId="23" fillId="0" borderId="1" xfId="0" applyFont="1" applyBorder="1" applyAlignment="1">
      <alignment vertical="center" wrapText="1"/>
    </xf>
    <xf numFmtId="3" fontId="23" fillId="0" borderId="1" xfId="0" applyNumberFormat="1" applyFont="1" applyBorder="1" applyAlignment="1">
      <alignment horizontal="center" vertical="center"/>
    </xf>
    <xf numFmtId="0" fontId="19" fillId="0" borderId="0" xfId="0" applyFont="1" applyAlignment="1" applyProtection="1">
      <alignment horizontal="center" vertical="center" wrapText="1"/>
      <protection locked="0"/>
    </xf>
    <xf numFmtId="0" fontId="23" fillId="0" borderId="0" xfId="0" applyFont="1" applyAlignment="1">
      <alignment vertical="center" wrapText="1"/>
    </xf>
    <xf numFmtId="3" fontId="23" fillId="0" borderId="0" xfId="0" applyNumberFormat="1" applyFont="1" applyAlignment="1">
      <alignment horizontal="center" vertical="center"/>
    </xf>
    <xf numFmtId="0" fontId="33" fillId="11" borderId="1" xfId="0" applyFont="1" applyFill="1" applyBorder="1" applyAlignment="1">
      <alignment horizontal="center" vertical="center" wrapText="1"/>
    </xf>
    <xf numFmtId="0" fontId="33" fillId="11" borderId="1" xfId="0" applyFont="1" applyFill="1" applyBorder="1" applyAlignment="1">
      <alignment horizontal="center" vertical="center" textRotation="90" wrapText="1"/>
    </xf>
    <xf numFmtId="0" fontId="23" fillId="0" borderId="2" xfId="0" applyFont="1" applyBorder="1" applyAlignment="1">
      <alignment vertical="center" wrapText="1"/>
    </xf>
    <xf numFmtId="3" fontId="39" fillId="0" borderId="1" xfId="0" applyNumberFormat="1" applyFont="1" applyBorder="1" applyAlignment="1">
      <alignment horizontal="center" vertical="center" wrapText="1"/>
    </xf>
    <xf numFmtId="0" fontId="23" fillId="0" borderId="1" xfId="0" applyFont="1" applyBorder="1" applyAlignment="1">
      <alignment horizontal="left" vertical="center" wrapText="1"/>
    </xf>
    <xf numFmtId="0" fontId="23" fillId="0" borderId="4" xfId="0" applyFont="1" applyBorder="1" applyAlignment="1">
      <alignment vertical="center" wrapText="1"/>
    </xf>
    <xf numFmtId="0" fontId="23" fillId="0" borderId="5" xfId="0" applyFont="1" applyBorder="1" applyAlignment="1">
      <alignment vertical="center" wrapText="1"/>
    </xf>
    <xf numFmtId="0" fontId="23" fillId="0" borderId="5" xfId="0" applyFont="1" applyBorder="1" applyAlignment="1">
      <alignment horizontal="center" vertical="center" wrapText="1"/>
    </xf>
    <xf numFmtId="0" fontId="33" fillId="0" borderId="5" xfId="0" applyFont="1" applyBorder="1" applyAlignment="1">
      <alignment horizontal="center" vertical="center"/>
    </xf>
    <xf numFmtId="0" fontId="23" fillId="0" borderId="5" xfId="0" applyFont="1" applyBorder="1" applyAlignment="1" applyProtection="1">
      <alignment horizontal="center" vertical="center" wrapText="1"/>
      <protection locked="0"/>
    </xf>
    <xf numFmtId="3" fontId="39" fillId="0" borderId="5" xfId="0" applyNumberFormat="1" applyFont="1" applyBorder="1" applyAlignment="1">
      <alignment horizontal="center" vertical="center" wrapText="1"/>
    </xf>
    <xf numFmtId="0" fontId="33" fillId="0" borderId="1" xfId="0" applyFont="1" applyBorder="1" applyAlignment="1">
      <alignment horizontal="justify" vertical="center" wrapText="1"/>
    </xf>
    <xf numFmtId="0" fontId="19" fillId="0" borderId="1" xfId="0" applyFont="1" applyBorder="1" applyAlignment="1">
      <alignment vertical="center" wrapText="1"/>
    </xf>
    <xf numFmtId="0" fontId="18" fillId="0" borderId="8" xfId="0" applyFont="1" applyBorder="1" applyAlignment="1" applyProtection="1">
      <alignment horizontal="center" vertical="center" wrapText="1"/>
      <protection locked="0"/>
    </xf>
    <xf numFmtId="0" fontId="18" fillId="0" borderId="0" xfId="0" applyFont="1" applyAlignment="1">
      <alignment horizontal="center" vertical="center"/>
    </xf>
    <xf numFmtId="1" fontId="18" fillId="0" borderId="0" xfId="0" applyNumberFormat="1" applyFont="1" applyAlignment="1" applyProtection="1">
      <alignment horizontal="center" vertical="center" wrapText="1"/>
      <protection locked="0"/>
    </xf>
    <xf numFmtId="0" fontId="18" fillId="0" borderId="0" xfId="0" applyFont="1" applyAlignment="1" applyProtection="1">
      <alignment horizontal="center" vertical="center" wrapText="1"/>
      <protection locked="0"/>
    </xf>
    <xf numFmtId="0" fontId="26" fillId="0" borderId="0" xfId="0" applyFont="1" applyAlignment="1">
      <alignment horizontal="justify" vertical="center" wrapText="1"/>
    </xf>
    <xf numFmtId="0" fontId="11" fillId="0" borderId="0" xfId="206" applyFont="1" applyAlignment="1">
      <alignment horizontal="center" vertical="center"/>
    </xf>
    <xf numFmtId="0" fontId="41" fillId="0" borderId="1" xfId="0" applyFont="1" applyBorder="1" applyAlignment="1">
      <alignment horizontal="center" vertical="center"/>
    </xf>
    <xf numFmtId="0" fontId="23" fillId="0" borderId="2" xfId="199" applyFont="1" applyBorder="1" applyAlignment="1">
      <alignment horizontal="justify" vertical="center" wrapText="1" shrinkToFit="1"/>
    </xf>
    <xf numFmtId="0" fontId="23" fillId="0" borderId="1" xfId="199" applyFont="1" applyBorder="1" applyAlignment="1">
      <alignment horizontal="center" vertical="center" wrapText="1"/>
    </xf>
    <xf numFmtId="0" fontId="32" fillId="13" borderId="0" xfId="0" applyFont="1" applyFill="1"/>
    <xf numFmtId="0" fontId="33" fillId="0" borderId="5" xfId="0" applyFont="1" applyBorder="1" applyAlignment="1">
      <alignment horizontal="center" vertical="center" wrapText="1"/>
    </xf>
    <xf numFmtId="0" fontId="19" fillId="0" borderId="2" xfId="0" applyFont="1" applyBorder="1" applyAlignment="1">
      <alignment horizontal="center" vertical="center"/>
    </xf>
    <xf numFmtId="0" fontId="33" fillId="0" borderId="1" xfId="0" applyFont="1" applyBorder="1" applyAlignment="1">
      <alignment horizontal="justify" vertical="center"/>
    </xf>
    <xf numFmtId="168" fontId="32" fillId="13" borderId="0" xfId="2" applyFont="1" applyFill="1"/>
    <xf numFmtId="0" fontId="23" fillId="0" borderId="1" xfId="0" applyFont="1" applyBorder="1" applyAlignment="1">
      <alignment horizontal="justify" vertical="justify" wrapText="1"/>
    </xf>
    <xf numFmtId="3" fontId="23" fillId="0" borderId="3" xfId="0" applyNumberFormat="1" applyFont="1" applyBorder="1" applyAlignment="1" applyProtection="1">
      <alignment horizontal="center" vertical="center" wrapText="1"/>
      <protection locked="0"/>
    </xf>
    <xf numFmtId="0" fontId="33" fillId="15" borderId="1" xfId="0" applyFont="1" applyFill="1" applyBorder="1" applyAlignment="1">
      <alignment horizontal="center" vertical="center"/>
    </xf>
    <xf numFmtId="0" fontId="19" fillId="0" borderId="1" xfId="0" applyFont="1" applyBorder="1" applyAlignment="1" applyProtection="1">
      <alignment horizontal="center" vertical="center"/>
      <protection locked="0"/>
    </xf>
    <xf numFmtId="0" fontId="33" fillId="15" borderId="1" xfId="0" applyFont="1" applyFill="1" applyBorder="1" applyAlignment="1">
      <alignment horizontal="center" vertical="center" wrapText="1"/>
    </xf>
    <xf numFmtId="3" fontId="37" fillId="0" borderId="1" xfId="0" applyNumberFormat="1" applyFont="1" applyBorder="1" applyAlignment="1">
      <alignment horizontal="center" vertical="center" wrapText="1"/>
    </xf>
    <xf numFmtId="3" fontId="0" fillId="0" borderId="0" xfId="0" applyNumberFormat="1"/>
    <xf numFmtId="168" fontId="0" fillId="0" borderId="0" xfId="2" applyFont="1" applyBorder="1"/>
    <xf numFmtId="183" fontId="27" fillId="0" borderId="0" xfId="0" applyNumberFormat="1" applyFont="1" applyAlignment="1">
      <alignment horizontal="center"/>
    </xf>
    <xf numFmtId="168" fontId="32" fillId="0" borderId="0" xfId="2" applyFont="1"/>
    <xf numFmtId="175" fontId="23" fillId="0" borderId="1" xfId="0" applyNumberFormat="1" applyFont="1" applyBorder="1" applyAlignment="1">
      <alignment horizontal="center" vertical="center" wrapText="1"/>
    </xf>
    <xf numFmtId="175" fontId="37" fillId="0" borderId="1" xfId="0" applyNumberFormat="1" applyFont="1" applyBorder="1" applyAlignment="1" applyProtection="1">
      <alignment horizontal="center" vertical="center" wrapText="1"/>
      <protection locked="0"/>
    </xf>
    <xf numFmtId="168" fontId="2" fillId="0" borderId="0" xfId="2" applyFont="1" applyFill="1" applyAlignment="1" applyProtection="1">
      <alignment vertical="center"/>
      <protection locked="0"/>
    </xf>
    <xf numFmtId="0" fontId="23" fillId="0" borderId="1" xfId="199" applyFont="1" applyBorder="1" applyAlignment="1">
      <alignment horizontal="justify" vertical="center" wrapText="1" shrinkToFit="1"/>
    </xf>
    <xf numFmtId="49" fontId="23" fillId="0" borderId="0" xfId="0" applyNumberFormat="1" applyFont="1" applyAlignment="1">
      <alignment horizontal="center" vertical="center" wrapText="1"/>
    </xf>
    <xf numFmtId="0" fontId="23" fillId="0" borderId="0" xfId="199" applyFont="1" applyAlignment="1">
      <alignment horizontal="justify" vertical="center" wrapText="1" shrinkToFit="1"/>
    </xf>
    <xf numFmtId="0" fontId="23" fillId="0" borderId="0" xfId="199" applyFont="1" applyAlignment="1">
      <alignment horizontal="center" vertical="center" wrapText="1"/>
    </xf>
    <xf numFmtId="168" fontId="17" fillId="0" borderId="0" xfId="2" applyFont="1" applyFill="1" applyBorder="1" applyAlignment="1" applyProtection="1">
      <alignment vertical="center"/>
      <protection locked="0"/>
    </xf>
    <xf numFmtId="0" fontId="23" fillId="9" borderId="1" xfId="0" applyFont="1" applyFill="1" applyBorder="1" applyAlignment="1" applyProtection="1">
      <alignment horizontal="center" vertical="center" textRotation="90" wrapText="1"/>
      <protection locked="0"/>
    </xf>
    <xf numFmtId="0" fontId="23" fillId="9" borderId="1" xfId="0" applyFont="1" applyFill="1" applyBorder="1" applyAlignment="1" applyProtection="1">
      <alignment horizontal="center" vertical="center" wrapText="1"/>
      <protection locked="0"/>
    </xf>
    <xf numFmtId="0" fontId="33" fillId="9" borderId="1" xfId="0" applyFont="1" applyFill="1" applyBorder="1" applyAlignment="1">
      <alignment horizontal="center" vertical="center" wrapText="1"/>
    </xf>
    <xf numFmtId="49" fontId="11" fillId="9" borderId="1" xfId="0" applyNumberFormat="1" applyFont="1" applyFill="1" applyBorder="1" applyAlignment="1">
      <alignment horizontal="center" vertical="center" wrapText="1"/>
    </xf>
    <xf numFmtId="0" fontId="11" fillId="9" borderId="1" xfId="199" applyFill="1" applyBorder="1" applyAlignment="1">
      <alignment horizontal="justify" vertical="center" wrapText="1" shrinkToFit="1"/>
    </xf>
    <xf numFmtId="0" fontId="11" fillId="9" borderId="1" xfId="0" applyFont="1" applyFill="1" applyBorder="1" applyAlignment="1">
      <alignment horizontal="center" vertical="center" wrapText="1"/>
    </xf>
    <xf numFmtId="0" fontId="11" fillId="9" borderId="1" xfId="0" applyFont="1" applyFill="1" applyBorder="1" applyAlignment="1" applyProtection="1">
      <alignment horizontal="center" vertical="center" wrapText="1"/>
      <protection locked="0"/>
    </xf>
    <xf numFmtId="0" fontId="11" fillId="9" borderId="1" xfId="199" applyFill="1" applyBorder="1" applyAlignment="1">
      <alignment horizontal="center" vertical="center" wrapText="1"/>
    </xf>
    <xf numFmtId="175" fontId="11" fillId="9" borderId="1" xfId="0" applyNumberFormat="1" applyFont="1" applyFill="1" applyBorder="1" applyAlignment="1">
      <alignment horizontal="center" vertical="center" wrapText="1"/>
    </xf>
    <xf numFmtId="175" fontId="42" fillId="9" borderId="1" xfId="0" applyNumberFormat="1" applyFont="1" applyFill="1" applyBorder="1" applyAlignment="1" applyProtection="1">
      <alignment horizontal="center" vertical="center" wrapText="1"/>
      <protection locked="0"/>
    </xf>
    <xf numFmtId="183" fontId="19" fillId="0" borderId="0" xfId="0" applyNumberFormat="1" applyFont="1"/>
    <xf numFmtId="184" fontId="19" fillId="0" borderId="0" xfId="0" applyNumberFormat="1" applyFont="1"/>
    <xf numFmtId="0" fontId="28" fillId="0" borderId="0" xfId="0" applyFont="1" applyAlignment="1" applyProtection="1">
      <alignment horizontal="right" vertical="center" wrapText="1"/>
      <protection locked="0"/>
    </xf>
    <xf numFmtId="3" fontId="28" fillId="0" borderId="0" xfId="0" applyNumberFormat="1" applyFont="1" applyAlignment="1" applyProtection="1">
      <alignment horizontal="center" vertical="center" wrapText="1"/>
      <protection locked="0"/>
    </xf>
    <xf numFmtId="175" fontId="23" fillId="0" borderId="0" xfId="0" applyNumberFormat="1" applyFont="1" applyAlignment="1">
      <alignment horizontal="center" vertical="center" wrapText="1"/>
    </xf>
    <xf numFmtId="175" fontId="37" fillId="0" borderId="0" xfId="0" applyNumberFormat="1" applyFont="1" applyAlignment="1" applyProtection="1">
      <alignment horizontal="center" vertical="center" wrapText="1"/>
      <protection locked="0"/>
    </xf>
    <xf numFmtId="3" fontId="36" fillId="2" borderId="1" xfId="0" applyNumberFormat="1" applyFont="1" applyFill="1" applyBorder="1" applyAlignment="1">
      <alignment horizontal="center" vertical="center" wrapText="1"/>
    </xf>
    <xf numFmtId="0" fontId="23" fillId="2" borderId="1" xfId="0" applyFont="1" applyFill="1" applyBorder="1" applyAlignment="1" applyProtection="1">
      <alignment horizontal="center" vertical="center" wrapText="1"/>
      <protection locked="0"/>
    </xf>
    <xf numFmtId="185" fontId="19" fillId="9" borderId="1" xfId="2" applyNumberFormat="1" applyFont="1" applyFill="1" applyBorder="1" applyAlignment="1">
      <alignment vertical="center"/>
    </xf>
    <xf numFmtId="0" fontId="33" fillId="9" borderId="1" xfId="0" applyFont="1" applyFill="1" applyBorder="1" applyAlignment="1">
      <alignment horizontal="center" vertical="center" textRotation="90" wrapText="1"/>
    </xf>
    <xf numFmtId="0" fontId="33" fillId="9" borderId="1" xfId="0" applyFont="1" applyFill="1" applyBorder="1" applyAlignment="1">
      <alignment horizontal="justify" vertical="center" wrapText="1"/>
    </xf>
    <xf numFmtId="0" fontId="33" fillId="9" borderId="1" xfId="0" applyFont="1" applyFill="1" applyBorder="1" applyAlignment="1">
      <alignment horizontal="center" vertical="center"/>
    </xf>
    <xf numFmtId="0" fontId="36" fillId="9" borderId="1" xfId="0" applyFont="1" applyFill="1" applyBorder="1" applyAlignment="1">
      <alignment horizontal="center" vertical="center" wrapText="1"/>
    </xf>
    <xf numFmtId="3" fontId="36" fillId="9" borderId="1" xfId="0" applyNumberFormat="1" applyFont="1" applyFill="1" applyBorder="1" applyAlignment="1">
      <alignment horizontal="center" vertical="center" wrapText="1"/>
    </xf>
    <xf numFmtId="0" fontId="33" fillId="2" borderId="9" xfId="0" applyFont="1" applyFill="1" applyBorder="1" applyAlignment="1">
      <alignment horizontal="center" vertical="center" textRotation="90" wrapText="1"/>
    </xf>
    <xf numFmtId="0" fontId="33" fillId="2" borderId="9" xfId="0" applyFont="1" applyFill="1" applyBorder="1" applyAlignment="1">
      <alignment horizontal="center" vertical="center" wrapText="1"/>
    </xf>
    <xf numFmtId="0" fontId="36" fillId="0" borderId="1" xfId="0" applyFont="1" applyBorder="1" applyAlignment="1">
      <alignment horizontal="center" vertical="center" wrapText="1"/>
    </xf>
    <xf numFmtId="0" fontId="23" fillId="0" borderId="0" xfId="199" applyFont="1" applyAlignment="1">
      <alignment vertical="center" wrapText="1" shrinkToFit="1"/>
    </xf>
    <xf numFmtId="0" fontId="39" fillId="0" borderId="1" xfId="0" applyFont="1" applyBorder="1" applyAlignment="1">
      <alignment horizontal="center" vertical="center" wrapText="1"/>
    </xf>
    <xf numFmtId="166" fontId="33" fillId="11" borderId="1" xfId="0" applyNumberFormat="1" applyFont="1" applyFill="1" applyBorder="1" applyAlignment="1">
      <alignment vertical="center" wrapText="1"/>
    </xf>
    <xf numFmtId="0" fontId="33" fillId="0" borderId="0" xfId="0" applyFont="1" applyAlignment="1">
      <alignment horizontal="center" vertical="center"/>
    </xf>
    <xf numFmtId="166" fontId="23" fillId="0" borderId="0" xfId="0" applyNumberFormat="1" applyFont="1" applyAlignment="1">
      <alignment horizontal="center" vertical="center" wrapText="1"/>
    </xf>
    <xf numFmtId="166" fontId="33" fillId="11" borderId="0" xfId="0" applyNumberFormat="1" applyFont="1" applyFill="1" applyAlignment="1">
      <alignment vertical="center" wrapText="1"/>
    </xf>
    <xf numFmtId="3" fontId="39" fillId="0" borderId="0" xfId="0" applyNumberFormat="1" applyFont="1" applyAlignment="1">
      <alignment horizontal="center" vertical="center" wrapText="1"/>
    </xf>
    <xf numFmtId="168" fontId="4" fillId="16" borderId="15" xfId="0" applyNumberFormat="1" applyFont="1" applyFill="1" applyBorder="1" applyAlignment="1">
      <alignment vertical="center"/>
    </xf>
    <xf numFmtId="0" fontId="43" fillId="0" borderId="0" xfId="0" applyFont="1" applyAlignment="1">
      <alignment horizontal="center" vertical="center" wrapText="1"/>
    </xf>
    <xf numFmtId="0" fontId="2" fillId="0" borderId="0" xfId="0" applyFont="1" applyAlignment="1">
      <alignment horizontal="center" vertical="center"/>
    </xf>
    <xf numFmtId="0" fontId="2" fillId="0" borderId="0" xfId="0" applyFont="1" applyAlignment="1">
      <alignment horizontal="justify" vertical="center" wrapText="1"/>
    </xf>
    <xf numFmtId="3" fontId="11" fillId="0" borderId="0" xfId="0" applyNumberFormat="1" applyFont="1" applyAlignment="1">
      <alignment horizontal="center" vertical="center" wrapText="1"/>
    </xf>
    <xf numFmtId="168" fontId="4" fillId="7" borderId="15" xfId="0" applyNumberFormat="1" applyFont="1" applyFill="1" applyBorder="1" applyAlignment="1">
      <alignment vertical="center"/>
    </xf>
    <xf numFmtId="0" fontId="10" fillId="0" borderId="0" xfId="0" applyFont="1" applyAlignment="1">
      <alignment horizontal="left" vertical="center"/>
    </xf>
    <xf numFmtId="0" fontId="10" fillId="0" borderId="0" xfId="0" applyFont="1" applyAlignment="1">
      <alignment horizontal="center" vertical="center"/>
    </xf>
    <xf numFmtId="0" fontId="44" fillId="0" borderId="0" xfId="0" applyFont="1" applyAlignment="1">
      <alignment horizontal="left" vertical="center"/>
    </xf>
    <xf numFmtId="0" fontId="10" fillId="0" borderId="0" xfId="0" applyFont="1" applyAlignment="1">
      <alignment vertical="center"/>
    </xf>
    <xf numFmtId="168" fontId="10" fillId="0" borderId="0" xfId="0" applyNumberFormat="1" applyFont="1"/>
    <xf numFmtId="0" fontId="45" fillId="0" borderId="0" xfId="0" applyFont="1"/>
    <xf numFmtId="0" fontId="15" fillId="0" borderId="0" xfId="0" applyFont="1" applyAlignment="1">
      <alignment horizontal="left" vertical="center"/>
    </xf>
    <xf numFmtId="0" fontId="15" fillId="0" borderId="0" xfId="0" applyFont="1" applyAlignment="1">
      <alignment horizontal="center" vertical="center"/>
    </xf>
    <xf numFmtId="0" fontId="14" fillId="0" borderId="0" xfId="0" applyFont="1" applyAlignment="1">
      <alignment horizontal="left" vertical="center"/>
    </xf>
    <xf numFmtId="0" fontId="10" fillId="0" borderId="0" xfId="0" applyFont="1"/>
    <xf numFmtId="0" fontId="46" fillId="0" borderId="0" xfId="6" applyFont="1" applyAlignment="1" applyProtection="1">
      <alignment vertical="center"/>
    </xf>
    <xf numFmtId="0" fontId="47" fillId="0" borderId="0" xfId="6" applyFont="1" applyAlignment="1" applyProtection="1">
      <alignment vertical="center"/>
    </xf>
    <xf numFmtId="0" fontId="44" fillId="0" borderId="0" xfId="0" applyFont="1" applyAlignment="1" applyProtection="1">
      <alignment vertical="center"/>
      <protection locked="0"/>
    </xf>
    <xf numFmtId="0" fontId="14" fillId="0" borderId="0" xfId="0" applyFont="1" applyAlignment="1" applyProtection="1">
      <alignment vertical="center" wrapText="1"/>
      <protection locked="0"/>
    </xf>
    <xf numFmtId="0" fontId="44" fillId="0" borderId="0" xfId="0" applyFont="1" applyAlignment="1" applyProtection="1">
      <alignment vertical="center" wrapText="1"/>
      <protection locked="0"/>
    </xf>
    <xf numFmtId="0" fontId="14" fillId="0" borderId="0" xfId="0" applyFont="1" applyAlignment="1" applyProtection="1">
      <alignment horizontal="left" vertical="center" wrapText="1"/>
      <protection locked="0"/>
    </xf>
    <xf numFmtId="0" fontId="14" fillId="0" borderId="0" xfId="0" applyFont="1" applyAlignment="1" applyProtection="1">
      <alignment horizontal="center" vertical="center" wrapText="1"/>
      <protection locked="0"/>
    </xf>
    <xf numFmtId="0" fontId="14" fillId="2" borderId="0" xfId="0" applyFont="1" applyFill="1" applyAlignment="1">
      <alignment vertical="center"/>
    </xf>
    <xf numFmtId="0" fontId="44" fillId="0" borderId="0" xfId="0" applyFont="1" applyAlignment="1" applyProtection="1">
      <alignment horizontal="left" vertical="center" wrapText="1"/>
      <protection locked="0"/>
    </xf>
    <xf numFmtId="0" fontId="11" fillId="0" borderId="0" xfId="0" applyFont="1" applyAlignment="1" applyProtection="1">
      <alignment vertical="center"/>
      <protection locked="0"/>
    </xf>
    <xf numFmtId="0" fontId="11" fillId="0" borderId="0" xfId="0" applyFont="1" applyAlignment="1" applyProtection="1">
      <alignment vertical="center" wrapText="1"/>
      <protection locked="0"/>
    </xf>
    <xf numFmtId="0" fontId="19" fillId="8" borderId="0" xfId="0" applyFont="1" applyFill="1" applyAlignment="1">
      <alignment vertical="center" wrapText="1"/>
    </xf>
    <xf numFmtId="0" fontId="48" fillId="0" borderId="0" xfId="0" applyFont="1" applyAlignment="1">
      <alignment horizontal="center" vertical="center"/>
    </xf>
    <xf numFmtId="0" fontId="49" fillId="0" borderId="0" xfId="0" applyFont="1" applyAlignment="1">
      <alignment horizontal="center" vertical="center"/>
    </xf>
    <xf numFmtId="0" fontId="29" fillId="0" borderId="0" xfId="0" applyFont="1" applyAlignment="1">
      <alignment horizontal="center" vertical="center"/>
    </xf>
    <xf numFmtId="0" fontId="23" fillId="0" borderId="0" xfId="0" applyFont="1" applyAlignment="1">
      <alignment vertical="center"/>
    </xf>
    <xf numFmtId="0" fontId="19" fillId="0" borderId="0" xfId="0" applyFont="1" applyAlignment="1">
      <alignment horizontal="justify" vertical="center" wrapText="1"/>
    </xf>
    <xf numFmtId="0" fontId="28" fillId="0" borderId="0" xfId="0" applyFont="1" applyAlignment="1">
      <alignment horizontal="justify" vertical="center"/>
    </xf>
    <xf numFmtId="0" fontId="27" fillId="0" borderId="0" xfId="0" applyFont="1" applyAlignment="1">
      <alignment horizontal="justify" vertical="center"/>
    </xf>
    <xf numFmtId="0" fontId="23" fillId="0" borderId="0" xfId="199" applyFont="1" applyAlignment="1">
      <alignment horizontal="justify" vertical="center" wrapText="1"/>
    </xf>
    <xf numFmtId="0" fontId="23" fillId="0" borderId="0" xfId="0" applyFont="1" applyAlignment="1">
      <alignment vertical="justify" wrapText="1"/>
    </xf>
    <xf numFmtId="0" fontId="50" fillId="4" borderId="1" xfId="0" applyFont="1" applyFill="1" applyBorder="1" applyAlignment="1">
      <alignment horizontal="center" vertical="center"/>
    </xf>
    <xf numFmtId="0" fontId="4" fillId="0" borderId="0" xfId="0" applyFont="1" applyAlignment="1" applyProtection="1">
      <alignment horizontal="left" vertical="center"/>
      <protection locked="0"/>
    </xf>
    <xf numFmtId="0" fontId="11" fillId="0" borderId="1" xfId="0" applyFont="1" applyBorder="1" applyAlignment="1" applyProtection="1">
      <alignment vertical="center" wrapText="1"/>
      <protection locked="0"/>
    </xf>
    <xf numFmtId="0" fontId="23" fillId="2" borderId="0" xfId="0" applyFont="1" applyFill="1" applyAlignment="1">
      <alignment vertical="justify" wrapText="1"/>
    </xf>
    <xf numFmtId="0" fontId="27" fillId="0" borderId="0" xfId="0" applyFont="1" applyAlignment="1">
      <alignment vertical="center"/>
    </xf>
    <xf numFmtId="0" fontId="19" fillId="0" borderId="0" xfId="199" applyFont="1" applyAlignment="1">
      <alignment horizontal="justify" vertical="center" wrapText="1"/>
    </xf>
    <xf numFmtId="169" fontId="23" fillId="0" borderId="0" xfId="1" applyFont="1" applyAlignment="1">
      <alignment vertical="center"/>
    </xf>
    <xf numFmtId="0" fontId="37" fillId="0" borderId="0" xfId="0" applyFont="1" applyAlignment="1">
      <alignment vertical="center"/>
    </xf>
    <xf numFmtId="0" fontId="31" fillId="2" borderId="1" xfId="0" applyFont="1" applyFill="1" applyBorder="1" applyAlignment="1">
      <alignment horizontal="center" wrapText="1"/>
    </xf>
    <xf numFmtId="169" fontId="31" fillId="0" borderId="1" xfId="1" applyFont="1" applyFill="1" applyBorder="1" applyAlignment="1">
      <alignment horizontal="center" vertical="center" wrapText="1"/>
    </xf>
    <xf numFmtId="176" fontId="31" fillId="0" borderId="1" xfId="1" applyNumberFormat="1" applyFont="1" applyFill="1" applyBorder="1" applyAlignment="1">
      <alignment horizontal="right" vertical="center" wrapText="1"/>
    </xf>
    <xf numFmtId="169" fontId="31" fillId="2" borderId="1" xfId="1" applyFont="1" applyFill="1" applyBorder="1" applyAlignment="1">
      <alignment horizontal="center" vertical="center" wrapText="1"/>
    </xf>
    <xf numFmtId="176" fontId="31" fillId="2" borderId="1" xfId="1" applyNumberFormat="1" applyFont="1" applyFill="1" applyBorder="1" applyAlignment="1">
      <alignment horizontal="right" vertical="center" wrapText="1"/>
    </xf>
    <xf numFmtId="169" fontId="31" fillId="2" borderId="4" xfId="1" applyFont="1" applyFill="1" applyBorder="1" applyAlignment="1">
      <alignment horizontal="center" vertical="center" wrapText="1"/>
    </xf>
    <xf numFmtId="0" fontId="0" fillId="0" borderId="1" xfId="0" applyBorder="1" applyAlignment="1">
      <alignment horizontal="center"/>
    </xf>
    <xf numFmtId="0" fontId="0" fillId="0" borderId="1" xfId="0" applyBorder="1" applyAlignment="1">
      <alignment vertical="center"/>
    </xf>
    <xf numFmtId="168" fontId="0" fillId="0" borderId="1" xfId="0" applyNumberFormat="1" applyBorder="1" applyAlignment="1">
      <alignment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0" fillId="0" borderId="1" xfId="0" applyBorder="1"/>
    <xf numFmtId="179" fontId="31" fillId="0" borderId="2" xfId="0" applyNumberFormat="1" applyFont="1" applyBorder="1" applyAlignment="1">
      <alignment horizontal="center" vertical="center" wrapText="1"/>
    </xf>
    <xf numFmtId="179" fontId="31" fillId="0" borderId="4" xfId="0" applyNumberFormat="1" applyFont="1" applyBorder="1" applyAlignment="1">
      <alignment horizontal="center" vertical="center" wrapText="1"/>
    </xf>
    <xf numFmtId="0" fontId="0" fillId="0" borderId="16" xfId="0" applyBorder="1"/>
    <xf numFmtId="168" fontId="0" fillId="17" borderId="1" xfId="2" applyFont="1" applyFill="1" applyBorder="1" applyAlignment="1">
      <alignment vertical="center"/>
    </xf>
    <xf numFmtId="0" fontId="0" fillId="0" borderId="9" xfId="0" applyBorder="1" applyAlignment="1">
      <alignment vertical="center"/>
    </xf>
    <xf numFmtId="175" fontId="0" fillId="0" borderId="9" xfId="3" applyNumberFormat="1" applyFont="1" applyBorder="1" applyAlignment="1">
      <alignment vertical="center"/>
    </xf>
    <xf numFmtId="0" fontId="0" fillId="0" borderId="1" xfId="0" applyBorder="1" applyAlignment="1">
      <alignment horizontal="justify" vertical="center"/>
    </xf>
    <xf numFmtId="42" fontId="0" fillId="0" borderId="0" xfId="0" applyNumberFormat="1" applyAlignment="1">
      <alignment vertical="center"/>
    </xf>
    <xf numFmtId="176" fontId="0" fillId="0" borderId="0" xfId="0" applyNumberFormat="1"/>
    <xf numFmtId="183" fontId="32" fillId="0" borderId="0" xfId="0" applyNumberFormat="1" applyFont="1"/>
    <xf numFmtId="184" fontId="32" fillId="0" borderId="0" xfId="0" applyNumberFormat="1" applyFont="1"/>
    <xf numFmtId="0" fontId="18" fillId="0" borderId="1" xfId="0" applyFont="1" applyBorder="1" applyAlignment="1">
      <alignment vertical="center"/>
    </xf>
    <xf numFmtId="0" fontId="33" fillId="0" borderId="0" xfId="0" applyFont="1" applyAlignment="1">
      <alignment horizontal="left" vertical="center" wrapText="1"/>
    </xf>
    <xf numFmtId="0" fontId="33" fillId="0" borderId="1" xfId="0" applyFont="1" applyBorder="1" applyAlignment="1">
      <alignment horizontal="right" vertical="center"/>
    </xf>
    <xf numFmtId="3" fontId="23" fillId="0" borderId="1" xfId="0" applyNumberFormat="1" applyFont="1" applyBorder="1" applyAlignment="1">
      <alignment horizontal="center" vertical="center" wrapText="1"/>
    </xf>
    <xf numFmtId="0" fontId="19" fillId="0" borderId="0" xfId="199" applyFont="1" applyAlignment="1">
      <alignment horizontal="center" vertical="center" wrapText="1"/>
    </xf>
    <xf numFmtId="0" fontId="19" fillId="0" borderId="0" xfId="199" applyFont="1" applyAlignment="1">
      <alignment horizontal="left" vertical="center" wrapText="1"/>
    </xf>
    <xf numFmtId="3" fontId="23" fillId="0" borderId="0" xfId="0" applyNumberFormat="1" applyFont="1" applyAlignment="1">
      <alignment horizontal="center" vertical="center" wrapText="1"/>
    </xf>
    <xf numFmtId="0" fontId="27" fillId="6" borderId="13" xfId="0" applyFont="1" applyFill="1" applyBorder="1"/>
    <xf numFmtId="0" fontId="27" fillId="6" borderId="14" xfId="0" applyFont="1" applyFill="1" applyBorder="1"/>
    <xf numFmtId="168" fontId="27" fillId="6" borderId="17" xfId="0" applyNumberFormat="1" applyFont="1" applyFill="1" applyBorder="1"/>
    <xf numFmtId="175" fontId="23" fillId="6" borderId="15" xfId="0" applyNumberFormat="1" applyFont="1" applyFill="1" applyBorder="1" applyAlignment="1">
      <alignment horizontal="center" vertical="center" wrapText="1"/>
    </xf>
    <xf numFmtId="175" fontId="28" fillId="6" borderId="17" xfId="0" applyNumberFormat="1" applyFont="1" applyFill="1" applyBorder="1" applyAlignment="1">
      <alignment horizontal="center" vertical="center" wrapText="1"/>
    </xf>
    <xf numFmtId="0" fontId="43" fillId="0" borderId="1" xfId="0" applyFont="1" applyBorder="1" applyAlignment="1">
      <alignment horizontal="center" vertical="center" wrapText="1"/>
    </xf>
    <xf numFmtId="0" fontId="2" fillId="0" borderId="1" xfId="0" applyFont="1" applyBorder="1" applyAlignment="1">
      <alignment horizontal="center" vertical="center"/>
    </xf>
    <xf numFmtId="0" fontId="11" fillId="0" borderId="1" xfId="211" applyBorder="1" applyAlignment="1">
      <alignment horizontal="left" vertical="center" wrapText="1"/>
    </xf>
    <xf numFmtId="0" fontId="11" fillId="0" borderId="1" xfId="211" applyBorder="1" applyAlignment="1">
      <alignment horizontal="center" vertical="center" wrapText="1"/>
    </xf>
    <xf numFmtId="3" fontId="11" fillId="0" borderId="1"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8" fillId="0" borderId="0" xfId="0" applyFont="1" applyAlignment="1">
      <alignment horizontal="left" vertical="center" wrapText="1"/>
    </xf>
    <xf numFmtId="0" fontId="18" fillId="0" borderId="0" xfId="0" applyFont="1" applyAlignment="1">
      <alignment horizontal="center" vertical="center" wrapText="1"/>
    </xf>
    <xf numFmtId="3" fontId="51" fillId="0" borderId="0" xfId="0" applyNumberFormat="1" applyFont="1" applyAlignment="1">
      <alignment horizontal="center" vertical="center" wrapText="1"/>
    </xf>
    <xf numFmtId="0" fontId="11" fillId="0" borderId="1" xfId="207" applyFont="1" applyBorder="1" applyAlignment="1">
      <alignment horizontal="justify" vertical="center" wrapText="1"/>
    </xf>
    <xf numFmtId="0" fontId="11" fillId="0" borderId="0" xfId="207" applyFont="1" applyAlignment="1">
      <alignment horizontal="justify" vertical="center" wrapText="1"/>
    </xf>
    <xf numFmtId="0" fontId="11" fillId="0" borderId="0" xfId="0" applyFont="1" applyAlignment="1">
      <alignment horizontal="center" vertical="center" wrapText="1"/>
    </xf>
    <xf numFmtId="0" fontId="43" fillId="0" borderId="9" xfId="0" applyFont="1" applyBorder="1" applyAlignment="1">
      <alignment horizontal="center" vertical="center" wrapText="1"/>
    </xf>
    <xf numFmtId="0" fontId="16" fillId="0" borderId="1" xfId="0" applyFont="1" applyBorder="1" applyAlignment="1">
      <alignment horizontal="center" vertical="center"/>
    </xf>
    <xf numFmtId="0" fontId="11" fillId="0" borderId="9" xfId="206" applyFont="1" applyBorder="1" applyAlignment="1">
      <alignment horizontal="justify" vertical="center" wrapText="1"/>
    </xf>
    <xf numFmtId="180" fontId="11" fillId="0" borderId="9" xfId="211" applyNumberFormat="1" applyBorder="1" applyAlignment="1">
      <alignment horizontal="center" vertical="center" wrapText="1"/>
    </xf>
    <xf numFmtId="0" fontId="2" fillId="0" borderId="9" xfId="0" applyFont="1" applyBorder="1" applyAlignment="1">
      <alignment horizontal="center" vertical="center"/>
    </xf>
    <xf numFmtId="0" fontId="11" fillId="0" borderId="1" xfId="206" applyFont="1" applyBorder="1" applyAlignment="1">
      <alignment horizontal="center" vertical="center"/>
    </xf>
    <xf numFmtId="0" fontId="11" fillId="0" borderId="1" xfId="206" applyFont="1" applyBorder="1" applyAlignment="1">
      <alignment horizontal="justify" vertical="center" wrapText="1"/>
    </xf>
    <xf numFmtId="180" fontId="11" fillId="0" borderId="1" xfId="211" applyNumberFormat="1" applyBorder="1" applyAlignment="1">
      <alignment horizontal="center" vertical="center" wrapText="1"/>
    </xf>
    <xf numFmtId="180" fontId="11" fillId="0" borderId="1" xfId="206" applyNumberFormat="1" applyFont="1" applyBorder="1" applyAlignment="1">
      <alignment horizontal="center" vertical="center" wrapText="1"/>
    </xf>
    <xf numFmtId="0" fontId="43" fillId="0" borderId="1" xfId="211" applyFont="1" applyBorder="1" applyAlignment="1">
      <alignment horizontal="center" vertical="center"/>
    </xf>
    <xf numFmtId="0" fontId="16" fillId="0" borderId="2" xfId="207" applyFont="1" applyBorder="1" applyAlignment="1">
      <alignment horizontal="justify" vertical="center" wrapText="1"/>
    </xf>
    <xf numFmtId="3" fontId="7" fillId="0" borderId="1" xfId="0" applyNumberFormat="1" applyFont="1" applyBorder="1" applyAlignment="1">
      <alignment horizontal="center" vertical="center" wrapText="1"/>
    </xf>
    <xf numFmtId="0" fontId="2" fillId="0" borderId="0" xfId="0" applyFont="1" applyAlignment="1">
      <alignment vertical="center"/>
    </xf>
    <xf numFmtId="0" fontId="11" fillId="0" borderId="0" xfId="206" applyFont="1" applyAlignment="1">
      <alignment horizontal="justify" vertical="center" wrapText="1"/>
    </xf>
    <xf numFmtId="180" fontId="11" fillId="0" borderId="0" xfId="211" applyNumberFormat="1" applyAlignment="1">
      <alignment horizontal="center" vertical="center" wrapText="1"/>
    </xf>
    <xf numFmtId="0" fontId="11" fillId="0" borderId="0" xfId="0" applyFont="1" applyAlignment="1">
      <alignment horizontal="justify" vertical="center" wrapText="1"/>
    </xf>
    <xf numFmtId="0" fontId="32" fillId="8" borderId="0" xfId="0" applyFont="1" applyFill="1"/>
    <xf numFmtId="0" fontId="43" fillId="2" borderId="1" xfId="211" applyFont="1" applyFill="1" applyBorder="1" applyAlignment="1">
      <alignment horizontal="center" vertical="center"/>
    </xf>
    <xf numFmtId="180" fontId="11" fillId="0" borderId="1" xfId="199" applyNumberFormat="1" applyBorder="1" applyAlignment="1">
      <alignment horizontal="center" vertical="center" wrapText="1"/>
    </xf>
    <xf numFmtId="0" fontId="11" fillId="0" borderId="0" xfId="211" applyAlignment="1">
      <alignment horizontal="center" vertical="center" wrapText="1"/>
    </xf>
    <xf numFmtId="0" fontId="33" fillId="0" borderId="0" xfId="0" applyFont="1" applyAlignment="1">
      <alignment vertical="center" wrapText="1"/>
    </xf>
    <xf numFmtId="0" fontId="2" fillId="0" borderId="1" xfId="0" applyFont="1" applyBorder="1" applyAlignment="1">
      <alignment horizontal="justify" vertical="center"/>
    </xf>
    <xf numFmtId="0" fontId="2" fillId="0" borderId="0" xfId="0" applyFont="1" applyAlignment="1">
      <alignment horizontal="justify" vertical="center"/>
    </xf>
    <xf numFmtId="0" fontId="2" fillId="0" borderId="1" xfId="0" applyFont="1" applyBorder="1" applyAlignment="1">
      <alignment horizontal="justify" vertical="center" wrapText="1"/>
    </xf>
    <xf numFmtId="0" fontId="52" fillId="0" borderId="0" xfId="0" applyFont="1"/>
    <xf numFmtId="0" fontId="11" fillId="0" borderId="0" xfId="0" applyFont="1" applyAlignment="1">
      <alignment horizontal="center" vertical="center"/>
    </xf>
    <xf numFmtId="3" fontId="51" fillId="0" borderId="1" xfId="0" applyNumberFormat="1" applyFont="1" applyBorder="1" applyAlignment="1">
      <alignment horizontal="center" vertical="center" wrapText="1"/>
    </xf>
    <xf numFmtId="3" fontId="11" fillId="0" borderId="1" xfId="0" applyNumberFormat="1" applyFont="1" applyBorder="1" applyAlignment="1">
      <alignment vertical="center" wrapText="1"/>
    </xf>
    <xf numFmtId="3" fontId="32" fillId="0" borderId="0" xfId="0" applyNumberFormat="1" applyFont="1"/>
    <xf numFmtId="168" fontId="32" fillId="0" borderId="0" xfId="0" applyNumberFormat="1" applyFont="1"/>
    <xf numFmtId="176" fontId="2" fillId="0" borderId="0" xfId="0" applyNumberFormat="1" applyFont="1"/>
    <xf numFmtId="168" fontId="2" fillId="0" borderId="15" xfId="0" applyNumberFormat="1" applyFont="1" applyBorder="1"/>
    <xf numFmtId="0" fontId="28" fillId="0" borderId="0" xfId="0" applyFont="1" applyAlignment="1">
      <alignment horizontal="left" vertical="center"/>
    </xf>
    <xf numFmtId="0" fontId="37" fillId="0" borderId="0" xfId="6" applyFont="1" applyAlignment="1" applyProtection="1">
      <alignment vertical="center"/>
    </xf>
    <xf numFmtId="0" fontId="53" fillId="0" borderId="0" xfId="6" applyFont="1" applyAlignment="1" applyProtection="1">
      <alignment vertical="center"/>
    </xf>
    <xf numFmtId="0" fontId="24" fillId="0" borderId="0" xfId="6" applyFont="1" applyAlignment="1" applyProtection="1">
      <alignment vertical="center"/>
    </xf>
    <xf numFmtId="0" fontId="54" fillId="0" borderId="0" xfId="6" applyFont="1" applyAlignment="1" applyProtection="1">
      <alignment vertical="center"/>
    </xf>
    <xf numFmtId="0" fontId="1" fillId="2" borderId="0" xfId="0" applyFont="1" applyFill="1" applyAlignment="1">
      <alignment horizontal="center" vertical="center"/>
    </xf>
    <xf numFmtId="0" fontId="1" fillId="0" borderId="0" xfId="0" applyFont="1" applyAlignment="1">
      <alignment horizontal="center" vertical="center"/>
    </xf>
    <xf numFmtId="0" fontId="1" fillId="2" borderId="0" xfId="0" applyFont="1" applyFill="1" applyAlignment="1">
      <alignment horizontal="right"/>
    </xf>
    <xf numFmtId="0" fontId="1" fillId="0" borderId="0" xfId="0" applyFont="1" applyAlignment="1">
      <alignment horizontal="right"/>
    </xf>
    <xf numFmtId="0" fontId="6" fillId="3" borderId="1" xfId="0" applyFont="1" applyFill="1" applyBorder="1" applyAlignment="1">
      <alignment horizontal="center" vertical="center" wrapText="1"/>
    </xf>
    <xf numFmtId="0" fontId="8" fillId="4" borderId="1" xfId="0" applyFont="1" applyFill="1" applyBorder="1" applyAlignment="1">
      <alignment vertical="center"/>
    </xf>
    <xf numFmtId="44" fontId="9" fillId="0" borderId="1" xfId="0" applyNumberFormat="1" applyFont="1" applyBorder="1" applyAlignment="1">
      <alignment horizontal="center" vertical="center" wrapText="1"/>
    </xf>
    <xf numFmtId="44" fontId="1" fillId="2" borderId="1" xfId="0" applyNumberFormat="1" applyFont="1" applyFill="1" applyBorder="1"/>
    <xf numFmtId="186" fontId="1" fillId="2" borderId="1" xfId="4" applyNumberFormat="1" applyFont="1" applyFill="1" applyBorder="1" applyAlignment="1">
      <alignment horizontal="center" vertical="center"/>
    </xf>
    <xf numFmtId="187" fontId="1" fillId="2" borderId="1" xfId="0" applyNumberFormat="1" applyFont="1" applyFill="1" applyBorder="1" applyAlignment="1">
      <alignment horizontal="center" vertical="center"/>
    </xf>
    <xf numFmtId="44" fontId="1" fillId="2" borderId="1" xfId="0" applyNumberFormat="1" applyFont="1" applyFill="1" applyBorder="1" applyAlignment="1">
      <alignment horizontal="right"/>
    </xf>
    <xf numFmtId="0" fontId="1" fillId="2" borderId="1" xfId="0" applyFont="1" applyFill="1" applyBorder="1" applyAlignment="1">
      <alignment horizontal="center" vertical="center"/>
    </xf>
    <xf numFmtId="0" fontId="7" fillId="4" borderId="1" xfId="0" applyFont="1" applyFill="1" applyBorder="1" applyAlignment="1" applyProtection="1">
      <alignment vertical="center" wrapText="1"/>
      <protection locked="0"/>
    </xf>
    <xf numFmtId="0" fontId="7" fillId="3" borderId="1" xfId="0" applyFont="1" applyFill="1" applyBorder="1" applyAlignment="1">
      <alignment vertical="center" wrapText="1"/>
    </xf>
    <xf numFmtId="175" fontId="0" fillId="0" borderId="5" xfId="0" applyNumberFormat="1" applyBorder="1" applyAlignment="1">
      <alignment horizontal="center" vertical="center"/>
    </xf>
    <xf numFmtId="175" fontId="0" fillId="0" borderId="16" xfId="0" applyNumberFormat="1" applyBorder="1" applyAlignment="1">
      <alignment horizontal="center" vertical="center"/>
    </xf>
    <xf numFmtId="165" fontId="0" fillId="0" borderId="0" xfId="0" applyNumberFormat="1" applyAlignment="1">
      <alignment horizontal="center" vertical="center"/>
    </xf>
    <xf numFmtId="0" fontId="0" fillId="0" borderId="0" xfId="0" applyAlignment="1">
      <alignment horizontal="center" vertical="center"/>
    </xf>
    <xf numFmtId="183" fontId="5" fillId="0" borderId="13" xfId="0" applyNumberFormat="1" applyFont="1" applyBorder="1" applyAlignment="1">
      <alignment horizontal="center"/>
    </xf>
    <xf numFmtId="183" fontId="5" fillId="0" borderId="14" xfId="0" applyNumberFormat="1" applyFont="1" applyBorder="1" applyAlignment="1">
      <alignment horizontal="center"/>
    </xf>
    <xf numFmtId="183" fontId="5" fillId="0" borderId="15" xfId="0" applyNumberFormat="1" applyFont="1" applyBorder="1" applyAlignment="1">
      <alignment horizontal="center"/>
    </xf>
    <xf numFmtId="0" fontId="19" fillId="0" borderId="0" xfId="0" applyFont="1" applyAlignment="1">
      <alignment horizontal="left" vertical="center" wrapText="1"/>
    </xf>
    <xf numFmtId="0" fontId="2" fillId="0" borderId="0" xfId="0" applyFont="1" applyAlignment="1">
      <alignment horizontal="center" vertical="center"/>
    </xf>
    <xf numFmtId="0" fontId="2" fillId="0" borderId="0" xfId="0" applyFont="1" applyAlignment="1">
      <alignment horizontal="center"/>
    </xf>
    <xf numFmtId="0" fontId="11" fillId="0" borderId="0" xfId="6" applyFont="1" applyAlignment="1" applyProtection="1">
      <alignment horizontal="center" vertical="center"/>
    </xf>
    <xf numFmtId="0" fontId="55" fillId="0" borderId="0" xfId="0" applyFont="1" applyAlignment="1">
      <alignment horizontal="left"/>
    </xf>
    <xf numFmtId="168" fontId="33" fillId="0" borderId="1" xfId="0" applyNumberFormat="1" applyFont="1" applyBorder="1" applyAlignment="1">
      <alignment horizontal="right" vertical="center" wrapText="1"/>
    </xf>
    <xf numFmtId="164" fontId="33" fillId="0" borderId="1" xfId="0" applyNumberFormat="1" applyFont="1" applyBorder="1" applyAlignment="1">
      <alignment horizontal="right" vertical="center" wrapText="1"/>
    </xf>
    <xf numFmtId="0" fontId="33"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33" fillId="0" borderId="0" xfId="0" applyFont="1" applyAlignment="1">
      <alignment horizontal="center" vertical="center" wrapText="1"/>
    </xf>
    <xf numFmtId="0" fontId="19" fillId="0" borderId="0" xfId="0" applyFont="1" applyAlignment="1">
      <alignment horizontal="center" vertical="center" wrapText="1"/>
    </xf>
    <xf numFmtId="0" fontId="0" fillId="0" borderId="5" xfId="0" applyBorder="1" applyAlignment="1">
      <alignment horizontal="center" vertical="center"/>
    </xf>
    <xf numFmtId="0" fontId="0" fillId="0" borderId="9" xfId="0" applyBorder="1" applyAlignment="1">
      <alignment horizontal="center" vertical="center"/>
    </xf>
    <xf numFmtId="179" fontId="0" fillId="5" borderId="1" xfId="0" applyNumberFormat="1" applyFill="1" applyBorder="1" applyAlignment="1">
      <alignment horizontal="center" vertical="center"/>
    </xf>
    <xf numFmtId="0" fontId="0" fillId="5" borderId="1" xfId="0" applyFill="1" applyBorder="1" applyAlignment="1">
      <alignment horizontal="center" vertical="center"/>
    </xf>
    <xf numFmtId="0" fontId="0" fillId="0" borderId="1" xfId="0" applyBorder="1" applyAlignment="1">
      <alignment horizontal="left" vertical="center"/>
    </xf>
    <xf numFmtId="0" fontId="11" fillId="0" borderId="0" xfId="0" applyFont="1" applyAlignment="1" applyProtection="1">
      <alignment horizontal="center" vertical="center" wrapText="1"/>
      <protection locked="0"/>
    </xf>
    <xf numFmtId="0" fontId="0" fillId="0" borderId="0" xfId="0" applyAlignment="1">
      <alignment horizontal="justify" vertical="center"/>
    </xf>
    <xf numFmtId="0" fontId="43" fillId="0" borderId="0" xfId="0" applyFont="1" applyAlignment="1">
      <alignment horizontal="center" vertical="center" wrapText="1"/>
    </xf>
    <xf numFmtId="0" fontId="28" fillId="6" borderId="13" xfId="0" applyFont="1" applyFill="1" applyBorder="1" applyAlignment="1">
      <alignment horizontal="left" vertical="center" wrapText="1"/>
    </xf>
    <xf numFmtId="0" fontId="28" fillId="6" borderId="14" xfId="0" applyFont="1" applyFill="1" applyBorder="1" applyAlignment="1">
      <alignment horizontal="left" vertical="center" wrapText="1"/>
    </xf>
    <xf numFmtId="0" fontId="28" fillId="6" borderId="15" xfId="0" applyFont="1" applyFill="1" applyBorder="1" applyAlignment="1">
      <alignment horizontal="left" vertical="center" wrapText="1"/>
    </xf>
    <xf numFmtId="0" fontId="27" fillId="0" borderId="0" xfId="0" applyFont="1" applyAlignment="1">
      <alignment horizontal="center" vertical="center"/>
    </xf>
    <xf numFmtId="0" fontId="34" fillId="0" borderId="8" xfId="0" applyFont="1" applyBorder="1" applyAlignment="1">
      <alignment horizontal="center" vertical="center" wrapText="1"/>
    </xf>
    <xf numFmtId="0" fontId="34" fillId="0" borderId="0" xfId="0" applyFont="1" applyAlignment="1">
      <alignment horizontal="center" vertical="center" wrapText="1"/>
    </xf>
    <xf numFmtId="0" fontId="33" fillId="2" borderId="1" xfId="0" applyFont="1" applyFill="1" applyBorder="1" applyAlignment="1">
      <alignment horizontal="center" vertical="center" wrapText="1"/>
    </xf>
    <xf numFmtId="0" fontId="19" fillId="2" borderId="1" xfId="0" applyFont="1" applyFill="1" applyBorder="1" applyAlignment="1">
      <alignment horizontal="center" vertical="center" wrapText="1"/>
    </xf>
    <xf numFmtId="168" fontId="33" fillId="2" borderId="1" xfId="0" applyNumberFormat="1" applyFont="1" applyFill="1" applyBorder="1" applyAlignment="1">
      <alignment horizontal="right" vertical="center" wrapText="1"/>
    </xf>
    <xf numFmtId="164" fontId="33" fillId="2" borderId="1" xfId="0" applyNumberFormat="1" applyFont="1" applyFill="1" applyBorder="1" applyAlignment="1">
      <alignment horizontal="right" vertical="center" wrapText="1"/>
    </xf>
    <xf numFmtId="0" fontId="34" fillId="6" borderId="13" xfId="0" applyFont="1" applyFill="1" applyBorder="1" applyAlignment="1">
      <alignment horizontal="center" vertical="center" wrapText="1"/>
    </xf>
    <xf numFmtId="0" fontId="34" fillId="6" borderId="14" xfId="0" applyFont="1" applyFill="1" applyBorder="1" applyAlignment="1">
      <alignment horizontal="center" vertical="center" wrapText="1"/>
    </xf>
    <xf numFmtId="0" fontId="34" fillId="6" borderId="15" xfId="0" applyFont="1" applyFill="1" applyBorder="1" applyAlignment="1">
      <alignment horizontal="center" vertical="center" wrapText="1"/>
    </xf>
    <xf numFmtId="0" fontId="19" fillId="2" borderId="0" xfId="0" applyFont="1" applyFill="1" applyAlignment="1">
      <alignment horizontal="center" vertical="center" wrapText="1"/>
    </xf>
    <xf numFmtId="0" fontId="19" fillId="16" borderId="0" xfId="199" applyFont="1" applyFill="1" applyAlignment="1">
      <alignment horizontal="center" vertical="center" wrapText="1"/>
    </xf>
    <xf numFmtId="0" fontId="19" fillId="16" borderId="0" xfId="199" applyFont="1" applyFill="1" applyAlignment="1">
      <alignment horizontal="left" vertical="center" wrapText="1"/>
    </xf>
    <xf numFmtId="0" fontId="19" fillId="0" borderId="0" xfId="199" applyFont="1" applyAlignment="1">
      <alignment horizontal="center" vertical="center" wrapText="1"/>
    </xf>
    <xf numFmtId="0" fontId="19" fillId="0" borderId="0" xfId="199" applyFont="1" applyAlignment="1">
      <alignment horizontal="left" vertical="center" wrapText="1"/>
    </xf>
    <xf numFmtId="0" fontId="19" fillId="0" borderId="0" xfId="199" applyFont="1" applyAlignment="1">
      <alignment horizontal="justify" vertical="center" wrapText="1"/>
    </xf>
    <xf numFmtId="0" fontId="31" fillId="2" borderId="2" xfId="0" applyFont="1" applyFill="1" applyBorder="1" applyAlignment="1">
      <alignment horizontal="center" vertical="center" wrapText="1"/>
    </xf>
    <xf numFmtId="0" fontId="31" fillId="2" borderId="4" xfId="0" applyFont="1" applyFill="1" applyBorder="1" applyAlignment="1">
      <alignment horizontal="center" vertical="center" wrapText="1"/>
    </xf>
    <xf numFmtId="0" fontId="11" fillId="0" borderId="2" xfId="0" applyFont="1" applyBorder="1" applyAlignment="1" applyProtection="1">
      <alignment horizontal="center" vertical="center" wrapText="1"/>
      <protection locked="0"/>
    </xf>
    <xf numFmtId="0" fontId="11" fillId="0" borderId="4" xfId="0" applyFont="1" applyBorder="1" applyAlignment="1" applyProtection="1">
      <alignment horizontal="center" vertical="center" wrapText="1"/>
      <protection locked="0"/>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179" fontId="31" fillId="0" borderId="2" xfId="0" applyNumberFormat="1" applyFont="1" applyBorder="1" applyAlignment="1">
      <alignment horizontal="center" vertical="center" wrapText="1"/>
    </xf>
    <xf numFmtId="179" fontId="31" fillId="0" borderId="4" xfId="0" applyNumberFormat="1" applyFont="1" applyBorder="1" applyAlignment="1">
      <alignment horizontal="center" vertical="center" wrapText="1"/>
    </xf>
    <xf numFmtId="0" fontId="29" fillId="0" borderId="7" xfId="0" applyFont="1" applyBorder="1" applyAlignment="1">
      <alignment horizontal="center" vertical="center" wrapText="1"/>
    </xf>
    <xf numFmtId="0" fontId="29" fillId="0" borderId="11" xfId="0" applyFont="1" applyBorder="1" applyAlignment="1">
      <alignment horizontal="center" vertical="center" wrapText="1"/>
    </xf>
    <xf numFmtId="42" fontId="27" fillId="0" borderId="2" xfId="0" applyNumberFormat="1" applyFont="1" applyBorder="1" applyAlignment="1">
      <alignment horizontal="center" vertical="center" wrapText="1"/>
    </xf>
    <xf numFmtId="42" fontId="27" fillId="0" borderId="4" xfId="0" applyNumberFormat="1" applyFont="1" applyBorder="1" applyAlignment="1">
      <alignment horizontal="center" vertical="center" wrapText="1"/>
    </xf>
    <xf numFmtId="0" fontId="19" fillId="0" borderId="0" xfId="0" applyFont="1" applyAlignment="1">
      <alignment horizontal="left" vertical="center"/>
    </xf>
    <xf numFmtId="0" fontId="0" fillId="0" borderId="2" xfId="0" applyBorder="1" applyAlignment="1">
      <alignment horizontal="justify" vertical="center"/>
    </xf>
    <xf numFmtId="0" fontId="0" fillId="0" borderId="3" xfId="0" applyBorder="1" applyAlignment="1">
      <alignment horizontal="justify" vertical="center"/>
    </xf>
    <xf numFmtId="0" fontId="0" fillId="0" borderId="4" xfId="0" applyBorder="1" applyAlignment="1">
      <alignment horizontal="justify" vertical="center"/>
    </xf>
    <xf numFmtId="0" fontId="33" fillId="0" borderId="2" xfId="0" applyFont="1" applyBorder="1" applyAlignment="1">
      <alignment horizontal="center" vertical="center" wrapText="1"/>
    </xf>
    <xf numFmtId="0" fontId="33" fillId="0" borderId="4" xfId="0" applyFont="1" applyBorder="1" applyAlignment="1">
      <alignment horizontal="center" vertical="center" wrapText="1"/>
    </xf>
    <xf numFmtId="0" fontId="33" fillId="0" borderId="2" xfId="0" applyFont="1" applyBorder="1" applyAlignment="1">
      <alignment horizontal="left" vertical="center" wrapText="1"/>
    </xf>
    <xf numFmtId="0" fontId="33" fillId="0" borderId="3" xfId="0" applyFont="1" applyBorder="1" applyAlignment="1">
      <alignment horizontal="left" vertical="center" wrapText="1"/>
    </xf>
    <xf numFmtId="0" fontId="33" fillId="0" borderId="4" xfId="0" applyFont="1" applyBorder="1" applyAlignment="1">
      <alignment horizontal="left" vertical="center" wrapText="1"/>
    </xf>
    <xf numFmtId="0" fontId="31" fillId="0" borderId="2" xfId="0" applyFont="1" applyBorder="1" applyAlignment="1">
      <alignment horizontal="center" vertical="center" wrapText="1"/>
    </xf>
    <xf numFmtId="0" fontId="31" fillId="0" borderId="4" xfId="0" applyFont="1" applyBorder="1" applyAlignment="1">
      <alignment horizontal="center" vertical="center" wrapText="1"/>
    </xf>
    <xf numFmtId="0" fontId="11" fillId="0" borderId="2" xfId="0" applyFont="1" applyBorder="1" applyAlignment="1">
      <alignment horizontal="justify" vertical="center" wrapText="1"/>
    </xf>
    <xf numFmtId="0" fontId="11" fillId="0" borderId="3" xfId="0" applyFont="1" applyBorder="1" applyAlignment="1">
      <alignment horizontal="justify" vertical="center" wrapText="1"/>
    </xf>
    <xf numFmtId="0" fontId="11" fillId="0" borderId="4" xfId="0" applyFont="1" applyBorder="1" applyAlignment="1">
      <alignment horizontal="justify" vertical="center" wrapText="1"/>
    </xf>
    <xf numFmtId="0" fontId="32" fillId="0" borderId="2" xfId="0" applyFont="1" applyBorder="1" applyAlignment="1">
      <alignment horizontal="justify" vertical="center"/>
    </xf>
    <xf numFmtId="0" fontId="32" fillId="0" borderId="3" xfId="0" applyFont="1" applyBorder="1" applyAlignment="1">
      <alignment horizontal="justify" vertical="center"/>
    </xf>
    <xf numFmtId="0" fontId="32" fillId="0" borderId="4" xfId="0" applyFont="1" applyBorder="1" applyAlignment="1">
      <alignment horizontal="justify" vertical="center"/>
    </xf>
    <xf numFmtId="179" fontId="31" fillId="0" borderId="2" xfId="0" applyNumberFormat="1" applyFont="1" applyBorder="1" applyAlignment="1">
      <alignment horizontal="right" vertical="center" wrapText="1"/>
    </xf>
    <xf numFmtId="179" fontId="31" fillId="0" borderId="4" xfId="0" applyNumberFormat="1" applyFont="1" applyBorder="1" applyAlignment="1">
      <alignment horizontal="right" vertical="center" wrapText="1"/>
    </xf>
    <xf numFmtId="0" fontId="19" fillId="0" borderId="2" xfId="199" applyFont="1" applyBorder="1" applyAlignment="1">
      <alignment horizontal="center" vertical="center" wrapText="1"/>
    </xf>
    <xf numFmtId="0" fontId="19" fillId="0" borderId="4" xfId="199" applyFont="1" applyBorder="1" applyAlignment="1">
      <alignment horizontal="center" vertical="center" wrapText="1"/>
    </xf>
    <xf numFmtId="0" fontId="19" fillId="0" borderId="2" xfId="199" applyFont="1" applyBorder="1" applyAlignment="1">
      <alignment horizontal="justify" vertical="center" wrapText="1"/>
    </xf>
    <xf numFmtId="0" fontId="19" fillId="0" borderId="3" xfId="199" applyFont="1" applyBorder="1" applyAlignment="1">
      <alignment horizontal="justify" vertical="center" wrapText="1"/>
    </xf>
    <xf numFmtId="0" fontId="19" fillId="0" borderId="4" xfId="199" applyFont="1" applyBorder="1" applyAlignment="1">
      <alignment horizontal="justify" vertical="center" wrapText="1"/>
    </xf>
    <xf numFmtId="168" fontId="10" fillId="0" borderId="2" xfId="0" applyNumberFormat="1" applyFont="1" applyBorder="1" applyAlignment="1">
      <alignment horizontal="center" vertical="center"/>
    </xf>
    <xf numFmtId="168" fontId="10" fillId="0" borderId="4" xfId="0" applyNumberFormat="1" applyFont="1" applyBorder="1" applyAlignment="1">
      <alignment horizontal="center" vertical="center"/>
    </xf>
    <xf numFmtId="168" fontId="10" fillId="0" borderId="2" xfId="2" applyFont="1" applyFill="1" applyBorder="1" applyAlignment="1">
      <alignment horizontal="center" vertical="center"/>
    </xf>
    <xf numFmtId="168" fontId="10" fillId="0" borderId="4" xfId="2" applyFont="1" applyFill="1" applyBorder="1" applyAlignment="1">
      <alignment horizontal="center" vertical="center"/>
    </xf>
    <xf numFmtId="0" fontId="19" fillId="0" borderId="2" xfId="199" applyFont="1" applyBorder="1" applyAlignment="1">
      <alignment horizontal="left" vertical="center" wrapText="1"/>
    </xf>
    <xf numFmtId="0" fontId="19" fillId="0" borderId="3" xfId="199" applyFont="1" applyBorder="1" applyAlignment="1">
      <alignment horizontal="left" vertical="center" wrapText="1"/>
    </xf>
    <xf numFmtId="0" fontId="19" fillId="0" borderId="4" xfId="199" applyFont="1" applyBorder="1" applyAlignment="1">
      <alignment horizontal="left" vertical="center" wrapText="1"/>
    </xf>
    <xf numFmtId="0" fontId="33" fillId="2" borderId="9" xfId="0" applyFont="1" applyFill="1" applyBorder="1" applyAlignment="1">
      <alignment horizontal="left" vertical="center" wrapText="1"/>
    </xf>
    <xf numFmtId="0" fontId="33" fillId="2" borderId="1" xfId="0" applyFont="1" applyFill="1" applyBorder="1" applyAlignment="1">
      <alignment horizontal="left" vertical="center" wrapText="1"/>
    </xf>
    <xf numFmtId="0" fontId="23" fillId="2" borderId="1" xfId="8" applyFont="1" applyFill="1" applyBorder="1" applyAlignment="1">
      <alignment horizontal="center" wrapText="1"/>
    </xf>
    <xf numFmtId="0" fontId="27" fillId="2" borderId="0" xfId="0" applyFont="1" applyFill="1" applyAlignment="1">
      <alignment horizontal="center" vertical="center"/>
    </xf>
    <xf numFmtId="0" fontId="30" fillId="7" borderId="1" xfId="0" applyFont="1" applyFill="1" applyBorder="1" applyAlignment="1">
      <alignment horizontal="center" vertical="center" wrapText="1"/>
    </xf>
    <xf numFmtId="0" fontId="27" fillId="7" borderId="2" xfId="0" applyFont="1" applyFill="1" applyBorder="1" applyAlignment="1">
      <alignment horizontal="center" vertical="center" wrapText="1"/>
    </xf>
    <xf numFmtId="0" fontId="27" fillId="7" borderId="3" xfId="0" applyFont="1" applyFill="1" applyBorder="1" applyAlignment="1">
      <alignment horizontal="center" vertical="center" wrapText="1"/>
    </xf>
    <xf numFmtId="0" fontId="27" fillId="7" borderId="4" xfId="0" applyFont="1" applyFill="1" applyBorder="1" applyAlignment="1">
      <alignment horizontal="center" vertical="center" wrapText="1"/>
    </xf>
    <xf numFmtId="0" fontId="30" fillId="7" borderId="2" xfId="0" applyFont="1" applyFill="1" applyBorder="1" applyAlignment="1">
      <alignment horizontal="center" vertical="center" wrapText="1"/>
    </xf>
    <xf numFmtId="0" fontId="30" fillId="7" borderId="4" xfId="0" applyFont="1" applyFill="1" applyBorder="1" applyAlignment="1">
      <alignment horizontal="center" vertical="center" wrapText="1"/>
    </xf>
    <xf numFmtId="0" fontId="19" fillId="0" borderId="1" xfId="0" applyFont="1" applyBorder="1" applyAlignment="1">
      <alignment horizontal="left" vertical="center"/>
    </xf>
    <xf numFmtId="175" fontId="23" fillId="0" borderId="2" xfId="199" applyNumberFormat="1" applyFont="1" applyBorder="1" applyAlignment="1">
      <alignment horizontal="right" vertical="center" wrapText="1"/>
    </xf>
    <xf numFmtId="175" fontId="23" fillId="0" borderId="3" xfId="199" applyNumberFormat="1" applyFont="1" applyBorder="1" applyAlignment="1">
      <alignment horizontal="right" vertical="center" wrapText="1"/>
    </xf>
    <xf numFmtId="175" fontId="23" fillId="0" borderId="4" xfId="199" applyNumberFormat="1" applyFont="1" applyBorder="1" applyAlignment="1">
      <alignment horizontal="right" vertical="center" wrapText="1"/>
    </xf>
    <xf numFmtId="0" fontId="33" fillId="0" borderId="1" xfId="0" applyFont="1" applyBorder="1" applyAlignment="1">
      <alignment horizontal="left" vertical="center" wrapText="1"/>
    </xf>
    <xf numFmtId="0" fontId="33" fillId="2" borderId="5" xfId="0" applyFont="1" applyFill="1" applyBorder="1" applyAlignment="1">
      <alignment horizontal="left" vertical="center" wrapText="1"/>
    </xf>
    <xf numFmtId="0" fontId="33" fillId="2" borderId="2" xfId="0" applyFont="1" applyFill="1" applyBorder="1" applyAlignment="1">
      <alignment horizontal="left" vertical="center" wrapText="1"/>
    </xf>
    <xf numFmtId="0" fontId="33" fillId="2" borderId="3" xfId="0" applyFont="1" applyFill="1" applyBorder="1" applyAlignment="1">
      <alignment horizontal="left" vertical="center" wrapText="1"/>
    </xf>
    <xf numFmtId="0" fontId="33" fillId="2" borderId="4" xfId="0" applyFont="1" applyFill="1" applyBorder="1" applyAlignment="1">
      <alignment horizontal="left" vertical="center" wrapText="1"/>
    </xf>
    <xf numFmtId="0" fontId="27" fillId="0" borderId="0" xfId="0" applyFont="1" applyAlignment="1">
      <alignment horizontal="left" vertical="center"/>
    </xf>
    <xf numFmtId="0" fontId="18" fillId="0" borderId="0" xfId="0" applyFont="1" applyAlignment="1" applyProtection="1">
      <alignment horizontal="justify" vertical="center" wrapText="1"/>
      <protection locked="0"/>
    </xf>
    <xf numFmtId="0" fontId="50" fillId="4" borderId="2" xfId="0" applyFont="1" applyFill="1" applyBorder="1" applyAlignment="1">
      <alignment horizontal="center" vertical="center"/>
    </xf>
    <xf numFmtId="0" fontId="50" fillId="4" borderId="3" xfId="0" applyFont="1" applyFill="1" applyBorder="1" applyAlignment="1">
      <alignment horizontal="center" vertical="center"/>
    </xf>
    <xf numFmtId="0" fontId="50" fillId="4" borderId="4" xfId="0" applyFont="1" applyFill="1" applyBorder="1" applyAlignment="1">
      <alignment horizontal="center" vertical="center"/>
    </xf>
    <xf numFmtId="0" fontId="11" fillId="0" borderId="2" xfId="0" applyFont="1" applyBorder="1" applyAlignment="1" applyProtection="1">
      <alignment horizontal="left"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9" fillId="0" borderId="0" xfId="0" applyFont="1" applyAlignment="1">
      <alignment horizontal="justify" vertical="justify" wrapText="1"/>
    </xf>
    <xf numFmtId="169" fontId="23" fillId="0" borderId="2" xfId="199" applyNumberFormat="1" applyFont="1" applyBorder="1" applyAlignment="1">
      <alignment horizontal="center" vertical="center" wrapText="1"/>
    </xf>
    <xf numFmtId="169" fontId="23" fillId="0" borderId="3" xfId="199" applyNumberFormat="1" applyFont="1" applyBorder="1" applyAlignment="1">
      <alignment horizontal="center" vertical="center" wrapText="1"/>
    </xf>
    <xf numFmtId="0" fontId="23" fillId="0" borderId="4" xfId="199" applyFont="1" applyBorder="1" applyAlignment="1">
      <alignment horizontal="center" vertical="center" wrapText="1"/>
    </xf>
    <xf numFmtId="0" fontId="27" fillId="0" borderId="0" xfId="0" applyFont="1" applyAlignment="1">
      <alignment horizontal="justify" vertical="center" wrapText="1"/>
    </xf>
    <xf numFmtId="0" fontId="19" fillId="0" borderId="0" xfId="0" applyFont="1" applyAlignment="1">
      <alignment horizontal="justify" vertical="center" wrapText="1"/>
    </xf>
    <xf numFmtId="0" fontId="27" fillId="0" borderId="0" xfId="0" applyFont="1" applyAlignment="1">
      <alignment horizontal="justify" vertical="top" wrapText="1"/>
    </xf>
    <xf numFmtId="0" fontId="23" fillId="0" borderId="0" xfId="0" applyFont="1" applyAlignment="1">
      <alignment horizontal="justify" vertical="justify" wrapText="1"/>
    </xf>
    <xf numFmtId="0" fontId="28" fillId="0" borderId="0" xfId="0" applyFont="1" applyAlignment="1">
      <alignment horizontal="justify" vertical="center"/>
    </xf>
    <xf numFmtId="0" fontId="28" fillId="0" borderId="0" xfId="0" applyFont="1" applyAlignment="1">
      <alignment horizontal="center" vertical="center"/>
    </xf>
    <xf numFmtId="0" fontId="28" fillId="0" borderId="0" xfId="0" applyFont="1" applyAlignment="1">
      <alignment horizontal="left" vertical="center" wrapText="1"/>
    </xf>
    <xf numFmtId="0" fontId="28" fillId="0" borderId="0" xfId="0" applyFont="1" applyAlignment="1">
      <alignment horizontal="justify" vertical="center" wrapText="1"/>
    </xf>
    <xf numFmtId="0" fontId="17" fillId="0" borderId="0" xfId="0" applyFont="1" applyAlignment="1">
      <alignment horizontal="justify" vertical="center"/>
    </xf>
    <xf numFmtId="0" fontId="34" fillId="0" borderId="1" xfId="0" applyFont="1" applyBorder="1" applyAlignment="1">
      <alignment horizontal="right" vertical="center" wrapText="1"/>
    </xf>
    <xf numFmtId="183" fontId="4" fillId="16" borderId="13" xfId="0" applyNumberFormat="1" applyFont="1" applyFill="1" applyBorder="1" applyAlignment="1">
      <alignment horizontal="center" vertical="center"/>
    </xf>
    <xf numFmtId="183" fontId="4" fillId="16" borderId="14" xfId="0" applyNumberFormat="1" applyFont="1" applyFill="1" applyBorder="1" applyAlignment="1">
      <alignment horizontal="center" vertical="center"/>
    </xf>
    <xf numFmtId="183" fontId="4" fillId="16" borderId="15" xfId="0" applyNumberFormat="1" applyFont="1" applyFill="1" applyBorder="1" applyAlignment="1">
      <alignment horizontal="center" vertical="center"/>
    </xf>
    <xf numFmtId="183" fontId="4" fillId="7" borderId="13" xfId="0" applyNumberFormat="1" applyFont="1" applyFill="1" applyBorder="1" applyAlignment="1">
      <alignment horizontal="center" vertical="center"/>
    </xf>
    <xf numFmtId="183" fontId="4" fillId="7" borderId="14" xfId="0" applyNumberFormat="1" applyFont="1" applyFill="1" applyBorder="1" applyAlignment="1">
      <alignment horizontal="center" vertical="center"/>
    </xf>
    <xf numFmtId="183" fontId="4" fillId="7" borderId="15" xfId="0" applyNumberFormat="1" applyFont="1" applyFill="1" applyBorder="1" applyAlignment="1">
      <alignment horizontal="center" vertical="center"/>
    </xf>
    <xf numFmtId="0" fontId="14" fillId="0" borderId="0" xfId="0" applyFont="1" applyAlignment="1" applyProtection="1">
      <alignment horizontal="center" vertical="center" wrapText="1"/>
      <protection locked="0"/>
    </xf>
    <xf numFmtId="0" fontId="14" fillId="2" borderId="0" xfId="0" applyFont="1" applyFill="1" applyAlignment="1">
      <alignment horizontal="center" vertical="center"/>
    </xf>
    <xf numFmtId="0" fontId="44" fillId="0" borderId="0" xfId="0" applyFont="1" applyAlignment="1" applyProtection="1">
      <alignment horizontal="left" vertical="center" wrapText="1"/>
      <protection locked="0"/>
    </xf>
    <xf numFmtId="0" fontId="19" fillId="0" borderId="0" xfId="0" applyFont="1" applyAlignment="1" applyProtection="1">
      <alignment horizontal="center" vertical="center" wrapText="1"/>
      <protection locked="0"/>
    </xf>
    <xf numFmtId="0" fontId="33" fillId="11" borderId="0" xfId="0" applyFont="1" applyFill="1" applyAlignment="1">
      <alignment horizontal="center" vertical="center" wrapText="1"/>
    </xf>
    <xf numFmtId="0" fontId="34" fillId="11" borderId="12" xfId="0" applyFont="1" applyFill="1" applyBorder="1" applyAlignment="1">
      <alignment horizontal="center" vertical="center" wrapText="1"/>
    </xf>
    <xf numFmtId="0" fontId="33" fillId="11" borderId="2" xfId="0" applyFont="1" applyFill="1" applyBorder="1" applyAlignment="1">
      <alignment horizontal="center" vertical="center" wrapText="1"/>
    </xf>
    <xf numFmtId="0" fontId="33" fillId="11" borderId="3" xfId="0" applyFont="1" applyFill="1" applyBorder="1" applyAlignment="1">
      <alignment horizontal="center" vertical="center" wrapText="1"/>
    </xf>
    <xf numFmtId="0" fontId="33" fillId="11" borderId="4" xfId="0" applyFont="1" applyFill="1" applyBorder="1" applyAlignment="1">
      <alignment horizontal="center" vertical="center" wrapText="1"/>
    </xf>
    <xf numFmtId="0" fontId="33" fillId="11" borderId="1" xfId="0" applyFont="1" applyFill="1" applyBorder="1" applyAlignment="1">
      <alignment horizontal="center" vertical="center" wrapText="1"/>
    </xf>
    <xf numFmtId="166" fontId="33" fillId="11" borderId="2" xfId="0" applyNumberFormat="1" applyFont="1" applyFill="1" applyBorder="1" applyAlignment="1">
      <alignment horizontal="right" vertical="center" wrapText="1"/>
    </xf>
    <xf numFmtId="166" fontId="33" fillId="11" borderId="3" xfId="0" applyNumberFormat="1" applyFont="1" applyFill="1" applyBorder="1" applyAlignment="1">
      <alignment horizontal="right" vertical="center" wrapText="1"/>
    </xf>
    <xf numFmtId="166" fontId="33" fillId="11" borderId="4" xfId="0" applyNumberFormat="1" applyFont="1" applyFill="1" applyBorder="1" applyAlignment="1">
      <alignment horizontal="right" vertical="center" wrapText="1"/>
    </xf>
    <xf numFmtId="0" fontId="33" fillId="2" borderId="0" xfId="0" applyFont="1" applyFill="1" applyAlignment="1">
      <alignment horizontal="center" vertical="center" wrapText="1"/>
    </xf>
    <xf numFmtId="0" fontId="34" fillId="2" borderId="0" xfId="0" applyFont="1" applyFill="1" applyAlignment="1">
      <alignment horizontal="center" vertical="center" wrapText="1"/>
    </xf>
    <xf numFmtId="0" fontId="27" fillId="0" borderId="12" xfId="0" applyFont="1" applyBorder="1" applyAlignment="1">
      <alignment horizontal="center" vertical="center" wrapText="1"/>
    </xf>
    <xf numFmtId="0" fontId="33" fillId="2" borderId="2" xfId="0" applyFont="1" applyFill="1" applyBorder="1" applyAlignment="1">
      <alignment horizontal="center" vertical="center" wrapText="1"/>
    </xf>
    <xf numFmtId="0" fontId="33" fillId="2" borderId="3" xfId="0" applyFont="1" applyFill="1" applyBorder="1" applyAlignment="1">
      <alignment horizontal="center" vertical="center" wrapText="1"/>
    </xf>
    <xf numFmtId="0" fontId="33" fillId="2" borderId="4" xfId="0" applyFont="1" applyFill="1" applyBorder="1" applyAlignment="1">
      <alignment horizontal="center" vertical="center" wrapText="1"/>
    </xf>
    <xf numFmtId="0" fontId="19" fillId="2" borderId="2"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19" fillId="2" borderId="4" xfId="0" applyFont="1" applyFill="1" applyBorder="1" applyAlignment="1">
      <alignment horizontal="center" vertical="center" wrapText="1"/>
    </xf>
    <xf numFmtId="164" fontId="33" fillId="2" borderId="2" xfId="0" applyNumberFormat="1" applyFont="1" applyFill="1" applyBorder="1" applyAlignment="1">
      <alignment horizontal="right" vertical="center" wrapText="1"/>
    </xf>
    <xf numFmtId="164" fontId="33" fillId="2" borderId="3" xfId="0" applyNumberFormat="1" applyFont="1" applyFill="1" applyBorder="1" applyAlignment="1">
      <alignment horizontal="right" vertical="center" wrapText="1"/>
    </xf>
    <xf numFmtId="164" fontId="33" fillId="2" borderId="4" xfId="0" applyNumberFormat="1" applyFont="1" applyFill="1" applyBorder="1" applyAlignment="1">
      <alignment horizontal="right" vertical="center" wrapText="1"/>
    </xf>
    <xf numFmtId="0" fontId="19" fillId="0" borderId="0" xfId="0" applyFont="1" applyAlignment="1">
      <alignment horizontal="center"/>
    </xf>
    <xf numFmtId="0" fontId="19" fillId="0" borderId="0" xfId="0" applyFont="1" applyAlignment="1">
      <alignment horizontal="center" vertical="center"/>
    </xf>
    <xf numFmtId="166" fontId="33" fillId="2" borderId="1" xfId="0" applyNumberFormat="1" applyFont="1" applyFill="1" applyBorder="1" applyAlignment="1">
      <alignment horizontal="right" vertical="center" wrapText="1"/>
    </xf>
    <xf numFmtId="185" fontId="33" fillId="2" borderId="2" xfId="0" applyNumberFormat="1" applyFont="1" applyFill="1" applyBorder="1" applyAlignment="1">
      <alignment horizontal="right" vertical="center" wrapText="1"/>
    </xf>
    <xf numFmtId="185" fontId="33" fillId="2" borderId="3" xfId="0" applyNumberFormat="1" applyFont="1" applyFill="1" applyBorder="1" applyAlignment="1">
      <alignment horizontal="right" vertical="center" wrapText="1"/>
    </xf>
    <xf numFmtId="185" fontId="33" fillId="2" borderId="4" xfId="0" applyNumberFormat="1" applyFont="1" applyFill="1" applyBorder="1" applyAlignment="1">
      <alignment horizontal="right" vertical="center" wrapText="1"/>
    </xf>
    <xf numFmtId="183" fontId="27" fillId="0" borderId="0" xfId="0" applyNumberFormat="1" applyFont="1" applyAlignment="1">
      <alignment horizontal="center"/>
    </xf>
    <xf numFmtId="0" fontId="23" fillId="0" borderId="2" xfId="0" applyFont="1" applyBorder="1" applyAlignment="1" applyProtection="1">
      <alignment horizontal="center" vertical="center" wrapText="1"/>
      <protection locked="0"/>
    </xf>
    <xf numFmtId="0" fontId="23" fillId="0" borderId="3"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42" fontId="23" fillId="0" borderId="1" xfId="5" applyFont="1" applyFill="1" applyBorder="1" applyAlignment="1" applyProtection="1">
      <alignment horizontal="right" vertical="center" wrapText="1"/>
      <protection locked="0"/>
    </xf>
    <xf numFmtId="42" fontId="23" fillId="0" borderId="3" xfId="5" applyFont="1" applyFill="1" applyBorder="1" applyAlignment="1" applyProtection="1">
      <alignment horizontal="right" vertical="center" wrapText="1"/>
      <protection locked="0"/>
    </xf>
    <xf numFmtId="42" fontId="23" fillId="0" borderId="4" xfId="5" applyFont="1" applyFill="1" applyBorder="1" applyAlignment="1" applyProtection="1">
      <alignment horizontal="right" vertical="center" wrapText="1"/>
      <protection locked="0"/>
    </xf>
    <xf numFmtId="0" fontId="27" fillId="0" borderId="12" xfId="0" applyFont="1" applyBorder="1" applyAlignment="1" applyProtection="1">
      <alignment horizontal="center" vertical="center" wrapText="1"/>
      <protection locked="0"/>
    </xf>
    <xf numFmtId="0" fontId="28" fillId="9" borderId="2" xfId="0" applyFont="1" applyFill="1" applyBorder="1" applyAlignment="1" applyProtection="1">
      <alignment horizontal="center" vertical="center" wrapText="1"/>
      <protection locked="0"/>
    </xf>
    <xf numFmtId="0" fontId="28" fillId="9" borderId="3" xfId="0" applyFont="1" applyFill="1" applyBorder="1" applyAlignment="1" applyProtection="1">
      <alignment horizontal="center" vertical="center" wrapText="1"/>
      <protection locked="0"/>
    </xf>
    <xf numFmtId="0" fontId="28" fillId="9" borderId="4" xfId="0" applyFont="1" applyFill="1" applyBorder="1" applyAlignment="1" applyProtection="1">
      <alignment horizontal="center" vertical="center" wrapText="1"/>
      <protection locked="0"/>
    </xf>
    <xf numFmtId="0" fontId="28" fillId="9" borderId="2" xfId="0" applyFont="1" applyFill="1" applyBorder="1" applyAlignment="1" applyProtection="1">
      <alignment horizontal="center" wrapText="1"/>
      <protection locked="0"/>
    </xf>
    <xf numFmtId="0" fontId="28" fillId="9" borderId="4" xfId="0" applyFont="1" applyFill="1" applyBorder="1" applyAlignment="1" applyProtection="1">
      <alignment horizontal="center" wrapText="1"/>
      <protection locked="0"/>
    </xf>
    <xf numFmtId="0" fontId="23" fillId="9" borderId="6" xfId="0" applyFont="1" applyFill="1" applyBorder="1" applyAlignment="1" applyProtection="1">
      <alignment horizontal="center" vertical="center" wrapText="1"/>
      <protection locked="0"/>
    </xf>
    <xf numFmtId="0" fontId="23" fillId="9" borderId="12" xfId="0" applyFont="1" applyFill="1" applyBorder="1" applyAlignment="1" applyProtection="1">
      <alignment horizontal="center" vertical="center" wrapText="1"/>
      <protection locked="0"/>
    </xf>
    <xf numFmtId="0" fontId="23" fillId="9" borderId="10" xfId="0" applyFont="1" applyFill="1" applyBorder="1" applyAlignment="1" applyProtection="1">
      <alignment horizontal="center" vertical="center" wrapText="1"/>
      <protection locked="0"/>
    </xf>
    <xf numFmtId="0" fontId="23" fillId="9" borderId="2" xfId="0" applyFont="1" applyFill="1" applyBorder="1" applyAlignment="1" applyProtection="1">
      <alignment horizontal="center" vertical="center" wrapText="1"/>
      <protection locked="0"/>
    </xf>
    <xf numFmtId="175" fontId="23" fillId="9" borderId="2" xfId="2" applyNumberFormat="1" applyFont="1" applyFill="1" applyBorder="1" applyAlignment="1" applyProtection="1">
      <alignment horizontal="center" vertical="center" wrapText="1"/>
      <protection locked="0"/>
    </xf>
    <xf numFmtId="175" fontId="23" fillId="9" borderId="3" xfId="2" applyNumberFormat="1" applyFont="1" applyFill="1" applyBorder="1" applyAlignment="1" applyProtection="1">
      <alignment horizontal="center" vertical="center" wrapText="1"/>
      <protection locked="0"/>
    </xf>
    <xf numFmtId="175" fontId="23" fillId="9" borderId="4" xfId="2" applyNumberFormat="1" applyFont="1" applyFill="1" applyBorder="1" applyAlignment="1" applyProtection="1">
      <alignment horizontal="center" vertical="center" wrapText="1"/>
      <protection locked="0"/>
    </xf>
    <xf numFmtId="0" fontId="23" fillId="0" borderId="6" xfId="0" applyFont="1" applyBorder="1" applyAlignment="1" applyProtection="1">
      <alignment horizontal="center" vertical="center" wrapText="1"/>
      <protection locked="0"/>
    </xf>
    <xf numFmtId="0" fontId="23" fillId="0" borderId="12" xfId="0" applyFont="1" applyBorder="1" applyAlignment="1" applyProtection="1">
      <alignment horizontal="center" vertical="center" wrapText="1"/>
      <protection locked="0"/>
    </xf>
    <xf numFmtId="0" fontId="23" fillId="0" borderId="10" xfId="0" applyFont="1" applyBorder="1" applyAlignment="1" applyProtection="1">
      <alignment horizontal="center" vertical="center" wrapText="1"/>
      <protection locked="0"/>
    </xf>
    <xf numFmtId="0" fontId="23" fillId="0" borderId="4" xfId="0" applyFont="1" applyBorder="1" applyAlignment="1" applyProtection="1">
      <alignment horizontal="center" vertical="center" wrapText="1"/>
      <protection locked="0"/>
    </xf>
    <xf numFmtId="3" fontId="23" fillId="0" borderId="2" xfId="2" applyNumberFormat="1" applyFont="1" applyFill="1" applyBorder="1" applyAlignment="1" applyProtection="1">
      <alignment horizontal="right" vertical="center" wrapText="1"/>
      <protection locked="0"/>
    </xf>
    <xf numFmtId="3" fontId="23" fillId="0" borderId="3" xfId="2" applyNumberFormat="1" applyFont="1" applyFill="1" applyBorder="1" applyAlignment="1" applyProtection="1">
      <alignment horizontal="right" vertical="center" wrapText="1"/>
      <protection locked="0"/>
    </xf>
    <xf numFmtId="3" fontId="23" fillId="0" borderId="4" xfId="2" applyNumberFormat="1" applyFont="1" applyFill="1" applyBorder="1" applyAlignment="1" applyProtection="1">
      <alignment horizontal="right" vertical="center" wrapText="1"/>
      <protection locked="0"/>
    </xf>
    <xf numFmtId="0" fontId="23" fillId="0" borderId="2" xfId="0" applyFont="1" applyBorder="1" applyAlignment="1" applyProtection="1">
      <alignment horizontal="center" wrapText="1"/>
      <protection locked="0"/>
    </xf>
    <xf numFmtId="0" fontId="23" fillId="0" borderId="4" xfId="0" applyFont="1" applyBorder="1" applyAlignment="1" applyProtection="1">
      <alignment horizontal="center" wrapText="1"/>
      <protection locked="0"/>
    </xf>
    <xf numFmtId="0" fontId="27" fillId="0" borderId="0" xfId="0" applyFont="1" applyAlignment="1" applyProtection="1">
      <alignment horizontal="center" vertical="center" wrapText="1"/>
      <protection locked="0"/>
    </xf>
    <xf numFmtId="0" fontId="27" fillId="0" borderId="0" xfId="0" applyFont="1" applyAlignment="1">
      <alignment horizontal="center" vertical="center" wrapText="1"/>
    </xf>
    <xf numFmtId="183" fontId="4" fillId="6" borderId="13" xfId="0" applyNumberFormat="1" applyFont="1" applyFill="1" applyBorder="1" applyAlignment="1">
      <alignment horizontal="center" vertical="center"/>
    </xf>
    <xf numFmtId="183" fontId="4" fillId="6" borderId="14" xfId="0" applyNumberFormat="1" applyFont="1" applyFill="1" applyBorder="1" applyAlignment="1">
      <alignment horizontal="center" vertical="center"/>
    </xf>
    <xf numFmtId="183" fontId="4" fillId="6" borderId="15" xfId="0" applyNumberFormat="1" applyFont="1" applyFill="1" applyBorder="1" applyAlignment="1">
      <alignment horizontal="center" vertical="center"/>
    </xf>
    <xf numFmtId="0" fontId="40" fillId="14" borderId="8" xfId="0" applyFont="1" applyFill="1" applyBorder="1" applyAlignment="1">
      <alignment horizontal="center" vertical="center" wrapText="1"/>
    </xf>
    <xf numFmtId="0" fontId="40" fillId="14" borderId="0" xfId="0" applyFont="1" applyFill="1" applyAlignment="1">
      <alignment horizontal="center" vertical="center" wrapText="1"/>
    </xf>
    <xf numFmtId="0" fontId="27" fillId="0" borderId="0" xfId="0" applyFont="1" applyAlignment="1">
      <alignment horizontal="center"/>
    </xf>
    <xf numFmtId="0" fontId="19" fillId="2" borderId="2" xfId="0" applyFont="1" applyFill="1" applyBorder="1" applyAlignment="1">
      <alignment horizontal="justify" vertical="center" wrapText="1"/>
    </xf>
    <xf numFmtId="0" fontId="19" fillId="2" borderId="3" xfId="0" applyFont="1" applyFill="1" applyBorder="1" applyAlignment="1">
      <alignment horizontal="justify" vertical="center" wrapText="1"/>
    </xf>
    <xf numFmtId="0" fontId="19" fillId="2" borderId="4" xfId="0" applyFont="1" applyFill="1" applyBorder="1" applyAlignment="1">
      <alignment horizontal="justify" vertical="center" wrapText="1"/>
    </xf>
    <xf numFmtId="0" fontId="33" fillId="0" borderId="3" xfId="0" applyFont="1" applyBorder="1" applyAlignment="1">
      <alignment horizontal="center" vertical="center" wrapText="1"/>
    </xf>
    <xf numFmtId="0" fontId="19" fillId="0" borderId="2"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4" xfId="0" applyFont="1" applyBorder="1" applyAlignment="1">
      <alignment horizontal="center" vertical="center" wrapText="1"/>
    </xf>
    <xf numFmtId="168" fontId="33" fillId="0" borderId="2" xfId="0" applyNumberFormat="1" applyFont="1" applyBorder="1" applyAlignment="1">
      <alignment horizontal="right" vertical="center" wrapText="1"/>
    </xf>
    <xf numFmtId="168" fontId="33" fillId="0" borderId="3" xfId="0" applyNumberFormat="1" applyFont="1" applyBorder="1" applyAlignment="1">
      <alignment horizontal="right" vertical="center" wrapText="1"/>
    </xf>
    <xf numFmtId="168" fontId="33" fillId="0" borderId="4" xfId="0" applyNumberFormat="1" applyFont="1" applyBorder="1" applyAlignment="1">
      <alignment horizontal="right" vertical="center" wrapText="1"/>
    </xf>
    <xf numFmtId="0" fontId="40" fillId="12" borderId="8" xfId="0" applyFont="1" applyFill="1" applyBorder="1" applyAlignment="1">
      <alignment horizontal="center" vertical="center" wrapText="1"/>
    </xf>
    <xf numFmtId="0" fontId="40" fillId="12" borderId="0" xfId="0" applyFont="1" applyFill="1" applyAlignment="1">
      <alignment horizontal="center" vertical="center" wrapText="1"/>
    </xf>
    <xf numFmtId="0" fontId="34" fillId="2" borderId="9" xfId="0" applyFont="1" applyFill="1" applyBorder="1" applyAlignment="1">
      <alignment horizontal="center" vertical="center" wrapText="1"/>
    </xf>
    <xf numFmtId="0" fontId="27" fillId="2" borderId="12" xfId="0" applyFont="1" applyFill="1" applyBorder="1" applyAlignment="1">
      <alignment horizontal="center" vertical="center" wrapText="1"/>
    </xf>
    <xf numFmtId="166" fontId="33" fillId="11" borderId="1" xfId="0" applyNumberFormat="1" applyFont="1" applyFill="1" applyBorder="1" applyAlignment="1">
      <alignment horizontal="right" vertical="center" wrapText="1"/>
    </xf>
    <xf numFmtId="0" fontId="2" fillId="0" borderId="0" xfId="199" applyFont="1" applyAlignment="1">
      <alignment horizontal="justify" vertical="center" wrapText="1"/>
    </xf>
    <xf numFmtId="0" fontId="34" fillId="0" borderId="0" xfId="0" applyFont="1" applyAlignment="1">
      <alignment horizontal="left" vertical="center" wrapText="1"/>
    </xf>
    <xf numFmtId="0" fontId="23" fillId="2" borderId="1" xfId="0" applyFont="1" applyFill="1" applyBorder="1" applyAlignment="1">
      <alignment horizontal="center" vertical="center" wrapText="1"/>
    </xf>
    <xf numFmtId="0" fontId="23" fillId="2" borderId="2" xfId="0" applyFont="1" applyFill="1" applyBorder="1" applyAlignment="1">
      <alignment horizontal="center" vertical="center" wrapText="1"/>
    </xf>
    <xf numFmtId="0" fontId="23" fillId="2" borderId="3" xfId="0" applyFont="1" applyFill="1" applyBorder="1" applyAlignment="1">
      <alignment horizontal="center" vertical="center" wrapText="1"/>
    </xf>
    <xf numFmtId="0" fontId="23" fillId="2" borderId="4" xfId="0" applyFont="1" applyFill="1" applyBorder="1" applyAlignment="1">
      <alignment horizontal="center" vertical="center" wrapText="1"/>
    </xf>
    <xf numFmtId="0" fontId="23" fillId="0" borderId="2" xfId="0" applyFont="1" applyBorder="1" applyAlignment="1">
      <alignment horizontal="center" vertical="center" wrapText="1"/>
    </xf>
    <xf numFmtId="0" fontId="23" fillId="0" borderId="3" xfId="0" applyFont="1" applyBorder="1" applyAlignment="1">
      <alignment horizontal="center" vertical="center" wrapText="1"/>
    </xf>
    <xf numFmtId="0" fontId="23" fillId="0" borderId="4" xfId="0" applyFont="1" applyBorder="1" applyAlignment="1">
      <alignment horizontal="center" vertical="center" wrapText="1"/>
    </xf>
    <xf numFmtId="168" fontId="23" fillId="2" borderId="2" xfId="0" applyNumberFormat="1" applyFont="1" applyFill="1" applyBorder="1" applyAlignment="1">
      <alignment horizontal="right" vertical="center" wrapText="1"/>
    </xf>
    <xf numFmtId="168" fontId="23" fillId="2" borderId="3" xfId="0" applyNumberFormat="1" applyFont="1" applyFill="1" applyBorder="1" applyAlignment="1">
      <alignment horizontal="right" vertical="center" wrapText="1"/>
    </xf>
    <xf numFmtId="168" fontId="23" fillId="2" borderId="4" xfId="0" applyNumberFormat="1" applyFont="1" applyFill="1" applyBorder="1" applyAlignment="1">
      <alignment horizontal="right" vertical="center" wrapText="1"/>
    </xf>
    <xf numFmtId="0" fontId="34" fillId="8" borderId="0" xfId="0" applyFont="1" applyFill="1" applyAlignment="1">
      <alignment horizontal="left" vertical="center" wrapText="1"/>
    </xf>
    <xf numFmtId="0" fontId="23" fillId="0" borderId="0" xfId="0" applyFont="1" applyAlignment="1">
      <alignment horizontal="center" vertical="center" wrapText="1"/>
    </xf>
    <xf numFmtId="0" fontId="28" fillId="0" borderId="0" xfId="0" applyFont="1" applyAlignment="1">
      <alignment horizontal="center" vertical="center" wrapText="1"/>
    </xf>
    <xf numFmtId="0" fontId="19" fillId="2" borderId="1" xfId="0" applyFont="1" applyFill="1" applyBorder="1" applyAlignment="1">
      <alignment horizontal="justify" vertical="justify" wrapText="1"/>
    </xf>
    <xf numFmtId="168" fontId="23" fillId="2" borderId="1" xfId="0" applyNumberFormat="1" applyFont="1" applyFill="1" applyBorder="1" applyAlignment="1">
      <alignment horizontal="right" vertical="center" wrapText="1"/>
    </xf>
    <xf numFmtId="164" fontId="23" fillId="2" borderId="1" xfId="0" applyNumberFormat="1" applyFont="1" applyFill="1" applyBorder="1" applyAlignment="1">
      <alignment horizontal="right" vertical="center" wrapText="1"/>
    </xf>
    <xf numFmtId="0" fontId="34" fillId="0" borderId="13" xfId="0" applyFont="1" applyBorder="1" applyAlignment="1">
      <alignment horizontal="center" vertical="center" wrapText="1"/>
    </xf>
    <xf numFmtId="0" fontId="34" fillId="0" borderId="14" xfId="0" applyFont="1" applyBorder="1" applyAlignment="1">
      <alignment horizontal="center" vertical="center" wrapText="1"/>
    </xf>
    <xf numFmtId="0" fontId="34" fillId="0" borderId="15" xfId="0" applyFont="1" applyBorder="1" applyAlignment="1">
      <alignment horizontal="center" vertical="center" wrapText="1"/>
    </xf>
    <xf numFmtId="0" fontId="33" fillId="2" borderId="6" xfId="0" applyFont="1" applyFill="1" applyBorder="1" applyAlignment="1">
      <alignment horizontal="center" vertical="center" wrapText="1"/>
    </xf>
    <xf numFmtId="0" fontId="33" fillId="2" borderId="12" xfId="0" applyFont="1" applyFill="1" applyBorder="1" applyAlignment="1">
      <alignment horizontal="center" vertical="center" wrapText="1"/>
    </xf>
    <xf numFmtId="0" fontId="33" fillId="2" borderId="10" xfId="0" applyFont="1" applyFill="1" applyBorder="1" applyAlignment="1">
      <alignment horizontal="center" vertical="center" wrapText="1"/>
    </xf>
    <xf numFmtId="164" fontId="33" fillId="2" borderId="2" xfId="0" applyNumberFormat="1" applyFont="1" applyFill="1" applyBorder="1" applyAlignment="1">
      <alignment horizontal="center" vertical="center" wrapText="1"/>
    </xf>
    <xf numFmtId="164" fontId="33" fillId="2" borderId="3" xfId="0" applyNumberFormat="1" applyFont="1" applyFill="1" applyBorder="1" applyAlignment="1">
      <alignment horizontal="center" vertical="center" wrapText="1"/>
    </xf>
    <xf numFmtId="164" fontId="33" fillId="2" borderId="4" xfId="0" applyNumberFormat="1" applyFont="1" applyFill="1" applyBorder="1" applyAlignment="1">
      <alignment horizontal="center" vertical="center" wrapText="1"/>
    </xf>
    <xf numFmtId="0" fontId="34" fillId="0" borderId="13" xfId="0" applyFont="1" applyBorder="1" applyAlignment="1">
      <alignment horizontal="left" vertical="center" wrapText="1"/>
    </xf>
    <xf numFmtId="0" fontId="34" fillId="0" borderId="14" xfId="0" applyFont="1" applyBorder="1" applyAlignment="1">
      <alignment horizontal="left" vertical="center" wrapText="1"/>
    </xf>
    <xf numFmtId="0" fontId="34" fillId="0" borderId="15" xfId="0" applyFont="1" applyBorder="1" applyAlignment="1">
      <alignment horizontal="left" vertical="center" wrapText="1"/>
    </xf>
    <xf numFmtId="0" fontId="23" fillId="0" borderId="1" xfId="0" applyFont="1" applyBorder="1" applyAlignment="1" applyProtection="1">
      <alignment horizontal="justify" vertical="center" wrapText="1"/>
      <protection locked="0"/>
    </xf>
    <xf numFmtId="0" fontId="34" fillId="2" borderId="1" xfId="0" applyFont="1" applyFill="1" applyBorder="1" applyAlignment="1">
      <alignment horizontal="center" vertical="center" wrapText="1"/>
    </xf>
    <xf numFmtId="0" fontId="23" fillId="0" borderId="1" xfId="0" applyFont="1" applyBorder="1" applyAlignment="1" applyProtection="1">
      <alignment horizontal="justify" vertical="justify" wrapText="1"/>
      <protection locked="0"/>
    </xf>
    <xf numFmtId="0" fontId="33" fillId="0" borderId="12" xfId="0" applyFont="1" applyBorder="1" applyAlignment="1">
      <alignment horizontal="left" vertical="center" wrapText="1"/>
    </xf>
    <xf numFmtId="181" fontId="23" fillId="0" borderId="2" xfId="2" applyNumberFormat="1" applyFont="1" applyFill="1" applyBorder="1" applyAlignment="1" applyProtection="1">
      <alignment horizontal="center" vertical="center" wrapText="1"/>
      <protection locked="0"/>
    </xf>
    <xf numFmtId="181" fontId="23" fillId="0" borderId="3" xfId="2" applyNumberFormat="1" applyFont="1" applyFill="1" applyBorder="1" applyAlignment="1" applyProtection="1">
      <alignment horizontal="center" vertical="center" wrapText="1"/>
      <protection locked="0"/>
    </xf>
    <xf numFmtId="181" fontId="23" fillId="0" borderId="4" xfId="2" applyNumberFormat="1" applyFont="1" applyFill="1" applyBorder="1" applyAlignment="1" applyProtection="1">
      <alignment horizontal="center" vertical="center" wrapText="1"/>
      <protection locked="0"/>
    </xf>
    <xf numFmtId="0" fontId="23" fillId="0" borderId="2" xfId="0" applyFont="1" applyBorder="1" applyAlignment="1" applyProtection="1">
      <alignment horizontal="left" vertical="center" wrapText="1"/>
      <protection locked="0"/>
    </xf>
    <xf numFmtId="0" fontId="23" fillId="0" borderId="3" xfId="0" applyFont="1" applyBorder="1" applyAlignment="1" applyProtection="1">
      <alignment horizontal="left" vertical="center" wrapText="1"/>
      <protection locked="0"/>
    </xf>
    <xf numFmtId="0" fontId="23" fillId="0" borderId="4" xfId="0" applyFont="1" applyBorder="1" applyAlignment="1" applyProtection="1">
      <alignment horizontal="left" vertical="center" wrapText="1"/>
      <protection locked="0"/>
    </xf>
    <xf numFmtId="168" fontId="19" fillId="0" borderId="0" xfId="0" applyNumberFormat="1" applyFont="1" applyAlignment="1">
      <alignment horizontal="center" vertical="center" wrapText="1"/>
    </xf>
    <xf numFmtId="0" fontId="31" fillId="0" borderId="1" xfId="0" applyFont="1" applyBorder="1" applyAlignment="1">
      <alignment horizontal="center" vertical="center" wrapText="1"/>
    </xf>
    <xf numFmtId="0" fontId="19" fillId="0" borderId="1" xfId="199" applyFont="1" applyBorder="1" applyAlignment="1">
      <alignment horizontal="justify" vertical="center" wrapText="1"/>
    </xf>
    <xf numFmtId="175" fontId="19" fillId="0" borderId="1" xfId="2" applyNumberFormat="1" applyFont="1" applyFill="1" applyBorder="1" applyAlignment="1">
      <alignment horizontal="left" vertical="center"/>
    </xf>
    <xf numFmtId="178" fontId="27" fillId="0" borderId="1" xfId="0" applyNumberFormat="1" applyFont="1" applyBorder="1" applyAlignment="1">
      <alignment horizontal="center" vertical="center" wrapText="1"/>
    </xf>
    <xf numFmtId="0" fontId="31" fillId="9" borderId="1" xfId="0" applyFont="1" applyFill="1" applyBorder="1" applyAlignment="1">
      <alignment horizontal="center" vertical="center" wrapText="1"/>
    </xf>
    <xf numFmtId="0" fontId="19" fillId="9" borderId="1" xfId="199" applyFont="1" applyFill="1" applyBorder="1" applyAlignment="1">
      <alignment horizontal="justify" vertical="center" wrapText="1"/>
    </xf>
    <xf numFmtId="175" fontId="19" fillId="9" borderId="1" xfId="2" applyNumberFormat="1" applyFont="1" applyFill="1" applyBorder="1" applyAlignment="1">
      <alignment horizontal="left" vertical="center"/>
    </xf>
    <xf numFmtId="0" fontId="31" fillId="9" borderId="2" xfId="0" applyFont="1" applyFill="1" applyBorder="1" applyAlignment="1">
      <alignment horizontal="center" vertical="center" wrapText="1"/>
    </xf>
    <xf numFmtId="0" fontId="31" fillId="9" borderId="4" xfId="0" applyFont="1" applyFill="1" applyBorder="1" applyAlignment="1">
      <alignment horizontal="center" vertical="center" wrapText="1"/>
    </xf>
    <xf numFmtId="0" fontId="19" fillId="0" borderId="1" xfId="0" applyFont="1" applyBorder="1" applyAlignment="1">
      <alignment horizontal="justify" vertical="center" wrapText="1"/>
    </xf>
    <xf numFmtId="0" fontId="19" fillId="0" borderId="1" xfId="0" applyFont="1" applyBorder="1" applyAlignment="1">
      <alignment horizontal="justify" vertical="center"/>
    </xf>
    <xf numFmtId="177" fontId="23" fillId="0" borderId="2" xfId="5" applyNumberFormat="1" applyFont="1" applyFill="1" applyBorder="1" applyAlignment="1">
      <alignment horizontal="center" vertical="center" wrapText="1"/>
    </xf>
    <xf numFmtId="177" fontId="23" fillId="0" borderId="4" xfId="5" applyNumberFormat="1" applyFont="1" applyFill="1" applyBorder="1" applyAlignment="1">
      <alignment horizontal="center" vertical="center" wrapText="1"/>
    </xf>
    <xf numFmtId="0" fontId="23" fillId="0" borderId="1" xfId="0" applyFont="1" applyBorder="1" applyAlignment="1">
      <alignment horizontal="center" vertical="center" wrapText="1"/>
    </xf>
    <xf numFmtId="0" fontId="23" fillId="0" borderId="1" xfId="0" applyFont="1" applyBorder="1" applyAlignment="1">
      <alignment horizontal="justify" vertical="center" wrapText="1"/>
    </xf>
    <xf numFmtId="177" fontId="23" fillId="0" borderId="1" xfId="5" applyNumberFormat="1" applyFont="1" applyFill="1" applyBorder="1" applyAlignment="1">
      <alignment horizontal="center" vertical="center" wrapText="1"/>
    </xf>
    <xf numFmtId="0" fontId="23" fillId="8" borderId="6" xfId="0" applyFont="1" applyFill="1" applyBorder="1" applyAlignment="1">
      <alignment horizontal="center" vertical="center" wrapText="1"/>
    </xf>
    <xf numFmtId="0" fontId="23" fillId="8" borderId="10" xfId="0" applyFont="1" applyFill="1" applyBorder="1" applyAlignment="1">
      <alignment horizontal="center" vertical="center" wrapText="1"/>
    </xf>
    <xf numFmtId="0" fontId="19" fillId="0" borderId="9" xfId="0" applyFont="1" applyBorder="1" applyAlignment="1">
      <alignment horizontal="justify" vertical="center" wrapText="1"/>
    </xf>
    <xf numFmtId="177" fontId="23" fillId="0" borderId="6" xfId="5" applyNumberFormat="1" applyFont="1" applyFill="1" applyBorder="1" applyAlignment="1">
      <alignment horizontal="center" vertical="center" wrapText="1"/>
    </xf>
    <xf numFmtId="177" fontId="23" fillId="0" borderId="10" xfId="5" applyNumberFormat="1" applyFont="1" applyFill="1" applyBorder="1" applyAlignment="1">
      <alignment horizontal="center" vertical="center" wrapText="1"/>
    </xf>
    <xf numFmtId="0" fontId="23" fillId="8" borderId="2" xfId="0" applyFont="1" applyFill="1" applyBorder="1" applyAlignment="1">
      <alignment horizontal="center" vertical="center" wrapText="1"/>
    </xf>
    <xf numFmtId="0" fontId="23" fillId="8" borderId="4" xfId="0" applyFont="1" applyFill="1" applyBorder="1" applyAlignment="1">
      <alignment horizontal="center" vertical="center" wrapText="1"/>
    </xf>
    <xf numFmtId="168" fontId="31" fillId="0" borderId="1" xfId="2" applyFont="1" applyFill="1" applyBorder="1" applyAlignment="1">
      <alignment horizontal="center" vertical="center" wrapText="1"/>
    </xf>
    <xf numFmtId="0" fontId="31" fillId="8" borderId="1" xfId="0" applyFont="1" applyFill="1" applyBorder="1" applyAlignment="1">
      <alignment horizontal="center" vertical="center" wrapText="1"/>
    </xf>
    <xf numFmtId="168" fontId="19" fillId="0" borderId="2" xfId="2" applyFont="1" applyFill="1" applyBorder="1" applyAlignment="1">
      <alignment horizontal="center" vertical="center"/>
    </xf>
    <xf numFmtId="168" fontId="19" fillId="0" borderId="4" xfId="2" applyFont="1" applyFill="1" applyBorder="1" applyAlignment="1">
      <alignment horizontal="center" vertical="center"/>
    </xf>
    <xf numFmtId="0" fontId="18" fillId="2" borderId="1" xfId="8" applyFont="1" applyFill="1" applyBorder="1" applyAlignment="1">
      <alignment horizontal="center" wrapText="1"/>
    </xf>
    <xf numFmtId="0" fontId="26" fillId="0" borderId="1" xfId="0" applyFont="1" applyBorder="1" applyAlignment="1">
      <alignment horizontal="left" vertical="center" wrapText="1"/>
    </xf>
    <xf numFmtId="0" fontId="26" fillId="2" borderId="1" xfId="0" applyFont="1" applyFill="1" applyBorder="1" applyAlignment="1">
      <alignment horizontal="left" vertical="center" wrapText="1"/>
    </xf>
    <xf numFmtId="0" fontId="26" fillId="2" borderId="5" xfId="0" applyFont="1" applyFill="1" applyBorder="1" applyAlignment="1">
      <alignment horizontal="left" vertical="center" wrapText="1"/>
    </xf>
    <xf numFmtId="0" fontId="26" fillId="2" borderId="2" xfId="0" applyFont="1" applyFill="1" applyBorder="1" applyAlignment="1">
      <alignment horizontal="left" vertical="center" wrapText="1"/>
    </xf>
    <xf numFmtId="0" fontId="26" fillId="2" borderId="3" xfId="0" applyFont="1" applyFill="1" applyBorder="1" applyAlignment="1">
      <alignment horizontal="left" vertical="center" wrapText="1"/>
    </xf>
    <xf numFmtId="0" fontId="26" fillId="2" borderId="4" xfId="0" applyFont="1" applyFill="1" applyBorder="1" applyAlignment="1">
      <alignment horizontal="left" vertical="center" wrapText="1"/>
    </xf>
    <xf numFmtId="0" fontId="26" fillId="2" borderId="9" xfId="0" applyFont="1" applyFill="1" applyBorder="1" applyAlignment="1">
      <alignment horizontal="left" vertical="center" wrapText="1"/>
    </xf>
    <xf numFmtId="0" fontId="4" fillId="0" borderId="0" xfId="0" applyFont="1" applyAlignment="1">
      <alignment horizontal="left" vertical="center"/>
    </xf>
    <xf numFmtId="0" fontId="17" fillId="0" borderId="0" xfId="0" applyFont="1" applyAlignment="1">
      <alignment horizontal="justify" vertical="justify" wrapText="1"/>
    </xf>
    <xf numFmtId="0" fontId="17" fillId="0" borderId="1" xfId="0" applyFont="1" applyBorder="1" applyAlignment="1">
      <alignment horizontal="left" vertical="center"/>
    </xf>
    <xf numFmtId="169" fontId="18" fillId="0" borderId="2" xfId="199" applyNumberFormat="1" applyFont="1" applyBorder="1" applyAlignment="1">
      <alignment horizontal="center" vertical="center" wrapText="1"/>
    </xf>
    <xf numFmtId="169" fontId="18" fillId="0" borderId="3" xfId="199" applyNumberFormat="1" applyFont="1" applyBorder="1" applyAlignment="1">
      <alignment horizontal="center" vertical="center" wrapText="1"/>
    </xf>
    <xf numFmtId="0" fontId="18" fillId="0" borderId="4" xfId="199" applyFont="1" applyBorder="1" applyAlignment="1">
      <alignment horizontal="center" vertical="center" wrapText="1"/>
    </xf>
    <xf numFmtId="175" fontId="18" fillId="0" borderId="2" xfId="199" applyNumberFormat="1" applyFont="1" applyBorder="1" applyAlignment="1">
      <alignment horizontal="right" vertical="center" wrapText="1"/>
    </xf>
    <xf numFmtId="175" fontId="18" fillId="0" borderId="3" xfId="199" applyNumberFormat="1" applyFont="1" applyBorder="1" applyAlignment="1">
      <alignment horizontal="right" vertical="center" wrapText="1"/>
    </xf>
    <xf numFmtId="175" fontId="18" fillId="0" borderId="4" xfId="199" applyNumberFormat="1" applyFont="1" applyBorder="1" applyAlignment="1">
      <alignment horizontal="right" vertical="center" wrapText="1"/>
    </xf>
    <xf numFmtId="0" fontId="18" fillId="0" borderId="0" xfId="0" applyFont="1" applyAlignment="1">
      <alignment horizontal="justify" vertical="justify" wrapText="1"/>
    </xf>
    <xf numFmtId="0" fontId="17" fillId="0" borderId="0" xfId="0" applyFont="1" applyAlignment="1">
      <alignment horizontal="justify" vertical="center" wrapText="1"/>
    </xf>
    <xf numFmtId="0" fontId="4" fillId="0" borderId="0" xfId="0" applyFont="1" applyAlignment="1">
      <alignment horizontal="justify" vertical="center" wrapText="1"/>
    </xf>
    <xf numFmtId="0" fontId="4" fillId="0" borderId="0" xfId="0" applyFont="1" applyAlignment="1">
      <alignment horizontal="justify" vertical="top" wrapText="1"/>
    </xf>
    <xf numFmtId="0" fontId="17" fillId="0" borderId="0" xfId="0" applyFont="1" applyAlignment="1">
      <alignment horizontal="left" vertical="center" wrapText="1"/>
    </xf>
    <xf numFmtId="0" fontId="6" fillId="0" borderId="0" xfId="0" applyFont="1" applyAlignment="1">
      <alignment horizontal="justify" vertical="center"/>
    </xf>
    <xf numFmtId="0" fontId="6" fillId="0" borderId="0" xfId="0" applyFont="1" applyAlignment="1">
      <alignment horizontal="center" vertical="center"/>
    </xf>
    <xf numFmtId="0" fontId="4" fillId="0" borderId="0" xfId="0" applyFont="1" applyAlignment="1">
      <alignment horizontal="center" vertical="center"/>
    </xf>
    <xf numFmtId="0" fontId="6" fillId="0" borderId="0" xfId="0" applyFont="1" applyAlignment="1">
      <alignment horizontal="left" vertical="center" wrapText="1"/>
    </xf>
    <xf numFmtId="0" fontId="18" fillId="0" borderId="0" xfId="0" applyFont="1" applyAlignment="1">
      <alignment horizontal="justify" vertical="center" wrapText="1"/>
    </xf>
    <xf numFmtId="0" fontId="6" fillId="0" borderId="0" xfId="0" applyFont="1" applyAlignment="1">
      <alignment horizontal="justify" vertical="center" wrapText="1"/>
    </xf>
    <xf numFmtId="174" fontId="2" fillId="0" borderId="1" xfId="0" applyNumberFormat="1" applyFont="1" applyBorder="1" applyAlignment="1">
      <alignment horizontal="center" vertical="center"/>
    </xf>
    <xf numFmtId="0" fontId="9" fillId="0" borderId="1" xfId="0" applyFont="1" applyBorder="1" applyAlignment="1">
      <alignment vertical="center" wrapText="1"/>
    </xf>
    <xf numFmtId="0" fontId="6" fillId="3" borderId="1" xfId="0" applyFont="1" applyFill="1" applyBorder="1" applyAlignment="1">
      <alignment horizontal="center" vertical="center" wrapText="1"/>
    </xf>
    <xf numFmtId="0" fontId="11" fillId="0" borderId="1" xfId="0" applyFont="1" applyBorder="1" applyAlignment="1">
      <alignment vertical="center" wrapText="1"/>
    </xf>
    <xf numFmtId="0" fontId="11" fillId="0" borderId="1" xfId="0" applyFont="1" applyBorder="1" applyAlignment="1">
      <alignment horizontal="justify" vertical="center" wrapText="1"/>
    </xf>
    <xf numFmtId="0" fontId="6" fillId="4" borderId="1" xfId="0" applyFont="1" applyFill="1" applyBorder="1" applyAlignment="1" applyProtection="1">
      <alignment horizontal="center" vertical="center" wrapText="1"/>
      <protection locked="0"/>
    </xf>
    <xf numFmtId="0" fontId="12" fillId="4" borderId="1" xfId="0" applyFont="1" applyFill="1" applyBorder="1" applyAlignment="1">
      <alignment horizontal="center" vertical="center" wrapText="1"/>
    </xf>
    <xf numFmtId="0" fontId="6" fillId="4" borderId="1" xfId="0" applyFont="1" applyFill="1" applyBorder="1" applyAlignment="1" applyProtection="1">
      <alignment horizontal="center" vertical="center"/>
      <protection locked="0"/>
    </xf>
    <xf numFmtId="0" fontId="11" fillId="0" borderId="1" xfId="0" applyFont="1" applyBorder="1" applyAlignment="1">
      <alignment horizontal="left" vertical="center" wrapText="1"/>
    </xf>
    <xf numFmtId="0" fontId="8" fillId="4" borderId="1" xfId="0" applyFont="1" applyFill="1" applyBorder="1" applyAlignment="1">
      <alignment vertical="center" wrapText="1"/>
    </xf>
    <xf numFmtId="174" fontId="5" fillId="0" borderId="1" xfId="0" applyNumberFormat="1" applyFont="1" applyBorder="1" applyAlignment="1">
      <alignment horizontal="center" vertical="center" wrapText="1"/>
    </xf>
    <xf numFmtId="174" fontId="7" fillId="4" borderId="1" xfId="0" applyNumberFormat="1" applyFont="1" applyFill="1" applyBorder="1" applyAlignment="1">
      <alignment horizontal="right" vertical="center" wrapText="1"/>
    </xf>
    <xf numFmtId="9" fontId="7" fillId="4" borderId="1" xfId="0" applyNumberFormat="1" applyFont="1" applyFill="1" applyBorder="1" applyAlignment="1">
      <alignment horizontal="center" vertical="center" wrapText="1"/>
    </xf>
    <xf numFmtId="174" fontId="7" fillId="4" borderId="1" xfId="0" applyNumberFormat="1" applyFont="1" applyFill="1" applyBorder="1" applyAlignment="1">
      <alignment horizontal="center" vertical="center" wrapText="1"/>
    </xf>
    <xf numFmtId="0" fontId="67" fillId="0" borderId="0" xfId="0" applyFont="1" applyAlignment="1">
      <alignment horizontal="center" wrapText="1"/>
    </xf>
  </cellXfs>
  <cellStyles count="212">
    <cellStyle name="BodyStyle" xfId="7" xr:uid="{00000000-0005-0000-0000-000000000000}"/>
    <cellStyle name="Estilo 1" xfId="8" xr:uid="{00000000-0005-0000-0000-000001000000}"/>
    <cellStyle name="Estilo 1 2" xfId="9" xr:uid="{00000000-0005-0000-0000-000002000000}"/>
    <cellStyle name="HeaderStyle" xfId="10" xr:uid="{00000000-0005-0000-0000-000003000000}"/>
    <cellStyle name="Hipervínculo" xfId="6" builtinId="8"/>
    <cellStyle name="Millares" xfId="1" builtinId="3"/>
    <cellStyle name="Millares [0]" xfId="4" builtinId="6"/>
    <cellStyle name="Millares [0] 10" xfId="11" xr:uid="{00000000-0005-0000-0000-000007000000}"/>
    <cellStyle name="Millares [0] 2" xfId="12" xr:uid="{00000000-0005-0000-0000-000008000000}"/>
    <cellStyle name="Millares [0] 2 2" xfId="13" xr:uid="{00000000-0005-0000-0000-000009000000}"/>
    <cellStyle name="Millares [0] 2 2 2" xfId="14" xr:uid="{00000000-0005-0000-0000-00000A000000}"/>
    <cellStyle name="Millares [0] 2 2 2 2" xfId="15" xr:uid="{00000000-0005-0000-0000-00000B000000}"/>
    <cellStyle name="Millares [0] 2 2 2 2 2" xfId="16" xr:uid="{00000000-0005-0000-0000-00000C000000}"/>
    <cellStyle name="Millares [0] 2 2 2 2 3" xfId="17" xr:uid="{00000000-0005-0000-0000-00000D000000}"/>
    <cellStyle name="Millares [0] 2 2 2 3" xfId="18" xr:uid="{00000000-0005-0000-0000-00000E000000}"/>
    <cellStyle name="Millares [0] 2 2 2 4" xfId="19" xr:uid="{00000000-0005-0000-0000-00000F000000}"/>
    <cellStyle name="Millares [0] 2 2 2 5" xfId="20" xr:uid="{00000000-0005-0000-0000-000010000000}"/>
    <cellStyle name="Millares [0] 2 2 2 6" xfId="21" xr:uid="{00000000-0005-0000-0000-000011000000}"/>
    <cellStyle name="Millares [0] 2 2 3" xfId="22" xr:uid="{00000000-0005-0000-0000-000012000000}"/>
    <cellStyle name="Millares [0] 2 2 3 2" xfId="23" xr:uid="{00000000-0005-0000-0000-000013000000}"/>
    <cellStyle name="Millares [0] 2 2 3 3" xfId="24" xr:uid="{00000000-0005-0000-0000-000014000000}"/>
    <cellStyle name="Millares [0] 2 2 4" xfId="25" xr:uid="{00000000-0005-0000-0000-000015000000}"/>
    <cellStyle name="Millares [0] 2 2 5" xfId="26" xr:uid="{00000000-0005-0000-0000-000016000000}"/>
    <cellStyle name="Millares [0] 2 2 6" xfId="27" xr:uid="{00000000-0005-0000-0000-000017000000}"/>
    <cellStyle name="Millares [0] 2 2 7" xfId="28" xr:uid="{00000000-0005-0000-0000-000018000000}"/>
    <cellStyle name="Millares [0] 3" xfId="29" xr:uid="{00000000-0005-0000-0000-000019000000}"/>
    <cellStyle name="Millares [0] 3 2" xfId="30" xr:uid="{00000000-0005-0000-0000-00001A000000}"/>
    <cellStyle name="Millares [0] 3 2 2" xfId="31" xr:uid="{00000000-0005-0000-0000-00001B000000}"/>
    <cellStyle name="Millares [0] 3 2 2 2" xfId="32" xr:uid="{00000000-0005-0000-0000-00001C000000}"/>
    <cellStyle name="Millares [0] 3 2 2 3" xfId="33" xr:uid="{00000000-0005-0000-0000-00001D000000}"/>
    <cellStyle name="Millares [0] 3 2 3" xfId="34" xr:uid="{00000000-0005-0000-0000-00001E000000}"/>
    <cellStyle name="Millares [0] 3 2 4" xfId="35" xr:uid="{00000000-0005-0000-0000-00001F000000}"/>
    <cellStyle name="Millares [0] 3 2 5" xfId="36" xr:uid="{00000000-0005-0000-0000-000020000000}"/>
    <cellStyle name="Millares [0] 3 2 6" xfId="37" xr:uid="{00000000-0005-0000-0000-000021000000}"/>
    <cellStyle name="Millares [0] 3 3" xfId="38" xr:uid="{00000000-0005-0000-0000-000022000000}"/>
    <cellStyle name="Millares [0] 3 3 2" xfId="39" xr:uid="{00000000-0005-0000-0000-000023000000}"/>
    <cellStyle name="Millares [0] 3 3 3" xfId="40" xr:uid="{00000000-0005-0000-0000-000024000000}"/>
    <cellStyle name="Millares [0] 3 4" xfId="41" xr:uid="{00000000-0005-0000-0000-000025000000}"/>
    <cellStyle name="Millares [0] 3 5" xfId="42" xr:uid="{00000000-0005-0000-0000-000026000000}"/>
    <cellStyle name="Millares [0] 3 6" xfId="43" xr:uid="{00000000-0005-0000-0000-000027000000}"/>
    <cellStyle name="Millares [0] 3 7" xfId="44" xr:uid="{00000000-0005-0000-0000-000028000000}"/>
    <cellStyle name="Millares [0] 4" xfId="45" xr:uid="{00000000-0005-0000-0000-000029000000}"/>
    <cellStyle name="Millares [0] 4 2" xfId="46" xr:uid="{00000000-0005-0000-0000-00002A000000}"/>
    <cellStyle name="Millares [0] 4 2 2" xfId="47" xr:uid="{00000000-0005-0000-0000-00002B000000}"/>
    <cellStyle name="Millares [0] 4 2 3" xfId="48" xr:uid="{00000000-0005-0000-0000-00002C000000}"/>
    <cellStyle name="Millares [0] 4 3" xfId="49" xr:uid="{00000000-0005-0000-0000-00002D000000}"/>
    <cellStyle name="Millares [0] 4 4" xfId="50" xr:uid="{00000000-0005-0000-0000-00002E000000}"/>
    <cellStyle name="Millares [0] 4 5" xfId="51" xr:uid="{00000000-0005-0000-0000-00002F000000}"/>
    <cellStyle name="Millares [0] 4 6" xfId="52" xr:uid="{00000000-0005-0000-0000-000030000000}"/>
    <cellStyle name="Millares [0] 5" xfId="53" xr:uid="{00000000-0005-0000-0000-000031000000}"/>
    <cellStyle name="Millares [0] 5 2" xfId="54" xr:uid="{00000000-0005-0000-0000-000032000000}"/>
    <cellStyle name="Millares [0] 5 3" xfId="55" xr:uid="{00000000-0005-0000-0000-000033000000}"/>
    <cellStyle name="Millares [0] 6" xfId="56" xr:uid="{00000000-0005-0000-0000-000034000000}"/>
    <cellStyle name="Millares [0] 7" xfId="57" xr:uid="{00000000-0005-0000-0000-000035000000}"/>
    <cellStyle name="Millares [0] 8" xfId="58" xr:uid="{00000000-0005-0000-0000-000036000000}"/>
    <cellStyle name="Millares [0] 9" xfId="59" xr:uid="{00000000-0005-0000-0000-000037000000}"/>
    <cellStyle name="Millares 10" xfId="60" xr:uid="{00000000-0005-0000-0000-000038000000}"/>
    <cellStyle name="Millares 10 2" xfId="61" xr:uid="{00000000-0005-0000-0000-000039000000}"/>
    <cellStyle name="Millares 10 2 2" xfId="62" xr:uid="{00000000-0005-0000-0000-00003A000000}"/>
    <cellStyle name="Millares 10 2 3" xfId="63" xr:uid="{00000000-0005-0000-0000-00003B000000}"/>
    <cellStyle name="Millares 10 3" xfId="64" xr:uid="{00000000-0005-0000-0000-00003C000000}"/>
    <cellStyle name="Millares 10 4" xfId="65" xr:uid="{00000000-0005-0000-0000-00003D000000}"/>
    <cellStyle name="Millares 10 5" xfId="66" xr:uid="{00000000-0005-0000-0000-00003E000000}"/>
    <cellStyle name="Millares 10 6" xfId="67" xr:uid="{00000000-0005-0000-0000-00003F000000}"/>
    <cellStyle name="Millares 11" xfId="68" xr:uid="{00000000-0005-0000-0000-000040000000}"/>
    <cellStyle name="Millares 12" xfId="69" xr:uid="{00000000-0005-0000-0000-000041000000}"/>
    <cellStyle name="Millares 13" xfId="70" xr:uid="{00000000-0005-0000-0000-000042000000}"/>
    <cellStyle name="Millares 14" xfId="71" xr:uid="{00000000-0005-0000-0000-000043000000}"/>
    <cellStyle name="Millares 15" xfId="72" xr:uid="{00000000-0005-0000-0000-000044000000}"/>
    <cellStyle name="Millares 16" xfId="73" xr:uid="{00000000-0005-0000-0000-000045000000}"/>
    <cellStyle name="Millares 16 2" xfId="74" xr:uid="{00000000-0005-0000-0000-000046000000}"/>
    <cellStyle name="Millares 16 3" xfId="75" xr:uid="{00000000-0005-0000-0000-000047000000}"/>
    <cellStyle name="Millares 17" xfId="76" xr:uid="{00000000-0005-0000-0000-000048000000}"/>
    <cellStyle name="Millares 18" xfId="77" xr:uid="{00000000-0005-0000-0000-000049000000}"/>
    <cellStyle name="Millares 19" xfId="78" xr:uid="{00000000-0005-0000-0000-00004A000000}"/>
    <cellStyle name="Millares 2" xfId="79" xr:uid="{00000000-0005-0000-0000-00004B000000}"/>
    <cellStyle name="Millares 2 2" xfId="80" xr:uid="{00000000-0005-0000-0000-00004C000000}"/>
    <cellStyle name="Millares 2 2 2" xfId="81" xr:uid="{00000000-0005-0000-0000-00004D000000}"/>
    <cellStyle name="Millares 2 2 2 2" xfId="82" xr:uid="{00000000-0005-0000-0000-00004E000000}"/>
    <cellStyle name="Millares 2 2 2 2 2" xfId="83" xr:uid="{00000000-0005-0000-0000-00004F000000}"/>
    <cellStyle name="Millares 2 2 2 2 3" xfId="84" xr:uid="{00000000-0005-0000-0000-000050000000}"/>
    <cellStyle name="Millares 2 2 2 3" xfId="85" xr:uid="{00000000-0005-0000-0000-000051000000}"/>
    <cellStyle name="Millares 2 2 2 4" xfId="86" xr:uid="{00000000-0005-0000-0000-000052000000}"/>
    <cellStyle name="Millares 2 2 2 5" xfId="87" xr:uid="{00000000-0005-0000-0000-000053000000}"/>
    <cellStyle name="Millares 2 2 2 6" xfId="88" xr:uid="{00000000-0005-0000-0000-000054000000}"/>
    <cellStyle name="Millares 2 2 3" xfId="89" xr:uid="{00000000-0005-0000-0000-000055000000}"/>
    <cellStyle name="Millares 2 2 3 2" xfId="90" xr:uid="{00000000-0005-0000-0000-000056000000}"/>
    <cellStyle name="Millares 2 2 3 3" xfId="91" xr:uid="{00000000-0005-0000-0000-000057000000}"/>
    <cellStyle name="Millares 2 2 4" xfId="92" xr:uid="{00000000-0005-0000-0000-000058000000}"/>
    <cellStyle name="Millares 2 2 5" xfId="93" xr:uid="{00000000-0005-0000-0000-000059000000}"/>
    <cellStyle name="Millares 2 2 6" xfId="94" xr:uid="{00000000-0005-0000-0000-00005A000000}"/>
    <cellStyle name="Millares 2 2 7" xfId="95" xr:uid="{00000000-0005-0000-0000-00005B000000}"/>
    <cellStyle name="Millares 2 3" xfId="96" xr:uid="{00000000-0005-0000-0000-00005C000000}"/>
    <cellStyle name="Millares 20" xfId="97" xr:uid="{00000000-0005-0000-0000-00005D000000}"/>
    <cellStyle name="Millares 21" xfId="98" xr:uid="{00000000-0005-0000-0000-00005E000000}"/>
    <cellStyle name="Millares 22" xfId="99" xr:uid="{00000000-0005-0000-0000-00005F000000}"/>
    <cellStyle name="Millares 23" xfId="100" xr:uid="{00000000-0005-0000-0000-000060000000}"/>
    <cellStyle name="Millares 24" xfId="101" xr:uid="{00000000-0005-0000-0000-000061000000}"/>
    <cellStyle name="Millares 24 2" xfId="102" xr:uid="{00000000-0005-0000-0000-000062000000}"/>
    <cellStyle name="Millares 25" xfId="103" xr:uid="{00000000-0005-0000-0000-000063000000}"/>
    <cellStyle name="Millares 26" xfId="104" xr:uid="{00000000-0005-0000-0000-000064000000}"/>
    <cellStyle name="Millares 27" xfId="105" xr:uid="{00000000-0005-0000-0000-000065000000}"/>
    <cellStyle name="Millares 28" xfId="106" xr:uid="{00000000-0005-0000-0000-000066000000}"/>
    <cellStyle name="Millares 29" xfId="107" xr:uid="{00000000-0005-0000-0000-000067000000}"/>
    <cellStyle name="Millares 3" xfId="108" xr:uid="{00000000-0005-0000-0000-000068000000}"/>
    <cellStyle name="Millares 3 2" xfId="109" xr:uid="{00000000-0005-0000-0000-000069000000}"/>
    <cellStyle name="Millares 3 2 2" xfId="110" xr:uid="{00000000-0005-0000-0000-00006A000000}"/>
    <cellStyle name="Millares 3 2 2 2" xfId="111" xr:uid="{00000000-0005-0000-0000-00006B000000}"/>
    <cellStyle name="Millares 3 2 2 3" xfId="112" xr:uid="{00000000-0005-0000-0000-00006C000000}"/>
    <cellStyle name="Millares 3 2 3" xfId="113" xr:uid="{00000000-0005-0000-0000-00006D000000}"/>
    <cellStyle name="Millares 3 2 4" xfId="114" xr:uid="{00000000-0005-0000-0000-00006E000000}"/>
    <cellStyle name="Millares 3 2 5" xfId="115" xr:uid="{00000000-0005-0000-0000-00006F000000}"/>
    <cellStyle name="Millares 3 2 6" xfId="116" xr:uid="{00000000-0005-0000-0000-000070000000}"/>
    <cellStyle name="Millares 3 3" xfId="117" xr:uid="{00000000-0005-0000-0000-000071000000}"/>
    <cellStyle name="Millares 3 3 2" xfId="118" xr:uid="{00000000-0005-0000-0000-000072000000}"/>
    <cellStyle name="Millares 3 3 3" xfId="119" xr:uid="{00000000-0005-0000-0000-000073000000}"/>
    <cellStyle name="Millares 3 4" xfId="120" xr:uid="{00000000-0005-0000-0000-000074000000}"/>
    <cellStyle name="Millares 3 5" xfId="121" xr:uid="{00000000-0005-0000-0000-000075000000}"/>
    <cellStyle name="Millares 3 6" xfId="122" xr:uid="{00000000-0005-0000-0000-000076000000}"/>
    <cellStyle name="Millares 3 7" xfId="123" xr:uid="{00000000-0005-0000-0000-000077000000}"/>
    <cellStyle name="Millares 4" xfId="124" xr:uid="{00000000-0005-0000-0000-000078000000}"/>
    <cellStyle name="Millares 4 2" xfId="125" xr:uid="{00000000-0005-0000-0000-000079000000}"/>
    <cellStyle name="Millares 4 2 2" xfId="126" xr:uid="{00000000-0005-0000-0000-00007A000000}"/>
    <cellStyle name="Millares 4 2 3" xfId="127" xr:uid="{00000000-0005-0000-0000-00007B000000}"/>
    <cellStyle name="Millares 4 3" xfId="128" xr:uid="{00000000-0005-0000-0000-00007C000000}"/>
    <cellStyle name="Millares 4 4" xfId="129" xr:uid="{00000000-0005-0000-0000-00007D000000}"/>
    <cellStyle name="Millares 4 5" xfId="130" xr:uid="{00000000-0005-0000-0000-00007E000000}"/>
    <cellStyle name="Millares 4 6" xfId="131" xr:uid="{00000000-0005-0000-0000-00007F000000}"/>
    <cellStyle name="Millares 5" xfId="132" xr:uid="{00000000-0005-0000-0000-000080000000}"/>
    <cellStyle name="Millares 5 2" xfId="133" xr:uid="{00000000-0005-0000-0000-000081000000}"/>
    <cellStyle name="Millares 5 2 2" xfId="134" xr:uid="{00000000-0005-0000-0000-000082000000}"/>
    <cellStyle name="Millares 5 2 3" xfId="135" xr:uid="{00000000-0005-0000-0000-000083000000}"/>
    <cellStyle name="Millares 5 3" xfId="136" xr:uid="{00000000-0005-0000-0000-000084000000}"/>
    <cellStyle name="Millares 5 4" xfId="137" xr:uid="{00000000-0005-0000-0000-000085000000}"/>
    <cellStyle name="Millares 5 5" xfId="138" xr:uid="{00000000-0005-0000-0000-000086000000}"/>
    <cellStyle name="Millares 5 6" xfId="139" xr:uid="{00000000-0005-0000-0000-000087000000}"/>
    <cellStyle name="Millares 6" xfId="140" xr:uid="{00000000-0005-0000-0000-000088000000}"/>
    <cellStyle name="Millares 6 2" xfId="141" xr:uid="{00000000-0005-0000-0000-000089000000}"/>
    <cellStyle name="Millares 6 2 2" xfId="142" xr:uid="{00000000-0005-0000-0000-00008A000000}"/>
    <cellStyle name="Millares 6 2 3" xfId="143" xr:uid="{00000000-0005-0000-0000-00008B000000}"/>
    <cellStyle name="Millares 6 3" xfId="144" xr:uid="{00000000-0005-0000-0000-00008C000000}"/>
    <cellStyle name="Millares 6 4" xfId="145" xr:uid="{00000000-0005-0000-0000-00008D000000}"/>
    <cellStyle name="Millares 6 5" xfId="146" xr:uid="{00000000-0005-0000-0000-00008E000000}"/>
    <cellStyle name="Millares 6 6" xfId="147" xr:uid="{00000000-0005-0000-0000-00008F000000}"/>
    <cellStyle name="Millares 6 7" xfId="148" xr:uid="{00000000-0005-0000-0000-000090000000}"/>
    <cellStyle name="Millares 6 8" xfId="149" xr:uid="{00000000-0005-0000-0000-000091000000}"/>
    <cellStyle name="Millares 7" xfId="150" xr:uid="{00000000-0005-0000-0000-000092000000}"/>
    <cellStyle name="Millares 7 2" xfId="151" xr:uid="{00000000-0005-0000-0000-000093000000}"/>
    <cellStyle name="Millares 7 2 2" xfId="152" xr:uid="{00000000-0005-0000-0000-000094000000}"/>
    <cellStyle name="Millares 7 2 3" xfId="153" xr:uid="{00000000-0005-0000-0000-000095000000}"/>
    <cellStyle name="Millares 7 3" xfId="154" xr:uid="{00000000-0005-0000-0000-000096000000}"/>
    <cellStyle name="Millares 7 4" xfId="155" xr:uid="{00000000-0005-0000-0000-000097000000}"/>
    <cellStyle name="Millares 7 5" xfId="156" xr:uid="{00000000-0005-0000-0000-000098000000}"/>
    <cellStyle name="Millares 7 6" xfId="157" xr:uid="{00000000-0005-0000-0000-000099000000}"/>
    <cellStyle name="Millares 8" xfId="158" xr:uid="{00000000-0005-0000-0000-00009A000000}"/>
    <cellStyle name="Millares 8 2" xfId="159" xr:uid="{00000000-0005-0000-0000-00009B000000}"/>
    <cellStyle name="Millares 8 2 2" xfId="160" xr:uid="{00000000-0005-0000-0000-00009C000000}"/>
    <cellStyle name="Millares 8 2 3" xfId="161" xr:uid="{00000000-0005-0000-0000-00009D000000}"/>
    <cellStyle name="Millares 8 3" xfId="162" xr:uid="{00000000-0005-0000-0000-00009E000000}"/>
    <cellStyle name="Millares 8 4" xfId="163" xr:uid="{00000000-0005-0000-0000-00009F000000}"/>
    <cellStyle name="Millares 8 5" xfId="164" xr:uid="{00000000-0005-0000-0000-0000A0000000}"/>
    <cellStyle name="Millares 8 6" xfId="165" xr:uid="{00000000-0005-0000-0000-0000A1000000}"/>
    <cellStyle name="Millares 9" xfId="166" xr:uid="{00000000-0005-0000-0000-0000A2000000}"/>
    <cellStyle name="Millares 9 2" xfId="167" xr:uid="{00000000-0005-0000-0000-0000A3000000}"/>
    <cellStyle name="Millares 9 2 2" xfId="168" xr:uid="{00000000-0005-0000-0000-0000A4000000}"/>
    <cellStyle name="Millares 9 2 3" xfId="169" xr:uid="{00000000-0005-0000-0000-0000A5000000}"/>
    <cellStyle name="Millares 9 3" xfId="170" xr:uid="{00000000-0005-0000-0000-0000A6000000}"/>
    <cellStyle name="Millares 9 4" xfId="171" xr:uid="{00000000-0005-0000-0000-0000A7000000}"/>
    <cellStyle name="Millares 9 5" xfId="172" xr:uid="{00000000-0005-0000-0000-0000A8000000}"/>
    <cellStyle name="Millares 9 6" xfId="173" xr:uid="{00000000-0005-0000-0000-0000A9000000}"/>
    <cellStyle name="Moneda" xfId="2" builtinId="4"/>
    <cellStyle name="Moneda [0]" xfId="5" builtinId="7"/>
    <cellStyle name="Moneda [0] 2" xfId="174" xr:uid="{00000000-0005-0000-0000-0000AC000000}"/>
    <cellStyle name="Moneda [0] 2 2" xfId="175" xr:uid="{00000000-0005-0000-0000-0000AD000000}"/>
    <cellStyle name="Moneda [0] 3" xfId="176" xr:uid="{00000000-0005-0000-0000-0000AE000000}"/>
    <cellStyle name="Moneda 10" xfId="177" xr:uid="{00000000-0005-0000-0000-0000AF000000}"/>
    <cellStyle name="Moneda 11" xfId="178" xr:uid="{00000000-0005-0000-0000-0000B0000000}"/>
    <cellStyle name="Moneda 12" xfId="179" xr:uid="{00000000-0005-0000-0000-0000B1000000}"/>
    <cellStyle name="Moneda 13" xfId="180" xr:uid="{00000000-0005-0000-0000-0000B2000000}"/>
    <cellStyle name="Moneda 14" xfId="181" xr:uid="{00000000-0005-0000-0000-0000B3000000}"/>
    <cellStyle name="Moneda 15" xfId="182" xr:uid="{00000000-0005-0000-0000-0000B4000000}"/>
    <cellStyle name="Moneda 16" xfId="183" xr:uid="{00000000-0005-0000-0000-0000B5000000}"/>
    <cellStyle name="Moneda 17" xfId="184" xr:uid="{00000000-0005-0000-0000-0000B6000000}"/>
    <cellStyle name="Moneda 2" xfId="185" xr:uid="{00000000-0005-0000-0000-0000B7000000}"/>
    <cellStyle name="Moneda 2 2" xfId="186" xr:uid="{00000000-0005-0000-0000-0000B8000000}"/>
    <cellStyle name="Moneda 2 2 2" xfId="187" xr:uid="{00000000-0005-0000-0000-0000B9000000}"/>
    <cellStyle name="Moneda 2 2 3" xfId="188" xr:uid="{00000000-0005-0000-0000-0000BA000000}"/>
    <cellStyle name="Moneda 2 3" xfId="189" xr:uid="{00000000-0005-0000-0000-0000BB000000}"/>
    <cellStyle name="Moneda 2 4" xfId="190" xr:uid="{00000000-0005-0000-0000-0000BC000000}"/>
    <cellStyle name="Moneda 3" xfId="191" xr:uid="{00000000-0005-0000-0000-0000BD000000}"/>
    <cellStyle name="Moneda 4" xfId="192" xr:uid="{00000000-0005-0000-0000-0000BE000000}"/>
    <cellStyle name="Moneda 5" xfId="193" xr:uid="{00000000-0005-0000-0000-0000BF000000}"/>
    <cellStyle name="Moneda 6" xfId="194" xr:uid="{00000000-0005-0000-0000-0000C0000000}"/>
    <cellStyle name="Moneda 7" xfId="195" xr:uid="{00000000-0005-0000-0000-0000C1000000}"/>
    <cellStyle name="Moneda 8" xfId="196" xr:uid="{00000000-0005-0000-0000-0000C2000000}"/>
    <cellStyle name="Moneda 9" xfId="197" xr:uid="{00000000-0005-0000-0000-0000C3000000}"/>
    <cellStyle name="Normal" xfId="0" builtinId="0"/>
    <cellStyle name="Normal 2" xfId="198" xr:uid="{00000000-0005-0000-0000-0000C5000000}"/>
    <cellStyle name="Normal 2 2" xfId="199" xr:uid="{00000000-0005-0000-0000-0000C6000000}"/>
    <cellStyle name="Normal 2 2 2" xfId="200" xr:uid="{00000000-0005-0000-0000-0000C7000000}"/>
    <cellStyle name="Normal 2 2 3" xfId="201" xr:uid="{00000000-0005-0000-0000-0000C8000000}"/>
    <cellStyle name="Normal 2 4" xfId="202" xr:uid="{00000000-0005-0000-0000-0000C9000000}"/>
    <cellStyle name="Normal 2 4 2" xfId="203" xr:uid="{00000000-0005-0000-0000-0000CA000000}"/>
    <cellStyle name="Normal 2 4 3" xfId="204" xr:uid="{00000000-0005-0000-0000-0000CB000000}"/>
    <cellStyle name="Normal 4" xfId="205" xr:uid="{00000000-0005-0000-0000-0000CC000000}"/>
    <cellStyle name="Normal 6" xfId="206" xr:uid="{00000000-0005-0000-0000-0000CD000000}"/>
    <cellStyle name="Normal 6 2" xfId="207" xr:uid="{00000000-0005-0000-0000-0000CE000000}"/>
    <cellStyle name="Normal 6 3" xfId="208" xr:uid="{00000000-0005-0000-0000-0000CF000000}"/>
    <cellStyle name="Normal 6 4" xfId="209" xr:uid="{00000000-0005-0000-0000-0000D0000000}"/>
    <cellStyle name="Normal 65" xfId="210" xr:uid="{00000000-0005-0000-0000-0000D1000000}"/>
    <cellStyle name="Normal 7 2" xfId="211" xr:uid="{00000000-0005-0000-0000-0000D2000000}"/>
    <cellStyle name="Porcentaje" xfId="3" builtinId="5"/>
  </cellStyles>
  <dxfs count="101">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jpeg"/><Relationship Id="rId13" Type="http://schemas.openxmlformats.org/officeDocument/2006/relationships/image" Target="../media/image14.jpeg"/><Relationship Id="rId18" Type="http://schemas.openxmlformats.org/officeDocument/2006/relationships/image" Target="../media/image19.jpeg"/><Relationship Id="rId3" Type="http://schemas.openxmlformats.org/officeDocument/2006/relationships/image" Target="../media/image4.jpeg"/><Relationship Id="rId21" Type="http://schemas.openxmlformats.org/officeDocument/2006/relationships/image" Target="../media/image22.jpeg"/><Relationship Id="rId7" Type="http://schemas.openxmlformats.org/officeDocument/2006/relationships/image" Target="../media/image8.jpeg"/><Relationship Id="rId12" Type="http://schemas.openxmlformats.org/officeDocument/2006/relationships/image" Target="../media/image13.jpeg"/><Relationship Id="rId17" Type="http://schemas.openxmlformats.org/officeDocument/2006/relationships/image" Target="../media/image18.jpeg"/><Relationship Id="rId2" Type="http://schemas.openxmlformats.org/officeDocument/2006/relationships/image" Target="../media/image2.jpeg"/><Relationship Id="rId16" Type="http://schemas.openxmlformats.org/officeDocument/2006/relationships/image" Target="../media/image17.jpeg"/><Relationship Id="rId20" Type="http://schemas.openxmlformats.org/officeDocument/2006/relationships/image" Target="../media/image21.jpeg"/><Relationship Id="rId1" Type="http://schemas.openxmlformats.org/officeDocument/2006/relationships/image" Target="../media/image3.jpeg"/><Relationship Id="rId6" Type="http://schemas.openxmlformats.org/officeDocument/2006/relationships/image" Target="../media/image7.jpeg"/><Relationship Id="rId11" Type="http://schemas.openxmlformats.org/officeDocument/2006/relationships/image" Target="../media/image12.jpeg"/><Relationship Id="rId5" Type="http://schemas.openxmlformats.org/officeDocument/2006/relationships/image" Target="../media/image6.jpeg"/><Relationship Id="rId15" Type="http://schemas.openxmlformats.org/officeDocument/2006/relationships/image" Target="../media/image16.jpeg"/><Relationship Id="rId10" Type="http://schemas.openxmlformats.org/officeDocument/2006/relationships/image" Target="../media/image11.jpeg"/><Relationship Id="rId19" Type="http://schemas.openxmlformats.org/officeDocument/2006/relationships/image" Target="../media/image20.jpeg"/><Relationship Id="rId4" Type="http://schemas.openxmlformats.org/officeDocument/2006/relationships/image" Target="../media/image5.jpeg"/><Relationship Id="rId9" Type="http://schemas.openxmlformats.org/officeDocument/2006/relationships/image" Target="../media/image10.jpeg"/><Relationship Id="rId14" Type="http://schemas.openxmlformats.org/officeDocument/2006/relationships/image" Target="../media/image15.jpeg"/><Relationship Id="rId22" Type="http://schemas.openxmlformats.org/officeDocument/2006/relationships/image" Target="../media/image23.jpeg"/></Relationships>
</file>

<file path=xl/drawings/drawing1.xml><?xml version="1.0" encoding="utf-8"?>
<xdr:wsDr xmlns:xdr="http://schemas.openxmlformats.org/drawingml/2006/spreadsheetDrawing" xmlns:a="http://schemas.openxmlformats.org/drawingml/2006/main">
  <xdr:twoCellAnchor editAs="oneCell">
    <xdr:from>
      <xdr:col>4</xdr:col>
      <xdr:colOff>1228725</xdr:colOff>
      <xdr:row>2</xdr:row>
      <xdr:rowOff>38100</xdr:rowOff>
    </xdr:from>
    <xdr:to>
      <xdr:col>5</xdr:col>
      <xdr:colOff>3175</xdr:colOff>
      <xdr:row>4</xdr:row>
      <xdr:rowOff>41275</xdr:rowOff>
    </xdr:to>
    <xdr:pic>
      <xdr:nvPicPr>
        <xdr:cNvPr id="2" name="2 Imagen" descr="C:\Documents and Settings\calidadpubejc\Mis documentos\Mis imágenes\EJERCITO NUEVO ESCUDO.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a:xfrm>
          <a:off x="5486400" y="419100"/>
          <a:ext cx="3175" cy="384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1060449</xdr:colOff>
      <xdr:row>2</xdr:row>
      <xdr:rowOff>35983</xdr:rowOff>
    </xdr:from>
    <xdr:to>
      <xdr:col>5</xdr:col>
      <xdr:colOff>321204</xdr:colOff>
      <xdr:row>4</xdr:row>
      <xdr:rowOff>100674</xdr:rowOff>
    </xdr:to>
    <xdr:pic>
      <xdr:nvPicPr>
        <xdr:cNvPr id="3" name="2 Imagen" descr="C:\Documents and Settings\calidadpubejc\Mis documentos\Mis imágenes\EJERCITO NUEVO ESCUDO.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a:xfrm>
          <a:off x="5384165" y="416560"/>
          <a:ext cx="422910" cy="4457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1228725</xdr:colOff>
      <xdr:row>2</xdr:row>
      <xdr:rowOff>38100</xdr:rowOff>
    </xdr:from>
    <xdr:to>
      <xdr:col>5</xdr:col>
      <xdr:colOff>7711</xdr:colOff>
      <xdr:row>4</xdr:row>
      <xdr:rowOff>20109</xdr:rowOff>
    </xdr:to>
    <xdr:pic>
      <xdr:nvPicPr>
        <xdr:cNvPr id="2" name="2 Imagen" descr="C:\Documents and Settings\calidadpubejc\Mis documentos\Mis imágenes\EJERCITO NUEVO ESCUD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a:xfrm>
          <a:off x="5743575" y="438150"/>
          <a:ext cx="7620" cy="3816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1060449</xdr:colOff>
      <xdr:row>2</xdr:row>
      <xdr:rowOff>35983</xdr:rowOff>
    </xdr:from>
    <xdr:to>
      <xdr:col>5</xdr:col>
      <xdr:colOff>321204</xdr:colOff>
      <xdr:row>4</xdr:row>
      <xdr:rowOff>79508</xdr:rowOff>
    </xdr:to>
    <xdr:pic>
      <xdr:nvPicPr>
        <xdr:cNvPr id="3" name="2 Imagen" descr="C:\Documents and Settings\calidadpubejc\Mis documentos\Mis imágenes\EJERCITO NUEVO ESCUDO.jpg">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a:xfrm>
          <a:off x="5641340" y="435610"/>
          <a:ext cx="422910" cy="4438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984250</xdr:colOff>
      <xdr:row>260</xdr:row>
      <xdr:rowOff>1762125</xdr:rowOff>
    </xdr:from>
    <xdr:to>
      <xdr:col>9</xdr:col>
      <xdr:colOff>476251</xdr:colOff>
      <xdr:row>260</xdr:row>
      <xdr:rowOff>3683000</xdr:rowOff>
    </xdr:to>
    <xdr:pic>
      <xdr:nvPicPr>
        <xdr:cNvPr id="4" name="Imagen 6" descr="F:\WhatsApp Image 2021-07-01 at 15.26.11 (6).jpeg">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a:xfrm>
          <a:off x="8547100" y="112299750"/>
          <a:ext cx="2016125" cy="1920875"/>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2</xdr:col>
      <xdr:colOff>1632854</xdr:colOff>
      <xdr:row>260</xdr:row>
      <xdr:rowOff>122466</xdr:rowOff>
    </xdr:from>
    <xdr:to>
      <xdr:col>3</xdr:col>
      <xdr:colOff>553716</xdr:colOff>
      <xdr:row>260</xdr:row>
      <xdr:rowOff>1820333</xdr:rowOff>
    </xdr:to>
    <xdr:pic>
      <xdr:nvPicPr>
        <xdr:cNvPr id="5" name="Imagen 7" descr="F:\WhatsApp Image 2021-07-01 at 15.26.12 (2).jpeg">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a:xfrm>
          <a:off x="3118485" y="110659545"/>
          <a:ext cx="1235075" cy="1697990"/>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0</xdr:col>
      <xdr:colOff>421820</xdr:colOff>
      <xdr:row>260</xdr:row>
      <xdr:rowOff>136071</xdr:rowOff>
    </xdr:from>
    <xdr:to>
      <xdr:col>2</xdr:col>
      <xdr:colOff>1224643</xdr:colOff>
      <xdr:row>260</xdr:row>
      <xdr:rowOff>1767416</xdr:rowOff>
    </xdr:to>
    <xdr:pic>
      <xdr:nvPicPr>
        <xdr:cNvPr id="6" name="Imagen 8" descr="F:\WhatsApp Image 2021-07-01 at 15.26.13 (1).jpeg">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a:xfrm>
          <a:off x="421640" y="110673515"/>
          <a:ext cx="2288540" cy="1631315"/>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4</xdr:col>
      <xdr:colOff>1504</xdr:colOff>
      <xdr:row>260</xdr:row>
      <xdr:rowOff>136072</xdr:rowOff>
    </xdr:from>
    <xdr:to>
      <xdr:col>5</xdr:col>
      <xdr:colOff>698500</xdr:colOff>
      <xdr:row>260</xdr:row>
      <xdr:rowOff>1788584</xdr:rowOff>
    </xdr:to>
    <xdr:pic>
      <xdr:nvPicPr>
        <xdr:cNvPr id="7" name="Imagen 9" descr="F:\WhatsApp Image 2021-07-01 at 15.26.14 (1).jpeg">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a:xfrm>
          <a:off x="4582795" y="110673515"/>
          <a:ext cx="1859280" cy="1652270"/>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6</xdr:col>
      <xdr:colOff>3025</xdr:colOff>
      <xdr:row>260</xdr:row>
      <xdr:rowOff>128517</xdr:rowOff>
    </xdr:from>
    <xdr:to>
      <xdr:col>7</xdr:col>
      <xdr:colOff>784678</xdr:colOff>
      <xdr:row>260</xdr:row>
      <xdr:rowOff>1778000</xdr:rowOff>
    </xdr:to>
    <xdr:pic>
      <xdr:nvPicPr>
        <xdr:cNvPr id="8" name="Imagen 10" descr="F:\WhatsApp Image 2021-07-01 at 15.26.14 (2).jpeg">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a:xfrm>
          <a:off x="6612890" y="110665895"/>
          <a:ext cx="1734185" cy="1649730"/>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0</xdr:col>
      <xdr:colOff>419548</xdr:colOff>
      <xdr:row>260</xdr:row>
      <xdr:rowOff>1825605</xdr:rowOff>
    </xdr:from>
    <xdr:to>
      <xdr:col>2</xdr:col>
      <xdr:colOff>1206499</xdr:colOff>
      <xdr:row>260</xdr:row>
      <xdr:rowOff>3686174</xdr:rowOff>
    </xdr:to>
    <xdr:pic>
      <xdr:nvPicPr>
        <xdr:cNvPr id="9" name="Imagen 11" descr="F:\WhatsApp Image 2021-07-01 at 15.26.14 (3).jpeg">
          <a:extLst>
            <a:ext uri="{FF2B5EF4-FFF2-40B4-BE49-F238E27FC236}">
              <a16:creationId xmlns:a16="http://schemas.microsoft.com/office/drawing/2014/main" id="{00000000-0008-0000-0100-000009000000}"/>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a:xfrm>
          <a:off x="419100" y="112362615"/>
          <a:ext cx="2272665" cy="1860550"/>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2</xdr:col>
      <xdr:colOff>1587500</xdr:colOff>
      <xdr:row>260</xdr:row>
      <xdr:rowOff>1841499</xdr:rowOff>
    </xdr:from>
    <xdr:to>
      <xdr:col>3</xdr:col>
      <xdr:colOff>539750</xdr:colOff>
      <xdr:row>260</xdr:row>
      <xdr:rowOff>3692523</xdr:rowOff>
    </xdr:to>
    <xdr:pic>
      <xdr:nvPicPr>
        <xdr:cNvPr id="10" name="Imagen 12" descr="F:\WhatsApp Image 2021-07-01 at 15.26.15.jpeg">
          <a:extLst>
            <a:ext uri="{FF2B5EF4-FFF2-40B4-BE49-F238E27FC236}">
              <a16:creationId xmlns:a16="http://schemas.microsoft.com/office/drawing/2014/main" id="{00000000-0008-0000-0100-00000A000000}"/>
            </a:ext>
          </a:extLst>
        </xdr:cNvPr>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a:xfrm>
          <a:off x="3073400" y="112378490"/>
          <a:ext cx="1266825" cy="1851025"/>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3</xdr:col>
      <xdr:colOff>777875</xdr:colOff>
      <xdr:row>260</xdr:row>
      <xdr:rowOff>1793875</xdr:rowOff>
    </xdr:from>
    <xdr:to>
      <xdr:col>5</xdr:col>
      <xdr:colOff>682624</xdr:colOff>
      <xdr:row>260</xdr:row>
      <xdr:rowOff>3686175</xdr:rowOff>
    </xdr:to>
    <xdr:pic>
      <xdr:nvPicPr>
        <xdr:cNvPr id="11" name="Imagen 13" descr="F:\WhatsApp Image 2021-07-01 at 15.26.11 (3).jpeg">
          <a:extLst>
            <a:ext uri="{FF2B5EF4-FFF2-40B4-BE49-F238E27FC236}">
              <a16:creationId xmlns:a16="http://schemas.microsoft.com/office/drawing/2014/main" id="{00000000-0008-0000-0100-00000B000000}"/>
            </a:ext>
          </a:extLst>
        </xdr:cNvPr>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a:xfrm>
          <a:off x="4578350" y="112331500"/>
          <a:ext cx="1847215" cy="1892300"/>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5</xdr:col>
      <xdr:colOff>888999</xdr:colOff>
      <xdr:row>260</xdr:row>
      <xdr:rowOff>1809749</xdr:rowOff>
    </xdr:from>
    <xdr:to>
      <xdr:col>7</xdr:col>
      <xdr:colOff>809624</xdr:colOff>
      <xdr:row>260</xdr:row>
      <xdr:rowOff>3686173</xdr:rowOff>
    </xdr:to>
    <xdr:pic>
      <xdr:nvPicPr>
        <xdr:cNvPr id="12" name="Imagen 14" descr="F:\WhatsApp Image 2021-07-01 at 15.26.11 (2).jpeg">
          <a:extLst>
            <a:ext uri="{FF2B5EF4-FFF2-40B4-BE49-F238E27FC236}">
              <a16:creationId xmlns:a16="http://schemas.microsoft.com/office/drawing/2014/main" id="{00000000-0008-0000-0100-00000C000000}"/>
            </a:ext>
          </a:extLst>
        </xdr:cNvPr>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a:xfrm>
          <a:off x="6610350" y="112346740"/>
          <a:ext cx="1761490" cy="1876425"/>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7</xdr:col>
      <xdr:colOff>984250</xdr:colOff>
      <xdr:row>260</xdr:row>
      <xdr:rowOff>127000</xdr:rowOff>
    </xdr:from>
    <xdr:to>
      <xdr:col>9</xdr:col>
      <xdr:colOff>428624</xdr:colOff>
      <xdr:row>260</xdr:row>
      <xdr:rowOff>1788583</xdr:rowOff>
    </xdr:to>
    <xdr:pic>
      <xdr:nvPicPr>
        <xdr:cNvPr id="13" name="Imagen 15" descr="F:\WhatsApp Image 2021-07-01 at 15.26.12 (3).jpeg">
          <a:extLst>
            <a:ext uri="{FF2B5EF4-FFF2-40B4-BE49-F238E27FC236}">
              <a16:creationId xmlns:a16="http://schemas.microsoft.com/office/drawing/2014/main" id="{00000000-0008-0000-0100-00000D000000}"/>
            </a:ext>
          </a:extLst>
        </xdr:cNvPr>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a:xfrm>
          <a:off x="8547100" y="110664625"/>
          <a:ext cx="1967865" cy="1661160"/>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0</xdr:col>
      <xdr:colOff>201083</xdr:colOff>
      <xdr:row>359</xdr:row>
      <xdr:rowOff>21168</xdr:rowOff>
    </xdr:from>
    <xdr:to>
      <xdr:col>2</xdr:col>
      <xdr:colOff>890270</xdr:colOff>
      <xdr:row>369</xdr:row>
      <xdr:rowOff>179294</xdr:rowOff>
    </xdr:to>
    <xdr:pic>
      <xdr:nvPicPr>
        <xdr:cNvPr id="14" name="Imagen 3" descr="C:\Users\EDGAR~1.OTA\AppData\Local\Temp\Rar$DI00.449\PHOTO-2021-07-10-09-00-22-01.jpg">
          <a:extLst>
            <a:ext uri="{FF2B5EF4-FFF2-40B4-BE49-F238E27FC236}">
              <a16:creationId xmlns:a16="http://schemas.microsoft.com/office/drawing/2014/main" id="{00000000-0008-0000-0100-00000E000000}"/>
            </a:ext>
          </a:extLst>
        </xdr:cNvPr>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a:xfrm>
          <a:off x="200660" y="144743805"/>
          <a:ext cx="2175510" cy="2063115"/>
        </a:xfrm>
        <a:prstGeom prst="rect">
          <a:avLst/>
        </a:prstGeom>
        <a:noFill/>
        <a:ln>
          <a:noFill/>
        </a:ln>
      </xdr:spPr>
    </xdr:pic>
    <xdr:clientData/>
  </xdr:twoCellAnchor>
  <xdr:twoCellAnchor editAs="oneCell">
    <xdr:from>
      <xdr:col>2</xdr:col>
      <xdr:colOff>885265</xdr:colOff>
      <xdr:row>359</xdr:row>
      <xdr:rowOff>1</xdr:rowOff>
    </xdr:from>
    <xdr:to>
      <xdr:col>4</xdr:col>
      <xdr:colOff>111125</xdr:colOff>
      <xdr:row>369</xdr:row>
      <xdr:rowOff>168089</xdr:rowOff>
    </xdr:to>
    <xdr:pic>
      <xdr:nvPicPr>
        <xdr:cNvPr id="15" name="Imagen 5" descr="C:\Users\EDGAR~1.OTA\AppData\Local\Temp\Rar$DI48.219\PHOTO-2021-07-10-09-00-22-02.jpg">
          <a:extLst>
            <a:ext uri="{FF2B5EF4-FFF2-40B4-BE49-F238E27FC236}">
              <a16:creationId xmlns:a16="http://schemas.microsoft.com/office/drawing/2014/main" id="{00000000-0008-0000-0100-00000F000000}"/>
            </a:ext>
          </a:extLst>
        </xdr:cNvPr>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a:xfrm>
          <a:off x="2371090" y="144722850"/>
          <a:ext cx="2321560" cy="2072640"/>
        </a:xfrm>
        <a:prstGeom prst="rect">
          <a:avLst/>
        </a:prstGeom>
        <a:noFill/>
        <a:ln>
          <a:noFill/>
        </a:ln>
      </xdr:spPr>
    </xdr:pic>
    <xdr:clientData/>
  </xdr:twoCellAnchor>
  <xdr:twoCellAnchor editAs="oneCell">
    <xdr:from>
      <xdr:col>4</xdr:col>
      <xdr:colOff>134470</xdr:colOff>
      <xdr:row>359</xdr:row>
      <xdr:rowOff>10584</xdr:rowOff>
    </xdr:from>
    <xdr:to>
      <xdr:col>6</xdr:col>
      <xdr:colOff>358986</xdr:colOff>
      <xdr:row>369</xdr:row>
      <xdr:rowOff>156883</xdr:rowOff>
    </xdr:to>
    <xdr:pic>
      <xdr:nvPicPr>
        <xdr:cNvPr id="16" name="Imagen 6" descr="C:\Users\EDGAR~1.OTA\AppData\Local\Temp\Rar$DI56.184\PHOTO-2021-07-10-09-00-22-07.jpg">
          <a:extLst>
            <a:ext uri="{FF2B5EF4-FFF2-40B4-BE49-F238E27FC236}">
              <a16:creationId xmlns:a16="http://schemas.microsoft.com/office/drawing/2014/main" id="{00000000-0008-0000-0100-000010000000}"/>
            </a:ext>
          </a:extLst>
        </xdr:cNvPr>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a:xfrm>
          <a:off x="4715510" y="144733010"/>
          <a:ext cx="2253615" cy="2051685"/>
        </a:xfrm>
        <a:prstGeom prst="rect">
          <a:avLst/>
        </a:prstGeom>
        <a:noFill/>
        <a:ln>
          <a:noFill/>
        </a:ln>
      </xdr:spPr>
    </xdr:pic>
    <xdr:clientData/>
  </xdr:twoCellAnchor>
  <xdr:twoCellAnchor editAs="oneCell">
    <xdr:from>
      <xdr:col>6</xdr:col>
      <xdr:colOff>336177</xdr:colOff>
      <xdr:row>359</xdr:row>
      <xdr:rowOff>31752</xdr:rowOff>
    </xdr:from>
    <xdr:to>
      <xdr:col>8</xdr:col>
      <xdr:colOff>526676</xdr:colOff>
      <xdr:row>369</xdr:row>
      <xdr:rowOff>168088</xdr:rowOff>
    </xdr:to>
    <xdr:pic>
      <xdr:nvPicPr>
        <xdr:cNvPr id="17" name="Imagen 7" descr="C:\Users\EDGAR~1.OTA\AppData\Local\Temp\Rar$DI63.862\PHOTO-2021-07-10-09-00-22-04.jpg">
          <a:extLst>
            <a:ext uri="{FF2B5EF4-FFF2-40B4-BE49-F238E27FC236}">
              <a16:creationId xmlns:a16="http://schemas.microsoft.com/office/drawing/2014/main" id="{00000000-0008-0000-0100-000011000000}"/>
            </a:ext>
          </a:extLst>
        </xdr:cNvPr>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a:xfrm>
          <a:off x="6946265" y="144754600"/>
          <a:ext cx="2286000" cy="2040890"/>
        </a:xfrm>
        <a:prstGeom prst="rect">
          <a:avLst/>
        </a:prstGeom>
        <a:noFill/>
        <a:ln>
          <a:noFill/>
        </a:ln>
      </xdr:spPr>
    </xdr:pic>
    <xdr:clientData/>
  </xdr:twoCellAnchor>
  <xdr:twoCellAnchor editAs="oneCell">
    <xdr:from>
      <xdr:col>8</xdr:col>
      <xdr:colOff>508000</xdr:colOff>
      <xdr:row>359</xdr:row>
      <xdr:rowOff>42336</xdr:rowOff>
    </xdr:from>
    <xdr:to>
      <xdr:col>9</xdr:col>
      <xdr:colOff>1434353</xdr:colOff>
      <xdr:row>369</xdr:row>
      <xdr:rowOff>168088</xdr:rowOff>
    </xdr:to>
    <xdr:pic>
      <xdr:nvPicPr>
        <xdr:cNvPr id="18" name="Imagen 8" descr="C:\Users\EDGAR~1.OTA\AppData\Local\Temp\Rar$DI76.730\PHOTO-2021-07-10-09-00-22-05.jpg">
          <a:extLst>
            <a:ext uri="{FF2B5EF4-FFF2-40B4-BE49-F238E27FC236}">
              <a16:creationId xmlns:a16="http://schemas.microsoft.com/office/drawing/2014/main" id="{00000000-0008-0000-0100-000012000000}"/>
            </a:ext>
          </a:extLst>
        </xdr:cNvPr>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a:xfrm>
          <a:off x="9213850" y="144764760"/>
          <a:ext cx="2306955" cy="2030730"/>
        </a:xfrm>
        <a:prstGeom prst="rect">
          <a:avLst/>
        </a:prstGeom>
        <a:noFill/>
        <a:ln>
          <a:noFill/>
        </a:ln>
      </xdr:spPr>
    </xdr:pic>
    <xdr:clientData/>
  </xdr:twoCellAnchor>
  <xdr:twoCellAnchor editAs="oneCell">
    <xdr:from>
      <xdr:col>0</xdr:col>
      <xdr:colOff>201706</xdr:colOff>
      <xdr:row>369</xdr:row>
      <xdr:rowOff>143812</xdr:rowOff>
    </xdr:from>
    <xdr:to>
      <xdr:col>2</xdr:col>
      <xdr:colOff>889622</xdr:colOff>
      <xdr:row>380</xdr:row>
      <xdr:rowOff>134472</xdr:rowOff>
    </xdr:to>
    <xdr:pic>
      <xdr:nvPicPr>
        <xdr:cNvPr id="19" name="Imagen 9" descr="C:\Users\EDGAR~1.OTA\AppData\Local\Temp\Rar$DI93.928\PHOTO-2021-07-10-09-00-22-11.jpg">
          <a:extLst>
            <a:ext uri="{FF2B5EF4-FFF2-40B4-BE49-F238E27FC236}">
              <a16:creationId xmlns:a16="http://schemas.microsoft.com/office/drawing/2014/main" id="{00000000-0008-0000-0100-000013000000}"/>
            </a:ext>
          </a:extLst>
        </xdr:cNvPr>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a:xfrm>
          <a:off x="201295" y="146771360"/>
          <a:ext cx="2173605" cy="2085975"/>
        </a:xfrm>
        <a:prstGeom prst="rect">
          <a:avLst/>
        </a:prstGeom>
        <a:noFill/>
        <a:ln>
          <a:noFill/>
        </a:ln>
      </xdr:spPr>
    </xdr:pic>
    <xdr:clientData/>
  </xdr:twoCellAnchor>
  <xdr:twoCellAnchor editAs="oneCell">
    <xdr:from>
      <xdr:col>2</xdr:col>
      <xdr:colOff>874060</xdr:colOff>
      <xdr:row>369</xdr:row>
      <xdr:rowOff>156262</xdr:rowOff>
    </xdr:from>
    <xdr:to>
      <xdr:col>4</xdr:col>
      <xdr:colOff>168088</xdr:colOff>
      <xdr:row>380</xdr:row>
      <xdr:rowOff>123265</xdr:rowOff>
    </xdr:to>
    <xdr:pic>
      <xdr:nvPicPr>
        <xdr:cNvPr id="20" name="Imagen 10" descr="C:\Users\EDGAR~1.OTA\AppData\Local\Temp\Rar$DI10.3412\PHOTO-2021-07-10-09-00-22-14.jpg">
          <a:extLst>
            <a:ext uri="{FF2B5EF4-FFF2-40B4-BE49-F238E27FC236}">
              <a16:creationId xmlns:a16="http://schemas.microsoft.com/office/drawing/2014/main" id="{00000000-0008-0000-0100-000014000000}"/>
            </a:ext>
          </a:extLst>
        </xdr:cNvPr>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a:xfrm>
          <a:off x="2359660" y="146784060"/>
          <a:ext cx="2389505" cy="2062480"/>
        </a:xfrm>
        <a:prstGeom prst="rect">
          <a:avLst/>
        </a:prstGeom>
        <a:noFill/>
        <a:ln>
          <a:noFill/>
        </a:ln>
      </xdr:spPr>
    </xdr:pic>
    <xdr:clientData/>
  </xdr:twoCellAnchor>
  <xdr:twoCellAnchor editAs="oneCell">
    <xdr:from>
      <xdr:col>4</xdr:col>
      <xdr:colOff>131359</xdr:colOff>
      <xdr:row>369</xdr:row>
      <xdr:rowOff>155636</xdr:rowOff>
    </xdr:from>
    <xdr:to>
      <xdr:col>6</xdr:col>
      <xdr:colOff>347383</xdr:colOff>
      <xdr:row>380</xdr:row>
      <xdr:rowOff>134471</xdr:rowOff>
    </xdr:to>
    <xdr:pic>
      <xdr:nvPicPr>
        <xdr:cNvPr id="21" name="Imagen 11" descr="C:\Users\EDGAR~1.OTA\AppData\Local\Temp\Rar$DI99.769\PHOTO-2021-07-10-09-00-22-12.jpg">
          <a:extLst>
            <a:ext uri="{FF2B5EF4-FFF2-40B4-BE49-F238E27FC236}">
              <a16:creationId xmlns:a16="http://schemas.microsoft.com/office/drawing/2014/main" id="{00000000-0008-0000-0100-000015000000}"/>
            </a:ext>
          </a:extLst>
        </xdr:cNvPr>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a:xfrm>
          <a:off x="4712335" y="146783425"/>
          <a:ext cx="2245360" cy="2073910"/>
        </a:xfrm>
        <a:prstGeom prst="rect">
          <a:avLst/>
        </a:prstGeom>
        <a:noFill/>
        <a:ln>
          <a:noFill/>
        </a:ln>
      </xdr:spPr>
    </xdr:pic>
    <xdr:clientData/>
  </xdr:twoCellAnchor>
  <xdr:twoCellAnchor editAs="oneCell">
    <xdr:from>
      <xdr:col>6</xdr:col>
      <xdr:colOff>350497</xdr:colOff>
      <xdr:row>369</xdr:row>
      <xdr:rowOff>145053</xdr:rowOff>
    </xdr:from>
    <xdr:to>
      <xdr:col>8</xdr:col>
      <xdr:colOff>515471</xdr:colOff>
      <xdr:row>380</xdr:row>
      <xdr:rowOff>134471</xdr:rowOff>
    </xdr:to>
    <xdr:pic>
      <xdr:nvPicPr>
        <xdr:cNvPr id="22" name="Imagen 12" descr="C:\Users\EDGAR~1.OTA\AppData\Local\Temp\Rar$DI14.1498\PHOTO-2021-07-10-09-00-22-18.jpg">
          <a:extLst>
            <a:ext uri="{FF2B5EF4-FFF2-40B4-BE49-F238E27FC236}">
              <a16:creationId xmlns:a16="http://schemas.microsoft.com/office/drawing/2014/main" id="{00000000-0008-0000-0100-000016000000}"/>
            </a:ext>
          </a:extLst>
        </xdr:cNvPr>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a:xfrm>
          <a:off x="6960235" y="146772630"/>
          <a:ext cx="2260600" cy="2084705"/>
        </a:xfrm>
        <a:prstGeom prst="rect">
          <a:avLst/>
        </a:prstGeom>
        <a:noFill/>
        <a:ln>
          <a:noFill/>
        </a:ln>
      </xdr:spPr>
    </xdr:pic>
    <xdr:clientData/>
  </xdr:twoCellAnchor>
  <xdr:twoCellAnchor editAs="oneCell">
    <xdr:from>
      <xdr:col>8</xdr:col>
      <xdr:colOff>509246</xdr:colOff>
      <xdr:row>369</xdr:row>
      <xdr:rowOff>143808</xdr:rowOff>
    </xdr:from>
    <xdr:to>
      <xdr:col>9</xdr:col>
      <xdr:colOff>1440579</xdr:colOff>
      <xdr:row>380</xdr:row>
      <xdr:rowOff>156883</xdr:rowOff>
    </xdr:to>
    <xdr:pic>
      <xdr:nvPicPr>
        <xdr:cNvPr id="23" name="Imagen 13" descr="C:\Users\EDGAR~1.OTA\AppData\Local\Temp\Rar$DI13.4480\PHOTO-2021-07-10-09-00-22-17.jpg">
          <a:extLst>
            <a:ext uri="{FF2B5EF4-FFF2-40B4-BE49-F238E27FC236}">
              <a16:creationId xmlns:a16="http://schemas.microsoft.com/office/drawing/2014/main" id="{00000000-0008-0000-0100-000017000000}"/>
            </a:ext>
          </a:extLst>
        </xdr:cNvPr>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a:xfrm>
          <a:off x="9214485" y="146771360"/>
          <a:ext cx="2312670" cy="210883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Users/macbookair/Desktop/2026/CENAC/ESTRUCTURACIONES/LINEA%20AMARILLA/LISTA%20DE%20PRECIOS%202025.xlsx" TargetMode="External"/><Relationship Id="rId1" Type="http://schemas.openxmlformats.org/officeDocument/2006/relationships/externalLinkPath" Target="/Users/macbookair/Desktop/2026/CENAC/ESTRUCTURACIONES/7.%20LINEA%20AMARILLA/LISTA%20DE%20PRECIOS%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SPUESTOS"/>
      <sheetName val="SERVICIOS"/>
    </sheetNames>
    <sheetDataSet>
      <sheetData sheetId="0">
        <row r="18">
          <cell r="C18" t="str">
            <v>EMPAQUEADURA DEL CILINDRO DEL VALDE</v>
          </cell>
          <cell r="D18" t="str">
            <v>UNIDAD</v>
          </cell>
          <cell r="E18">
            <v>1</v>
          </cell>
          <cell r="F18">
            <v>585000</v>
          </cell>
          <cell r="G18">
            <v>111150</v>
          </cell>
          <cell r="H18">
            <v>0.19</v>
          </cell>
          <cell r="I18">
            <v>696150</v>
          </cell>
        </row>
        <row r="19">
          <cell r="C19" t="str">
            <v>MANGUERA HIDRAULICA</v>
          </cell>
          <cell r="D19" t="str">
            <v>UNIDAD</v>
          </cell>
          <cell r="E19">
            <v>1</v>
          </cell>
          <cell r="F19">
            <v>366000</v>
          </cell>
          <cell r="G19">
            <v>69540</v>
          </cell>
          <cell r="H19">
            <v>0.19</v>
          </cell>
          <cell r="I19">
            <v>435540</v>
          </cell>
        </row>
        <row r="20">
          <cell r="C20" t="str">
            <v>KIT DE FILTROS</v>
          </cell>
          <cell r="D20" t="str">
            <v>UNIDAD</v>
          </cell>
          <cell r="E20">
            <v>1</v>
          </cell>
          <cell r="F20">
            <v>896000</v>
          </cell>
          <cell r="G20">
            <v>170240</v>
          </cell>
          <cell r="H20">
            <v>0.19</v>
          </cell>
          <cell r="I20">
            <v>1066240</v>
          </cell>
        </row>
        <row r="21">
          <cell r="C21" t="str">
            <v>TABLERO CONTROL</v>
          </cell>
          <cell r="D21" t="str">
            <v>UNIDAD</v>
          </cell>
          <cell r="E21">
            <v>1</v>
          </cell>
          <cell r="F21">
            <v>4552000</v>
          </cell>
          <cell r="G21">
            <v>864880</v>
          </cell>
          <cell r="H21">
            <v>0.19</v>
          </cell>
          <cell r="I21">
            <v>5416880</v>
          </cell>
        </row>
        <row r="32">
          <cell r="C32" t="str">
            <v xml:space="preserve">BOMBA DE AGUA </v>
          </cell>
          <cell r="D32" t="str">
            <v>UNIDAD</v>
          </cell>
          <cell r="E32">
            <v>1</v>
          </cell>
          <cell r="F32">
            <v>1163000</v>
          </cell>
          <cell r="G32">
            <v>220970</v>
          </cell>
          <cell r="H32">
            <v>0.19</v>
          </cell>
          <cell r="I32">
            <v>1383970</v>
          </cell>
        </row>
        <row r="33">
          <cell r="C33" t="str">
            <v xml:space="preserve">CORREA DE LA BOMBA </v>
          </cell>
          <cell r="D33" t="str">
            <v>UNIDAD</v>
          </cell>
          <cell r="E33">
            <v>1</v>
          </cell>
          <cell r="F33">
            <v>195000</v>
          </cell>
          <cell r="G33">
            <v>37050</v>
          </cell>
          <cell r="H33">
            <v>0.19</v>
          </cell>
          <cell r="I33">
            <v>232050</v>
          </cell>
        </row>
        <row r="34">
          <cell r="C34" t="str">
            <v xml:space="preserve">DIENTES ESLIFICADOR </v>
          </cell>
          <cell r="D34" t="str">
            <v>UNIDAD</v>
          </cell>
          <cell r="E34">
            <v>1</v>
          </cell>
          <cell r="F34">
            <v>63000</v>
          </cell>
          <cell r="G34">
            <v>11970</v>
          </cell>
          <cell r="H34">
            <v>0.19</v>
          </cell>
          <cell r="I34">
            <v>74970</v>
          </cell>
        </row>
        <row r="35">
          <cell r="C35" t="str">
            <v>KIT DE FILTROS</v>
          </cell>
          <cell r="D35" t="str">
            <v>UNIDAD</v>
          </cell>
          <cell r="E35">
            <v>1</v>
          </cell>
          <cell r="F35">
            <v>763000</v>
          </cell>
          <cell r="G35">
            <v>144970</v>
          </cell>
          <cell r="H35">
            <v>0.19</v>
          </cell>
          <cell r="I35">
            <v>907970</v>
          </cell>
        </row>
        <row r="36">
          <cell r="C36" t="str">
            <v>CUCHILLAS</v>
          </cell>
          <cell r="D36" t="str">
            <v>UNIDAD</v>
          </cell>
          <cell r="E36">
            <v>1</v>
          </cell>
          <cell r="F36">
            <v>731000</v>
          </cell>
          <cell r="G36">
            <v>138890</v>
          </cell>
          <cell r="H36">
            <v>0.19</v>
          </cell>
          <cell r="I36">
            <v>869890</v>
          </cell>
        </row>
        <row r="37">
          <cell r="C37" t="str">
            <v>ESQUINERAS</v>
          </cell>
          <cell r="D37" t="str">
            <v>UNIDAD</v>
          </cell>
          <cell r="E37">
            <v>1</v>
          </cell>
          <cell r="F37">
            <v>461000</v>
          </cell>
          <cell r="G37">
            <v>87590</v>
          </cell>
          <cell r="H37">
            <v>0.19</v>
          </cell>
          <cell r="I37">
            <v>548590</v>
          </cell>
        </row>
        <row r="38">
          <cell r="C38" t="str">
            <v>CARCASA DE LA TRANSMISIÓN</v>
          </cell>
          <cell r="D38" t="str">
            <v>UNIDAD</v>
          </cell>
          <cell r="E38">
            <v>1</v>
          </cell>
          <cell r="F38">
            <v>4322000</v>
          </cell>
          <cell r="G38">
            <v>821180</v>
          </cell>
          <cell r="H38">
            <v>0.19</v>
          </cell>
          <cell r="I38">
            <v>5143180</v>
          </cell>
        </row>
        <row r="40">
          <cell r="C40" t="str">
            <v xml:space="preserve">SOPORTE DEL MOTOR </v>
          </cell>
          <cell r="D40" t="str">
            <v>UNIDAD</v>
          </cell>
          <cell r="E40">
            <v>1</v>
          </cell>
          <cell r="F40">
            <v>310000</v>
          </cell>
          <cell r="G40">
            <v>58900</v>
          </cell>
          <cell r="H40">
            <v>0.19</v>
          </cell>
          <cell r="I40">
            <v>368900</v>
          </cell>
        </row>
        <row r="41">
          <cell r="C41" t="str">
            <v>KIT DE FILTROS</v>
          </cell>
          <cell r="D41" t="str">
            <v>UNIDAD</v>
          </cell>
          <cell r="E41">
            <v>1</v>
          </cell>
          <cell r="F41">
            <v>742000</v>
          </cell>
          <cell r="G41">
            <v>140980</v>
          </cell>
          <cell r="H41">
            <v>0.19</v>
          </cell>
          <cell r="I41">
            <v>882980</v>
          </cell>
        </row>
        <row r="43">
          <cell r="C43" t="str">
            <v xml:space="preserve">RODAMIENTOS </v>
          </cell>
          <cell r="D43" t="str">
            <v>UNIDAD</v>
          </cell>
          <cell r="E43">
            <v>1</v>
          </cell>
          <cell r="F43">
            <v>1683000</v>
          </cell>
          <cell r="G43">
            <v>319770</v>
          </cell>
          <cell r="H43">
            <v>0.19</v>
          </cell>
          <cell r="I43">
            <v>2002770</v>
          </cell>
        </row>
        <row r="44">
          <cell r="C44" t="str">
            <v xml:space="preserve">EMPAQUETADURA DE LOS CILINDROS </v>
          </cell>
          <cell r="D44" t="str">
            <v>UNIDAD</v>
          </cell>
          <cell r="E44">
            <v>1</v>
          </cell>
          <cell r="F44">
            <v>527000</v>
          </cell>
          <cell r="G44">
            <v>100130</v>
          </cell>
          <cell r="H44">
            <v>0.19</v>
          </cell>
          <cell r="I44">
            <v>627130</v>
          </cell>
        </row>
        <row r="45">
          <cell r="C45" t="str">
            <v xml:space="preserve">BUJES Y PASADORES DEL VALDE </v>
          </cell>
          <cell r="D45" t="str">
            <v>UNIDAD</v>
          </cell>
          <cell r="E45">
            <v>1</v>
          </cell>
          <cell r="F45">
            <v>3601000</v>
          </cell>
          <cell r="G45">
            <v>684190</v>
          </cell>
          <cell r="H45">
            <v>0.19</v>
          </cell>
          <cell r="I45">
            <v>4285190</v>
          </cell>
        </row>
        <row r="46">
          <cell r="C46" t="str">
            <v xml:space="preserve">CUPLIN DE LA BOMBA HIDRAULICA </v>
          </cell>
          <cell r="D46" t="str">
            <v>UNIDAD</v>
          </cell>
          <cell r="E46">
            <v>1</v>
          </cell>
          <cell r="F46">
            <v>480000</v>
          </cell>
          <cell r="G46">
            <v>91200</v>
          </cell>
          <cell r="H46">
            <v>0.19</v>
          </cell>
          <cell r="I46">
            <v>571200</v>
          </cell>
        </row>
        <row r="47">
          <cell r="C47" t="str">
            <v>KIT DE FILTROS</v>
          </cell>
          <cell r="D47" t="str">
            <v>UNIDAD</v>
          </cell>
          <cell r="E47">
            <v>1</v>
          </cell>
          <cell r="F47">
            <v>896000</v>
          </cell>
          <cell r="G47">
            <v>170240</v>
          </cell>
          <cell r="H47">
            <v>0.19</v>
          </cell>
          <cell r="I47">
            <v>1066240</v>
          </cell>
        </row>
        <row r="48">
          <cell r="C48" t="str">
            <v>SISTEMA ELECTRICO</v>
          </cell>
          <cell r="D48" t="str">
            <v>UNIDAD</v>
          </cell>
          <cell r="E48">
            <v>1</v>
          </cell>
          <cell r="F48">
            <v>1683000</v>
          </cell>
          <cell r="G48">
            <v>319770</v>
          </cell>
          <cell r="H48">
            <v>0.19</v>
          </cell>
          <cell r="I48">
            <v>2002770</v>
          </cell>
        </row>
        <row r="49">
          <cell r="C49" t="str">
            <v>EMPAQUETADURA DE LAS BOTELLAS</v>
          </cell>
          <cell r="D49" t="str">
            <v>UNIDAD</v>
          </cell>
          <cell r="E49">
            <v>1</v>
          </cell>
          <cell r="F49">
            <v>592000</v>
          </cell>
          <cell r="G49">
            <v>112480</v>
          </cell>
          <cell r="H49">
            <v>0.19</v>
          </cell>
          <cell r="I49">
            <v>704480</v>
          </cell>
        </row>
        <row r="50">
          <cell r="C50" t="str">
            <v>VIDRIO DE CABINA</v>
          </cell>
          <cell r="D50" t="str">
            <v>UNIDAD</v>
          </cell>
          <cell r="E50">
            <v>1</v>
          </cell>
          <cell r="F50">
            <v>1722000</v>
          </cell>
          <cell r="G50">
            <v>327180</v>
          </cell>
          <cell r="H50">
            <v>0.19</v>
          </cell>
          <cell r="I50">
            <v>2049180</v>
          </cell>
        </row>
        <row r="52">
          <cell r="C52" t="str">
            <v>KIT DE FILTROS</v>
          </cell>
          <cell r="D52" t="str">
            <v>UNIDAD</v>
          </cell>
          <cell r="E52">
            <v>1</v>
          </cell>
          <cell r="F52">
            <v>896000</v>
          </cell>
          <cell r="G52">
            <v>170240</v>
          </cell>
          <cell r="H52">
            <v>0.19</v>
          </cell>
          <cell r="I52">
            <v>1066240</v>
          </cell>
        </row>
        <row r="62">
          <cell r="C62" t="str">
            <v>KIT DE FILTROS</v>
          </cell>
          <cell r="D62" t="str">
            <v>UNIDAD</v>
          </cell>
          <cell r="E62">
            <v>1</v>
          </cell>
          <cell r="F62">
            <v>896000</v>
          </cell>
          <cell r="G62">
            <v>170240</v>
          </cell>
          <cell r="H62">
            <v>0.19</v>
          </cell>
          <cell r="I62">
            <v>1066240</v>
          </cell>
        </row>
        <row r="63">
          <cell r="C63" t="str">
            <v>SISTEMA DE FRENOS</v>
          </cell>
          <cell r="D63" t="str">
            <v>UNIDAD</v>
          </cell>
          <cell r="E63">
            <v>1</v>
          </cell>
          <cell r="F63">
            <v>1169000</v>
          </cell>
          <cell r="G63">
            <v>222110</v>
          </cell>
          <cell r="H63">
            <v>0.19</v>
          </cell>
          <cell r="I63">
            <v>1391110</v>
          </cell>
        </row>
        <row r="64">
          <cell r="C64" t="str">
            <v>BOTELLA DEL VOLCO</v>
          </cell>
          <cell r="D64" t="str">
            <v>UNIDAD</v>
          </cell>
          <cell r="E64">
            <v>1</v>
          </cell>
          <cell r="F64">
            <v>2829000</v>
          </cell>
          <cell r="G64">
            <v>537510</v>
          </cell>
          <cell r="H64">
            <v>0.19</v>
          </cell>
          <cell r="I64">
            <v>3366510</v>
          </cell>
        </row>
        <row r="65">
          <cell r="C65" t="str">
            <v>BUJES DE LAS BARRAS ESTABILIZADORAS DE LOS DIFERENCIALES</v>
          </cell>
          <cell r="D65" t="str">
            <v>UNIDAD</v>
          </cell>
          <cell r="E65">
            <v>1</v>
          </cell>
          <cell r="F65">
            <v>1510000</v>
          </cell>
          <cell r="G65">
            <v>286900</v>
          </cell>
          <cell r="H65">
            <v>0.19</v>
          </cell>
          <cell r="I65">
            <v>1796900</v>
          </cell>
        </row>
        <row r="66">
          <cell r="C66" t="str">
            <v>BUJES DE LOS BASTIDORES</v>
          </cell>
          <cell r="D66" t="str">
            <v>UNIDAD</v>
          </cell>
          <cell r="E66">
            <v>1</v>
          </cell>
          <cell r="F66">
            <v>332000</v>
          </cell>
          <cell r="G66">
            <v>63080</v>
          </cell>
          <cell r="H66">
            <v>0.19</v>
          </cell>
          <cell r="I66">
            <v>395080</v>
          </cell>
        </row>
        <row r="67">
          <cell r="C67" t="str">
            <v xml:space="preserve">EMPAQUETADURA MOTOR </v>
          </cell>
          <cell r="D67" t="str">
            <v>UNIDAD</v>
          </cell>
          <cell r="E67">
            <v>1</v>
          </cell>
          <cell r="F67">
            <v>1713000</v>
          </cell>
          <cell r="G67">
            <v>325470</v>
          </cell>
          <cell r="H67">
            <v>0.19</v>
          </cell>
          <cell r="I67">
            <v>2038470</v>
          </cell>
        </row>
        <row r="68">
          <cell r="C68" t="str">
            <v>CLUTCH</v>
          </cell>
          <cell r="D68" t="str">
            <v>UNIDAD</v>
          </cell>
          <cell r="E68">
            <v>1</v>
          </cell>
          <cell r="F68">
            <v>2425000</v>
          </cell>
          <cell r="G68">
            <v>460750</v>
          </cell>
          <cell r="H68">
            <v>0.19</v>
          </cell>
          <cell r="I68">
            <v>2885750</v>
          </cell>
        </row>
        <row r="69">
          <cell r="C69" t="str">
            <v>CAJA DE CAMBIOS</v>
          </cell>
          <cell r="D69" t="str">
            <v>UNIDAD</v>
          </cell>
          <cell r="E69">
            <v>1</v>
          </cell>
          <cell r="F69">
            <v>10257000</v>
          </cell>
          <cell r="G69">
            <v>1948830</v>
          </cell>
          <cell r="H69">
            <v>0.19</v>
          </cell>
          <cell r="I69">
            <v>12205830</v>
          </cell>
        </row>
        <row r="70">
          <cell r="C70" t="str">
            <v>CILINDRO DEL VOLCO</v>
          </cell>
          <cell r="D70" t="str">
            <v>UNIDAD</v>
          </cell>
          <cell r="E70">
            <v>1</v>
          </cell>
          <cell r="F70">
            <v>2674000</v>
          </cell>
          <cell r="G70">
            <v>508060</v>
          </cell>
          <cell r="H70">
            <v>0.19</v>
          </cell>
          <cell r="I70">
            <v>3182060</v>
          </cell>
        </row>
        <row r="73">
          <cell r="C73" t="str">
            <v>BUJE DEL SOPORTE DE CABINA</v>
          </cell>
          <cell r="D73" t="str">
            <v>UNIDAD</v>
          </cell>
          <cell r="E73">
            <v>1</v>
          </cell>
          <cell r="F73">
            <v>348000</v>
          </cell>
          <cell r="G73">
            <v>66120</v>
          </cell>
          <cell r="H73">
            <v>0.19</v>
          </cell>
          <cell r="I73">
            <v>414120</v>
          </cell>
        </row>
        <row r="74">
          <cell r="C74" t="str">
            <v xml:space="preserve">CAPSULA DE MANGUERA DEL A/A  DE 3/4 </v>
          </cell>
          <cell r="D74" t="str">
            <v>UNIDAD</v>
          </cell>
          <cell r="E74">
            <v>1</v>
          </cell>
          <cell r="F74">
            <v>84000</v>
          </cell>
          <cell r="G74">
            <v>15960</v>
          </cell>
          <cell r="H74">
            <v>0.19</v>
          </cell>
          <cell r="I74">
            <v>99960</v>
          </cell>
        </row>
        <row r="75">
          <cell r="C75" t="str">
            <v xml:space="preserve">CORREA DE ACCESORIOS </v>
          </cell>
          <cell r="D75" t="str">
            <v>UNIDAD</v>
          </cell>
          <cell r="E75">
            <v>1</v>
          </cell>
          <cell r="F75">
            <v>226000</v>
          </cell>
          <cell r="G75">
            <v>42940</v>
          </cell>
          <cell r="H75">
            <v>0.19</v>
          </cell>
          <cell r="I75">
            <v>268940</v>
          </cell>
        </row>
        <row r="76">
          <cell r="C76" t="str">
            <v>CORREA DE COMPRESOR DEL AIRE ACONDICIONADO</v>
          </cell>
          <cell r="D76" t="str">
            <v>UNIDAD</v>
          </cell>
          <cell r="E76">
            <v>1</v>
          </cell>
          <cell r="F76">
            <v>211000</v>
          </cell>
          <cell r="G76">
            <v>40090</v>
          </cell>
          <cell r="H76">
            <v>0.19</v>
          </cell>
          <cell r="I76">
            <v>251090</v>
          </cell>
        </row>
        <row r="77">
          <cell r="C77" t="str">
            <v xml:space="preserve">MANGUERA BOMBA DE DIRECCION </v>
          </cell>
          <cell r="D77" t="str">
            <v>UNIDAD</v>
          </cell>
          <cell r="E77">
            <v>1</v>
          </cell>
          <cell r="F77">
            <v>469000</v>
          </cell>
          <cell r="G77">
            <v>89110</v>
          </cell>
          <cell r="H77">
            <v>0.19</v>
          </cell>
          <cell r="I77">
            <v>558110</v>
          </cell>
        </row>
        <row r="78">
          <cell r="C78" t="str">
            <v xml:space="preserve">MANGUERA PRESION DE 150 PSI   </v>
          </cell>
          <cell r="D78" t="str">
            <v>UNIDAD</v>
          </cell>
          <cell r="E78">
            <v>1</v>
          </cell>
          <cell r="F78">
            <v>448000</v>
          </cell>
          <cell r="G78">
            <v>85120</v>
          </cell>
          <cell r="H78">
            <v>0.19</v>
          </cell>
          <cell r="I78">
            <v>533120</v>
          </cell>
        </row>
        <row r="79">
          <cell r="C79" t="str">
            <v xml:space="preserve">MANGUERAS AIRE ACONDICIONADO </v>
          </cell>
          <cell r="D79" t="str">
            <v>UNIDAD</v>
          </cell>
          <cell r="E79">
            <v>1</v>
          </cell>
          <cell r="F79">
            <v>324000</v>
          </cell>
          <cell r="G79">
            <v>61560</v>
          </cell>
          <cell r="H79">
            <v>0.19</v>
          </cell>
          <cell r="I79">
            <v>385560</v>
          </cell>
        </row>
        <row r="80">
          <cell r="C80" t="str">
            <v>SOPORTE DE CABINA</v>
          </cell>
          <cell r="D80" t="str">
            <v>UNIDAD</v>
          </cell>
          <cell r="E80">
            <v>1</v>
          </cell>
          <cell r="F80">
            <v>352000</v>
          </cell>
          <cell r="G80">
            <v>66880</v>
          </cell>
          <cell r="H80">
            <v>0.19</v>
          </cell>
          <cell r="I80">
            <v>418880</v>
          </cell>
        </row>
        <row r="81">
          <cell r="C81" t="str">
            <v>SOPORTE DE MOTOR</v>
          </cell>
          <cell r="D81" t="str">
            <v>UNIDAD</v>
          </cell>
          <cell r="E81">
            <v>1</v>
          </cell>
          <cell r="F81">
            <v>352000</v>
          </cell>
          <cell r="G81">
            <v>66880</v>
          </cell>
          <cell r="H81">
            <v>0.19</v>
          </cell>
          <cell r="I81">
            <v>418880</v>
          </cell>
        </row>
        <row r="82">
          <cell r="C82" t="str">
            <v>SOPORTE DEL EJE DEL RELAY DEL EMBRIAGUE</v>
          </cell>
          <cell r="D82" t="str">
            <v>UNIDAD</v>
          </cell>
          <cell r="E82">
            <v>1</v>
          </cell>
          <cell r="F82">
            <v>473000</v>
          </cell>
          <cell r="G82">
            <v>89870</v>
          </cell>
          <cell r="H82">
            <v>0.19</v>
          </cell>
          <cell r="I82">
            <v>562870</v>
          </cell>
        </row>
        <row r="83">
          <cell r="C83" t="str">
            <v xml:space="preserve">BOMBA DE DIRECCIÓN </v>
          </cell>
          <cell r="D83" t="str">
            <v>UNIDAD</v>
          </cell>
          <cell r="E83">
            <v>1</v>
          </cell>
          <cell r="F83">
            <v>624000</v>
          </cell>
          <cell r="G83">
            <v>118560</v>
          </cell>
          <cell r="H83">
            <v>0.19</v>
          </cell>
          <cell r="I83">
            <v>742560</v>
          </cell>
        </row>
        <row r="84">
          <cell r="C84" t="str">
            <v>COMPRESOR AIRE ACONDICIONADO</v>
          </cell>
          <cell r="D84" t="str">
            <v>UNIDAD</v>
          </cell>
          <cell r="E84">
            <v>1</v>
          </cell>
          <cell r="F84">
            <v>1969000</v>
          </cell>
          <cell r="G84">
            <v>374110</v>
          </cell>
          <cell r="H84">
            <v>0.19</v>
          </cell>
          <cell r="I84">
            <v>2343110</v>
          </cell>
        </row>
        <row r="85">
          <cell r="C85" t="str">
            <v xml:space="preserve">BUJE BARRA TANDEM </v>
          </cell>
          <cell r="D85" t="str">
            <v>UNIDAD</v>
          </cell>
          <cell r="E85">
            <v>1</v>
          </cell>
          <cell r="F85">
            <v>134000</v>
          </cell>
          <cell r="G85">
            <v>25460</v>
          </cell>
          <cell r="H85">
            <v>0.19</v>
          </cell>
          <cell r="I85">
            <v>159460</v>
          </cell>
        </row>
        <row r="86">
          <cell r="C86" t="str">
            <v>BUJE BARRA TEMPLETE DE DIFERENCIALES</v>
          </cell>
          <cell r="D86" t="str">
            <v>UNIDAD</v>
          </cell>
          <cell r="E86">
            <v>1</v>
          </cell>
          <cell r="F86">
            <v>146000</v>
          </cell>
          <cell r="G86">
            <v>27740</v>
          </cell>
          <cell r="H86">
            <v>0.19</v>
          </cell>
          <cell r="I86">
            <v>173740</v>
          </cell>
        </row>
        <row r="87">
          <cell r="C87" t="str">
            <v>BUJE DE BIELAS</v>
          </cell>
          <cell r="D87" t="str">
            <v>UNIDAD</v>
          </cell>
          <cell r="E87">
            <v>1</v>
          </cell>
          <cell r="F87">
            <v>144000</v>
          </cell>
          <cell r="G87">
            <v>27360</v>
          </cell>
          <cell r="H87">
            <v>0.19</v>
          </cell>
          <cell r="I87">
            <v>171360</v>
          </cell>
        </row>
        <row r="88">
          <cell r="C88" t="str">
            <v xml:space="preserve">BUJE DE MUELLE </v>
          </cell>
          <cell r="D88" t="str">
            <v>UNIDAD</v>
          </cell>
          <cell r="E88">
            <v>1</v>
          </cell>
          <cell r="F88">
            <v>129000</v>
          </cell>
          <cell r="G88">
            <v>24510</v>
          </cell>
          <cell r="H88">
            <v>0.19</v>
          </cell>
          <cell r="I88">
            <v>153510</v>
          </cell>
        </row>
        <row r="89">
          <cell r="C89" t="str">
            <v>BUJE EJE DE LEVAS</v>
          </cell>
          <cell r="D89" t="str">
            <v>UNIDAD</v>
          </cell>
          <cell r="E89">
            <v>1</v>
          </cell>
          <cell r="F89">
            <v>179000</v>
          </cell>
          <cell r="G89">
            <v>34010</v>
          </cell>
          <cell r="H89">
            <v>0.19</v>
          </cell>
          <cell r="I89">
            <v>213010</v>
          </cell>
        </row>
        <row r="90">
          <cell r="C90" t="str">
            <v xml:space="preserve">BUJE INTERMEDIO  DEL MOTOR DE ARRANQUE </v>
          </cell>
          <cell r="D90" t="str">
            <v>UNIDAD</v>
          </cell>
          <cell r="E90">
            <v>1</v>
          </cell>
          <cell r="F90">
            <v>86000</v>
          </cell>
          <cell r="G90">
            <v>16340</v>
          </cell>
          <cell r="H90">
            <v>0.19</v>
          </cell>
          <cell r="I90">
            <v>102340</v>
          </cell>
        </row>
        <row r="91">
          <cell r="C91" t="str">
            <v>BUJE SEPARADOR DE POLEA</v>
          </cell>
          <cell r="D91" t="str">
            <v>UNIDAD</v>
          </cell>
          <cell r="E91">
            <v>1</v>
          </cell>
          <cell r="F91">
            <v>72000</v>
          </cell>
          <cell r="G91">
            <v>13680</v>
          </cell>
          <cell r="H91">
            <v>0.19</v>
          </cell>
          <cell r="I91">
            <v>85680</v>
          </cell>
        </row>
        <row r="92">
          <cell r="C92" t="str">
            <v xml:space="preserve">BUJE TRASERO DEL MOTOR DE ARRANQUE </v>
          </cell>
          <cell r="D92" t="str">
            <v>UNIDAD</v>
          </cell>
          <cell r="E92">
            <v>1</v>
          </cell>
          <cell r="F92">
            <v>72000</v>
          </cell>
          <cell r="G92">
            <v>13680</v>
          </cell>
          <cell r="H92">
            <v>0.19</v>
          </cell>
          <cell r="I92">
            <v>85680</v>
          </cell>
        </row>
        <row r="93">
          <cell r="C93" t="str">
            <v xml:space="preserve">BUJES DELANTERO DEL MOTOR DE ARRANQUE </v>
          </cell>
          <cell r="D93" t="str">
            <v>UNIDAD</v>
          </cell>
          <cell r="E93">
            <v>1</v>
          </cell>
          <cell r="F93">
            <v>72000</v>
          </cell>
          <cell r="G93">
            <v>13680</v>
          </cell>
          <cell r="H93">
            <v>0.19</v>
          </cell>
          <cell r="I93">
            <v>85680</v>
          </cell>
        </row>
        <row r="94">
          <cell r="C94" t="str">
            <v>BUJES EJES DE LEVAS DELANTEROS</v>
          </cell>
          <cell r="D94" t="str">
            <v>UNIDAD</v>
          </cell>
          <cell r="E94">
            <v>1</v>
          </cell>
          <cell r="F94">
            <v>152000</v>
          </cell>
          <cell r="G94">
            <v>28880</v>
          </cell>
          <cell r="H94">
            <v>0.19</v>
          </cell>
          <cell r="I94">
            <v>180880</v>
          </cell>
        </row>
        <row r="95">
          <cell r="C95" t="str">
            <v>BUJES EJES DE LEVAS TRASEROS</v>
          </cell>
          <cell r="D95" t="str">
            <v>UNIDAD</v>
          </cell>
          <cell r="E95">
            <v>1</v>
          </cell>
          <cell r="F95">
            <v>50000</v>
          </cell>
          <cell r="G95">
            <v>9500</v>
          </cell>
          <cell r="H95">
            <v>0.19</v>
          </cell>
          <cell r="I95">
            <v>59500</v>
          </cell>
        </row>
        <row r="96">
          <cell r="C96" t="str">
            <v>BUJES PARA EL PUNTO DE APOYO CILINDRO ELEVACIÓN DEL VOLCÓ.</v>
          </cell>
          <cell r="D96" t="str">
            <v>UNIDAD</v>
          </cell>
          <cell r="E96">
            <v>1</v>
          </cell>
          <cell r="F96">
            <v>110000</v>
          </cell>
          <cell r="G96">
            <v>20900</v>
          </cell>
          <cell r="H96">
            <v>0.19</v>
          </cell>
          <cell r="I96">
            <v>130900</v>
          </cell>
        </row>
        <row r="97">
          <cell r="C97" t="str">
            <v>VENTILADOR CON TODAS LAS FUNCIONES</v>
          </cell>
          <cell r="D97" t="str">
            <v>UNIDAD</v>
          </cell>
          <cell r="E97">
            <v>1</v>
          </cell>
          <cell r="F97">
            <v>422000</v>
          </cell>
          <cell r="G97">
            <v>80180</v>
          </cell>
          <cell r="H97">
            <v>0.19</v>
          </cell>
          <cell r="I97">
            <v>502180</v>
          </cell>
        </row>
        <row r="98">
          <cell r="C98" t="str">
            <v>FILTRO  DE COMBUSTIBLE</v>
          </cell>
          <cell r="D98" t="str">
            <v>UNIDAD</v>
          </cell>
          <cell r="E98">
            <v>1</v>
          </cell>
          <cell r="F98">
            <v>228000</v>
          </cell>
          <cell r="G98">
            <v>43320</v>
          </cell>
          <cell r="H98">
            <v>0.19</v>
          </cell>
          <cell r="I98">
            <v>271320</v>
          </cell>
        </row>
        <row r="99">
          <cell r="C99" t="str">
            <v>FILTRO ACEITE BOMBA DE DIRECCIÓN</v>
          </cell>
          <cell r="D99" t="str">
            <v>UNIDAD</v>
          </cell>
          <cell r="E99">
            <v>1</v>
          </cell>
          <cell r="F99">
            <v>132000</v>
          </cell>
          <cell r="G99">
            <v>25080</v>
          </cell>
          <cell r="H99">
            <v>0.19</v>
          </cell>
          <cell r="I99">
            <v>157080</v>
          </cell>
        </row>
        <row r="100">
          <cell r="C100" t="str">
            <v xml:space="preserve">FILTRO ACEITE HIDRÁULICO  </v>
          </cell>
          <cell r="D100" t="str">
            <v>UNIDAD</v>
          </cell>
          <cell r="E100">
            <v>1</v>
          </cell>
          <cell r="F100">
            <v>167000</v>
          </cell>
          <cell r="G100">
            <v>31730</v>
          </cell>
          <cell r="H100">
            <v>0.19</v>
          </cell>
          <cell r="I100">
            <v>198730</v>
          </cell>
        </row>
        <row r="101">
          <cell r="C101" t="str">
            <v xml:space="preserve">FILTRO ACEITE MOTOR  </v>
          </cell>
          <cell r="D101" t="str">
            <v>UNIDAD</v>
          </cell>
          <cell r="E101">
            <v>1</v>
          </cell>
          <cell r="F101">
            <v>118000</v>
          </cell>
          <cell r="G101">
            <v>22420</v>
          </cell>
          <cell r="H101">
            <v>0.19</v>
          </cell>
          <cell r="I101">
            <v>140420</v>
          </cell>
        </row>
        <row r="102">
          <cell r="C102" t="str">
            <v>FILTRO AIRE ACONDICIONADO</v>
          </cell>
          <cell r="D102" t="str">
            <v>UNIDAD</v>
          </cell>
          <cell r="E102">
            <v>1</v>
          </cell>
          <cell r="F102">
            <v>104000</v>
          </cell>
          <cell r="G102">
            <v>19760</v>
          </cell>
          <cell r="H102">
            <v>0.19</v>
          </cell>
          <cell r="I102">
            <v>123760</v>
          </cell>
        </row>
        <row r="103">
          <cell r="C103" t="str">
            <v>FILTRO DE AIRE PRIMARIO</v>
          </cell>
          <cell r="D103" t="str">
            <v>UNIDAD</v>
          </cell>
          <cell r="E103">
            <v>1</v>
          </cell>
          <cell r="F103">
            <v>172000</v>
          </cell>
          <cell r="G103">
            <v>32680</v>
          </cell>
          <cell r="H103">
            <v>0.19</v>
          </cell>
          <cell r="I103">
            <v>204680</v>
          </cell>
        </row>
        <row r="104">
          <cell r="C104" t="str">
            <v xml:space="preserve">FILTRO DE AIRE SECUNDARIO </v>
          </cell>
          <cell r="D104" t="str">
            <v>UNIDAD</v>
          </cell>
          <cell r="E104">
            <v>1</v>
          </cell>
          <cell r="F104">
            <v>202000</v>
          </cell>
          <cell r="G104">
            <v>38380</v>
          </cell>
          <cell r="H104">
            <v>0.19</v>
          </cell>
          <cell r="I104">
            <v>240380</v>
          </cell>
        </row>
        <row r="105">
          <cell r="C105" t="str">
            <v xml:space="preserve">FILTRO DESHIDRATADOR DEL   A/C </v>
          </cell>
          <cell r="D105" t="str">
            <v>UNIDAD</v>
          </cell>
          <cell r="E105">
            <v>1</v>
          </cell>
          <cell r="F105">
            <v>333000</v>
          </cell>
          <cell r="G105">
            <v>63270</v>
          </cell>
          <cell r="H105">
            <v>0.19</v>
          </cell>
          <cell r="I105">
            <v>396270</v>
          </cell>
        </row>
        <row r="106">
          <cell r="C106" t="str">
            <v>FILTRO DIFERENCIAL</v>
          </cell>
          <cell r="D106" t="str">
            <v>UNIDAD</v>
          </cell>
          <cell r="E106">
            <v>1</v>
          </cell>
          <cell r="F106">
            <v>157000</v>
          </cell>
          <cell r="G106">
            <v>29830</v>
          </cell>
          <cell r="H106">
            <v>0.19</v>
          </cell>
          <cell r="I106">
            <v>186830</v>
          </cell>
        </row>
        <row r="107">
          <cell r="C107" t="str">
            <v xml:space="preserve">FILTRO LÍQUIDO REFRIGERANTE </v>
          </cell>
          <cell r="D107" t="str">
            <v>UNIDAD</v>
          </cell>
          <cell r="E107">
            <v>1</v>
          </cell>
          <cell r="F107">
            <v>145000</v>
          </cell>
          <cell r="G107">
            <v>27550</v>
          </cell>
          <cell r="H107">
            <v>0.19</v>
          </cell>
          <cell r="I107">
            <v>172550</v>
          </cell>
        </row>
        <row r="108">
          <cell r="C108" t="str">
            <v>FILTRO SEPARADOR DE COMBUSTIBLE</v>
          </cell>
          <cell r="D108" t="str">
            <v>UNIDAD</v>
          </cell>
          <cell r="E108">
            <v>1</v>
          </cell>
          <cell r="F108">
            <v>138000</v>
          </cell>
          <cell r="G108">
            <v>26220</v>
          </cell>
          <cell r="H108">
            <v>0.19</v>
          </cell>
          <cell r="I108">
            <v>164220</v>
          </cell>
        </row>
        <row r="109">
          <cell r="C109" t="str">
            <v>GRASERAS A PRESION PARA LUBRICACION</v>
          </cell>
          <cell r="D109" t="str">
            <v>UNIDAD</v>
          </cell>
          <cell r="E109">
            <v>1</v>
          </cell>
          <cell r="F109">
            <v>148000</v>
          </cell>
          <cell r="G109">
            <v>28120</v>
          </cell>
          <cell r="H109">
            <v>0.19</v>
          </cell>
          <cell r="I109">
            <v>176120</v>
          </cell>
        </row>
        <row r="110">
          <cell r="C110" t="str">
            <v xml:space="preserve">ARNES DE A/C </v>
          </cell>
          <cell r="D110" t="str">
            <v>UNIDAD</v>
          </cell>
          <cell r="E110">
            <v>1</v>
          </cell>
          <cell r="F110">
            <v>2296000</v>
          </cell>
          <cell r="G110">
            <v>436240</v>
          </cell>
          <cell r="H110">
            <v>0.19</v>
          </cell>
          <cell r="I110">
            <v>2732240</v>
          </cell>
        </row>
        <row r="111">
          <cell r="C111" t="str">
            <v>ARNES ELECTRICO DE CABLEADO DE CABINA</v>
          </cell>
          <cell r="D111" t="str">
            <v>UNIDAD</v>
          </cell>
          <cell r="E111">
            <v>1</v>
          </cell>
          <cell r="F111">
            <v>1943000</v>
          </cell>
          <cell r="G111">
            <v>369170</v>
          </cell>
          <cell r="H111">
            <v>0.19</v>
          </cell>
          <cell r="I111">
            <v>2312170</v>
          </cell>
        </row>
        <row r="112">
          <cell r="C112" t="str">
            <v xml:space="preserve">ARNES ELECTRICO DE CABLEADO DE MOTOR </v>
          </cell>
          <cell r="D112" t="str">
            <v>UNIDAD</v>
          </cell>
          <cell r="E112">
            <v>1</v>
          </cell>
          <cell r="F112">
            <v>2420000</v>
          </cell>
          <cell r="G112">
            <v>459800</v>
          </cell>
          <cell r="H112">
            <v>0.19</v>
          </cell>
          <cell r="I112">
            <v>2879800</v>
          </cell>
        </row>
        <row r="113">
          <cell r="C113" t="str">
            <v xml:space="preserve">ARNES ELECTRICO DE CHASIS </v>
          </cell>
          <cell r="D113" t="str">
            <v>UNIDAD</v>
          </cell>
          <cell r="E113">
            <v>1</v>
          </cell>
          <cell r="F113">
            <v>1252000</v>
          </cell>
          <cell r="G113">
            <v>237880</v>
          </cell>
          <cell r="H113">
            <v>0.19</v>
          </cell>
          <cell r="I113">
            <v>1489880</v>
          </cell>
        </row>
        <row r="114">
          <cell r="C114" t="str">
            <v>ALARMA DE REVERSA</v>
          </cell>
          <cell r="D114" t="str">
            <v>UNIDAD</v>
          </cell>
          <cell r="E114">
            <v>1</v>
          </cell>
          <cell r="F114">
            <v>234000</v>
          </cell>
          <cell r="G114">
            <v>44460</v>
          </cell>
          <cell r="H114">
            <v>0.19</v>
          </cell>
          <cell r="I114">
            <v>278460</v>
          </cell>
        </row>
        <row r="115">
          <cell r="C115" t="str">
            <v>HOROMETRO</v>
          </cell>
          <cell r="D115" t="str">
            <v>UNIDAD</v>
          </cell>
          <cell r="E115">
            <v>1</v>
          </cell>
          <cell r="F115">
            <v>221000</v>
          </cell>
          <cell r="G115">
            <v>41990</v>
          </cell>
          <cell r="H115">
            <v>0.19</v>
          </cell>
          <cell r="I115">
            <v>262990</v>
          </cell>
        </row>
        <row r="116">
          <cell r="C116" t="str">
            <v>LAMPARA INCANDESCENTE</v>
          </cell>
          <cell r="D116" t="str">
            <v>UNIDAD</v>
          </cell>
          <cell r="E116">
            <v>1</v>
          </cell>
          <cell r="F116">
            <v>211000</v>
          </cell>
          <cell r="G116">
            <v>40090</v>
          </cell>
          <cell r="H116">
            <v>0.19</v>
          </cell>
          <cell r="I116">
            <v>251090</v>
          </cell>
        </row>
        <row r="117">
          <cell r="C117" t="str">
            <v xml:space="preserve">LIMPIAPARABRISAS </v>
          </cell>
          <cell r="D117" t="str">
            <v>UNIDAD</v>
          </cell>
          <cell r="E117">
            <v>1</v>
          </cell>
          <cell r="F117">
            <v>102000</v>
          </cell>
          <cell r="G117">
            <v>19380</v>
          </cell>
          <cell r="H117">
            <v>0.19</v>
          </cell>
          <cell r="I117">
            <v>121380</v>
          </cell>
        </row>
        <row r="118">
          <cell r="C118" t="str">
            <v>LUCES DE CABINA SUPERIOR</v>
          </cell>
          <cell r="D118" t="str">
            <v>UNIDAD</v>
          </cell>
          <cell r="E118">
            <v>1</v>
          </cell>
          <cell r="F118">
            <v>76000</v>
          </cell>
          <cell r="G118">
            <v>14440</v>
          </cell>
          <cell r="H118">
            <v>0.19</v>
          </cell>
          <cell r="I118">
            <v>90440</v>
          </cell>
        </row>
        <row r="119">
          <cell r="C119" t="str">
            <v>LUCES LATERALES PARALEAS LED</v>
          </cell>
          <cell r="D119" t="str">
            <v>UNIDAD</v>
          </cell>
          <cell r="E119">
            <v>1</v>
          </cell>
          <cell r="F119">
            <v>189000</v>
          </cell>
          <cell r="G119">
            <v>35910</v>
          </cell>
          <cell r="H119">
            <v>0.19</v>
          </cell>
          <cell r="I119">
            <v>224910</v>
          </cell>
        </row>
        <row r="120">
          <cell r="C120" t="str">
            <v>LUCES LATERALES REDONDAS LED</v>
          </cell>
          <cell r="D120" t="str">
            <v>UNIDAD</v>
          </cell>
          <cell r="E120">
            <v>1</v>
          </cell>
          <cell r="F120">
            <v>134000</v>
          </cell>
          <cell r="G120">
            <v>25460</v>
          </cell>
          <cell r="H120">
            <v>0.19</v>
          </cell>
          <cell r="I120">
            <v>159460</v>
          </cell>
        </row>
        <row r="121">
          <cell r="C121" t="str">
            <v>LUZ DE TECHO DE 12 VOLTIOS</v>
          </cell>
          <cell r="D121" t="str">
            <v>UNIDAD</v>
          </cell>
          <cell r="E121">
            <v>1</v>
          </cell>
          <cell r="F121">
            <v>150000</v>
          </cell>
          <cell r="G121">
            <v>28500</v>
          </cell>
          <cell r="H121">
            <v>0.19</v>
          </cell>
          <cell r="I121">
            <v>178500</v>
          </cell>
        </row>
        <row r="122">
          <cell r="C122" t="str">
            <v>PITO 12 V</v>
          </cell>
          <cell r="D122" t="str">
            <v>UNIDAD</v>
          </cell>
          <cell r="E122">
            <v>1</v>
          </cell>
          <cell r="F122">
            <v>192000</v>
          </cell>
          <cell r="G122">
            <v>36480</v>
          </cell>
          <cell r="H122">
            <v>0.19</v>
          </cell>
          <cell r="I122">
            <v>228480</v>
          </cell>
        </row>
        <row r="123">
          <cell r="C123" t="str">
            <v>BOMBONAS DE CABINA</v>
          </cell>
          <cell r="D123" t="str">
            <v>UNIDAD</v>
          </cell>
          <cell r="E123">
            <v>1</v>
          </cell>
          <cell r="F123">
            <v>184000</v>
          </cell>
          <cell r="G123">
            <v>34960</v>
          </cell>
          <cell r="H123">
            <v>0.19</v>
          </cell>
          <cell r="I123">
            <v>218960</v>
          </cell>
        </row>
        <row r="124">
          <cell r="C124" t="str">
            <v>AMORTIGUADOR DE CABINA</v>
          </cell>
          <cell r="D124" t="str">
            <v>UNIDAD</v>
          </cell>
          <cell r="E124">
            <v>1</v>
          </cell>
          <cell r="F124">
            <v>232000</v>
          </cell>
          <cell r="G124">
            <v>44080</v>
          </cell>
          <cell r="H124">
            <v>0.19</v>
          </cell>
          <cell r="I124">
            <v>276080</v>
          </cell>
        </row>
        <row r="125">
          <cell r="C125" t="str">
            <v>AMORTIGUADOR DE SILLA</v>
          </cell>
          <cell r="D125" t="str">
            <v>UNIDAD</v>
          </cell>
          <cell r="E125">
            <v>1</v>
          </cell>
          <cell r="F125">
            <v>206000</v>
          </cell>
          <cell r="G125">
            <v>39140</v>
          </cell>
          <cell r="H125">
            <v>0.19</v>
          </cell>
          <cell r="I125">
            <v>245140</v>
          </cell>
        </row>
        <row r="126">
          <cell r="C126" t="str">
            <v>AMORTIGUADORES DELANTEROS</v>
          </cell>
          <cell r="D126" t="str">
            <v>UNIDAD</v>
          </cell>
          <cell r="E126">
            <v>1</v>
          </cell>
          <cell r="F126">
            <v>235000</v>
          </cell>
          <cell r="G126">
            <v>44650</v>
          </cell>
          <cell r="H126">
            <v>0.19</v>
          </cell>
          <cell r="I126">
            <v>279650</v>
          </cell>
        </row>
        <row r="127">
          <cell r="C127" t="str">
            <v>BALINERA CARDAN</v>
          </cell>
          <cell r="D127" t="str">
            <v>UNIDAD</v>
          </cell>
          <cell r="E127">
            <v>1</v>
          </cell>
          <cell r="F127">
            <v>273000</v>
          </cell>
          <cell r="G127">
            <v>51870</v>
          </cell>
          <cell r="H127">
            <v>0.19</v>
          </cell>
          <cell r="I127">
            <v>324870</v>
          </cell>
        </row>
        <row r="128">
          <cell r="C128" t="str">
            <v>BALINERA DE CLUTCH EMBRAGUE</v>
          </cell>
          <cell r="D128" t="str">
            <v>UNIDAD</v>
          </cell>
          <cell r="E128">
            <v>1</v>
          </cell>
          <cell r="F128">
            <v>311000</v>
          </cell>
          <cell r="G128">
            <v>59090</v>
          </cell>
          <cell r="H128">
            <v>0.19</v>
          </cell>
          <cell r="I128">
            <v>370090</v>
          </cell>
        </row>
        <row r="129">
          <cell r="C129" t="str">
            <v xml:space="preserve">COMPRESOR PARA AIRE </v>
          </cell>
          <cell r="D129" t="str">
            <v>UNIDAD</v>
          </cell>
          <cell r="E129">
            <v>1</v>
          </cell>
          <cell r="F129">
            <v>1405000</v>
          </cell>
          <cell r="G129">
            <v>266950</v>
          </cell>
          <cell r="H129">
            <v>0.19</v>
          </cell>
          <cell r="I129">
            <v>1671950</v>
          </cell>
        </row>
        <row r="130">
          <cell r="C130" t="str">
            <v>CORREA</v>
          </cell>
          <cell r="D130" t="str">
            <v>UNIDAD</v>
          </cell>
          <cell r="E130">
            <v>1</v>
          </cell>
          <cell r="F130">
            <v>231000</v>
          </cell>
          <cell r="G130">
            <v>43890</v>
          </cell>
          <cell r="H130">
            <v>0.19</v>
          </cell>
          <cell r="I130">
            <v>274890</v>
          </cell>
        </row>
        <row r="131">
          <cell r="C131" t="str">
            <v>DISCO DE EMBRAGUE</v>
          </cell>
          <cell r="D131" t="str">
            <v>UNIDAD</v>
          </cell>
          <cell r="E131">
            <v>1</v>
          </cell>
          <cell r="F131">
            <v>177000</v>
          </cell>
          <cell r="G131">
            <v>33630</v>
          </cell>
          <cell r="H131">
            <v>0.19</v>
          </cell>
          <cell r="I131">
            <v>210630</v>
          </cell>
        </row>
        <row r="132">
          <cell r="C132" t="str">
            <v xml:space="preserve">RINES PARA LLANTA DELANTERA </v>
          </cell>
          <cell r="D132" t="str">
            <v>UNIDAD</v>
          </cell>
          <cell r="E132">
            <v>1</v>
          </cell>
          <cell r="F132">
            <v>704000</v>
          </cell>
          <cell r="G132">
            <v>133760</v>
          </cell>
          <cell r="H132">
            <v>0.19</v>
          </cell>
          <cell r="I132">
            <v>837760</v>
          </cell>
        </row>
        <row r="133">
          <cell r="C133" t="str">
            <v xml:space="preserve">RINES PARA LLANTA TRASERA  295/80R22.5 </v>
          </cell>
          <cell r="D133" t="str">
            <v>UNIDAD</v>
          </cell>
          <cell r="E133">
            <v>1</v>
          </cell>
          <cell r="F133">
            <v>759000</v>
          </cell>
          <cell r="G133">
            <v>144210</v>
          </cell>
          <cell r="H133">
            <v>0.19</v>
          </cell>
          <cell r="I133">
            <v>903210</v>
          </cell>
        </row>
        <row r="134">
          <cell r="C134" t="str">
            <v>EXTENSIONES PLÁSTICAS DE GUARDABARROS</v>
          </cell>
          <cell r="D134" t="str">
            <v>UNIDAD</v>
          </cell>
          <cell r="E134">
            <v>1</v>
          </cell>
          <cell r="F134">
            <v>122000</v>
          </cell>
          <cell r="G134">
            <v>23180</v>
          </cell>
          <cell r="H134">
            <v>0.19</v>
          </cell>
          <cell r="I134">
            <v>145180</v>
          </cell>
        </row>
        <row r="135">
          <cell r="C135" t="str">
            <v>GUARDA BARRO</v>
          </cell>
          <cell r="D135" t="str">
            <v>UNIDAD</v>
          </cell>
          <cell r="E135">
            <v>1</v>
          </cell>
          <cell r="F135">
            <v>237000</v>
          </cell>
          <cell r="G135">
            <v>45030</v>
          </cell>
          <cell r="H135">
            <v>0.19</v>
          </cell>
          <cell r="I135">
            <v>282030</v>
          </cell>
        </row>
        <row r="136">
          <cell r="C136" t="str">
            <v xml:space="preserve"> TAPIZADO CABINA</v>
          </cell>
          <cell r="D136" t="str">
            <v>UNIDAD</v>
          </cell>
          <cell r="E136">
            <v>1</v>
          </cell>
          <cell r="F136">
            <v>177000</v>
          </cell>
          <cell r="G136">
            <v>33630</v>
          </cell>
          <cell r="H136">
            <v>0.19</v>
          </cell>
          <cell r="I136">
            <v>210630</v>
          </cell>
        </row>
        <row r="137">
          <cell r="C137" t="str">
            <v>TAPIZADO SILLAS</v>
          </cell>
          <cell r="D137" t="str">
            <v>UNIDAD</v>
          </cell>
          <cell r="E137">
            <v>1</v>
          </cell>
          <cell r="F137">
            <v>728000</v>
          </cell>
          <cell r="G137">
            <v>138320</v>
          </cell>
          <cell r="H137">
            <v>0.19</v>
          </cell>
          <cell r="I137">
            <v>866320</v>
          </cell>
        </row>
        <row r="138">
          <cell r="C138" t="str">
            <v xml:space="preserve"> SONDEO RADIADOR</v>
          </cell>
          <cell r="D138" t="str">
            <v>UNIDAD</v>
          </cell>
          <cell r="E138">
            <v>1</v>
          </cell>
          <cell r="F138">
            <v>329000</v>
          </cell>
          <cell r="G138">
            <v>62510</v>
          </cell>
          <cell r="H138">
            <v>0.19</v>
          </cell>
          <cell r="I138">
            <v>391510</v>
          </cell>
        </row>
        <row r="140">
          <cell r="C140" t="str">
            <v>BUJE DEL SOPORTE DE CABINA</v>
          </cell>
          <cell r="D140" t="str">
            <v>UNIDAD</v>
          </cell>
          <cell r="E140">
            <v>1</v>
          </cell>
          <cell r="F140">
            <v>348000</v>
          </cell>
          <cell r="G140">
            <v>66120</v>
          </cell>
          <cell r="H140">
            <v>0.19</v>
          </cell>
          <cell r="I140">
            <v>414120</v>
          </cell>
        </row>
        <row r="141">
          <cell r="C141" t="str">
            <v xml:space="preserve">CAPSULA DE MANGUERA DEL A/A  DE 3/4 </v>
          </cell>
          <cell r="D141" t="str">
            <v>UNIDAD</v>
          </cell>
          <cell r="E141">
            <v>1</v>
          </cell>
          <cell r="F141">
            <v>78000</v>
          </cell>
          <cell r="G141">
            <v>14820</v>
          </cell>
          <cell r="H141">
            <v>0.19</v>
          </cell>
          <cell r="I141">
            <v>92820</v>
          </cell>
        </row>
        <row r="142">
          <cell r="C142" t="str">
            <v>CORREA DE ACCESORIOS</v>
          </cell>
          <cell r="D142" t="str">
            <v>UNIDAD</v>
          </cell>
          <cell r="E142">
            <v>1</v>
          </cell>
          <cell r="F142">
            <v>226000</v>
          </cell>
          <cell r="G142">
            <v>42940</v>
          </cell>
          <cell r="H142">
            <v>0.19</v>
          </cell>
          <cell r="I142">
            <v>268940</v>
          </cell>
        </row>
        <row r="143">
          <cell r="C143" t="str">
            <v>CORREA DE COMPRESOR DEL AIRE ACONDICIONADO</v>
          </cell>
          <cell r="D143" t="str">
            <v>UNIDAD</v>
          </cell>
          <cell r="E143">
            <v>1</v>
          </cell>
          <cell r="F143">
            <v>190000</v>
          </cell>
          <cell r="G143">
            <v>36100</v>
          </cell>
          <cell r="H143">
            <v>0.19</v>
          </cell>
          <cell r="I143">
            <v>226100</v>
          </cell>
        </row>
        <row r="144">
          <cell r="C144" t="str">
            <v xml:space="preserve">MANGUERA BOMBA DE DIRECCION </v>
          </cell>
          <cell r="D144" t="str">
            <v>UNIDAD</v>
          </cell>
          <cell r="E144">
            <v>1</v>
          </cell>
          <cell r="F144">
            <v>480000</v>
          </cell>
          <cell r="G144">
            <v>91200</v>
          </cell>
          <cell r="H144">
            <v>0.19</v>
          </cell>
          <cell r="I144">
            <v>571200</v>
          </cell>
        </row>
        <row r="145">
          <cell r="C145" t="str">
            <v xml:space="preserve">MANGUERA PRESION DE 150 PSI  </v>
          </cell>
          <cell r="D145" t="str">
            <v>UNIDAD</v>
          </cell>
          <cell r="E145">
            <v>1</v>
          </cell>
          <cell r="F145">
            <v>453000</v>
          </cell>
          <cell r="G145">
            <v>86070</v>
          </cell>
          <cell r="H145">
            <v>0.19</v>
          </cell>
          <cell r="I145">
            <v>539070</v>
          </cell>
        </row>
        <row r="146">
          <cell r="C146" t="str">
            <v xml:space="preserve">MANGUERAS AIRE ACONDICIONADO </v>
          </cell>
          <cell r="D146" t="str">
            <v>UNIDAD</v>
          </cell>
          <cell r="E146">
            <v>1</v>
          </cell>
          <cell r="F146">
            <v>354000</v>
          </cell>
          <cell r="G146">
            <v>67260</v>
          </cell>
          <cell r="H146">
            <v>0.19</v>
          </cell>
          <cell r="I146">
            <v>421260</v>
          </cell>
        </row>
        <row r="147">
          <cell r="C147" t="str">
            <v xml:space="preserve">SOPORTE DE CABINA    </v>
          </cell>
          <cell r="D147" t="str">
            <v>UNIDAD</v>
          </cell>
          <cell r="E147">
            <v>1</v>
          </cell>
          <cell r="F147">
            <v>358000</v>
          </cell>
          <cell r="G147">
            <v>68020</v>
          </cell>
          <cell r="H147">
            <v>0.19</v>
          </cell>
          <cell r="I147">
            <v>426020</v>
          </cell>
        </row>
        <row r="148">
          <cell r="C148" t="str">
            <v>SOPORTE DE MOTOR</v>
          </cell>
          <cell r="D148" t="str">
            <v>UNIDAD</v>
          </cell>
          <cell r="E148">
            <v>1</v>
          </cell>
          <cell r="F148">
            <v>327000</v>
          </cell>
          <cell r="G148">
            <v>62130</v>
          </cell>
          <cell r="H148">
            <v>0.19</v>
          </cell>
          <cell r="I148">
            <v>389130</v>
          </cell>
        </row>
        <row r="149">
          <cell r="C149" t="str">
            <v xml:space="preserve">SOPORTE DEL EJE DEL RELAY DEL EMBRIAGUE </v>
          </cell>
          <cell r="D149" t="str">
            <v>UNIDAD</v>
          </cell>
          <cell r="E149">
            <v>1</v>
          </cell>
          <cell r="F149">
            <v>480000</v>
          </cell>
          <cell r="G149">
            <v>91200</v>
          </cell>
          <cell r="H149">
            <v>0.19</v>
          </cell>
          <cell r="I149">
            <v>571200</v>
          </cell>
        </row>
        <row r="150">
          <cell r="C150" t="str">
            <v>BOMBA DE DIRECCIÓN  0G5GN</v>
          </cell>
          <cell r="D150" t="str">
            <v>UNIDAD</v>
          </cell>
          <cell r="E150">
            <v>1</v>
          </cell>
          <cell r="F150">
            <v>617000</v>
          </cell>
          <cell r="G150">
            <v>117230</v>
          </cell>
          <cell r="H150">
            <v>0.19</v>
          </cell>
          <cell r="I150">
            <v>734230</v>
          </cell>
        </row>
        <row r="151">
          <cell r="C151" t="str">
            <v xml:space="preserve">COMPRESOR AIRE ACONDICIONADO </v>
          </cell>
          <cell r="D151" t="str">
            <v>UNIDAD</v>
          </cell>
          <cell r="E151">
            <v>1</v>
          </cell>
          <cell r="F151">
            <v>1795000</v>
          </cell>
          <cell r="G151">
            <v>341050</v>
          </cell>
          <cell r="H151">
            <v>0.19</v>
          </cell>
          <cell r="I151">
            <v>2136050</v>
          </cell>
        </row>
        <row r="152">
          <cell r="C152" t="str">
            <v xml:space="preserve">BUJE BARRA TANDEM  </v>
          </cell>
          <cell r="D152" t="str">
            <v>UNIDAD</v>
          </cell>
          <cell r="E152">
            <v>1</v>
          </cell>
          <cell r="F152">
            <v>161000</v>
          </cell>
          <cell r="G152">
            <v>30590</v>
          </cell>
          <cell r="H152">
            <v>0.19</v>
          </cell>
          <cell r="I152">
            <v>191590</v>
          </cell>
        </row>
        <row r="153">
          <cell r="C153" t="str">
            <v>BUJE BARRA TEMPLETE DE DIFERENCIALES</v>
          </cell>
          <cell r="D153" t="str">
            <v>UNIDAD</v>
          </cell>
          <cell r="E153">
            <v>1</v>
          </cell>
          <cell r="F153">
            <v>146000</v>
          </cell>
          <cell r="G153">
            <v>27740</v>
          </cell>
          <cell r="H153">
            <v>0.19</v>
          </cell>
          <cell r="I153">
            <v>173740</v>
          </cell>
        </row>
        <row r="154">
          <cell r="C154" t="str">
            <v>BUJE DE BIELAS</v>
          </cell>
          <cell r="D154" t="str">
            <v>UNIDAD</v>
          </cell>
          <cell r="E154">
            <v>1</v>
          </cell>
          <cell r="F154">
            <v>140000</v>
          </cell>
          <cell r="G154">
            <v>26600</v>
          </cell>
          <cell r="H154">
            <v>0.19</v>
          </cell>
          <cell r="I154">
            <v>166600</v>
          </cell>
        </row>
        <row r="155">
          <cell r="C155" t="str">
            <v xml:space="preserve">BUJE DE MUELLE </v>
          </cell>
          <cell r="D155" t="str">
            <v>UNIDAD</v>
          </cell>
          <cell r="E155">
            <v>1</v>
          </cell>
          <cell r="F155">
            <v>136000</v>
          </cell>
          <cell r="G155">
            <v>25840</v>
          </cell>
          <cell r="H155">
            <v>0.19</v>
          </cell>
          <cell r="I155">
            <v>161840</v>
          </cell>
        </row>
        <row r="156">
          <cell r="C156" t="str">
            <v>BUJE EJE DE LEVAS</v>
          </cell>
          <cell r="D156" t="str">
            <v>UNIDAD</v>
          </cell>
          <cell r="E156">
            <v>1</v>
          </cell>
          <cell r="F156">
            <v>179000</v>
          </cell>
          <cell r="G156">
            <v>34010</v>
          </cell>
          <cell r="H156">
            <v>0.19</v>
          </cell>
          <cell r="I156">
            <v>213010</v>
          </cell>
        </row>
        <row r="157">
          <cell r="C157" t="str">
            <v xml:space="preserve">BUJE INTERMEDIO  DEL MOTOR DE ARRANQUE </v>
          </cell>
          <cell r="D157" t="str">
            <v>UNIDAD</v>
          </cell>
          <cell r="E157">
            <v>1</v>
          </cell>
          <cell r="F157">
            <v>87000</v>
          </cell>
          <cell r="G157">
            <v>16530</v>
          </cell>
          <cell r="H157">
            <v>0.19</v>
          </cell>
          <cell r="I157">
            <v>103530</v>
          </cell>
        </row>
        <row r="158">
          <cell r="C158" t="str">
            <v>BUJE SEPARADOR DE POLEA</v>
          </cell>
          <cell r="D158" t="str">
            <v>UNIDAD</v>
          </cell>
          <cell r="E158">
            <v>1</v>
          </cell>
          <cell r="F158">
            <v>72000</v>
          </cell>
          <cell r="G158">
            <v>13680</v>
          </cell>
          <cell r="H158">
            <v>0.19</v>
          </cell>
          <cell r="I158">
            <v>85680</v>
          </cell>
        </row>
        <row r="159">
          <cell r="C159" t="str">
            <v xml:space="preserve">BUJE TRASERO DEL MOTOR DE ARRANQUE </v>
          </cell>
          <cell r="D159" t="str">
            <v>UNIDAD</v>
          </cell>
          <cell r="E159">
            <v>1</v>
          </cell>
          <cell r="F159">
            <v>72000</v>
          </cell>
          <cell r="G159">
            <v>13680</v>
          </cell>
          <cell r="H159">
            <v>0.19</v>
          </cell>
          <cell r="I159">
            <v>85680</v>
          </cell>
        </row>
        <row r="160">
          <cell r="C160" t="str">
            <v>BUJES DELANTERO DEL MOTOR DE ARRANQUE</v>
          </cell>
          <cell r="D160" t="str">
            <v>UNIDAD</v>
          </cell>
          <cell r="E160">
            <v>1</v>
          </cell>
          <cell r="F160">
            <v>72000</v>
          </cell>
          <cell r="G160">
            <v>13680</v>
          </cell>
          <cell r="H160">
            <v>0.19</v>
          </cell>
          <cell r="I160">
            <v>85680</v>
          </cell>
        </row>
        <row r="161">
          <cell r="C161" t="str">
            <v>BUJES EJES DE LEVAS DELANTEROS</v>
          </cell>
          <cell r="D161" t="str">
            <v>UNIDAD</v>
          </cell>
          <cell r="E161">
            <v>1</v>
          </cell>
          <cell r="F161">
            <v>160000</v>
          </cell>
          <cell r="G161">
            <v>30400</v>
          </cell>
          <cell r="H161">
            <v>0.19</v>
          </cell>
          <cell r="I161">
            <v>190400</v>
          </cell>
        </row>
        <row r="162">
          <cell r="C162" t="str">
            <v>BUJES EJES DE LEVAS TRASEROS</v>
          </cell>
          <cell r="D162" t="str">
            <v>UNIDAD</v>
          </cell>
          <cell r="E162">
            <v>1</v>
          </cell>
          <cell r="F162">
            <v>50000</v>
          </cell>
          <cell r="G162">
            <v>9500</v>
          </cell>
          <cell r="H162">
            <v>0.19</v>
          </cell>
          <cell r="I162">
            <v>59500</v>
          </cell>
        </row>
        <row r="163">
          <cell r="C163" t="str">
            <v>BUJES PARA EL PUNTO DE APOYO CILINDRO ELEVACIÓN DEL VOLCÓ.</v>
          </cell>
          <cell r="D163" t="str">
            <v>UNIDAD</v>
          </cell>
          <cell r="E163">
            <v>1</v>
          </cell>
          <cell r="F163">
            <v>101000</v>
          </cell>
          <cell r="G163">
            <v>19190</v>
          </cell>
          <cell r="H163">
            <v>0.19</v>
          </cell>
          <cell r="I163">
            <v>120190</v>
          </cell>
        </row>
        <row r="164">
          <cell r="C164" t="str">
            <v>VENTILADOR CON TODAS LAS FUNCIONES</v>
          </cell>
          <cell r="D164" t="str">
            <v>UNIDAD</v>
          </cell>
          <cell r="E164">
            <v>1</v>
          </cell>
          <cell r="F164">
            <v>418000</v>
          </cell>
          <cell r="G164">
            <v>79420</v>
          </cell>
          <cell r="H164">
            <v>0.19</v>
          </cell>
          <cell r="I164">
            <v>497420</v>
          </cell>
        </row>
        <row r="165">
          <cell r="C165" t="str">
            <v xml:space="preserve">FILTRO  DE COMBUSTIBLE </v>
          </cell>
          <cell r="D165" t="str">
            <v>UNIDAD</v>
          </cell>
          <cell r="E165">
            <v>1</v>
          </cell>
          <cell r="F165">
            <v>230000</v>
          </cell>
          <cell r="G165">
            <v>43700</v>
          </cell>
          <cell r="H165">
            <v>0.19</v>
          </cell>
          <cell r="I165">
            <v>273700</v>
          </cell>
        </row>
        <row r="166">
          <cell r="C166" t="str">
            <v xml:space="preserve">FILTRO ACEITE BOMBA DE DIRECCIÓN </v>
          </cell>
          <cell r="D166" t="str">
            <v>UNIDAD</v>
          </cell>
          <cell r="E166">
            <v>1</v>
          </cell>
          <cell r="F166">
            <v>152000</v>
          </cell>
          <cell r="G166">
            <v>28880</v>
          </cell>
          <cell r="H166">
            <v>0.19</v>
          </cell>
          <cell r="I166">
            <v>180880</v>
          </cell>
        </row>
        <row r="167">
          <cell r="C167" t="str">
            <v xml:space="preserve">FILTRO ACEITE HIDRÁULICO </v>
          </cell>
          <cell r="D167" t="str">
            <v>UNIDAD</v>
          </cell>
          <cell r="E167">
            <v>1</v>
          </cell>
          <cell r="F167">
            <v>167000</v>
          </cell>
          <cell r="G167">
            <v>31730</v>
          </cell>
          <cell r="H167">
            <v>0.19</v>
          </cell>
          <cell r="I167">
            <v>198730</v>
          </cell>
        </row>
        <row r="168">
          <cell r="C168" t="str">
            <v xml:space="preserve">FILTRO ACEITE MOTOR   </v>
          </cell>
          <cell r="D168" t="str">
            <v>UNIDAD</v>
          </cell>
          <cell r="E168">
            <v>1</v>
          </cell>
          <cell r="F168">
            <v>119000</v>
          </cell>
          <cell r="G168">
            <v>22610</v>
          </cell>
          <cell r="H168">
            <v>0.19</v>
          </cell>
          <cell r="I168">
            <v>141610</v>
          </cell>
        </row>
        <row r="169">
          <cell r="C169" t="str">
            <v>FILTRO AIRE ACONDICIONADO</v>
          </cell>
          <cell r="D169" t="str">
            <v>UNIDAD</v>
          </cell>
          <cell r="E169">
            <v>1</v>
          </cell>
          <cell r="F169">
            <v>103000</v>
          </cell>
          <cell r="G169">
            <v>19570</v>
          </cell>
          <cell r="H169">
            <v>0.19</v>
          </cell>
          <cell r="I169">
            <v>122570</v>
          </cell>
        </row>
        <row r="170">
          <cell r="C170" t="str">
            <v>FILTRO DE AIRE PRIMARIO</v>
          </cell>
          <cell r="D170" t="str">
            <v>UNIDAD</v>
          </cell>
          <cell r="E170">
            <v>1</v>
          </cell>
          <cell r="F170">
            <v>197000</v>
          </cell>
          <cell r="G170">
            <v>37430</v>
          </cell>
          <cell r="H170">
            <v>0.19</v>
          </cell>
          <cell r="I170">
            <v>234430</v>
          </cell>
        </row>
        <row r="171">
          <cell r="C171" t="str">
            <v>FILTRO DE AIRE SECUNDARIO</v>
          </cell>
          <cell r="D171" t="str">
            <v>UNIDAD</v>
          </cell>
          <cell r="E171">
            <v>1</v>
          </cell>
          <cell r="F171">
            <v>211000</v>
          </cell>
          <cell r="G171">
            <v>40090</v>
          </cell>
          <cell r="H171">
            <v>0.19</v>
          </cell>
          <cell r="I171">
            <v>251090</v>
          </cell>
        </row>
        <row r="172">
          <cell r="C172" t="str">
            <v>FILTRO DESHIDRATADOR DEL   A/C</v>
          </cell>
          <cell r="D172" t="str">
            <v>UNIDAD</v>
          </cell>
          <cell r="E172">
            <v>1</v>
          </cell>
          <cell r="F172">
            <v>341000</v>
          </cell>
          <cell r="G172">
            <v>64790</v>
          </cell>
          <cell r="H172">
            <v>0.19</v>
          </cell>
          <cell r="I172">
            <v>405790</v>
          </cell>
        </row>
        <row r="173">
          <cell r="C173" t="str">
            <v>FILTRO DIFERENCIAL</v>
          </cell>
          <cell r="D173" t="str">
            <v>UNIDAD</v>
          </cell>
          <cell r="E173">
            <v>1</v>
          </cell>
          <cell r="F173">
            <v>154000</v>
          </cell>
          <cell r="G173">
            <v>29260</v>
          </cell>
          <cell r="H173">
            <v>0.19</v>
          </cell>
          <cell r="I173">
            <v>183260</v>
          </cell>
        </row>
        <row r="174">
          <cell r="C174" t="str">
            <v>FILTRO LÍQUIDO REFRIGERANTE</v>
          </cell>
          <cell r="D174" t="str">
            <v>UNIDAD</v>
          </cell>
          <cell r="E174">
            <v>1</v>
          </cell>
          <cell r="F174">
            <v>147000</v>
          </cell>
          <cell r="G174">
            <v>27930</v>
          </cell>
          <cell r="H174">
            <v>0.19</v>
          </cell>
          <cell r="I174">
            <v>174930</v>
          </cell>
        </row>
        <row r="175">
          <cell r="C175" t="str">
            <v>FILTRO SEPARADOR DE COMBUSTIBLE</v>
          </cell>
          <cell r="D175" t="str">
            <v>UNIDAD</v>
          </cell>
          <cell r="E175">
            <v>1</v>
          </cell>
          <cell r="F175">
            <v>138000</v>
          </cell>
          <cell r="G175">
            <v>26220</v>
          </cell>
          <cell r="H175">
            <v>0.19</v>
          </cell>
          <cell r="I175">
            <v>164220</v>
          </cell>
        </row>
        <row r="176">
          <cell r="C176" t="str">
            <v>GRASERAS A PRESION PARA LUBRICACION</v>
          </cell>
          <cell r="D176" t="str">
            <v>UNIDAD</v>
          </cell>
          <cell r="E176">
            <v>1</v>
          </cell>
          <cell r="F176">
            <v>148000</v>
          </cell>
          <cell r="G176">
            <v>28120</v>
          </cell>
          <cell r="H176">
            <v>0.19</v>
          </cell>
          <cell r="I176">
            <v>176120</v>
          </cell>
        </row>
        <row r="177">
          <cell r="C177" t="str">
            <v xml:space="preserve">ARNES DE A/C </v>
          </cell>
          <cell r="D177" t="str">
            <v>UNIDAD</v>
          </cell>
          <cell r="E177">
            <v>1</v>
          </cell>
          <cell r="F177">
            <v>2426000</v>
          </cell>
          <cell r="G177">
            <v>460940</v>
          </cell>
          <cell r="H177">
            <v>0.19</v>
          </cell>
          <cell r="I177">
            <v>2886940</v>
          </cell>
        </row>
        <row r="178">
          <cell r="C178" t="str">
            <v>ARNES ELECTRICO DE CABLEADO DE CABINA</v>
          </cell>
          <cell r="D178" t="str">
            <v>UNIDAD</v>
          </cell>
          <cell r="E178">
            <v>1</v>
          </cell>
          <cell r="F178">
            <v>1964000</v>
          </cell>
          <cell r="G178">
            <v>373160</v>
          </cell>
          <cell r="H178">
            <v>0.19</v>
          </cell>
          <cell r="I178">
            <v>2337160</v>
          </cell>
        </row>
        <row r="179">
          <cell r="C179" t="str">
            <v xml:space="preserve">ARNES ELECTRICO DE CABLEADO DE MOTOR </v>
          </cell>
          <cell r="D179" t="str">
            <v>UNIDAD</v>
          </cell>
          <cell r="E179">
            <v>1</v>
          </cell>
          <cell r="F179">
            <v>2588000</v>
          </cell>
          <cell r="G179">
            <v>491720</v>
          </cell>
          <cell r="H179">
            <v>0.19</v>
          </cell>
          <cell r="I179">
            <v>3079720</v>
          </cell>
        </row>
        <row r="180">
          <cell r="C180" t="str">
            <v xml:space="preserve">ARNES ELECTRICO DE CHASIS   </v>
          </cell>
          <cell r="D180" t="str">
            <v>UNIDAD</v>
          </cell>
          <cell r="E180">
            <v>1</v>
          </cell>
          <cell r="F180">
            <v>1461000</v>
          </cell>
          <cell r="G180">
            <v>277590</v>
          </cell>
          <cell r="H180">
            <v>0.19</v>
          </cell>
          <cell r="I180">
            <v>1738590</v>
          </cell>
        </row>
        <row r="181">
          <cell r="C181" t="str">
            <v>ALARMA DE REVERSA</v>
          </cell>
          <cell r="D181" t="str">
            <v>UNIDAD</v>
          </cell>
          <cell r="E181">
            <v>1</v>
          </cell>
          <cell r="F181">
            <v>203000</v>
          </cell>
          <cell r="G181">
            <v>38570</v>
          </cell>
          <cell r="H181">
            <v>0.19</v>
          </cell>
          <cell r="I181">
            <v>241570</v>
          </cell>
        </row>
        <row r="182">
          <cell r="C182" t="str">
            <v>HOROMETRO</v>
          </cell>
          <cell r="D182" t="str">
            <v>UNIDAD</v>
          </cell>
          <cell r="E182">
            <v>1</v>
          </cell>
          <cell r="F182">
            <v>221000</v>
          </cell>
          <cell r="G182">
            <v>41990</v>
          </cell>
          <cell r="H182">
            <v>0.19</v>
          </cell>
          <cell r="I182">
            <v>262990</v>
          </cell>
        </row>
        <row r="183">
          <cell r="C183" t="str">
            <v>LAMPARA INCANDESCENTE</v>
          </cell>
          <cell r="D183" t="str">
            <v>UNIDAD</v>
          </cell>
          <cell r="E183">
            <v>1</v>
          </cell>
          <cell r="F183">
            <v>214000</v>
          </cell>
          <cell r="G183">
            <v>40660</v>
          </cell>
          <cell r="H183">
            <v>0.19</v>
          </cell>
          <cell r="I183">
            <v>254660</v>
          </cell>
        </row>
        <row r="184">
          <cell r="C184" t="str">
            <v xml:space="preserve">LIMPIAPARABRISAS </v>
          </cell>
          <cell r="D184" t="str">
            <v>UNIDAD</v>
          </cell>
          <cell r="E184">
            <v>1</v>
          </cell>
          <cell r="F184">
            <v>103000</v>
          </cell>
          <cell r="G184">
            <v>19570</v>
          </cell>
          <cell r="H184">
            <v>0.19</v>
          </cell>
          <cell r="I184">
            <v>122570</v>
          </cell>
        </row>
        <row r="185">
          <cell r="C185" t="str">
            <v>LUCES DE CABINA SUPERIOR</v>
          </cell>
          <cell r="D185" t="str">
            <v>UNIDAD</v>
          </cell>
          <cell r="E185">
            <v>1</v>
          </cell>
          <cell r="F185">
            <v>78000</v>
          </cell>
          <cell r="G185">
            <v>14820</v>
          </cell>
          <cell r="H185">
            <v>0.19</v>
          </cell>
          <cell r="I185">
            <v>92820</v>
          </cell>
        </row>
        <row r="186">
          <cell r="C186" t="str">
            <v>LUCES LATERALES PARALEAS LED</v>
          </cell>
          <cell r="D186" t="str">
            <v>UNIDAD</v>
          </cell>
          <cell r="E186">
            <v>1</v>
          </cell>
          <cell r="F186">
            <v>189000</v>
          </cell>
          <cell r="G186">
            <v>35910</v>
          </cell>
          <cell r="H186">
            <v>0.19</v>
          </cell>
          <cell r="I186">
            <v>224910</v>
          </cell>
        </row>
        <row r="187">
          <cell r="C187" t="str">
            <v>LUCES LATERALES REDONDAS LED</v>
          </cell>
          <cell r="D187" t="str">
            <v>UNIDAD</v>
          </cell>
          <cell r="E187">
            <v>1</v>
          </cell>
          <cell r="F187">
            <v>139000</v>
          </cell>
          <cell r="G187">
            <v>26410</v>
          </cell>
          <cell r="H187">
            <v>0.19</v>
          </cell>
          <cell r="I187">
            <v>165410</v>
          </cell>
        </row>
        <row r="188">
          <cell r="C188" t="str">
            <v>LUZ DE TECHO DE 12 VOLTIOS</v>
          </cell>
          <cell r="D188" t="str">
            <v>UNIDAD</v>
          </cell>
          <cell r="E188">
            <v>1</v>
          </cell>
          <cell r="F188">
            <v>133000</v>
          </cell>
          <cell r="G188">
            <v>25270</v>
          </cell>
          <cell r="H188">
            <v>0.19</v>
          </cell>
          <cell r="I188">
            <v>158270</v>
          </cell>
        </row>
        <row r="189">
          <cell r="C189" t="str">
            <v>PITO 12 V</v>
          </cell>
          <cell r="D189" t="str">
            <v>UNIDAD</v>
          </cell>
          <cell r="E189">
            <v>1</v>
          </cell>
          <cell r="F189">
            <v>196000</v>
          </cell>
          <cell r="G189">
            <v>37240</v>
          </cell>
          <cell r="H189">
            <v>0.19</v>
          </cell>
          <cell r="I189">
            <v>233240</v>
          </cell>
        </row>
        <row r="190">
          <cell r="C190" t="str">
            <v>BOMBONAS DE CABINA</v>
          </cell>
          <cell r="D190" t="str">
            <v>UNIDAD</v>
          </cell>
          <cell r="E190">
            <v>1</v>
          </cell>
          <cell r="F190">
            <v>184000</v>
          </cell>
          <cell r="G190">
            <v>34960</v>
          </cell>
          <cell r="H190">
            <v>0.19</v>
          </cell>
          <cell r="I190">
            <v>218960</v>
          </cell>
        </row>
        <row r="191">
          <cell r="C191" t="str">
            <v>AMORTIGUADOR DE CABINA</v>
          </cell>
          <cell r="D191" t="str">
            <v>UNIDAD</v>
          </cell>
          <cell r="E191">
            <v>1</v>
          </cell>
          <cell r="F191">
            <v>255000</v>
          </cell>
          <cell r="G191">
            <v>48450</v>
          </cell>
          <cell r="H191">
            <v>0.19</v>
          </cell>
          <cell r="I191">
            <v>303450</v>
          </cell>
        </row>
        <row r="192">
          <cell r="C192" t="str">
            <v xml:space="preserve">AMORTIGUADOR DE SILLA </v>
          </cell>
          <cell r="D192" t="str">
            <v>UNIDAD</v>
          </cell>
          <cell r="E192">
            <v>1</v>
          </cell>
          <cell r="F192">
            <v>208000</v>
          </cell>
          <cell r="G192">
            <v>39520</v>
          </cell>
          <cell r="H192">
            <v>0.19</v>
          </cell>
          <cell r="I192">
            <v>247520</v>
          </cell>
        </row>
        <row r="193">
          <cell r="C193" t="str">
            <v>AMORTIGUADORES DELANTEROS</v>
          </cell>
          <cell r="D193" t="str">
            <v>UNIDAD</v>
          </cell>
          <cell r="E193">
            <v>1</v>
          </cell>
          <cell r="F193">
            <v>235000</v>
          </cell>
          <cell r="G193">
            <v>44650</v>
          </cell>
          <cell r="H193">
            <v>0.19</v>
          </cell>
          <cell r="I193">
            <v>279650</v>
          </cell>
        </row>
        <row r="194">
          <cell r="C194" t="str">
            <v>BALINERA CARDAN</v>
          </cell>
          <cell r="D194" t="str">
            <v>UNIDAD</v>
          </cell>
          <cell r="E194">
            <v>1</v>
          </cell>
          <cell r="F194">
            <v>276000</v>
          </cell>
          <cell r="G194">
            <v>52440</v>
          </cell>
          <cell r="H194">
            <v>0.19</v>
          </cell>
          <cell r="I194">
            <v>328440</v>
          </cell>
        </row>
        <row r="195">
          <cell r="C195" t="str">
            <v>BALINERA DE CLUTCH EMBRAGUE</v>
          </cell>
          <cell r="D195" t="str">
            <v>UNIDAD</v>
          </cell>
          <cell r="E195">
            <v>1</v>
          </cell>
          <cell r="F195">
            <v>294000</v>
          </cell>
          <cell r="G195">
            <v>55860</v>
          </cell>
          <cell r="H195">
            <v>0.19</v>
          </cell>
          <cell r="I195">
            <v>349860</v>
          </cell>
        </row>
        <row r="196">
          <cell r="C196" t="str">
            <v xml:space="preserve">COMPRESOR PARA AIRE </v>
          </cell>
          <cell r="D196" t="str">
            <v>UNIDAD</v>
          </cell>
          <cell r="E196">
            <v>1</v>
          </cell>
          <cell r="F196">
            <v>1470000</v>
          </cell>
          <cell r="G196">
            <v>279300</v>
          </cell>
          <cell r="H196">
            <v>0.19</v>
          </cell>
          <cell r="I196">
            <v>1749300</v>
          </cell>
        </row>
        <row r="197">
          <cell r="C197" t="str">
            <v>CORREA</v>
          </cell>
          <cell r="D197" t="str">
            <v>UNIDAD</v>
          </cell>
          <cell r="E197">
            <v>1</v>
          </cell>
          <cell r="F197">
            <v>238000</v>
          </cell>
          <cell r="G197">
            <v>45220</v>
          </cell>
          <cell r="H197">
            <v>0.19</v>
          </cell>
          <cell r="I197">
            <v>283220</v>
          </cell>
        </row>
        <row r="198">
          <cell r="C198" t="str">
            <v>BALINERA FLENCHE CARDAN</v>
          </cell>
          <cell r="D198" t="str">
            <v>UNIDAD</v>
          </cell>
          <cell r="E198">
            <v>1</v>
          </cell>
          <cell r="F198">
            <v>220000</v>
          </cell>
          <cell r="G198">
            <v>41800</v>
          </cell>
          <cell r="H198">
            <v>0.19</v>
          </cell>
          <cell r="I198">
            <v>261800</v>
          </cell>
        </row>
        <row r="199">
          <cell r="C199" t="str">
            <v>DISCO DE EMBRAGUE</v>
          </cell>
          <cell r="D199" t="str">
            <v>UNIDAD</v>
          </cell>
          <cell r="E199">
            <v>1</v>
          </cell>
          <cell r="F199">
            <v>178000</v>
          </cell>
          <cell r="G199">
            <v>33820</v>
          </cell>
          <cell r="H199">
            <v>0.19</v>
          </cell>
          <cell r="I199">
            <v>211820</v>
          </cell>
        </row>
        <row r="200">
          <cell r="C200" t="str">
            <v>RINES PARA LLANTA DELANTERA  295/80R22.5</v>
          </cell>
          <cell r="D200" t="str">
            <v>UNIDAD</v>
          </cell>
          <cell r="E200">
            <v>1</v>
          </cell>
          <cell r="F200">
            <v>742000</v>
          </cell>
          <cell r="G200">
            <v>140980</v>
          </cell>
          <cell r="H200">
            <v>0.19</v>
          </cell>
          <cell r="I200">
            <v>882980</v>
          </cell>
        </row>
        <row r="201">
          <cell r="C201" t="str">
            <v>RINES PARA LLANTA TRASERA  295/80R22.5</v>
          </cell>
          <cell r="D201" t="str">
            <v>UNIDAD</v>
          </cell>
          <cell r="E201">
            <v>1</v>
          </cell>
          <cell r="F201">
            <v>759000</v>
          </cell>
          <cell r="G201">
            <v>144210</v>
          </cell>
          <cell r="H201">
            <v>0.19</v>
          </cell>
          <cell r="I201">
            <v>903210</v>
          </cell>
        </row>
        <row r="202">
          <cell r="C202" t="str">
            <v>EXTENSIONES PLÁSTICAS DE GUARDABARROS</v>
          </cell>
          <cell r="D202" t="str">
            <v>UNIDAD</v>
          </cell>
          <cell r="E202">
            <v>1</v>
          </cell>
          <cell r="F202">
            <v>122000</v>
          </cell>
          <cell r="G202">
            <v>23180</v>
          </cell>
          <cell r="H202">
            <v>0.19</v>
          </cell>
          <cell r="I202">
            <v>145180</v>
          </cell>
        </row>
        <row r="203">
          <cell r="C203" t="str">
            <v>GUARDA BARRO</v>
          </cell>
          <cell r="D203" t="str">
            <v>UNIDAD</v>
          </cell>
          <cell r="E203">
            <v>1</v>
          </cell>
          <cell r="F203">
            <v>254000</v>
          </cell>
          <cell r="G203">
            <v>48260</v>
          </cell>
          <cell r="H203">
            <v>0.19</v>
          </cell>
          <cell r="I203">
            <v>302260</v>
          </cell>
        </row>
        <row r="204">
          <cell r="C204" t="str">
            <v xml:space="preserve"> TAPIZADO CABINA</v>
          </cell>
          <cell r="D204" t="str">
            <v>UNIDAD</v>
          </cell>
          <cell r="E204">
            <v>1</v>
          </cell>
          <cell r="F204">
            <v>177000</v>
          </cell>
          <cell r="G204">
            <v>33630</v>
          </cell>
          <cell r="H204">
            <v>0.19</v>
          </cell>
          <cell r="I204">
            <v>210630</v>
          </cell>
        </row>
        <row r="205">
          <cell r="C205" t="str">
            <v>TAPIZADO SILLAS</v>
          </cell>
          <cell r="D205"/>
          <cell r="E205">
            <v>1</v>
          </cell>
          <cell r="F205">
            <v>781000</v>
          </cell>
          <cell r="G205">
            <v>148390</v>
          </cell>
          <cell r="H205">
            <v>0.19</v>
          </cell>
          <cell r="I205">
            <v>929390</v>
          </cell>
        </row>
        <row r="206">
          <cell r="C206" t="str">
            <v xml:space="preserve"> SONDEO RADIADOR</v>
          </cell>
          <cell r="D206" t="str">
            <v>UNIDAD</v>
          </cell>
          <cell r="E206">
            <v>1</v>
          </cell>
          <cell r="F206">
            <v>329000</v>
          </cell>
          <cell r="G206">
            <v>62510</v>
          </cell>
          <cell r="H206">
            <v>0.19</v>
          </cell>
          <cell r="I206">
            <v>391510</v>
          </cell>
        </row>
        <row r="208">
          <cell r="C208" t="str">
            <v>BUJE DEL SOPORTE DE CABINA</v>
          </cell>
          <cell r="D208" t="str">
            <v>UNIDAD</v>
          </cell>
          <cell r="E208">
            <v>1</v>
          </cell>
          <cell r="F208">
            <v>352000</v>
          </cell>
          <cell r="G208">
            <v>66880</v>
          </cell>
          <cell r="H208">
            <v>0.19</v>
          </cell>
          <cell r="I208">
            <v>418880</v>
          </cell>
        </row>
        <row r="209">
          <cell r="C209" t="str">
            <v xml:space="preserve">CAPSULA DE MANGUERA DEL A/A  DE 3/4 </v>
          </cell>
          <cell r="D209" t="str">
            <v>UNIDAD</v>
          </cell>
          <cell r="E209">
            <v>1</v>
          </cell>
          <cell r="F209">
            <v>96000</v>
          </cell>
          <cell r="G209">
            <v>18240</v>
          </cell>
          <cell r="H209">
            <v>0.19</v>
          </cell>
          <cell r="I209">
            <v>114240</v>
          </cell>
        </row>
        <row r="210">
          <cell r="C210" t="str">
            <v>CORREA DE ACCESORIOS</v>
          </cell>
          <cell r="D210" t="str">
            <v>UNIDAD</v>
          </cell>
          <cell r="E210">
            <v>1</v>
          </cell>
          <cell r="F210">
            <v>217000</v>
          </cell>
          <cell r="G210">
            <v>41230</v>
          </cell>
          <cell r="H210">
            <v>0.19</v>
          </cell>
          <cell r="I210">
            <v>258230</v>
          </cell>
        </row>
        <row r="211">
          <cell r="C211" t="str">
            <v>CORREA DE COMPRESOR DEL AIRE ACONDICIONADO</v>
          </cell>
          <cell r="D211" t="str">
            <v>UNIDAD</v>
          </cell>
          <cell r="E211">
            <v>1</v>
          </cell>
          <cell r="F211">
            <v>209000</v>
          </cell>
          <cell r="G211">
            <v>39710</v>
          </cell>
          <cell r="H211">
            <v>0.19</v>
          </cell>
          <cell r="I211">
            <v>248710</v>
          </cell>
        </row>
        <row r="212">
          <cell r="C212" t="str">
            <v xml:space="preserve">MANGUERA BOMBA DE DIRECCION </v>
          </cell>
          <cell r="D212" t="str">
            <v>UNIDAD</v>
          </cell>
          <cell r="E212">
            <v>1</v>
          </cell>
          <cell r="F212">
            <v>485000</v>
          </cell>
          <cell r="G212">
            <v>92150</v>
          </cell>
          <cell r="H212">
            <v>0.19</v>
          </cell>
          <cell r="I212">
            <v>577150</v>
          </cell>
        </row>
        <row r="213">
          <cell r="C213" t="str">
            <v xml:space="preserve">MANGUERA PRESION DE 150 PSI   </v>
          </cell>
          <cell r="D213" t="str">
            <v>UNIDAD</v>
          </cell>
          <cell r="E213">
            <v>1</v>
          </cell>
          <cell r="F213">
            <v>448000</v>
          </cell>
          <cell r="G213">
            <v>85120</v>
          </cell>
          <cell r="H213">
            <v>0.19</v>
          </cell>
          <cell r="I213">
            <v>533120</v>
          </cell>
        </row>
        <row r="214">
          <cell r="C214" t="str">
            <v xml:space="preserve">MANGUERAS AIRE ACONDICIONADO  </v>
          </cell>
          <cell r="D214" t="str">
            <v>UNIDAD</v>
          </cell>
          <cell r="E214">
            <v>1</v>
          </cell>
          <cell r="F214">
            <v>327000</v>
          </cell>
          <cell r="G214">
            <v>62130</v>
          </cell>
          <cell r="H214">
            <v>0.19</v>
          </cell>
          <cell r="I214">
            <v>389130</v>
          </cell>
        </row>
        <row r="215">
          <cell r="C215" t="str">
            <v xml:space="preserve">SOPORTE DE CABINA </v>
          </cell>
          <cell r="D215" t="str">
            <v>UNIDAD</v>
          </cell>
          <cell r="E215">
            <v>1</v>
          </cell>
          <cell r="F215">
            <v>348000</v>
          </cell>
          <cell r="G215">
            <v>66120</v>
          </cell>
          <cell r="H215">
            <v>0.19</v>
          </cell>
          <cell r="I215">
            <v>414120</v>
          </cell>
        </row>
        <row r="216">
          <cell r="C216" t="str">
            <v>SOPORTE DE MOTOR</v>
          </cell>
          <cell r="D216" t="str">
            <v>UNIDAD</v>
          </cell>
          <cell r="E216">
            <v>1</v>
          </cell>
          <cell r="F216">
            <v>348000</v>
          </cell>
          <cell r="G216">
            <v>66120</v>
          </cell>
          <cell r="H216">
            <v>0.19</v>
          </cell>
          <cell r="I216">
            <v>414120</v>
          </cell>
        </row>
        <row r="217">
          <cell r="C217" t="str">
            <v xml:space="preserve">SOPORTE DEL EJE DEL RELAY DEL EMBRIAGUE </v>
          </cell>
          <cell r="D217" t="str">
            <v>UNIDAD</v>
          </cell>
          <cell r="E217">
            <v>1</v>
          </cell>
          <cell r="F217">
            <v>480000</v>
          </cell>
          <cell r="G217">
            <v>91200</v>
          </cell>
          <cell r="H217">
            <v>0.19</v>
          </cell>
          <cell r="I217">
            <v>571200</v>
          </cell>
        </row>
        <row r="218">
          <cell r="C218" t="str">
            <v xml:space="preserve">BOMBA DE DIRECCIÓN </v>
          </cell>
          <cell r="D218" t="str">
            <v>UNIDAD</v>
          </cell>
          <cell r="E218">
            <v>1</v>
          </cell>
          <cell r="F218">
            <v>624000</v>
          </cell>
          <cell r="G218">
            <v>118560</v>
          </cell>
          <cell r="H218">
            <v>0.19</v>
          </cell>
          <cell r="I218">
            <v>742560</v>
          </cell>
        </row>
        <row r="219">
          <cell r="C219" t="str">
            <v>COMPRESOR AIRE ACONDICIONADO</v>
          </cell>
          <cell r="D219" t="str">
            <v>UNIDAD</v>
          </cell>
          <cell r="E219">
            <v>1</v>
          </cell>
          <cell r="F219">
            <v>1969000</v>
          </cell>
          <cell r="G219">
            <v>374110</v>
          </cell>
          <cell r="H219">
            <v>0.19</v>
          </cell>
          <cell r="I219">
            <v>2343110</v>
          </cell>
        </row>
        <row r="220">
          <cell r="C220" t="str">
            <v xml:space="preserve">BUJE BARRA TANDEM  </v>
          </cell>
          <cell r="D220" t="str">
            <v>UNIDAD</v>
          </cell>
          <cell r="E220">
            <v>1</v>
          </cell>
          <cell r="F220">
            <v>161000</v>
          </cell>
          <cell r="G220">
            <v>30590</v>
          </cell>
          <cell r="H220">
            <v>0.19</v>
          </cell>
          <cell r="I220">
            <v>191590</v>
          </cell>
        </row>
        <row r="221">
          <cell r="C221" t="str">
            <v>BUJE BARRA TEMPLETE DE DIFERENCIALES</v>
          </cell>
          <cell r="D221" t="str">
            <v>UNIDAD</v>
          </cell>
          <cell r="E221">
            <v>1</v>
          </cell>
          <cell r="F221">
            <v>144000</v>
          </cell>
          <cell r="G221">
            <v>27360</v>
          </cell>
          <cell r="H221">
            <v>0.19</v>
          </cell>
          <cell r="I221">
            <v>171360</v>
          </cell>
        </row>
        <row r="222">
          <cell r="C222" t="str">
            <v>BUJE DE BIELAS</v>
          </cell>
          <cell r="D222" t="str">
            <v>UNIDAD</v>
          </cell>
          <cell r="E222">
            <v>1</v>
          </cell>
          <cell r="F222">
            <v>146000</v>
          </cell>
          <cell r="G222">
            <v>27740</v>
          </cell>
          <cell r="H222">
            <v>0.19</v>
          </cell>
          <cell r="I222">
            <v>173740</v>
          </cell>
        </row>
        <row r="223">
          <cell r="C223" t="str">
            <v xml:space="preserve">BUJE DE MUELLE   </v>
          </cell>
          <cell r="D223" t="str">
            <v>UNIDAD</v>
          </cell>
          <cell r="E223">
            <v>1</v>
          </cell>
          <cell r="F223">
            <v>136000</v>
          </cell>
          <cell r="G223">
            <v>25840</v>
          </cell>
          <cell r="H223">
            <v>0.19</v>
          </cell>
          <cell r="I223">
            <v>161840</v>
          </cell>
        </row>
        <row r="224">
          <cell r="C224" t="str">
            <v xml:space="preserve">BUJE EJE DE LEVAS      </v>
          </cell>
          <cell r="D224" t="str">
            <v>UNIDAD</v>
          </cell>
          <cell r="E224">
            <v>1</v>
          </cell>
          <cell r="F224">
            <v>179000</v>
          </cell>
          <cell r="G224">
            <v>34010</v>
          </cell>
          <cell r="H224">
            <v>0.19</v>
          </cell>
          <cell r="I224">
            <v>213010</v>
          </cell>
        </row>
        <row r="225">
          <cell r="C225" t="str">
            <v xml:space="preserve">BUJE INTERMEDIO  DEL MOTOR DE ARRANQUE </v>
          </cell>
          <cell r="D225" t="str">
            <v>UNIDAD</v>
          </cell>
          <cell r="E225">
            <v>1</v>
          </cell>
          <cell r="F225">
            <v>83000</v>
          </cell>
          <cell r="G225">
            <v>15770</v>
          </cell>
          <cell r="H225">
            <v>0.19</v>
          </cell>
          <cell r="I225">
            <v>98770</v>
          </cell>
        </row>
        <row r="226">
          <cell r="C226" t="str">
            <v>BUJE SEPARADOR DE POLEA</v>
          </cell>
          <cell r="D226" t="str">
            <v>UNIDAD</v>
          </cell>
          <cell r="E226">
            <v>1</v>
          </cell>
          <cell r="F226">
            <v>72000</v>
          </cell>
          <cell r="G226">
            <v>13680</v>
          </cell>
          <cell r="H226">
            <v>0.19</v>
          </cell>
          <cell r="I226">
            <v>85680</v>
          </cell>
        </row>
        <row r="227">
          <cell r="C227" t="str">
            <v xml:space="preserve">BUJE TRASERO DEL MOTOR DE ARRANQUE </v>
          </cell>
          <cell r="D227" t="str">
            <v>UNIDAD</v>
          </cell>
          <cell r="E227">
            <v>1</v>
          </cell>
          <cell r="F227">
            <v>67000</v>
          </cell>
          <cell r="G227">
            <v>12730</v>
          </cell>
          <cell r="H227">
            <v>0.19</v>
          </cell>
          <cell r="I227">
            <v>79730</v>
          </cell>
        </row>
        <row r="228">
          <cell r="C228" t="str">
            <v xml:space="preserve">BUJES DELANTERO DEL MOTOR DE ARRANQUE </v>
          </cell>
          <cell r="D228" t="str">
            <v>UNIDAD</v>
          </cell>
          <cell r="E228">
            <v>1</v>
          </cell>
          <cell r="F228">
            <v>72000</v>
          </cell>
          <cell r="G228">
            <v>13680</v>
          </cell>
          <cell r="H228">
            <v>0.19</v>
          </cell>
          <cell r="I228">
            <v>85680</v>
          </cell>
        </row>
        <row r="229">
          <cell r="C229" t="str">
            <v>BUJES EJES DE LEVAS DELANTEROS</v>
          </cell>
          <cell r="D229" t="str">
            <v>UNIDAD</v>
          </cell>
          <cell r="E229">
            <v>1</v>
          </cell>
          <cell r="F229">
            <v>177000</v>
          </cell>
          <cell r="G229">
            <v>33630</v>
          </cell>
          <cell r="H229">
            <v>0.19</v>
          </cell>
          <cell r="I229">
            <v>210630</v>
          </cell>
        </row>
        <row r="230">
          <cell r="C230" t="str">
            <v>BUJES EJES DE LEVAS TRASEROS</v>
          </cell>
          <cell r="D230" t="str">
            <v>UNIDAD</v>
          </cell>
          <cell r="E230">
            <v>1</v>
          </cell>
          <cell r="F230">
            <v>51000</v>
          </cell>
          <cell r="G230">
            <v>9690</v>
          </cell>
          <cell r="H230">
            <v>0.19</v>
          </cell>
          <cell r="I230">
            <v>60690</v>
          </cell>
        </row>
        <row r="231">
          <cell r="C231" t="str">
            <v>BUJES PARA EL PUNTO DE APOYO CILINDRO ELEVACIÓN DEL VOLCÓ.</v>
          </cell>
          <cell r="D231" t="str">
            <v>UNIDAD</v>
          </cell>
          <cell r="E231">
            <v>1</v>
          </cell>
          <cell r="F231">
            <v>112000</v>
          </cell>
          <cell r="G231">
            <v>21280</v>
          </cell>
          <cell r="H231">
            <v>0.19</v>
          </cell>
          <cell r="I231">
            <v>133280</v>
          </cell>
        </row>
        <row r="232">
          <cell r="C232" t="str">
            <v xml:space="preserve">VENTILADOR CON TODAS LAS FUNCIONES </v>
          </cell>
          <cell r="D232" t="str">
            <v>UNIDAD</v>
          </cell>
          <cell r="E232">
            <v>1</v>
          </cell>
          <cell r="F232">
            <v>380000</v>
          </cell>
          <cell r="G232">
            <v>72200</v>
          </cell>
          <cell r="H232">
            <v>0.19</v>
          </cell>
          <cell r="I232">
            <v>452200</v>
          </cell>
        </row>
        <row r="233">
          <cell r="C233" t="str">
            <v xml:space="preserve">FILTRO  DE COMBUSTIBLE   </v>
          </cell>
          <cell r="D233" t="str">
            <v>UNIDAD</v>
          </cell>
          <cell r="E233">
            <v>1</v>
          </cell>
          <cell r="F233">
            <v>228000</v>
          </cell>
          <cell r="G233">
            <v>43320</v>
          </cell>
          <cell r="H233">
            <v>0.19</v>
          </cell>
          <cell r="I233">
            <v>271320</v>
          </cell>
        </row>
        <row r="234">
          <cell r="C234" t="str">
            <v xml:space="preserve">FILTRO ACEITE BOMBA DE DIRECCIÓN  </v>
          </cell>
          <cell r="D234" t="str">
            <v>UNIDAD</v>
          </cell>
          <cell r="E234">
            <v>1</v>
          </cell>
          <cell r="F234">
            <v>157000</v>
          </cell>
          <cell r="G234">
            <v>29830</v>
          </cell>
          <cell r="H234">
            <v>0.19</v>
          </cell>
          <cell r="I234">
            <v>186830</v>
          </cell>
        </row>
        <row r="235">
          <cell r="C235" t="str">
            <v xml:space="preserve">FILTRO ACEITE HIDRÁULICO  </v>
          </cell>
          <cell r="D235" t="str">
            <v>UNIDAD</v>
          </cell>
          <cell r="E235">
            <v>1</v>
          </cell>
          <cell r="F235">
            <v>164000</v>
          </cell>
          <cell r="G235">
            <v>31160</v>
          </cell>
          <cell r="H235">
            <v>0.19</v>
          </cell>
          <cell r="I235">
            <v>195160</v>
          </cell>
        </row>
        <row r="236">
          <cell r="C236" t="str">
            <v xml:space="preserve">FILTRO ACEITE MOTOR   </v>
          </cell>
          <cell r="D236" t="str">
            <v>UNIDAD</v>
          </cell>
          <cell r="E236">
            <v>1</v>
          </cell>
          <cell r="F236">
            <v>119000</v>
          </cell>
          <cell r="G236">
            <v>22610</v>
          </cell>
          <cell r="H236">
            <v>0.19</v>
          </cell>
          <cell r="I236">
            <v>141610</v>
          </cell>
        </row>
        <row r="237">
          <cell r="C237" t="str">
            <v xml:space="preserve">FILTRO AIRE ACONDICIONADO     </v>
          </cell>
          <cell r="D237" t="str">
            <v>UNIDAD</v>
          </cell>
          <cell r="E237">
            <v>1</v>
          </cell>
          <cell r="F237">
            <v>103000</v>
          </cell>
          <cell r="G237">
            <v>19570</v>
          </cell>
          <cell r="H237">
            <v>0.19</v>
          </cell>
          <cell r="I237">
            <v>122570</v>
          </cell>
        </row>
        <row r="238">
          <cell r="C238" t="str">
            <v xml:space="preserve">FILTRO DE AIRE PRIMARIO                </v>
          </cell>
          <cell r="D238" t="str">
            <v>UNIDAD</v>
          </cell>
          <cell r="E238">
            <v>1</v>
          </cell>
          <cell r="F238">
            <v>197000</v>
          </cell>
          <cell r="G238">
            <v>37430</v>
          </cell>
          <cell r="H238">
            <v>0.19</v>
          </cell>
          <cell r="I238">
            <v>234430</v>
          </cell>
        </row>
        <row r="239">
          <cell r="C239" t="str">
            <v xml:space="preserve">FILTRO DE AIRE SECUNDARIO         </v>
          </cell>
          <cell r="D239" t="str">
            <v>UNIDAD</v>
          </cell>
          <cell r="E239">
            <v>1</v>
          </cell>
          <cell r="F239">
            <v>242000</v>
          </cell>
          <cell r="G239">
            <v>45980</v>
          </cell>
          <cell r="H239">
            <v>0.19</v>
          </cell>
          <cell r="I239">
            <v>287980</v>
          </cell>
        </row>
        <row r="240">
          <cell r="C240" t="str">
            <v xml:space="preserve">FILTRO DESHIDRATADOR DEL   A/C    </v>
          </cell>
          <cell r="D240" t="str">
            <v>UNIDAD</v>
          </cell>
          <cell r="E240">
            <v>1</v>
          </cell>
          <cell r="F240">
            <v>329000</v>
          </cell>
          <cell r="G240">
            <v>62510</v>
          </cell>
          <cell r="H240">
            <v>0.19</v>
          </cell>
          <cell r="I240">
            <v>391510</v>
          </cell>
        </row>
        <row r="241">
          <cell r="C241" t="str">
            <v xml:space="preserve">FILTRO DIFERENCIAL  </v>
          </cell>
          <cell r="D241" t="str">
            <v>UNIDAD</v>
          </cell>
          <cell r="E241">
            <v>1</v>
          </cell>
          <cell r="F241">
            <v>157000</v>
          </cell>
          <cell r="G241">
            <v>29830</v>
          </cell>
          <cell r="H241">
            <v>0.19</v>
          </cell>
          <cell r="I241">
            <v>186830</v>
          </cell>
        </row>
        <row r="242">
          <cell r="C242" t="str">
            <v xml:space="preserve">FILTRO LÍQUIDO REFRIGERANTE  </v>
          </cell>
          <cell r="D242" t="str">
            <v>UNIDAD</v>
          </cell>
          <cell r="E242">
            <v>1</v>
          </cell>
          <cell r="F242">
            <v>850</v>
          </cell>
          <cell r="G242">
            <v>162</v>
          </cell>
          <cell r="H242">
            <v>0.19</v>
          </cell>
          <cell r="I242">
            <v>1012</v>
          </cell>
        </row>
        <row r="243">
          <cell r="C243" t="str">
            <v xml:space="preserve">FILTRO SEPARADOR DE COMBUSTIBLE      </v>
          </cell>
          <cell r="D243" t="str">
            <v>UNIDAD</v>
          </cell>
          <cell r="E243">
            <v>1</v>
          </cell>
          <cell r="F243">
            <v>113000</v>
          </cell>
          <cell r="G243">
            <v>21470</v>
          </cell>
          <cell r="H243">
            <v>0.19</v>
          </cell>
          <cell r="I243">
            <v>134470</v>
          </cell>
        </row>
        <row r="244">
          <cell r="C244" t="str">
            <v>GRASERAS A PRESION PARA LUBRICACION</v>
          </cell>
          <cell r="D244" t="str">
            <v>UNIDAD</v>
          </cell>
          <cell r="E244">
            <v>1</v>
          </cell>
          <cell r="F244">
            <v>148000</v>
          </cell>
          <cell r="G244">
            <v>28120</v>
          </cell>
          <cell r="H244">
            <v>0.19</v>
          </cell>
          <cell r="I244">
            <v>176120</v>
          </cell>
        </row>
        <row r="245">
          <cell r="C245" t="str">
            <v>ALARMA DE REVERSA</v>
          </cell>
          <cell r="D245" t="str">
            <v>UNIDAD</v>
          </cell>
          <cell r="E245">
            <v>1</v>
          </cell>
          <cell r="F245">
            <v>231000</v>
          </cell>
          <cell r="G245">
            <v>43890</v>
          </cell>
          <cell r="H245">
            <v>0.19</v>
          </cell>
          <cell r="I245">
            <v>274890</v>
          </cell>
        </row>
        <row r="246">
          <cell r="C246" t="str">
            <v xml:space="preserve">HOROMETRO  </v>
          </cell>
          <cell r="D246" t="str">
            <v>UNIDAD</v>
          </cell>
          <cell r="E246">
            <v>1</v>
          </cell>
          <cell r="F246">
            <v>195000</v>
          </cell>
          <cell r="G246">
            <v>37050</v>
          </cell>
          <cell r="H246">
            <v>0.19</v>
          </cell>
          <cell r="I246">
            <v>232050</v>
          </cell>
        </row>
        <row r="247">
          <cell r="C247" t="str">
            <v xml:space="preserve">LAMPARA INCANDESCENTE  </v>
          </cell>
          <cell r="D247" t="str">
            <v>UNIDAD</v>
          </cell>
          <cell r="E247">
            <v>1</v>
          </cell>
          <cell r="F247">
            <v>228000</v>
          </cell>
          <cell r="G247">
            <v>43320</v>
          </cell>
          <cell r="H247">
            <v>0.19</v>
          </cell>
          <cell r="I247">
            <v>271320</v>
          </cell>
        </row>
        <row r="248">
          <cell r="C248" t="str">
            <v xml:space="preserve">LIMPIAPARABRISAS </v>
          </cell>
          <cell r="D248" t="str">
            <v>UNIDAD</v>
          </cell>
          <cell r="E248">
            <v>1</v>
          </cell>
          <cell r="F248">
            <v>101000</v>
          </cell>
          <cell r="G248">
            <v>19190</v>
          </cell>
          <cell r="H248">
            <v>0.19</v>
          </cell>
          <cell r="I248">
            <v>120190</v>
          </cell>
        </row>
        <row r="249">
          <cell r="C249" t="str">
            <v>LUCES DE CABINA SUPERIOR</v>
          </cell>
          <cell r="D249" t="str">
            <v>UNIDAD</v>
          </cell>
          <cell r="E249">
            <v>1</v>
          </cell>
          <cell r="F249">
            <v>92000</v>
          </cell>
          <cell r="G249">
            <v>17480</v>
          </cell>
          <cell r="H249">
            <v>0.19</v>
          </cell>
          <cell r="I249">
            <v>109480</v>
          </cell>
        </row>
        <row r="250">
          <cell r="C250" t="str">
            <v>LUCES LATERALES PARALEAS LED</v>
          </cell>
          <cell r="D250" t="str">
            <v>UNIDAD</v>
          </cell>
          <cell r="E250">
            <v>1</v>
          </cell>
          <cell r="F250">
            <v>189000</v>
          </cell>
          <cell r="G250">
            <v>35910</v>
          </cell>
          <cell r="H250">
            <v>0.19</v>
          </cell>
          <cell r="I250">
            <v>224910</v>
          </cell>
        </row>
        <row r="251">
          <cell r="C251" t="str">
            <v>LUCES LATERALES REDONDAS LED</v>
          </cell>
          <cell r="D251" t="str">
            <v>UNIDAD</v>
          </cell>
          <cell r="E251">
            <v>1</v>
          </cell>
          <cell r="F251">
            <v>126000</v>
          </cell>
          <cell r="G251">
            <v>23940</v>
          </cell>
          <cell r="H251">
            <v>0.19</v>
          </cell>
          <cell r="I251">
            <v>149940</v>
          </cell>
        </row>
        <row r="252">
          <cell r="C252" t="str">
            <v>LUZ DE TECHO DE 12 VOLTIOS</v>
          </cell>
          <cell r="D252" t="str">
            <v>UNIDAD</v>
          </cell>
          <cell r="E252">
            <v>1</v>
          </cell>
          <cell r="F252">
            <v>150000</v>
          </cell>
          <cell r="G252">
            <v>28500</v>
          </cell>
          <cell r="H252">
            <v>0.19</v>
          </cell>
          <cell r="I252">
            <v>178500</v>
          </cell>
        </row>
        <row r="253">
          <cell r="C253" t="str">
            <v>PITO 12 V</v>
          </cell>
          <cell r="D253" t="str">
            <v>UNIDAD</v>
          </cell>
          <cell r="E253">
            <v>1</v>
          </cell>
          <cell r="F253">
            <v>209000</v>
          </cell>
          <cell r="G253">
            <v>39710</v>
          </cell>
          <cell r="H253">
            <v>0.19</v>
          </cell>
          <cell r="I253">
            <v>248710</v>
          </cell>
        </row>
        <row r="254">
          <cell r="C254" t="str">
            <v>BOMBONAS DE CABINA</v>
          </cell>
          <cell r="D254" t="str">
            <v>UNIDAD</v>
          </cell>
          <cell r="E254">
            <v>1</v>
          </cell>
          <cell r="F254">
            <v>186000</v>
          </cell>
          <cell r="G254">
            <v>35340</v>
          </cell>
          <cell r="H254">
            <v>0.19</v>
          </cell>
          <cell r="I254">
            <v>221340</v>
          </cell>
        </row>
        <row r="255">
          <cell r="C255" t="str">
            <v xml:space="preserve">AMORTIGUADOR DE CABINA    </v>
          </cell>
          <cell r="D255" t="str">
            <v>UNIDAD</v>
          </cell>
          <cell r="E255">
            <v>1</v>
          </cell>
          <cell r="F255">
            <v>255000</v>
          </cell>
          <cell r="G255">
            <v>48450</v>
          </cell>
          <cell r="H255">
            <v>0.19</v>
          </cell>
          <cell r="I255">
            <v>303450</v>
          </cell>
        </row>
        <row r="256">
          <cell r="C256" t="str">
            <v xml:space="preserve">AMORTIGUADOR DE SILLA     </v>
          </cell>
          <cell r="D256" t="str">
            <v>UNIDAD</v>
          </cell>
          <cell r="E256">
            <v>1</v>
          </cell>
          <cell r="F256">
            <v>206000</v>
          </cell>
          <cell r="G256">
            <v>39140</v>
          </cell>
          <cell r="H256">
            <v>0.19</v>
          </cell>
          <cell r="I256">
            <v>245140</v>
          </cell>
        </row>
        <row r="257">
          <cell r="C257" t="str">
            <v>AMORTIGUADORES DELANTEROS</v>
          </cell>
          <cell r="D257" t="str">
            <v>UNIDAD</v>
          </cell>
          <cell r="E257">
            <v>1</v>
          </cell>
          <cell r="F257">
            <v>235000</v>
          </cell>
          <cell r="G257">
            <v>44650</v>
          </cell>
          <cell r="H257">
            <v>0.19</v>
          </cell>
          <cell r="I257">
            <v>279650</v>
          </cell>
        </row>
        <row r="258">
          <cell r="C258" t="str">
            <v>BALINERA CARDAN</v>
          </cell>
          <cell r="D258" t="str">
            <v>UNIDAD</v>
          </cell>
          <cell r="E258">
            <v>1</v>
          </cell>
          <cell r="F258">
            <v>279000</v>
          </cell>
          <cell r="G258">
            <v>53010</v>
          </cell>
          <cell r="H258">
            <v>0.19</v>
          </cell>
          <cell r="I258">
            <v>332010</v>
          </cell>
        </row>
        <row r="259">
          <cell r="C259" t="str">
            <v>BALINERA DE CLUTCH EMBRAGUE</v>
          </cell>
          <cell r="D259" t="str">
            <v>UNIDAD</v>
          </cell>
          <cell r="E259">
            <v>1</v>
          </cell>
          <cell r="F259">
            <v>311000</v>
          </cell>
          <cell r="G259">
            <v>59090</v>
          </cell>
          <cell r="H259">
            <v>0.19</v>
          </cell>
          <cell r="I259">
            <v>370090</v>
          </cell>
        </row>
        <row r="260">
          <cell r="C260" t="str">
            <v xml:space="preserve">COMPRESOR PARA AIRE </v>
          </cell>
          <cell r="D260" t="str">
            <v>UNIDAD</v>
          </cell>
          <cell r="E260">
            <v>1</v>
          </cell>
          <cell r="F260">
            <v>1485000</v>
          </cell>
          <cell r="G260">
            <v>282150</v>
          </cell>
          <cell r="H260">
            <v>0.19</v>
          </cell>
          <cell r="I260">
            <v>1767150</v>
          </cell>
        </row>
        <row r="261">
          <cell r="C261" t="str">
            <v>CORREA</v>
          </cell>
          <cell r="D261" t="str">
            <v>UNIDAD</v>
          </cell>
          <cell r="E261">
            <v>1</v>
          </cell>
          <cell r="F261">
            <v>217000</v>
          </cell>
          <cell r="G261">
            <v>41230</v>
          </cell>
          <cell r="H261">
            <v>0.19</v>
          </cell>
          <cell r="I261">
            <v>258230</v>
          </cell>
        </row>
        <row r="262">
          <cell r="C262" t="str">
            <v xml:space="preserve">DISCO DE EMBRAGUE    </v>
          </cell>
          <cell r="D262" t="str">
            <v>UNIDAD</v>
          </cell>
          <cell r="E262">
            <v>1</v>
          </cell>
          <cell r="F262">
            <v>178000</v>
          </cell>
          <cell r="G262">
            <v>33820</v>
          </cell>
          <cell r="H262">
            <v>0.19</v>
          </cell>
          <cell r="I262">
            <v>211820</v>
          </cell>
        </row>
        <row r="263">
          <cell r="C263" t="str">
            <v xml:space="preserve">RINES PARA LLANTA DELANTERA  295/80R22.5   </v>
          </cell>
          <cell r="D263" t="str">
            <v>UNIDAD</v>
          </cell>
          <cell r="E263">
            <v>1</v>
          </cell>
          <cell r="F263">
            <v>671000</v>
          </cell>
          <cell r="G263">
            <v>127490</v>
          </cell>
          <cell r="H263">
            <v>0.19</v>
          </cell>
          <cell r="I263">
            <v>798490</v>
          </cell>
        </row>
        <row r="264">
          <cell r="C264" t="str">
            <v xml:space="preserve">RINES PARA LLANTA TRASERA  295/80R22.5   </v>
          </cell>
          <cell r="D264" t="str">
            <v>UNIDAD</v>
          </cell>
          <cell r="E264">
            <v>1</v>
          </cell>
          <cell r="F264">
            <v>797000</v>
          </cell>
          <cell r="G264">
            <v>151430</v>
          </cell>
          <cell r="H264">
            <v>0.19</v>
          </cell>
          <cell r="I264">
            <v>948430</v>
          </cell>
        </row>
        <row r="265">
          <cell r="C265" t="str">
            <v>EXTENSIONES PLÁSTICAS DE GUARDABARROS</v>
          </cell>
          <cell r="D265" t="str">
            <v>UNIDAD</v>
          </cell>
          <cell r="E265">
            <v>1</v>
          </cell>
          <cell r="F265">
            <v>97000</v>
          </cell>
          <cell r="G265">
            <v>18430</v>
          </cell>
          <cell r="H265">
            <v>0.19</v>
          </cell>
          <cell r="I265">
            <v>115430</v>
          </cell>
        </row>
        <row r="266">
          <cell r="C266" t="str">
            <v>GUARDA BARRO</v>
          </cell>
          <cell r="D266" t="str">
            <v>UNIDAD</v>
          </cell>
          <cell r="E266">
            <v>1</v>
          </cell>
          <cell r="F266">
            <v>265000</v>
          </cell>
          <cell r="G266">
            <v>50350</v>
          </cell>
          <cell r="H266">
            <v>0.19</v>
          </cell>
          <cell r="I266">
            <v>315350</v>
          </cell>
        </row>
        <row r="267">
          <cell r="C267" t="str">
            <v xml:space="preserve"> TAPIZADO CABINA</v>
          </cell>
          <cell r="D267" t="str">
            <v>UNIDAD</v>
          </cell>
          <cell r="E267">
            <v>1</v>
          </cell>
          <cell r="F267">
            <v>177000</v>
          </cell>
          <cell r="G267">
            <v>33630</v>
          </cell>
          <cell r="H267">
            <v>0.19</v>
          </cell>
          <cell r="I267">
            <v>210630</v>
          </cell>
        </row>
        <row r="268">
          <cell r="C268" t="str">
            <v>TAPIZADO SILLAS</v>
          </cell>
          <cell r="D268" t="str">
            <v>UNIDAD</v>
          </cell>
          <cell r="E268">
            <v>1</v>
          </cell>
          <cell r="F268">
            <v>735000</v>
          </cell>
          <cell r="G268">
            <v>139650</v>
          </cell>
          <cell r="H268">
            <v>0.19</v>
          </cell>
          <cell r="I268">
            <v>874650</v>
          </cell>
        </row>
        <row r="269">
          <cell r="C269" t="str">
            <v>SONDEO RADIADOR</v>
          </cell>
          <cell r="D269" t="str">
            <v>UNIDAD</v>
          </cell>
          <cell r="E269">
            <v>1</v>
          </cell>
          <cell r="F269">
            <v>332000</v>
          </cell>
          <cell r="G269">
            <v>63080</v>
          </cell>
          <cell r="H269">
            <v>0.19</v>
          </cell>
          <cell r="I269">
            <v>395080</v>
          </cell>
        </row>
        <row r="271">
          <cell r="C271" t="str">
            <v xml:space="preserve">BUJE DEL SOPORTE DE CABINA   </v>
          </cell>
          <cell r="D271" t="str">
            <v>UNIDAD</v>
          </cell>
          <cell r="E271">
            <v>1</v>
          </cell>
          <cell r="F271">
            <v>348000</v>
          </cell>
          <cell r="G271">
            <v>66120</v>
          </cell>
          <cell r="H271">
            <v>0.19</v>
          </cell>
          <cell r="I271">
            <v>414120</v>
          </cell>
        </row>
        <row r="272">
          <cell r="C272" t="str">
            <v xml:space="preserve">CAPSULA DE MANGUERA DEL A/A  DE 3/4   </v>
          </cell>
          <cell r="D272" t="str">
            <v>UNIDAD</v>
          </cell>
          <cell r="E272">
            <v>1</v>
          </cell>
          <cell r="F272">
            <v>79000</v>
          </cell>
          <cell r="G272">
            <v>15010</v>
          </cell>
          <cell r="H272">
            <v>0.19</v>
          </cell>
          <cell r="I272">
            <v>94010</v>
          </cell>
        </row>
        <row r="273">
          <cell r="C273" t="str">
            <v xml:space="preserve">CORREA DE ACCESORIOS  </v>
          </cell>
          <cell r="D273" t="str">
            <v>UNIDAD</v>
          </cell>
          <cell r="E273">
            <v>1</v>
          </cell>
          <cell r="F273">
            <v>226000</v>
          </cell>
          <cell r="G273">
            <v>42940</v>
          </cell>
          <cell r="H273">
            <v>0.19</v>
          </cell>
          <cell r="I273">
            <v>268940</v>
          </cell>
        </row>
        <row r="274">
          <cell r="C274" t="str">
            <v xml:space="preserve">CORREA DE COMPRESOR DEL AIRE ACONDICIONADO </v>
          </cell>
          <cell r="D274" t="str">
            <v>UNIDAD</v>
          </cell>
          <cell r="E274">
            <v>1</v>
          </cell>
          <cell r="F274">
            <v>211000</v>
          </cell>
          <cell r="G274">
            <v>40090</v>
          </cell>
          <cell r="H274">
            <v>0.19</v>
          </cell>
          <cell r="I274">
            <v>251090</v>
          </cell>
        </row>
        <row r="275">
          <cell r="C275" t="str">
            <v xml:space="preserve">MANGUERA BOMBA DE DIRECCION </v>
          </cell>
          <cell r="D275" t="str">
            <v>UNIDAD</v>
          </cell>
          <cell r="E275">
            <v>1</v>
          </cell>
          <cell r="F275">
            <v>455000</v>
          </cell>
          <cell r="G275">
            <v>86450</v>
          </cell>
          <cell r="H275">
            <v>0.19</v>
          </cell>
          <cell r="I275">
            <v>541450</v>
          </cell>
        </row>
        <row r="276">
          <cell r="C276" t="str">
            <v xml:space="preserve">MANGUERA PRESION DE 150 PSI   </v>
          </cell>
          <cell r="D276" t="str">
            <v>UNIDAD</v>
          </cell>
          <cell r="E276">
            <v>1</v>
          </cell>
          <cell r="F276">
            <v>453000</v>
          </cell>
          <cell r="G276">
            <v>86070</v>
          </cell>
          <cell r="H276">
            <v>0.19</v>
          </cell>
          <cell r="I276">
            <v>539070</v>
          </cell>
        </row>
        <row r="277">
          <cell r="C277" t="str">
            <v>MANGUERAS AIRE ACONDICIONADO</v>
          </cell>
          <cell r="D277" t="str">
            <v>UNIDAD</v>
          </cell>
          <cell r="E277">
            <v>1</v>
          </cell>
          <cell r="F277">
            <v>324000</v>
          </cell>
          <cell r="G277">
            <v>61560</v>
          </cell>
          <cell r="H277">
            <v>0.19</v>
          </cell>
          <cell r="I277">
            <v>385560</v>
          </cell>
        </row>
        <row r="278">
          <cell r="C278" t="str">
            <v xml:space="preserve">SOPORTE DE CABINA    </v>
          </cell>
          <cell r="D278" t="str">
            <v>UNIDAD</v>
          </cell>
          <cell r="E278">
            <v>1</v>
          </cell>
          <cell r="F278">
            <v>348000</v>
          </cell>
          <cell r="G278">
            <v>66120</v>
          </cell>
          <cell r="H278">
            <v>0.19</v>
          </cell>
          <cell r="I278">
            <v>414120</v>
          </cell>
        </row>
        <row r="279">
          <cell r="C279" t="str">
            <v>SOPORTE DE MOTOR</v>
          </cell>
          <cell r="D279" t="str">
            <v>UNIDAD</v>
          </cell>
          <cell r="E279">
            <v>1</v>
          </cell>
          <cell r="F279">
            <v>354000</v>
          </cell>
          <cell r="G279">
            <v>67260</v>
          </cell>
          <cell r="H279">
            <v>0.19</v>
          </cell>
          <cell r="I279">
            <v>421260</v>
          </cell>
        </row>
        <row r="280">
          <cell r="C280" t="str">
            <v xml:space="preserve">SOPORTE DEL EJE DEL RELAY DEL EMBRIAGUE    </v>
          </cell>
          <cell r="D280" t="str">
            <v>UNIDAD</v>
          </cell>
          <cell r="E280">
            <v>1</v>
          </cell>
          <cell r="F280">
            <v>183000</v>
          </cell>
          <cell r="G280">
            <v>34770</v>
          </cell>
          <cell r="H280">
            <v>0.19</v>
          </cell>
          <cell r="I280">
            <v>217770</v>
          </cell>
        </row>
        <row r="281">
          <cell r="C281" t="str">
            <v xml:space="preserve">BOMBA DE DIRECCIÓN  </v>
          </cell>
          <cell r="D281" t="str">
            <v>UNIDAD</v>
          </cell>
          <cell r="E281">
            <v>1</v>
          </cell>
          <cell r="F281">
            <v>454000</v>
          </cell>
          <cell r="G281">
            <v>86260</v>
          </cell>
          <cell r="H281">
            <v>0.19</v>
          </cell>
          <cell r="I281">
            <v>540260</v>
          </cell>
        </row>
        <row r="282">
          <cell r="C282" t="str">
            <v>COMPRESOR AIRE ACONDICIONADO</v>
          </cell>
          <cell r="D282" t="str">
            <v>UNIDAD</v>
          </cell>
          <cell r="E282">
            <v>1</v>
          </cell>
          <cell r="F282">
            <v>501000</v>
          </cell>
          <cell r="G282">
            <v>95190</v>
          </cell>
          <cell r="H282">
            <v>0.19</v>
          </cell>
          <cell r="I282">
            <v>596190</v>
          </cell>
        </row>
        <row r="283">
          <cell r="C283" t="str">
            <v xml:space="preserve">BUJE BARRA TANDEM  </v>
          </cell>
          <cell r="D283" t="str">
            <v>UNIDAD</v>
          </cell>
          <cell r="E283">
            <v>1</v>
          </cell>
          <cell r="F283">
            <v>78000</v>
          </cell>
          <cell r="G283">
            <v>14820</v>
          </cell>
          <cell r="H283">
            <v>0.19</v>
          </cell>
          <cell r="I283">
            <v>92820</v>
          </cell>
        </row>
        <row r="284">
          <cell r="C284" t="str">
            <v>BUJE BARRA TEMPLETE DE DIFERENCIALES</v>
          </cell>
          <cell r="D284" t="str">
            <v>UNIDAD</v>
          </cell>
          <cell r="E284">
            <v>1</v>
          </cell>
          <cell r="F284">
            <v>74000</v>
          </cell>
          <cell r="G284">
            <v>14060</v>
          </cell>
          <cell r="H284">
            <v>0.19</v>
          </cell>
          <cell r="I284">
            <v>88060</v>
          </cell>
        </row>
        <row r="285">
          <cell r="C285" t="str">
            <v>BUJE DE BIELAS</v>
          </cell>
          <cell r="D285" t="str">
            <v>UNIDAD</v>
          </cell>
          <cell r="E285">
            <v>1</v>
          </cell>
          <cell r="F285">
            <v>60000</v>
          </cell>
          <cell r="G285">
            <v>11400</v>
          </cell>
          <cell r="H285">
            <v>0.19</v>
          </cell>
          <cell r="I285">
            <v>71400</v>
          </cell>
        </row>
        <row r="286">
          <cell r="C286" t="str">
            <v xml:space="preserve">BUJE DE MUELLE   </v>
          </cell>
          <cell r="D286" t="str">
            <v>UNIDAD</v>
          </cell>
          <cell r="E286">
            <v>1</v>
          </cell>
          <cell r="F286">
            <v>66000</v>
          </cell>
          <cell r="G286">
            <v>12540</v>
          </cell>
          <cell r="H286">
            <v>0.19</v>
          </cell>
          <cell r="I286">
            <v>78540</v>
          </cell>
        </row>
        <row r="287">
          <cell r="C287" t="str">
            <v xml:space="preserve">BUJE EJE DE LEVAS          </v>
          </cell>
          <cell r="D287" t="str">
            <v>UNIDAD</v>
          </cell>
          <cell r="E287">
            <v>1</v>
          </cell>
          <cell r="F287">
            <v>79000</v>
          </cell>
          <cell r="G287">
            <v>15010</v>
          </cell>
          <cell r="H287">
            <v>0.19</v>
          </cell>
          <cell r="I287">
            <v>94010</v>
          </cell>
        </row>
        <row r="288">
          <cell r="C288" t="str">
            <v xml:space="preserve">BUJE INTERMEDIO  DEL MOTOR DE ARRANQUE </v>
          </cell>
          <cell r="D288" t="str">
            <v>UNIDAD</v>
          </cell>
          <cell r="E288">
            <v>1</v>
          </cell>
          <cell r="F288">
            <v>81000</v>
          </cell>
          <cell r="G288">
            <v>15390</v>
          </cell>
          <cell r="H288">
            <v>0.19</v>
          </cell>
          <cell r="I288">
            <v>96390</v>
          </cell>
        </row>
        <row r="289">
          <cell r="C289" t="str">
            <v>BUJE SEPARADOR DE POLEA</v>
          </cell>
          <cell r="D289" t="str">
            <v>UNIDAD</v>
          </cell>
          <cell r="E289">
            <v>1</v>
          </cell>
          <cell r="F289">
            <v>42000</v>
          </cell>
          <cell r="G289">
            <v>7980</v>
          </cell>
          <cell r="H289">
            <v>0.19</v>
          </cell>
          <cell r="I289">
            <v>49980</v>
          </cell>
        </row>
        <row r="290">
          <cell r="C290" t="str">
            <v xml:space="preserve">BUJE TRASERO DEL MOTOR DE ARRANQUE </v>
          </cell>
          <cell r="D290" t="str">
            <v>UNIDAD</v>
          </cell>
          <cell r="E290">
            <v>1</v>
          </cell>
          <cell r="F290">
            <v>76000</v>
          </cell>
          <cell r="G290">
            <v>14440</v>
          </cell>
          <cell r="H290">
            <v>0.19</v>
          </cell>
          <cell r="I290">
            <v>90440</v>
          </cell>
        </row>
        <row r="291">
          <cell r="C291" t="str">
            <v xml:space="preserve">BUJES DELANTERO DEL MOTOR DE ARRANQUE </v>
          </cell>
          <cell r="D291" t="str">
            <v>UNIDAD</v>
          </cell>
          <cell r="E291">
            <v>1</v>
          </cell>
          <cell r="F291">
            <v>33000</v>
          </cell>
          <cell r="G291">
            <v>6270</v>
          </cell>
          <cell r="H291">
            <v>0.19</v>
          </cell>
          <cell r="I291">
            <v>39270</v>
          </cell>
        </row>
        <row r="292">
          <cell r="C292" t="str">
            <v>BUJES EJES DE LEVAS DELANTEROS</v>
          </cell>
          <cell r="D292" t="str">
            <v>UNIDAD</v>
          </cell>
          <cell r="E292">
            <v>1</v>
          </cell>
          <cell r="F292">
            <v>71000</v>
          </cell>
          <cell r="G292">
            <v>13490</v>
          </cell>
          <cell r="H292">
            <v>0.19</v>
          </cell>
          <cell r="I292">
            <v>84490</v>
          </cell>
        </row>
        <row r="293">
          <cell r="C293" t="str">
            <v>BUJES EJES DE LEVAS TRASEROS</v>
          </cell>
          <cell r="D293" t="str">
            <v>UNIDAD</v>
          </cell>
          <cell r="E293">
            <v>1</v>
          </cell>
          <cell r="F293">
            <v>66000</v>
          </cell>
          <cell r="G293">
            <v>12540</v>
          </cell>
          <cell r="H293">
            <v>0.19</v>
          </cell>
          <cell r="I293">
            <v>78540</v>
          </cell>
        </row>
        <row r="294">
          <cell r="C294" t="str">
            <v>BUJES PARA EL PUNTO DE APOYO CILINDRO ELEVACIÓN DEL VOLCÓ.</v>
          </cell>
          <cell r="D294" t="str">
            <v>UNIDAD</v>
          </cell>
          <cell r="E294">
            <v>1</v>
          </cell>
          <cell r="F294">
            <v>112000</v>
          </cell>
          <cell r="G294">
            <v>21280</v>
          </cell>
          <cell r="H294">
            <v>0.19</v>
          </cell>
          <cell r="I294">
            <v>133280</v>
          </cell>
        </row>
        <row r="295">
          <cell r="C295" t="str">
            <v>ACOPLE DE LA QUINTA RUEDA</v>
          </cell>
          <cell r="D295" t="str">
            <v>UNIDAD</v>
          </cell>
          <cell r="E295">
            <v>1</v>
          </cell>
          <cell r="F295">
            <v>353000</v>
          </cell>
          <cell r="G295">
            <v>67070</v>
          </cell>
          <cell r="H295">
            <v>0.19</v>
          </cell>
          <cell r="I295">
            <v>420070</v>
          </cell>
        </row>
        <row r="296">
          <cell r="C296" t="str">
            <v xml:space="preserve">VENTILADOR CON TODAS LAS FUNCIONES </v>
          </cell>
          <cell r="D296" t="str">
            <v>UNIDAD</v>
          </cell>
          <cell r="E296">
            <v>1</v>
          </cell>
          <cell r="F296">
            <v>429000</v>
          </cell>
          <cell r="G296">
            <v>81510</v>
          </cell>
          <cell r="H296">
            <v>0.19</v>
          </cell>
          <cell r="I296">
            <v>510510</v>
          </cell>
        </row>
        <row r="297">
          <cell r="C297" t="str">
            <v xml:space="preserve">FILTRO  DE COMBUSTIBLE  </v>
          </cell>
          <cell r="D297" t="str">
            <v>UNIDAD</v>
          </cell>
          <cell r="E297">
            <v>1</v>
          </cell>
          <cell r="F297">
            <v>201000</v>
          </cell>
          <cell r="G297">
            <v>38190</v>
          </cell>
          <cell r="H297">
            <v>0.19</v>
          </cell>
          <cell r="I297">
            <v>239190</v>
          </cell>
        </row>
        <row r="298">
          <cell r="C298" t="str">
            <v xml:space="preserve">FILTRO ACEITE BOMBA DE DIRECCIÓN  </v>
          </cell>
          <cell r="D298" t="str">
            <v>UNIDAD</v>
          </cell>
          <cell r="E298">
            <v>1</v>
          </cell>
          <cell r="F298">
            <v>156000</v>
          </cell>
          <cell r="G298">
            <v>29640</v>
          </cell>
          <cell r="H298">
            <v>0.19</v>
          </cell>
          <cell r="I298">
            <v>185640</v>
          </cell>
        </row>
        <row r="299">
          <cell r="C299" t="str">
            <v xml:space="preserve">FILTRO ACEITE HIDRÁULICO </v>
          </cell>
          <cell r="D299" t="str">
            <v>UNIDAD</v>
          </cell>
          <cell r="E299">
            <v>1</v>
          </cell>
          <cell r="F299">
            <v>167000</v>
          </cell>
          <cell r="G299">
            <v>31730</v>
          </cell>
          <cell r="H299">
            <v>0.19</v>
          </cell>
          <cell r="I299">
            <v>198730</v>
          </cell>
        </row>
        <row r="300">
          <cell r="C300" t="str">
            <v xml:space="preserve">FILTRO ACEITE MOTOR   </v>
          </cell>
          <cell r="D300" t="str">
            <v>UNIDAD</v>
          </cell>
          <cell r="E300">
            <v>1</v>
          </cell>
          <cell r="F300">
            <v>118000</v>
          </cell>
          <cell r="G300">
            <v>22420</v>
          </cell>
          <cell r="H300">
            <v>0.19</v>
          </cell>
          <cell r="I300">
            <v>140420</v>
          </cell>
        </row>
        <row r="301">
          <cell r="C301" t="str">
            <v xml:space="preserve">FILTRO AIRE ACONDICIONADO       </v>
          </cell>
          <cell r="D301" t="str">
            <v>UNIDAD</v>
          </cell>
          <cell r="E301">
            <v>1</v>
          </cell>
          <cell r="F301">
            <v>104000</v>
          </cell>
          <cell r="G301">
            <v>19760</v>
          </cell>
          <cell r="H301">
            <v>0.19</v>
          </cell>
          <cell r="I301">
            <v>123760</v>
          </cell>
        </row>
        <row r="302">
          <cell r="C302" t="str">
            <v xml:space="preserve">FILTRO DE AIRE PRIMARIO              </v>
          </cell>
          <cell r="D302" t="str">
            <v>UNIDAD</v>
          </cell>
          <cell r="E302">
            <v>1</v>
          </cell>
          <cell r="F302">
            <v>180000</v>
          </cell>
          <cell r="G302">
            <v>34200</v>
          </cell>
          <cell r="H302">
            <v>0.19</v>
          </cell>
          <cell r="I302">
            <v>214200</v>
          </cell>
        </row>
        <row r="303">
          <cell r="C303" t="str">
            <v xml:space="preserve">FILTRO DE AIRE SECUNDARIO      </v>
          </cell>
          <cell r="D303" t="str">
            <v>UNIDAD</v>
          </cell>
          <cell r="E303">
            <v>1</v>
          </cell>
          <cell r="F303">
            <v>239000</v>
          </cell>
          <cell r="G303">
            <v>45410</v>
          </cell>
          <cell r="H303">
            <v>0.19</v>
          </cell>
          <cell r="I303">
            <v>284410</v>
          </cell>
        </row>
        <row r="304">
          <cell r="C304" t="str">
            <v xml:space="preserve">FILTRO DESHIDRATADOR DEL   A/C    </v>
          </cell>
          <cell r="D304" t="str">
            <v>UNIDAD</v>
          </cell>
          <cell r="E304">
            <v>1</v>
          </cell>
          <cell r="F304">
            <v>341000</v>
          </cell>
          <cell r="G304">
            <v>64790</v>
          </cell>
          <cell r="H304">
            <v>0.19</v>
          </cell>
          <cell r="I304">
            <v>405790</v>
          </cell>
        </row>
        <row r="305">
          <cell r="C305" t="str">
            <v xml:space="preserve">FILTRO DIFERENCIAL  </v>
          </cell>
          <cell r="D305" t="str">
            <v>UNIDAD</v>
          </cell>
          <cell r="E305">
            <v>1</v>
          </cell>
          <cell r="F305">
            <v>151000</v>
          </cell>
          <cell r="G305">
            <v>28690</v>
          </cell>
          <cell r="H305">
            <v>0.19</v>
          </cell>
          <cell r="I305">
            <v>179690</v>
          </cell>
        </row>
        <row r="306">
          <cell r="C306" t="str">
            <v xml:space="preserve">FILTRO LÍQUIDO REFRIGERANTE </v>
          </cell>
          <cell r="D306" t="str">
            <v>UNIDAD</v>
          </cell>
          <cell r="E306">
            <v>1</v>
          </cell>
          <cell r="F306">
            <v>145000</v>
          </cell>
          <cell r="G306">
            <v>27550</v>
          </cell>
          <cell r="H306">
            <v>0.19</v>
          </cell>
          <cell r="I306">
            <v>172550</v>
          </cell>
        </row>
        <row r="307">
          <cell r="C307" t="str">
            <v xml:space="preserve">FILTRO SEPARADOR DE COMBUSTIBLE     </v>
          </cell>
          <cell r="D307" t="str">
            <v>UNIDAD</v>
          </cell>
          <cell r="E307">
            <v>1</v>
          </cell>
          <cell r="F307">
            <v>136000</v>
          </cell>
          <cell r="G307">
            <v>25840</v>
          </cell>
          <cell r="H307">
            <v>0.19</v>
          </cell>
          <cell r="I307">
            <v>161840</v>
          </cell>
        </row>
        <row r="308">
          <cell r="C308" t="str">
            <v>GRASERAS A PRESION PARA LUBRICACION</v>
          </cell>
          <cell r="D308" t="str">
            <v>UNIDAD</v>
          </cell>
          <cell r="E308">
            <v>1</v>
          </cell>
          <cell r="F308">
            <v>148000</v>
          </cell>
          <cell r="G308">
            <v>28120</v>
          </cell>
          <cell r="H308">
            <v>0.19</v>
          </cell>
          <cell r="I308">
            <v>176120</v>
          </cell>
        </row>
        <row r="309">
          <cell r="C309" t="str">
            <v>ALARMA DE REVERSA</v>
          </cell>
          <cell r="D309" t="str">
            <v>UNIDAD</v>
          </cell>
          <cell r="E309">
            <v>1</v>
          </cell>
          <cell r="F309">
            <v>231000</v>
          </cell>
          <cell r="G309">
            <v>43890</v>
          </cell>
          <cell r="H309">
            <v>0.19</v>
          </cell>
          <cell r="I309">
            <v>274890</v>
          </cell>
        </row>
        <row r="310">
          <cell r="C310" t="str">
            <v xml:space="preserve">HOROMETRO  </v>
          </cell>
          <cell r="D310" t="str">
            <v>UNIDAD</v>
          </cell>
          <cell r="E310">
            <v>1</v>
          </cell>
          <cell r="F310">
            <v>211000</v>
          </cell>
          <cell r="G310">
            <v>40090</v>
          </cell>
          <cell r="H310">
            <v>0.19</v>
          </cell>
          <cell r="I310">
            <v>251090</v>
          </cell>
        </row>
        <row r="311">
          <cell r="C311" t="str">
            <v xml:space="preserve">LAMPARA INCANDESCENTE  </v>
          </cell>
          <cell r="D311" t="str">
            <v>UNIDAD</v>
          </cell>
          <cell r="E311">
            <v>1</v>
          </cell>
          <cell r="F311">
            <v>230000</v>
          </cell>
          <cell r="G311">
            <v>43700</v>
          </cell>
          <cell r="H311">
            <v>0.19</v>
          </cell>
          <cell r="I311">
            <v>273700</v>
          </cell>
        </row>
        <row r="312">
          <cell r="C312" t="str">
            <v xml:space="preserve">LIMPIAPARABRISAS </v>
          </cell>
          <cell r="D312" t="str">
            <v>UNIDAD</v>
          </cell>
          <cell r="E312">
            <v>1</v>
          </cell>
          <cell r="F312">
            <v>86000</v>
          </cell>
          <cell r="G312">
            <v>16340</v>
          </cell>
          <cell r="H312">
            <v>0.19</v>
          </cell>
          <cell r="I312">
            <v>102340</v>
          </cell>
        </row>
        <row r="313">
          <cell r="C313" t="str">
            <v>LUCES DE CABINA SUPERIOR</v>
          </cell>
          <cell r="D313" t="str">
            <v>UNIDAD</v>
          </cell>
          <cell r="E313">
            <v>1</v>
          </cell>
          <cell r="F313">
            <v>92000</v>
          </cell>
          <cell r="G313">
            <v>17480</v>
          </cell>
          <cell r="H313">
            <v>0.19</v>
          </cell>
          <cell r="I313">
            <v>109480</v>
          </cell>
        </row>
        <row r="314">
          <cell r="C314" t="str">
            <v>LUCES LATERALES PARALEAS LED</v>
          </cell>
          <cell r="D314" t="str">
            <v>UNIDAD</v>
          </cell>
          <cell r="E314">
            <v>1</v>
          </cell>
          <cell r="F314">
            <v>191000</v>
          </cell>
          <cell r="G314">
            <v>36290</v>
          </cell>
          <cell r="H314">
            <v>0.19</v>
          </cell>
          <cell r="I314">
            <v>227290</v>
          </cell>
        </row>
        <row r="315">
          <cell r="C315" t="str">
            <v>LUCES LATERALES REDONDAS LED</v>
          </cell>
          <cell r="D315" t="str">
            <v>UNIDAD</v>
          </cell>
          <cell r="E315">
            <v>1</v>
          </cell>
          <cell r="F315">
            <v>138000</v>
          </cell>
          <cell r="G315">
            <v>26220</v>
          </cell>
          <cell r="H315">
            <v>0.19</v>
          </cell>
          <cell r="I315">
            <v>164220</v>
          </cell>
        </row>
        <row r="316">
          <cell r="C316" t="str">
            <v>LUZ DE TECHO DE 12 VOLTIOS</v>
          </cell>
          <cell r="D316" t="str">
            <v>UNIDAD</v>
          </cell>
          <cell r="E316">
            <v>1</v>
          </cell>
          <cell r="F316">
            <v>143000</v>
          </cell>
          <cell r="G316">
            <v>27170</v>
          </cell>
          <cell r="H316">
            <v>0.19</v>
          </cell>
          <cell r="I316">
            <v>170170</v>
          </cell>
        </row>
        <row r="317">
          <cell r="C317" t="str">
            <v>PITO 12 V</v>
          </cell>
          <cell r="D317" t="str">
            <v>UNIDAD</v>
          </cell>
          <cell r="E317">
            <v>1</v>
          </cell>
          <cell r="F317">
            <v>212000</v>
          </cell>
          <cell r="G317">
            <v>40280</v>
          </cell>
          <cell r="H317">
            <v>0.19</v>
          </cell>
          <cell r="I317">
            <v>252280</v>
          </cell>
        </row>
        <row r="318">
          <cell r="C318" t="str">
            <v>BOMBONAS DE CABINA</v>
          </cell>
          <cell r="D318" t="str">
            <v>UNIDAD</v>
          </cell>
          <cell r="E318">
            <v>1</v>
          </cell>
          <cell r="F318">
            <v>184000</v>
          </cell>
          <cell r="G318">
            <v>34960</v>
          </cell>
          <cell r="H318">
            <v>0.19</v>
          </cell>
          <cell r="I318">
            <v>218960</v>
          </cell>
        </row>
        <row r="319">
          <cell r="C319" t="str">
            <v xml:space="preserve">AMORTIGUADOR DE CABINA     </v>
          </cell>
          <cell r="D319" t="str">
            <v>UNIDAD</v>
          </cell>
          <cell r="E319">
            <v>1</v>
          </cell>
          <cell r="F319">
            <v>260000</v>
          </cell>
          <cell r="G319">
            <v>49400</v>
          </cell>
          <cell r="H319">
            <v>0.19</v>
          </cell>
          <cell r="I319">
            <v>309400</v>
          </cell>
        </row>
        <row r="320">
          <cell r="C320" t="str">
            <v xml:space="preserve">AMORTIGUADOR DE SILLA     </v>
          </cell>
          <cell r="D320" t="str">
            <v>UNIDAD</v>
          </cell>
          <cell r="E320">
            <v>1</v>
          </cell>
          <cell r="F320">
            <v>205000</v>
          </cell>
          <cell r="G320">
            <v>38950</v>
          </cell>
          <cell r="H320">
            <v>0.19</v>
          </cell>
          <cell r="I320">
            <v>243950</v>
          </cell>
        </row>
        <row r="321">
          <cell r="C321" t="str">
            <v>AMORTIGUADORES DELANTEROS</v>
          </cell>
          <cell r="D321" t="str">
            <v>UNIDAD</v>
          </cell>
          <cell r="E321">
            <v>1</v>
          </cell>
          <cell r="F321">
            <v>233000</v>
          </cell>
          <cell r="G321">
            <v>44270</v>
          </cell>
          <cell r="H321">
            <v>0.19</v>
          </cell>
          <cell r="I321">
            <v>277270</v>
          </cell>
        </row>
        <row r="322">
          <cell r="C322" t="str">
            <v>BALINERA CARDAN</v>
          </cell>
          <cell r="D322" t="str">
            <v>UNIDAD</v>
          </cell>
          <cell r="E322">
            <v>1</v>
          </cell>
          <cell r="F322">
            <v>265000</v>
          </cell>
          <cell r="G322">
            <v>50350</v>
          </cell>
          <cell r="H322">
            <v>0.19</v>
          </cell>
          <cell r="I322">
            <v>315350</v>
          </cell>
        </row>
        <row r="323">
          <cell r="C323" t="str">
            <v xml:space="preserve">BALINERA DE CLUTCH EMBRAGUE </v>
          </cell>
          <cell r="D323" t="str">
            <v>UNIDAD</v>
          </cell>
          <cell r="E323">
            <v>1</v>
          </cell>
          <cell r="F323">
            <v>311000</v>
          </cell>
          <cell r="G323">
            <v>59090</v>
          </cell>
          <cell r="H323">
            <v>0.19</v>
          </cell>
          <cell r="I323">
            <v>370090</v>
          </cell>
        </row>
        <row r="324">
          <cell r="C324" t="str">
            <v xml:space="preserve">COMPRESOR PARA AIRE </v>
          </cell>
          <cell r="D324" t="str">
            <v>UNIDAD</v>
          </cell>
          <cell r="E324">
            <v>1</v>
          </cell>
          <cell r="F324">
            <v>1420000</v>
          </cell>
          <cell r="G324">
            <v>269800</v>
          </cell>
          <cell r="H324">
            <v>0.19</v>
          </cell>
          <cell r="I324">
            <v>1689800</v>
          </cell>
        </row>
        <row r="325">
          <cell r="C325" t="str">
            <v>CORREA</v>
          </cell>
          <cell r="D325" t="str">
            <v>UNIDAD</v>
          </cell>
          <cell r="E325">
            <v>1</v>
          </cell>
          <cell r="F325">
            <v>234000</v>
          </cell>
          <cell r="G325">
            <v>44460</v>
          </cell>
          <cell r="H325">
            <v>0.19</v>
          </cell>
          <cell r="I325">
            <v>278460</v>
          </cell>
        </row>
        <row r="326">
          <cell r="C326" t="str">
            <v xml:space="preserve">DISCO DE EMBRAGUE    </v>
          </cell>
          <cell r="D326" t="str">
            <v>UNIDAD</v>
          </cell>
          <cell r="E326">
            <v>1</v>
          </cell>
          <cell r="F326">
            <v>176000</v>
          </cell>
          <cell r="G326">
            <v>33440</v>
          </cell>
          <cell r="H326">
            <v>0.19</v>
          </cell>
          <cell r="I326">
            <v>209440</v>
          </cell>
        </row>
        <row r="327">
          <cell r="C327" t="str">
            <v xml:space="preserve">RINES PARA LLANTA DELANTERA  295/80R22.5  </v>
          </cell>
          <cell r="D327" t="str">
            <v>UNIDAD</v>
          </cell>
          <cell r="E327">
            <v>1</v>
          </cell>
          <cell r="F327">
            <v>682000</v>
          </cell>
          <cell r="G327">
            <v>129580</v>
          </cell>
          <cell r="H327">
            <v>0.19</v>
          </cell>
          <cell r="I327">
            <v>811580</v>
          </cell>
        </row>
        <row r="328">
          <cell r="C328" t="str">
            <v xml:space="preserve">RINES PARA LLANTA TRASERA  295/80R22.5   </v>
          </cell>
          <cell r="D328" t="str">
            <v>UNIDAD</v>
          </cell>
          <cell r="E328">
            <v>1</v>
          </cell>
          <cell r="F328">
            <v>797000</v>
          </cell>
          <cell r="G328">
            <v>151430</v>
          </cell>
          <cell r="H328">
            <v>0.19</v>
          </cell>
          <cell r="I328">
            <v>948430</v>
          </cell>
        </row>
        <row r="329">
          <cell r="C329" t="str">
            <v>EXTENSIONES PLÁSTICAS DE GUARDABARROS</v>
          </cell>
          <cell r="D329" t="str">
            <v>UNIDAD</v>
          </cell>
          <cell r="E329">
            <v>1</v>
          </cell>
          <cell r="F329">
            <v>122000</v>
          </cell>
          <cell r="G329">
            <v>23180</v>
          </cell>
          <cell r="H329">
            <v>0.19</v>
          </cell>
          <cell r="I329">
            <v>145180</v>
          </cell>
        </row>
        <row r="330">
          <cell r="C330" t="str">
            <v>GUARDA BARRO</v>
          </cell>
          <cell r="D330" t="str">
            <v>UNIDAD</v>
          </cell>
          <cell r="E330">
            <v>1</v>
          </cell>
          <cell r="F330">
            <v>265000</v>
          </cell>
          <cell r="G330">
            <v>50350</v>
          </cell>
          <cell r="H330">
            <v>0.19</v>
          </cell>
          <cell r="I330">
            <v>315350</v>
          </cell>
        </row>
        <row r="331">
          <cell r="C331" t="str">
            <v>TAPIZADO CABINA</v>
          </cell>
          <cell r="D331" t="str">
            <v>UNIDAD</v>
          </cell>
          <cell r="E331">
            <v>1</v>
          </cell>
          <cell r="F331">
            <v>177000</v>
          </cell>
          <cell r="G331">
            <v>33630</v>
          </cell>
          <cell r="H331">
            <v>0.19</v>
          </cell>
          <cell r="I331">
            <v>210630</v>
          </cell>
        </row>
        <row r="332">
          <cell r="C332" t="str">
            <v>TAPIZADO SILLAS</v>
          </cell>
          <cell r="D332" t="str">
            <v>UNIDAD</v>
          </cell>
          <cell r="E332">
            <v>1</v>
          </cell>
          <cell r="F332">
            <v>756000</v>
          </cell>
          <cell r="G332">
            <v>143640</v>
          </cell>
          <cell r="H332">
            <v>0.19</v>
          </cell>
          <cell r="I332">
            <v>899640</v>
          </cell>
        </row>
        <row r="333">
          <cell r="C333" t="str">
            <v>SONDEO RADIADOR</v>
          </cell>
          <cell r="D333" t="str">
            <v>UNIDAD</v>
          </cell>
          <cell r="E333">
            <v>1</v>
          </cell>
          <cell r="F333">
            <v>332000</v>
          </cell>
          <cell r="G333">
            <v>63080</v>
          </cell>
          <cell r="H333">
            <v>0.19</v>
          </cell>
          <cell r="I333">
            <v>395080</v>
          </cell>
        </row>
        <row r="335">
          <cell r="C335" t="str">
            <v xml:space="preserve">FILTRO  DE COMBUSTIBLE   </v>
          </cell>
          <cell r="D335" t="str">
            <v>UNIDAD</v>
          </cell>
          <cell r="E335">
            <v>1</v>
          </cell>
          <cell r="F335">
            <v>180000</v>
          </cell>
          <cell r="G335">
            <v>34200</v>
          </cell>
          <cell r="H335">
            <v>0.19</v>
          </cell>
          <cell r="I335">
            <v>214200</v>
          </cell>
        </row>
        <row r="336">
          <cell r="C336" t="str">
            <v xml:space="preserve">FILTRO ACEITE BOMBA DE DIRECCIÓN  </v>
          </cell>
          <cell r="D336" t="str">
            <v>UNIDAD</v>
          </cell>
          <cell r="E336">
            <v>1</v>
          </cell>
          <cell r="F336">
            <v>148000</v>
          </cell>
          <cell r="G336">
            <v>28120</v>
          </cell>
          <cell r="H336">
            <v>0.19</v>
          </cell>
          <cell r="I336">
            <v>176120</v>
          </cell>
        </row>
        <row r="337">
          <cell r="C337" t="str">
            <v xml:space="preserve">FILTRO ACEITE HIDRÁULICO </v>
          </cell>
          <cell r="D337" t="str">
            <v>UNIDAD</v>
          </cell>
          <cell r="E337">
            <v>1</v>
          </cell>
          <cell r="F337">
            <v>204000</v>
          </cell>
          <cell r="G337">
            <v>38760</v>
          </cell>
          <cell r="H337">
            <v>0.19</v>
          </cell>
          <cell r="I337">
            <v>242760</v>
          </cell>
        </row>
        <row r="338">
          <cell r="C338" t="str">
            <v xml:space="preserve">FILTRO ACEITE MOTOR </v>
          </cell>
          <cell r="D338" t="str">
            <v>UNIDAD</v>
          </cell>
          <cell r="E338">
            <v>1</v>
          </cell>
          <cell r="F338">
            <v>143000</v>
          </cell>
          <cell r="G338">
            <v>27170</v>
          </cell>
          <cell r="H338">
            <v>0.19</v>
          </cell>
          <cell r="I338">
            <v>170170</v>
          </cell>
        </row>
        <row r="339">
          <cell r="C339" t="str">
            <v xml:space="preserve">FILTRO AIRE ACONDICIONADO  </v>
          </cell>
          <cell r="D339" t="str">
            <v>UNIDAD</v>
          </cell>
          <cell r="E339">
            <v>1</v>
          </cell>
          <cell r="F339">
            <v>150000</v>
          </cell>
          <cell r="G339">
            <v>28500</v>
          </cell>
          <cell r="H339">
            <v>0.19</v>
          </cell>
          <cell r="I339">
            <v>178500</v>
          </cell>
        </row>
        <row r="340">
          <cell r="C340" t="str">
            <v xml:space="preserve">FILTRO DE AIRE PRIMARIO         </v>
          </cell>
          <cell r="D340" t="str">
            <v>UNIDAD</v>
          </cell>
          <cell r="E340">
            <v>1</v>
          </cell>
          <cell r="F340">
            <v>222000</v>
          </cell>
          <cell r="G340">
            <v>42180</v>
          </cell>
          <cell r="H340">
            <v>0.19</v>
          </cell>
          <cell r="I340">
            <v>264180</v>
          </cell>
        </row>
        <row r="341">
          <cell r="C341" t="str">
            <v xml:space="preserve">FILTRO DE AIRE SECUNDARIO       </v>
          </cell>
          <cell r="D341" t="str">
            <v>UNIDAD</v>
          </cell>
          <cell r="E341">
            <v>1</v>
          </cell>
          <cell r="F341">
            <v>239000</v>
          </cell>
          <cell r="G341">
            <v>45410</v>
          </cell>
          <cell r="H341">
            <v>0.19</v>
          </cell>
          <cell r="I341">
            <v>284410</v>
          </cell>
        </row>
        <row r="342">
          <cell r="C342" t="str">
            <v xml:space="preserve">FILTRO DESHIDRATADOR DEL   A/C    </v>
          </cell>
          <cell r="D342" t="str">
            <v>UNIDAD</v>
          </cell>
          <cell r="E342">
            <v>1</v>
          </cell>
          <cell r="F342">
            <v>143000</v>
          </cell>
          <cell r="G342">
            <v>27170</v>
          </cell>
          <cell r="H342">
            <v>0.19</v>
          </cell>
          <cell r="I342">
            <v>170170</v>
          </cell>
        </row>
        <row r="343">
          <cell r="C343" t="str">
            <v xml:space="preserve">FILTRO DIFERENCIAL  </v>
          </cell>
          <cell r="D343" t="str">
            <v>UNIDAD</v>
          </cell>
          <cell r="E343">
            <v>1</v>
          </cell>
          <cell r="F343">
            <v>143000</v>
          </cell>
          <cell r="G343">
            <v>27170</v>
          </cell>
          <cell r="H343">
            <v>0.19</v>
          </cell>
          <cell r="I343">
            <v>170170</v>
          </cell>
        </row>
        <row r="344">
          <cell r="C344" t="str">
            <v xml:space="preserve">FILTRO LÍQUIDO REFRIGERANTE </v>
          </cell>
          <cell r="D344" t="str">
            <v>UNIDAD</v>
          </cell>
          <cell r="E344">
            <v>1</v>
          </cell>
          <cell r="F344">
            <v>145000</v>
          </cell>
          <cell r="G344">
            <v>27550</v>
          </cell>
          <cell r="H344">
            <v>0.19</v>
          </cell>
          <cell r="I344">
            <v>172550</v>
          </cell>
        </row>
        <row r="345">
          <cell r="C345" t="str">
            <v xml:space="preserve">FILTRO SEPARADOR DE COMBUSTIBLE  </v>
          </cell>
          <cell r="D345" t="str">
            <v>UNIDAD</v>
          </cell>
          <cell r="E345">
            <v>1</v>
          </cell>
          <cell r="F345">
            <v>146000</v>
          </cell>
          <cell r="G345">
            <v>27740</v>
          </cell>
          <cell r="H345">
            <v>0.19</v>
          </cell>
          <cell r="I345">
            <v>173740</v>
          </cell>
        </row>
        <row r="346">
          <cell r="C346" t="str">
            <v>GRASERAS A PRESION PARA LUBRICACION</v>
          </cell>
          <cell r="D346" t="str">
            <v>UNIDAD</v>
          </cell>
          <cell r="E346">
            <v>1</v>
          </cell>
          <cell r="F346">
            <v>85000</v>
          </cell>
          <cell r="G346">
            <v>16150</v>
          </cell>
          <cell r="H346">
            <v>0.19</v>
          </cell>
          <cell r="I346">
            <v>101150</v>
          </cell>
        </row>
        <row r="347">
          <cell r="C347" t="str">
            <v>ALARMA DE REVERSA</v>
          </cell>
          <cell r="D347" t="str">
            <v>UNIDAD</v>
          </cell>
          <cell r="E347">
            <v>1</v>
          </cell>
          <cell r="F347">
            <v>225000</v>
          </cell>
          <cell r="G347">
            <v>42750</v>
          </cell>
          <cell r="H347">
            <v>0.19</v>
          </cell>
          <cell r="I347">
            <v>267750</v>
          </cell>
        </row>
        <row r="348">
          <cell r="C348" t="str">
            <v xml:space="preserve">HOROMETRO  </v>
          </cell>
          <cell r="D348" t="str">
            <v>UNIDAD</v>
          </cell>
          <cell r="E348">
            <v>1</v>
          </cell>
          <cell r="F348">
            <v>243000</v>
          </cell>
          <cell r="G348">
            <v>46170</v>
          </cell>
          <cell r="H348">
            <v>0.19</v>
          </cell>
          <cell r="I348">
            <v>289170</v>
          </cell>
        </row>
        <row r="349">
          <cell r="C349" t="str">
            <v>TABLERO DE CONTROL</v>
          </cell>
          <cell r="D349" t="str">
            <v>UNIDAD</v>
          </cell>
          <cell r="E349">
            <v>1</v>
          </cell>
          <cell r="F349">
            <v>1302000</v>
          </cell>
          <cell r="G349">
            <v>247380</v>
          </cell>
          <cell r="H349">
            <v>0.19</v>
          </cell>
          <cell r="I349">
            <v>1549380</v>
          </cell>
        </row>
        <row r="350">
          <cell r="C350" t="str">
            <v xml:space="preserve">LAMPARA INCANDESCENTE   </v>
          </cell>
          <cell r="D350" t="str">
            <v>UNIDAD</v>
          </cell>
          <cell r="E350">
            <v>1</v>
          </cell>
          <cell r="F350">
            <v>223000</v>
          </cell>
          <cell r="G350">
            <v>42370</v>
          </cell>
          <cell r="H350">
            <v>0.19</v>
          </cell>
          <cell r="I350">
            <v>265370</v>
          </cell>
        </row>
        <row r="351">
          <cell r="C351" t="str">
            <v xml:space="preserve">LIMPIAPARABRISAS </v>
          </cell>
          <cell r="D351" t="str">
            <v>UNIDAD</v>
          </cell>
          <cell r="E351">
            <v>1</v>
          </cell>
          <cell r="F351">
            <v>149000</v>
          </cell>
          <cell r="G351">
            <v>28310</v>
          </cell>
          <cell r="H351">
            <v>0.19</v>
          </cell>
          <cell r="I351">
            <v>177310</v>
          </cell>
        </row>
        <row r="352">
          <cell r="C352" t="str">
            <v>LUCES DE CABINA SUPERIOR</v>
          </cell>
          <cell r="D352" t="str">
            <v>UNIDAD</v>
          </cell>
          <cell r="E352">
            <v>1</v>
          </cell>
          <cell r="F352">
            <v>100000</v>
          </cell>
          <cell r="G352">
            <v>19000</v>
          </cell>
          <cell r="H352">
            <v>0.19</v>
          </cell>
          <cell r="I352">
            <v>119000</v>
          </cell>
        </row>
        <row r="353">
          <cell r="C353" t="str">
            <v>LUCES LATERALES PARALEAS LED</v>
          </cell>
          <cell r="D353" t="str">
            <v>UNIDAD</v>
          </cell>
          <cell r="E353">
            <v>1</v>
          </cell>
          <cell r="F353">
            <v>189000</v>
          </cell>
          <cell r="G353">
            <v>35910</v>
          </cell>
          <cell r="H353">
            <v>0.19</v>
          </cell>
          <cell r="I353">
            <v>224910</v>
          </cell>
        </row>
        <row r="354">
          <cell r="C354" t="str">
            <v>LUCES LATERALES REDONDAS LED</v>
          </cell>
          <cell r="D354" t="str">
            <v>UNIDAD</v>
          </cell>
          <cell r="E354">
            <v>1</v>
          </cell>
          <cell r="F354">
            <v>92000</v>
          </cell>
          <cell r="G354">
            <v>17480</v>
          </cell>
          <cell r="H354">
            <v>0.19</v>
          </cell>
          <cell r="I354">
            <v>109480</v>
          </cell>
        </row>
        <row r="355">
          <cell r="C355" t="str">
            <v>LUZ DE TECHO DE 12 VOLTIOS</v>
          </cell>
          <cell r="D355" t="str">
            <v>UNIDAD</v>
          </cell>
          <cell r="E355">
            <v>1</v>
          </cell>
          <cell r="F355">
            <v>138000</v>
          </cell>
          <cell r="G355">
            <v>26220</v>
          </cell>
          <cell r="H355">
            <v>0.19</v>
          </cell>
          <cell r="I355">
            <v>164220</v>
          </cell>
        </row>
        <row r="356">
          <cell r="C356" t="str">
            <v>JOYSTICK</v>
          </cell>
          <cell r="D356" t="str">
            <v>UNIDAD</v>
          </cell>
          <cell r="E356">
            <v>1</v>
          </cell>
          <cell r="F356">
            <v>2067000</v>
          </cell>
          <cell r="G356">
            <v>392730</v>
          </cell>
          <cell r="H356">
            <v>0.19</v>
          </cell>
          <cell r="I356">
            <v>2459730</v>
          </cell>
        </row>
        <row r="357">
          <cell r="C357" t="str">
            <v>PITO 12 V</v>
          </cell>
          <cell r="D357" t="str">
            <v>UNIDAD</v>
          </cell>
          <cell r="E357">
            <v>1</v>
          </cell>
          <cell r="F357">
            <v>155000</v>
          </cell>
          <cell r="G357">
            <v>29450</v>
          </cell>
          <cell r="H357">
            <v>0.19</v>
          </cell>
          <cell r="I357">
            <v>184450</v>
          </cell>
        </row>
        <row r="358">
          <cell r="C358" t="str">
            <v>TAPIZADO CABINA</v>
          </cell>
          <cell r="D358" t="str">
            <v>UNIDAD</v>
          </cell>
          <cell r="E358">
            <v>1</v>
          </cell>
          <cell r="F358">
            <v>792000</v>
          </cell>
          <cell r="G358">
            <v>150480</v>
          </cell>
          <cell r="H358">
            <v>0.19</v>
          </cell>
          <cell r="I358">
            <v>942480</v>
          </cell>
        </row>
        <row r="359">
          <cell r="C359" t="str">
            <v>TAPIZADO SILLAS</v>
          </cell>
          <cell r="D359" t="str">
            <v>UNIDAD</v>
          </cell>
          <cell r="E359">
            <v>1</v>
          </cell>
          <cell r="F359">
            <v>526000</v>
          </cell>
          <cell r="G359">
            <v>99940</v>
          </cell>
          <cell r="H359">
            <v>0.19</v>
          </cell>
          <cell r="I359">
            <v>625940</v>
          </cell>
        </row>
        <row r="360">
          <cell r="C360" t="str">
            <v>SONDEO RADIADOR</v>
          </cell>
          <cell r="D360" t="str">
            <v>UNIDAD</v>
          </cell>
          <cell r="E360">
            <v>1</v>
          </cell>
          <cell r="F360">
            <v>336000</v>
          </cell>
          <cell r="G360">
            <v>63840</v>
          </cell>
          <cell r="H360">
            <v>0.19</v>
          </cell>
          <cell r="I360">
            <v>399840</v>
          </cell>
        </row>
        <row r="361">
          <cell r="C361" t="str">
            <v>PINTURA DE EQUIPO</v>
          </cell>
          <cell r="D361" t="str">
            <v>UNIDAD</v>
          </cell>
          <cell r="E361">
            <v>1</v>
          </cell>
          <cell r="F361">
            <v>787000</v>
          </cell>
          <cell r="G361">
            <v>149530</v>
          </cell>
          <cell r="H361">
            <v>0.19</v>
          </cell>
          <cell r="I361">
            <v>936530</v>
          </cell>
        </row>
        <row r="362">
          <cell r="C362" t="str">
            <v>SILLA DE OPEERADOR</v>
          </cell>
          <cell r="D362" t="str">
            <v>UNIDAD</v>
          </cell>
          <cell r="E362">
            <v>1</v>
          </cell>
          <cell r="F362">
            <v>1661000</v>
          </cell>
          <cell r="G362">
            <v>315590</v>
          </cell>
          <cell r="H362">
            <v>0.19</v>
          </cell>
          <cell r="I362">
            <v>1976590</v>
          </cell>
        </row>
      </sheetData>
      <sheetData sheetId="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T1068"/>
  <sheetViews>
    <sheetView view="pageBreakPreview" topLeftCell="A627" zoomScale="90" zoomScaleNormal="90" workbookViewId="0">
      <selection activeCell="A1055" sqref="A1055:XFD1070"/>
    </sheetView>
  </sheetViews>
  <sheetFormatPr baseColWidth="10" defaultColWidth="11" defaultRowHeight="15"/>
  <cols>
    <col min="1" max="1" width="5.83203125" customWidth="1"/>
    <col min="2" max="2" width="12.5" customWidth="1"/>
    <col min="3" max="3" width="34.6640625" customWidth="1"/>
    <col min="4" max="4" width="11.6640625" customWidth="1"/>
    <col min="5" max="5" width="17.5" customWidth="1"/>
    <col min="6" max="6" width="13" customWidth="1"/>
    <col min="7" max="7" width="14.33203125" customWidth="1"/>
    <col min="8" max="8" width="17.1640625" customWidth="1"/>
    <col min="9" max="9" width="18.5" customWidth="1"/>
    <col min="10" max="10" width="26.6640625" customWidth="1"/>
    <col min="11" max="11" width="19.6640625" customWidth="1"/>
    <col min="12" max="12" width="22.5" hidden="1" customWidth="1"/>
    <col min="13" max="13" width="38.1640625" customWidth="1"/>
    <col min="14" max="14" width="34.83203125" customWidth="1"/>
    <col min="15" max="15" width="16.5" customWidth="1"/>
    <col min="16" max="16" width="17.5" customWidth="1"/>
    <col min="17" max="17" width="32.83203125" customWidth="1"/>
  </cols>
  <sheetData>
    <row r="1" spans="1:10">
      <c r="A1" s="547" t="s">
        <v>0</v>
      </c>
      <c r="B1" s="547"/>
      <c r="C1" s="547"/>
      <c r="D1" s="547"/>
      <c r="E1" s="547"/>
      <c r="F1" s="547"/>
      <c r="G1" s="547"/>
      <c r="H1" s="547"/>
      <c r="I1" s="547"/>
      <c r="J1" s="547"/>
    </row>
    <row r="2" spans="1:10">
      <c r="A2" s="547" t="s">
        <v>1</v>
      </c>
      <c r="B2" s="547"/>
      <c r="C2" s="547"/>
      <c r="D2" s="547"/>
      <c r="E2" s="547"/>
      <c r="F2" s="547"/>
      <c r="G2" s="547"/>
      <c r="H2" s="547"/>
      <c r="I2" s="547"/>
      <c r="J2" s="547"/>
    </row>
    <row r="3" spans="1:10">
      <c r="A3" s="547"/>
      <c r="B3" s="547"/>
      <c r="C3" s="547"/>
      <c r="D3" s="547"/>
      <c r="E3" s="547"/>
      <c r="F3" s="547"/>
      <c r="G3" s="547"/>
      <c r="H3" s="547"/>
      <c r="I3" s="39"/>
      <c r="J3" s="39"/>
    </row>
    <row r="4" spans="1:10">
      <c r="A4" s="140"/>
      <c r="B4" s="140"/>
      <c r="C4" s="140"/>
      <c r="D4" s="140"/>
      <c r="E4" s="140"/>
      <c r="F4" s="140"/>
      <c r="G4" s="100"/>
      <c r="H4" s="100"/>
      <c r="I4" s="39"/>
      <c r="J4" s="39"/>
    </row>
    <row r="5" spans="1:10">
      <c r="A5" s="140"/>
      <c r="B5" s="140"/>
      <c r="C5" s="140"/>
      <c r="D5" s="140"/>
      <c r="E5" s="140"/>
      <c r="F5" s="140"/>
      <c r="G5" s="100"/>
      <c r="H5" s="100"/>
      <c r="I5" s="39"/>
      <c r="J5" s="39"/>
    </row>
    <row r="6" spans="1:10">
      <c r="A6" s="451" t="s">
        <v>2</v>
      </c>
      <c r="B6" s="451"/>
      <c r="C6" s="451"/>
      <c r="D6" s="451"/>
      <c r="E6" s="451"/>
      <c r="F6" s="451"/>
      <c r="G6" s="451"/>
      <c r="H6" s="451"/>
      <c r="I6" s="451"/>
      <c r="J6" s="451"/>
    </row>
    <row r="7" spans="1:10">
      <c r="A7" s="451" t="s">
        <v>3</v>
      </c>
      <c r="B7" s="451"/>
      <c r="C7" s="451"/>
      <c r="D7" s="451"/>
      <c r="E7" s="451"/>
      <c r="F7" s="451"/>
      <c r="G7" s="451"/>
      <c r="H7" s="451"/>
      <c r="I7" s="451"/>
      <c r="J7" s="451"/>
    </row>
    <row r="8" spans="1:10">
      <c r="A8" s="451" t="s">
        <v>4</v>
      </c>
      <c r="B8" s="451"/>
      <c r="C8" s="451"/>
      <c r="D8" s="451"/>
      <c r="E8" s="451"/>
      <c r="F8" s="451"/>
      <c r="G8" s="451"/>
      <c r="H8" s="451"/>
      <c r="I8" s="451"/>
      <c r="J8" s="451"/>
    </row>
    <row r="9" spans="1:10">
      <c r="A9" s="306"/>
      <c r="B9" s="306"/>
      <c r="C9" s="306"/>
      <c r="D9" s="306"/>
      <c r="E9" s="306"/>
      <c r="F9" s="306"/>
      <c r="G9" s="306"/>
      <c r="H9" s="306"/>
      <c r="I9" s="306"/>
      <c r="J9" s="306"/>
    </row>
    <row r="10" spans="1:10">
      <c r="A10" s="306"/>
      <c r="B10" s="306"/>
      <c r="C10" s="306"/>
      <c r="D10" s="306"/>
      <c r="E10" s="306"/>
      <c r="F10" s="306"/>
      <c r="G10" s="306"/>
      <c r="H10" s="306"/>
      <c r="I10" s="306"/>
      <c r="J10" s="306"/>
    </row>
    <row r="11" spans="1:10">
      <c r="A11" s="306"/>
      <c r="B11" s="306"/>
      <c r="C11" s="306"/>
      <c r="D11" s="306"/>
      <c r="E11" s="306"/>
      <c r="F11" s="306"/>
      <c r="G11" s="306"/>
      <c r="H11" s="306"/>
      <c r="I11" s="306"/>
      <c r="J11" s="306"/>
    </row>
    <row r="12" spans="1:10">
      <c r="A12" s="307"/>
      <c r="B12" s="307"/>
      <c r="C12" s="308"/>
      <c r="D12" s="308"/>
      <c r="E12" s="308"/>
      <c r="F12" s="308"/>
      <c r="H12" s="309"/>
      <c r="I12" s="309" t="s">
        <v>5</v>
      </c>
      <c r="J12" s="309"/>
    </row>
    <row r="13" spans="1:10">
      <c r="A13" s="100"/>
      <c r="B13" s="100"/>
      <c r="C13" s="100"/>
      <c r="D13" s="100"/>
      <c r="E13" s="100"/>
      <c r="F13" s="100"/>
      <c r="H13" s="309"/>
      <c r="I13" s="309" t="s">
        <v>6</v>
      </c>
      <c r="J13" s="309"/>
    </row>
    <row r="14" spans="1:10">
      <c r="A14" s="100"/>
      <c r="B14" s="100"/>
      <c r="C14" s="100"/>
      <c r="D14" s="100"/>
      <c r="E14" s="100"/>
      <c r="F14" s="100"/>
      <c r="H14" s="309"/>
      <c r="I14" s="309" t="s">
        <v>7</v>
      </c>
      <c r="J14" s="309"/>
    </row>
    <row r="15" spans="1:10">
      <c r="A15" s="100"/>
      <c r="B15" s="100"/>
      <c r="C15" s="100"/>
      <c r="D15" s="100"/>
      <c r="E15" s="100"/>
      <c r="F15" s="100"/>
      <c r="G15" s="100"/>
      <c r="H15" s="100"/>
      <c r="I15" s="39"/>
      <c r="J15" s="39"/>
    </row>
    <row r="16" spans="1:10" ht="74.25" customHeight="1">
      <c r="A16" s="543" t="s">
        <v>8</v>
      </c>
      <c r="B16" s="543"/>
      <c r="C16" s="543"/>
      <c r="D16" s="543"/>
      <c r="E16" s="543"/>
      <c r="F16" s="543"/>
      <c r="G16" s="543"/>
      <c r="H16" s="543"/>
      <c r="I16" s="543"/>
      <c r="J16" s="543"/>
    </row>
    <row r="17" spans="1:10">
      <c r="A17" s="132"/>
      <c r="B17" s="132"/>
      <c r="C17" s="132"/>
      <c r="D17" s="132"/>
      <c r="E17" s="132"/>
      <c r="F17" s="132"/>
      <c r="G17" s="132"/>
      <c r="H17" s="132"/>
      <c r="I17" s="39"/>
      <c r="J17" s="39"/>
    </row>
    <row r="18" spans="1:10" ht="15.75" customHeight="1">
      <c r="A18" s="548" t="s">
        <v>9</v>
      </c>
      <c r="B18" s="548"/>
      <c r="C18" s="548"/>
      <c r="D18" s="548"/>
      <c r="E18" s="548"/>
      <c r="F18" s="548"/>
      <c r="G18" s="548"/>
      <c r="H18" s="548"/>
      <c r="I18" s="548"/>
      <c r="J18" s="548"/>
    </row>
    <row r="19" spans="1:10" ht="10.5" customHeight="1">
      <c r="A19" s="132"/>
      <c r="B19" s="132"/>
      <c r="C19" s="132"/>
      <c r="D19" s="132"/>
      <c r="E19" s="132"/>
      <c r="F19" s="132"/>
      <c r="G19" s="132"/>
      <c r="H19" s="132"/>
      <c r="I19" s="39"/>
      <c r="J19" s="39"/>
    </row>
    <row r="20" spans="1:10" ht="89.25" customHeight="1">
      <c r="A20" s="549" t="s">
        <v>10</v>
      </c>
      <c r="B20" s="549"/>
      <c r="C20" s="549"/>
      <c r="D20" s="549"/>
      <c r="E20" s="549"/>
      <c r="F20" s="549"/>
      <c r="G20" s="549"/>
      <c r="H20" s="549"/>
      <c r="I20" s="549"/>
      <c r="J20" s="549"/>
    </row>
    <row r="21" spans="1:10">
      <c r="A21" s="132"/>
      <c r="B21" s="132"/>
      <c r="C21" s="132"/>
      <c r="D21" s="132"/>
      <c r="E21" s="132"/>
      <c r="F21" s="132"/>
      <c r="G21" s="132"/>
      <c r="H21" s="132"/>
      <c r="I21" s="39"/>
      <c r="J21" s="39"/>
    </row>
    <row r="22" spans="1:10">
      <c r="A22" s="546" t="s">
        <v>11</v>
      </c>
      <c r="B22" s="546"/>
      <c r="C22" s="546"/>
      <c r="D22" s="546"/>
      <c r="E22" s="546"/>
      <c r="F22" s="546"/>
      <c r="G22" s="546"/>
      <c r="H22" s="546"/>
      <c r="I22" s="39"/>
      <c r="J22" s="39"/>
    </row>
    <row r="23" spans="1:10" ht="10.5" customHeight="1">
      <c r="A23" s="132"/>
      <c r="B23" s="132"/>
      <c r="C23" s="132"/>
      <c r="D23" s="132"/>
      <c r="E23" s="132"/>
      <c r="F23" s="132"/>
      <c r="G23" s="132"/>
      <c r="H23" s="132"/>
      <c r="I23" s="39"/>
      <c r="J23" s="39"/>
    </row>
    <row r="24" spans="1:10" ht="80.25" customHeight="1">
      <c r="A24" s="538" t="s">
        <v>12</v>
      </c>
      <c r="B24" s="538"/>
      <c r="C24" s="538"/>
      <c r="D24" s="538"/>
      <c r="E24" s="538"/>
      <c r="F24" s="538"/>
      <c r="G24" s="538"/>
      <c r="H24" s="538"/>
      <c r="I24" s="538"/>
      <c r="J24" s="538"/>
    </row>
    <row r="25" spans="1:10">
      <c r="A25" s="132"/>
      <c r="B25" s="132"/>
      <c r="C25" s="132"/>
      <c r="D25" s="132"/>
      <c r="E25" s="132"/>
      <c r="F25" s="132"/>
      <c r="G25" s="132"/>
      <c r="H25" s="132"/>
      <c r="I25" s="39"/>
      <c r="J25" s="39"/>
    </row>
    <row r="26" spans="1:10">
      <c r="A26" s="546" t="s">
        <v>13</v>
      </c>
      <c r="B26" s="546"/>
      <c r="C26" s="546"/>
      <c r="D26" s="546"/>
      <c r="E26" s="546"/>
      <c r="F26" s="546"/>
      <c r="G26" s="546"/>
      <c r="H26" s="546"/>
      <c r="I26" s="39"/>
      <c r="J26" s="39"/>
    </row>
    <row r="27" spans="1:10">
      <c r="A27" s="311"/>
      <c r="B27" s="311"/>
      <c r="C27" s="311"/>
      <c r="D27" s="311"/>
      <c r="E27" s="311"/>
      <c r="F27" s="311"/>
      <c r="G27" s="311"/>
      <c r="H27" s="311"/>
      <c r="I27" s="39"/>
      <c r="J27" s="39"/>
    </row>
    <row r="28" spans="1:10">
      <c r="A28" s="530" t="s">
        <v>14</v>
      </c>
      <c r="B28" s="530"/>
      <c r="C28" s="530"/>
      <c r="D28" s="530"/>
      <c r="E28" s="530"/>
      <c r="F28" s="530"/>
      <c r="G28" s="530"/>
      <c r="H28" s="530"/>
      <c r="I28" s="39"/>
      <c r="J28" s="39"/>
    </row>
    <row r="29" spans="1:10" ht="10.5" customHeight="1">
      <c r="A29" s="312"/>
      <c r="B29" s="312"/>
      <c r="C29" s="312"/>
      <c r="D29" s="312"/>
      <c r="E29" s="311"/>
      <c r="F29" s="311"/>
      <c r="G29" s="311"/>
      <c r="H29" s="311"/>
      <c r="I29" s="39"/>
      <c r="J29" s="39"/>
    </row>
    <row r="30" spans="1:10" ht="48" customHeight="1">
      <c r="A30" s="543" t="s">
        <v>15</v>
      </c>
      <c r="B30" s="543"/>
      <c r="C30" s="543"/>
      <c r="D30" s="543"/>
      <c r="E30" s="543"/>
      <c r="F30" s="543"/>
      <c r="G30" s="543"/>
      <c r="H30" s="543"/>
      <c r="I30" s="543"/>
      <c r="J30" s="543"/>
    </row>
    <row r="31" spans="1:10">
      <c r="A31" s="132"/>
      <c r="B31" s="132"/>
      <c r="C31" s="132"/>
      <c r="D31" s="132"/>
      <c r="E31" s="132"/>
      <c r="F31" s="132"/>
      <c r="G31" s="132"/>
      <c r="H31" s="132"/>
      <c r="I31" s="39"/>
      <c r="J31" s="39"/>
    </row>
    <row r="32" spans="1:10">
      <c r="A32" s="530" t="s">
        <v>16</v>
      </c>
      <c r="B32" s="530"/>
      <c r="C32" s="530"/>
      <c r="D32" s="530"/>
      <c r="E32" s="530"/>
      <c r="F32" s="530"/>
      <c r="G32" s="530"/>
      <c r="H32" s="530"/>
      <c r="I32" s="39"/>
      <c r="J32" s="39"/>
    </row>
    <row r="33" spans="1:10" ht="27.75" customHeight="1">
      <c r="A33" s="543" t="s">
        <v>17</v>
      </c>
      <c r="B33" s="543"/>
      <c r="C33" s="543"/>
      <c r="D33" s="543"/>
      <c r="E33" s="543"/>
      <c r="F33" s="543"/>
      <c r="G33" s="543"/>
      <c r="H33" s="543"/>
      <c r="I33" s="543"/>
      <c r="J33" s="543"/>
    </row>
    <row r="34" spans="1:10" ht="69.75" customHeight="1">
      <c r="A34" s="543" t="s">
        <v>18</v>
      </c>
      <c r="B34" s="543"/>
      <c r="C34" s="543"/>
      <c r="D34" s="543"/>
      <c r="E34" s="543"/>
      <c r="F34" s="543"/>
      <c r="G34" s="543"/>
      <c r="H34" s="543"/>
      <c r="I34" s="543"/>
      <c r="J34" s="543"/>
    </row>
    <row r="35" spans="1:10" ht="48" customHeight="1">
      <c r="A35" s="542" t="s">
        <v>19</v>
      </c>
      <c r="B35" s="542"/>
      <c r="C35" s="542"/>
      <c r="D35" s="542"/>
      <c r="E35" s="542"/>
      <c r="F35" s="542"/>
      <c r="G35" s="542"/>
      <c r="H35" s="542"/>
      <c r="I35" s="542"/>
      <c r="J35" s="542"/>
    </row>
    <row r="36" spans="1:10" ht="44.25" customHeight="1">
      <c r="A36" s="542" t="s">
        <v>20</v>
      </c>
      <c r="B36" s="542"/>
      <c r="C36" s="542"/>
      <c r="D36" s="542"/>
      <c r="E36" s="542"/>
      <c r="F36" s="542"/>
      <c r="G36" s="542"/>
      <c r="H36" s="542"/>
      <c r="I36" s="542"/>
      <c r="J36" s="542"/>
    </row>
    <row r="37" spans="1:10" ht="234.75" customHeight="1">
      <c r="A37" s="543" t="s">
        <v>21</v>
      </c>
      <c r="B37" s="543"/>
      <c r="C37" s="543"/>
      <c r="D37" s="543"/>
      <c r="E37" s="543"/>
      <c r="F37" s="543"/>
      <c r="G37" s="543"/>
      <c r="H37" s="543"/>
      <c r="I37" s="543"/>
      <c r="J37" s="543"/>
    </row>
    <row r="38" spans="1:10" ht="51.75" customHeight="1">
      <c r="A38" s="544" t="s">
        <v>22</v>
      </c>
      <c r="B38" s="544"/>
      <c r="C38" s="544"/>
      <c r="D38" s="544"/>
      <c r="E38" s="544"/>
      <c r="F38" s="544"/>
      <c r="G38" s="544"/>
      <c r="H38" s="544"/>
      <c r="I38" s="544"/>
      <c r="J38" s="544"/>
    </row>
    <row r="39" spans="1:10" s="305" customFormat="1" ht="37.5" customHeight="1">
      <c r="A39" s="542" t="s">
        <v>23</v>
      </c>
      <c r="B39" s="542"/>
      <c r="C39" s="542"/>
      <c r="D39" s="542"/>
      <c r="E39" s="542"/>
      <c r="F39" s="542"/>
      <c r="G39" s="542"/>
      <c r="H39" s="542"/>
      <c r="I39" s="542"/>
      <c r="J39" s="542"/>
    </row>
    <row r="40" spans="1:10" s="305" customFormat="1" ht="55.5" customHeight="1">
      <c r="A40" s="542" t="s">
        <v>24</v>
      </c>
      <c r="B40" s="542"/>
      <c r="C40" s="542"/>
      <c r="D40" s="542"/>
      <c r="E40" s="542"/>
      <c r="F40" s="542"/>
      <c r="G40" s="542"/>
      <c r="H40" s="542"/>
      <c r="I40" s="542"/>
      <c r="J40" s="542"/>
    </row>
    <row r="41" spans="1:10" ht="74.25" customHeight="1">
      <c r="A41" s="542" t="s">
        <v>25</v>
      </c>
      <c r="B41" s="543"/>
      <c r="C41" s="543"/>
      <c r="D41" s="543"/>
      <c r="E41" s="543"/>
      <c r="F41" s="543"/>
      <c r="G41" s="543"/>
      <c r="H41" s="543"/>
      <c r="I41" s="543"/>
      <c r="J41" s="543"/>
    </row>
    <row r="42" spans="1:10" ht="74.25" customHeight="1">
      <c r="A42" s="542" t="s">
        <v>26</v>
      </c>
      <c r="B42" s="543"/>
      <c r="C42" s="543"/>
      <c r="D42" s="543"/>
      <c r="E42" s="543"/>
      <c r="F42" s="543"/>
      <c r="G42" s="543"/>
      <c r="H42" s="543"/>
      <c r="I42" s="543"/>
      <c r="J42" s="543"/>
    </row>
    <row r="43" spans="1:10">
      <c r="A43" s="310"/>
      <c r="B43" s="310"/>
      <c r="C43" s="310"/>
      <c r="D43" s="310"/>
      <c r="E43" s="310"/>
      <c r="F43" s="310"/>
      <c r="G43" s="310"/>
      <c r="H43" s="310"/>
      <c r="I43" s="310"/>
      <c r="J43" s="310"/>
    </row>
    <row r="44" spans="1:10">
      <c r="A44" s="530" t="s">
        <v>27</v>
      </c>
      <c r="B44" s="530"/>
      <c r="C44" s="530"/>
      <c r="D44" s="530"/>
      <c r="E44" s="530"/>
      <c r="F44" s="530"/>
      <c r="G44" s="530"/>
      <c r="H44" s="530"/>
      <c r="I44" s="39"/>
      <c r="J44" s="39"/>
    </row>
    <row r="45" spans="1:10">
      <c r="A45" s="312"/>
      <c r="B45" s="312"/>
      <c r="C45" s="312"/>
      <c r="D45" s="312"/>
      <c r="E45" s="311"/>
      <c r="F45" s="311"/>
      <c r="G45" s="132"/>
      <c r="H45" s="132"/>
      <c r="I45" s="39"/>
      <c r="J45" s="39"/>
    </row>
    <row r="46" spans="1:10" ht="19.5" customHeight="1">
      <c r="A46" s="545" t="s">
        <v>28</v>
      </c>
      <c r="B46" s="545"/>
      <c r="C46" s="545"/>
      <c r="D46" s="545"/>
      <c r="E46" s="545"/>
      <c r="F46" s="545"/>
      <c r="G46" s="545"/>
      <c r="H46" s="545"/>
      <c r="I46" s="545"/>
      <c r="J46" s="545"/>
    </row>
    <row r="47" spans="1:10">
      <c r="A47" s="313"/>
      <c r="B47" s="313"/>
      <c r="C47" s="313"/>
      <c r="D47" s="313"/>
      <c r="E47" s="313"/>
      <c r="F47" s="313"/>
      <c r="G47" s="313"/>
      <c r="H47" s="313"/>
      <c r="I47" s="39"/>
      <c r="J47" s="39"/>
    </row>
    <row r="48" spans="1:10">
      <c r="A48" s="530" t="s">
        <v>29</v>
      </c>
      <c r="B48" s="530"/>
      <c r="C48" s="530"/>
      <c r="D48" s="530"/>
      <c r="E48" s="530"/>
      <c r="F48" s="530"/>
      <c r="G48" s="530"/>
      <c r="H48" s="530"/>
      <c r="I48" s="39"/>
      <c r="J48" s="39"/>
    </row>
    <row r="49" spans="1:11">
      <c r="A49" s="314"/>
      <c r="B49" s="314"/>
      <c r="C49" s="314"/>
      <c r="D49" s="314"/>
      <c r="E49" s="314"/>
      <c r="F49" s="314"/>
      <c r="G49" s="314"/>
      <c r="H49" s="314"/>
      <c r="I49" s="314"/>
      <c r="J49" s="314"/>
    </row>
    <row r="50" spans="1:11" s="38" customFormat="1" ht="38.25" customHeight="1">
      <c r="A50" s="62"/>
      <c r="B50" s="531" t="s">
        <v>30</v>
      </c>
      <c r="C50" s="531"/>
      <c r="D50" s="531"/>
      <c r="E50" s="531"/>
      <c r="F50" s="531"/>
      <c r="G50" s="531"/>
      <c r="H50" s="531"/>
      <c r="I50" s="531"/>
      <c r="J50" s="531"/>
      <c r="K50" s="36"/>
    </row>
    <row r="51" spans="1:11" s="38" customFormat="1" ht="33.75" customHeight="1">
      <c r="A51" s="62"/>
      <c r="B51" s="531" t="s">
        <v>31</v>
      </c>
      <c r="C51" s="531"/>
      <c r="D51" s="531"/>
      <c r="E51" s="531"/>
      <c r="F51" s="531"/>
      <c r="G51" s="531"/>
      <c r="H51" s="531"/>
      <c r="I51" s="531"/>
      <c r="J51" s="531"/>
      <c r="K51" s="36"/>
    </row>
    <row r="52" spans="1:11" s="38" customFormat="1" ht="16">
      <c r="A52" s="62"/>
      <c r="B52" s="55"/>
      <c r="C52" s="55"/>
      <c r="D52" s="55"/>
      <c r="E52" s="55"/>
      <c r="F52" s="55"/>
      <c r="G52" s="55"/>
      <c r="H52" s="55"/>
      <c r="I52" s="55"/>
      <c r="J52" s="55"/>
      <c r="K52" s="36"/>
    </row>
    <row r="53" spans="1:11" s="38" customFormat="1" ht="16">
      <c r="A53" s="62"/>
      <c r="B53" s="532" t="s">
        <v>32</v>
      </c>
      <c r="C53" s="533"/>
      <c r="D53" s="534"/>
      <c r="E53" s="315" t="s">
        <v>33</v>
      </c>
      <c r="F53" s="316"/>
      <c r="G53" s="316"/>
      <c r="H53" s="316"/>
      <c r="I53" s="316"/>
      <c r="J53" s="316"/>
      <c r="K53" s="316"/>
    </row>
    <row r="54" spans="1:11" s="38" customFormat="1" ht="16">
      <c r="A54" s="62"/>
      <c r="B54" s="535" t="s">
        <v>34</v>
      </c>
      <c r="C54" s="536"/>
      <c r="D54" s="537"/>
      <c r="E54" s="317" t="s">
        <v>35</v>
      </c>
      <c r="F54" s="316"/>
      <c r="G54" s="316"/>
      <c r="H54" s="316"/>
      <c r="I54" s="316"/>
      <c r="J54" s="316"/>
      <c r="K54" s="316"/>
    </row>
    <row r="55" spans="1:11">
      <c r="A55" s="318"/>
      <c r="B55" s="318"/>
      <c r="C55" s="318"/>
      <c r="D55" s="318"/>
      <c r="E55" s="318"/>
      <c r="F55" s="318"/>
      <c r="G55" s="318"/>
      <c r="H55" s="318"/>
      <c r="I55" s="318"/>
      <c r="J55" s="318"/>
    </row>
    <row r="56" spans="1:11">
      <c r="A56" s="319" t="s">
        <v>36</v>
      </c>
      <c r="B56" s="319"/>
      <c r="C56" s="319"/>
      <c r="D56" s="319"/>
      <c r="E56" s="319"/>
      <c r="F56" s="319"/>
      <c r="G56" s="319"/>
      <c r="H56" s="319"/>
      <c r="I56" s="319"/>
      <c r="J56" s="319"/>
    </row>
    <row r="57" spans="1:11">
      <c r="A57" s="319"/>
      <c r="B57" s="319"/>
      <c r="C57" s="319"/>
      <c r="D57" s="319"/>
      <c r="E57" s="319"/>
      <c r="F57" s="319"/>
      <c r="G57" s="319"/>
      <c r="H57" s="319"/>
      <c r="I57" s="319"/>
      <c r="J57" s="319"/>
    </row>
    <row r="58" spans="1:11">
      <c r="A58" s="319" t="s">
        <v>37</v>
      </c>
      <c r="B58" s="319"/>
      <c r="C58" s="319"/>
      <c r="D58" s="319"/>
      <c r="E58" s="319"/>
      <c r="F58" s="319"/>
      <c r="G58" s="319"/>
      <c r="H58" s="319"/>
      <c r="I58" s="319"/>
      <c r="J58" s="319"/>
    </row>
    <row r="59" spans="1:11">
      <c r="A59" s="319"/>
      <c r="B59" s="319"/>
      <c r="C59" s="319"/>
      <c r="D59" s="319"/>
      <c r="E59" s="319"/>
      <c r="F59" s="319"/>
      <c r="G59" s="319"/>
      <c r="H59" s="319"/>
      <c r="I59" s="319"/>
      <c r="J59" s="319"/>
    </row>
    <row r="60" spans="1:11">
      <c r="A60" s="71" t="s">
        <v>38</v>
      </c>
      <c r="B60" s="114"/>
      <c r="C60" s="114"/>
      <c r="D60" s="114"/>
      <c r="E60" s="114"/>
      <c r="F60" s="114"/>
      <c r="G60" s="114"/>
      <c r="H60" s="114"/>
      <c r="I60" s="114"/>
      <c r="J60" s="114"/>
    </row>
    <row r="61" spans="1:11">
      <c r="A61" s="71" t="s">
        <v>39</v>
      </c>
      <c r="B61" s="114"/>
      <c r="C61" s="114"/>
      <c r="D61" s="114"/>
      <c r="E61" s="114"/>
      <c r="F61" s="114"/>
      <c r="G61" s="114"/>
      <c r="H61" s="114"/>
      <c r="I61" s="114"/>
      <c r="J61" s="114"/>
    </row>
    <row r="62" spans="1:11">
      <c r="A62" s="100" t="s">
        <v>40</v>
      </c>
      <c r="B62" s="319"/>
      <c r="C62" s="319"/>
      <c r="D62" s="319"/>
      <c r="E62" s="319"/>
      <c r="F62" s="319"/>
      <c r="G62" s="319"/>
      <c r="H62" s="319"/>
      <c r="I62" s="319"/>
      <c r="J62" s="319"/>
    </row>
    <row r="63" spans="1:11">
      <c r="A63" s="312"/>
      <c r="B63" s="312"/>
      <c r="C63" s="312"/>
      <c r="D63" s="312"/>
      <c r="E63" s="311"/>
      <c r="F63" s="311"/>
      <c r="G63" s="313"/>
      <c r="H63" s="313"/>
      <c r="I63" s="39"/>
      <c r="J63" s="39"/>
    </row>
    <row r="64" spans="1:11" ht="15.75" customHeight="1">
      <c r="A64" s="319" t="s">
        <v>41</v>
      </c>
      <c r="B64" s="319"/>
      <c r="C64" s="319"/>
      <c r="D64" s="319"/>
      <c r="E64" s="319"/>
      <c r="F64" s="319"/>
      <c r="G64" s="319"/>
      <c r="H64" s="319"/>
      <c r="I64" s="39"/>
      <c r="J64" s="39"/>
    </row>
    <row r="65" spans="1:10" ht="13.5" customHeight="1">
      <c r="A65" s="312"/>
      <c r="B65" s="312"/>
      <c r="C65" s="312"/>
      <c r="D65" s="312"/>
      <c r="E65" s="312"/>
      <c r="F65" s="312"/>
      <c r="G65" s="320"/>
      <c r="H65" s="320"/>
      <c r="I65" s="39"/>
      <c r="J65" s="39"/>
    </row>
    <row r="66" spans="1:10">
      <c r="A66" s="100" t="s">
        <v>42</v>
      </c>
      <c r="B66" s="100"/>
      <c r="C66" s="100"/>
      <c r="D66" s="100"/>
      <c r="E66" s="100"/>
      <c r="F66" s="100"/>
      <c r="G66" s="100"/>
      <c r="H66" s="100"/>
      <c r="I66" s="39"/>
      <c r="J66" s="39"/>
    </row>
    <row r="67" spans="1:10">
      <c r="A67" s="100" t="s">
        <v>43</v>
      </c>
      <c r="B67" s="100"/>
      <c r="C67" s="100"/>
      <c r="D67" s="100"/>
      <c r="E67" s="100"/>
      <c r="F67" s="100"/>
      <c r="G67" s="100"/>
      <c r="H67" s="100"/>
      <c r="I67" s="39"/>
      <c r="J67" s="39"/>
    </row>
    <row r="68" spans="1:10">
      <c r="A68" s="100" t="s">
        <v>44</v>
      </c>
      <c r="B68" s="100"/>
      <c r="C68" s="100"/>
      <c r="D68" s="100"/>
      <c r="E68" s="100"/>
      <c r="F68" s="100"/>
      <c r="G68" s="100"/>
      <c r="H68" s="100"/>
      <c r="I68" s="39"/>
      <c r="J68" s="39"/>
    </row>
    <row r="69" spans="1:10">
      <c r="A69" s="100"/>
      <c r="B69" s="71"/>
      <c r="C69" s="71"/>
      <c r="D69" s="71"/>
      <c r="E69" s="71"/>
      <c r="F69" s="71"/>
      <c r="G69" s="71"/>
      <c r="H69" s="71"/>
      <c r="I69" s="39"/>
      <c r="J69" s="39"/>
    </row>
    <row r="70" spans="1:10" ht="15.75" customHeight="1">
      <c r="A70" s="319" t="s">
        <v>45</v>
      </c>
      <c r="B70" s="319"/>
      <c r="C70" s="319"/>
      <c r="D70" s="319"/>
      <c r="E70" s="319"/>
      <c r="F70" s="319"/>
      <c r="G70" s="319"/>
      <c r="H70" s="319"/>
      <c r="I70" s="39"/>
      <c r="J70" s="39"/>
    </row>
    <row r="71" spans="1:10" ht="13.5" customHeight="1">
      <c r="A71" s="312"/>
      <c r="B71" s="312"/>
      <c r="C71" s="312"/>
      <c r="D71" s="312"/>
      <c r="E71" s="312"/>
      <c r="F71" s="312"/>
      <c r="G71" s="320"/>
      <c r="H71" s="320"/>
      <c r="I71" s="39"/>
      <c r="J71" s="39"/>
    </row>
    <row r="72" spans="1:10">
      <c r="A72" s="100" t="s">
        <v>46</v>
      </c>
      <c r="B72" s="100"/>
      <c r="C72" s="100"/>
      <c r="D72" s="100"/>
      <c r="E72" s="100"/>
      <c r="F72" s="100"/>
      <c r="G72" s="100"/>
      <c r="H72" s="100"/>
      <c r="I72" s="39"/>
      <c r="J72" s="39"/>
    </row>
    <row r="73" spans="1:10">
      <c r="A73" s="100" t="s">
        <v>47</v>
      </c>
      <c r="B73" s="100"/>
      <c r="C73" s="100"/>
      <c r="D73" s="100"/>
      <c r="E73" s="100"/>
      <c r="F73" s="100"/>
      <c r="G73" s="100"/>
      <c r="H73" s="100"/>
      <c r="I73" s="39"/>
      <c r="J73" s="39"/>
    </row>
    <row r="74" spans="1:10">
      <c r="A74" s="100" t="s">
        <v>44</v>
      </c>
      <c r="B74" s="100"/>
      <c r="C74" s="100"/>
      <c r="D74" s="100"/>
      <c r="E74" s="100"/>
      <c r="F74" s="100"/>
      <c r="G74" s="100"/>
      <c r="H74" s="100"/>
      <c r="I74" s="39"/>
      <c r="J74" s="39"/>
    </row>
    <row r="75" spans="1:10">
      <c r="A75" s="100"/>
      <c r="B75" s="100"/>
      <c r="C75" s="100"/>
      <c r="D75" s="100"/>
      <c r="E75" s="100"/>
      <c r="F75" s="100"/>
      <c r="G75" s="100"/>
      <c r="H75" s="100"/>
      <c r="I75" s="39"/>
      <c r="J75" s="39"/>
    </row>
    <row r="76" spans="1:10" ht="15.75" customHeight="1">
      <c r="A76" s="319" t="s">
        <v>48</v>
      </c>
      <c r="B76" s="319"/>
      <c r="C76" s="319"/>
      <c r="D76" s="319"/>
      <c r="E76" s="319"/>
      <c r="F76" s="319"/>
      <c r="G76" s="319"/>
      <c r="H76" s="319"/>
      <c r="I76" s="39"/>
      <c r="J76" s="39"/>
    </row>
    <row r="77" spans="1:10" ht="13.5" customHeight="1">
      <c r="A77" s="312"/>
      <c r="B77" s="312"/>
      <c r="C77" s="312"/>
      <c r="D77" s="312"/>
      <c r="E77" s="312"/>
      <c r="F77" s="312"/>
      <c r="G77" s="320"/>
      <c r="H77" s="320"/>
      <c r="I77" s="39"/>
      <c r="J77" s="39"/>
    </row>
    <row r="78" spans="1:10">
      <c r="A78" s="100" t="s">
        <v>49</v>
      </c>
      <c r="B78" s="100"/>
      <c r="C78" s="100"/>
      <c r="D78" s="100"/>
      <c r="E78" s="100"/>
      <c r="F78" s="100"/>
      <c r="G78" s="100"/>
      <c r="H78" s="100"/>
      <c r="I78" s="39"/>
      <c r="J78" s="39"/>
    </row>
    <row r="79" spans="1:10">
      <c r="A79" s="100" t="s">
        <v>50</v>
      </c>
      <c r="B79" s="100"/>
      <c r="C79" s="100"/>
      <c r="D79" s="100"/>
      <c r="E79" s="100"/>
      <c r="F79" s="100"/>
      <c r="G79" s="100"/>
      <c r="H79" s="100"/>
      <c r="I79" s="39"/>
      <c r="J79" s="39"/>
    </row>
    <row r="80" spans="1:10">
      <c r="A80" s="100" t="s">
        <v>44</v>
      </c>
      <c r="B80" s="100"/>
      <c r="C80" s="100"/>
      <c r="D80" s="100"/>
      <c r="E80" s="100"/>
      <c r="F80" s="100"/>
      <c r="G80" s="100"/>
      <c r="H80" s="100"/>
      <c r="I80" s="39"/>
      <c r="J80" s="39"/>
    </row>
    <row r="81" spans="1:10">
      <c r="A81" s="100"/>
      <c r="B81" s="100"/>
      <c r="C81" s="100"/>
      <c r="D81" s="100"/>
      <c r="E81" s="100"/>
      <c r="F81" s="100"/>
      <c r="G81" s="100"/>
      <c r="H81" s="100"/>
      <c r="I81" s="39"/>
      <c r="J81" s="39"/>
    </row>
    <row r="82" spans="1:10">
      <c r="A82" s="530" t="s">
        <v>51</v>
      </c>
      <c r="B82" s="530"/>
      <c r="C82" s="530"/>
      <c r="D82" s="530"/>
      <c r="E82" s="530"/>
      <c r="F82" s="530"/>
      <c r="G82" s="530"/>
      <c r="H82" s="530"/>
      <c r="I82" s="39"/>
      <c r="J82" s="39"/>
    </row>
    <row r="83" spans="1:10">
      <c r="A83" s="100"/>
      <c r="B83" s="100"/>
      <c r="C83" s="100"/>
      <c r="D83" s="100"/>
      <c r="E83" s="73"/>
      <c r="F83" s="73"/>
      <c r="G83" s="74"/>
      <c r="H83" s="74"/>
      <c r="I83" s="39"/>
      <c r="J83" s="39"/>
    </row>
    <row r="84" spans="1:10" ht="15" customHeight="1">
      <c r="A84" s="538" t="s">
        <v>52</v>
      </c>
      <c r="B84" s="538"/>
      <c r="C84" s="538"/>
      <c r="D84" s="538"/>
      <c r="E84" s="538"/>
      <c r="F84" s="538"/>
      <c r="G84" s="538"/>
      <c r="H84" s="538"/>
      <c r="I84" s="538"/>
      <c r="J84" s="538"/>
    </row>
    <row r="85" spans="1:10">
      <c r="A85" s="74"/>
      <c r="B85" s="74"/>
      <c r="C85" s="74"/>
      <c r="D85" s="74"/>
      <c r="E85" s="74"/>
      <c r="F85" s="74"/>
      <c r="G85" s="74"/>
      <c r="H85" s="74"/>
      <c r="I85" s="39"/>
      <c r="J85" s="39"/>
    </row>
    <row r="86" spans="1:10">
      <c r="A86" s="530" t="s">
        <v>53</v>
      </c>
      <c r="B86" s="530"/>
      <c r="C86" s="530"/>
      <c r="D86" s="530"/>
      <c r="E86" s="530"/>
      <c r="F86" s="530"/>
      <c r="G86" s="530"/>
      <c r="H86" s="530"/>
      <c r="I86" s="39"/>
      <c r="J86" s="39"/>
    </row>
    <row r="87" spans="1:10">
      <c r="A87" s="71"/>
      <c r="B87" s="71"/>
      <c r="C87" s="72"/>
      <c r="D87" s="72"/>
      <c r="E87" s="73"/>
      <c r="F87" s="73"/>
      <c r="G87" s="74"/>
      <c r="H87" s="74"/>
      <c r="I87" s="39"/>
      <c r="J87" s="39"/>
    </row>
    <row r="88" spans="1:10">
      <c r="A88" s="521" t="s">
        <v>54</v>
      </c>
      <c r="B88" s="521"/>
      <c r="C88" s="521"/>
      <c r="D88" s="521"/>
      <c r="E88" s="521"/>
      <c r="F88" s="521"/>
      <c r="G88" s="539">
        <v>0</v>
      </c>
      <c r="H88" s="540"/>
      <c r="I88" s="541"/>
      <c r="J88" s="39"/>
    </row>
    <row r="89" spans="1:10">
      <c r="A89" s="521" t="s">
        <v>55</v>
      </c>
      <c r="B89" s="521"/>
      <c r="C89" s="521"/>
      <c r="D89" s="521"/>
      <c r="E89" s="521"/>
      <c r="F89" s="521"/>
      <c r="G89" s="522">
        <v>354225600</v>
      </c>
      <c r="H89" s="523"/>
      <c r="I89" s="524"/>
      <c r="J89" s="39"/>
    </row>
    <row r="90" spans="1:10">
      <c r="A90" s="521" t="s">
        <v>56</v>
      </c>
      <c r="B90" s="521"/>
      <c r="C90" s="521"/>
      <c r="D90" s="521"/>
      <c r="E90" s="521"/>
      <c r="F90" s="521"/>
      <c r="G90" s="522">
        <v>354225600</v>
      </c>
      <c r="H90" s="523"/>
      <c r="I90" s="524"/>
      <c r="J90" s="39"/>
    </row>
    <row r="91" spans="1:10">
      <c r="A91" s="71"/>
      <c r="B91" s="100"/>
      <c r="C91" s="100"/>
      <c r="D91" s="321"/>
      <c r="E91" s="322"/>
      <c r="F91" s="73"/>
      <c r="G91" s="74"/>
      <c r="H91" s="74"/>
      <c r="I91" s="39"/>
      <c r="J91" s="39"/>
    </row>
    <row r="92" spans="1:10" ht="18" customHeight="1">
      <c r="A92" s="513" t="s">
        <v>57</v>
      </c>
      <c r="B92" s="513"/>
      <c r="C92" s="513"/>
      <c r="D92" s="513"/>
      <c r="E92" s="513"/>
      <c r="F92" s="513"/>
      <c r="G92" s="513"/>
      <c r="H92" s="323" t="s">
        <v>58</v>
      </c>
      <c r="I92" s="323" t="s">
        <v>59</v>
      </c>
      <c r="J92" s="323" t="s">
        <v>60</v>
      </c>
    </row>
    <row r="93" spans="1:10">
      <c r="A93" s="525" t="s">
        <v>61</v>
      </c>
      <c r="B93" s="525"/>
      <c r="C93" s="525"/>
      <c r="D93" s="525"/>
      <c r="E93" s="525"/>
      <c r="F93" s="525"/>
      <c r="G93" s="525"/>
      <c r="H93" s="324"/>
      <c r="I93" s="325">
        <v>61625600</v>
      </c>
      <c r="J93" s="325">
        <f t="shared" ref="J93:J98" si="0">+H93+I93</f>
        <v>61625600</v>
      </c>
    </row>
    <row r="94" spans="1:10">
      <c r="A94" s="512" t="s">
        <v>62</v>
      </c>
      <c r="B94" s="512"/>
      <c r="C94" s="512"/>
      <c r="D94" s="512"/>
      <c r="E94" s="512"/>
      <c r="F94" s="512"/>
      <c r="G94" s="512"/>
      <c r="H94" s="326"/>
      <c r="I94" s="327">
        <v>36000000</v>
      </c>
      <c r="J94" s="327">
        <f t="shared" si="0"/>
        <v>36000000</v>
      </c>
    </row>
    <row r="95" spans="1:10">
      <c r="A95" s="526" t="s">
        <v>63</v>
      </c>
      <c r="B95" s="526"/>
      <c r="C95" s="526"/>
      <c r="D95" s="526"/>
      <c r="E95" s="526"/>
      <c r="F95" s="526"/>
      <c r="G95" s="526"/>
      <c r="H95" s="326"/>
      <c r="I95" s="327">
        <v>8600000</v>
      </c>
      <c r="J95" s="327">
        <f t="shared" si="0"/>
        <v>8600000</v>
      </c>
    </row>
    <row r="96" spans="1:10">
      <c r="A96" s="527" t="s">
        <v>64</v>
      </c>
      <c r="B96" s="528"/>
      <c r="C96" s="528"/>
      <c r="D96" s="528"/>
      <c r="E96" s="528"/>
      <c r="F96" s="528"/>
      <c r="G96" s="529"/>
      <c r="H96" s="328"/>
      <c r="I96" s="327">
        <v>248000000</v>
      </c>
      <c r="J96" s="327">
        <f t="shared" si="0"/>
        <v>248000000</v>
      </c>
    </row>
    <row r="97" spans="1:17">
      <c r="A97" s="511" t="s">
        <v>65</v>
      </c>
      <c r="B97" s="511"/>
      <c r="C97" s="511"/>
      <c r="D97" s="511"/>
      <c r="E97" s="511"/>
      <c r="F97" s="511"/>
      <c r="G97" s="511"/>
      <c r="H97" s="326"/>
      <c r="I97" s="327">
        <f>+G97+H97</f>
        <v>0</v>
      </c>
      <c r="J97" s="327">
        <f t="shared" si="0"/>
        <v>0</v>
      </c>
    </row>
    <row r="98" spans="1:17">
      <c r="A98" s="512" t="s">
        <v>66</v>
      </c>
      <c r="B98" s="512"/>
      <c r="C98" s="512"/>
      <c r="D98" s="512"/>
      <c r="E98" s="512"/>
      <c r="F98" s="512"/>
      <c r="G98" s="512"/>
      <c r="H98" s="326"/>
      <c r="I98" s="327">
        <f>+G98+H98</f>
        <v>0</v>
      </c>
      <c r="J98" s="327">
        <f t="shared" si="0"/>
        <v>0</v>
      </c>
    </row>
    <row r="99" spans="1:17">
      <c r="A99" s="513" t="s">
        <v>67</v>
      </c>
      <c r="B99" s="513"/>
      <c r="C99" s="513"/>
      <c r="D99" s="513"/>
      <c r="E99" s="513"/>
      <c r="F99" s="513"/>
      <c r="G99" s="513"/>
      <c r="H99" s="326">
        <f>SUM(H93:H98)</f>
        <v>0</v>
      </c>
      <c r="I99" s="327">
        <f>SUM(I93:I98)</f>
        <v>354225600</v>
      </c>
      <c r="J99" s="327">
        <f>SUM(J93:J98)</f>
        <v>354225600</v>
      </c>
    </row>
    <row r="100" spans="1:17">
      <c r="A100" s="83"/>
      <c r="B100" s="84"/>
      <c r="C100" s="84"/>
      <c r="D100" s="85"/>
      <c r="E100" s="86"/>
      <c r="F100" s="87"/>
      <c r="G100" s="88"/>
      <c r="H100" s="88"/>
      <c r="I100" s="89"/>
      <c r="J100" s="89"/>
    </row>
    <row r="101" spans="1:17">
      <c r="A101" s="514" t="s">
        <v>68</v>
      </c>
      <c r="B101" s="514"/>
      <c r="C101" s="514"/>
      <c r="D101" s="514"/>
      <c r="E101" s="514"/>
      <c r="F101" s="514"/>
      <c r="G101" s="514"/>
      <c r="H101" s="514"/>
      <c r="I101" s="514"/>
      <c r="J101" s="514"/>
    </row>
    <row r="102" spans="1:17">
      <c r="A102" s="514" t="s">
        <v>69</v>
      </c>
      <c r="B102" s="514"/>
      <c r="C102" s="514"/>
      <c r="D102" s="514"/>
      <c r="E102" s="514"/>
      <c r="F102" s="514"/>
      <c r="G102" s="514"/>
      <c r="H102" s="514"/>
      <c r="I102" s="514"/>
      <c r="J102" s="514"/>
    </row>
    <row r="103" spans="1:17" ht="38.25" customHeight="1">
      <c r="A103" s="515" t="s">
        <v>32</v>
      </c>
      <c r="B103" s="515"/>
      <c r="C103" s="515" t="s">
        <v>70</v>
      </c>
      <c r="D103" s="515"/>
      <c r="E103" s="516" t="s">
        <v>71</v>
      </c>
      <c r="F103" s="517"/>
      <c r="G103" s="518"/>
      <c r="H103" s="90" t="s">
        <v>72</v>
      </c>
      <c r="I103" s="519" t="s">
        <v>73</v>
      </c>
      <c r="J103" s="520"/>
      <c r="M103" s="329" t="s">
        <v>74</v>
      </c>
      <c r="N103" s="329" t="s">
        <v>75</v>
      </c>
      <c r="O103" t="s">
        <v>76</v>
      </c>
      <c r="P103" t="s">
        <v>77</v>
      </c>
    </row>
    <row r="104" spans="1:17" ht="54.75" customHeight="1">
      <c r="A104" s="489" t="s">
        <v>78</v>
      </c>
      <c r="B104" s="490"/>
      <c r="C104" s="499" t="s">
        <v>79</v>
      </c>
      <c r="D104" s="500"/>
      <c r="E104" s="501" t="s">
        <v>80</v>
      </c>
      <c r="F104" s="502"/>
      <c r="G104" s="503"/>
      <c r="H104" s="91">
        <v>16</v>
      </c>
      <c r="I104" s="506">
        <v>26625600</v>
      </c>
      <c r="J104" s="507"/>
      <c r="K104" s="330" t="s">
        <v>81</v>
      </c>
      <c r="M104" s="331">
        <f>M105-O104</f>
        <v>13575360</v>
      </c>
      <c r="N104" s="331">
        <v>8350240</v>
      </c>
      <c r="O104" s="92">
        <v>2400000</v>
      </c>
      <c r="P104" s="92">
        <v>2300000</v>
      </c>
      <c r="Q104" s="93">
        <f>+M104+N104+O104+P104</f>
        <v>26625600</v>
      </c>
    </row>
    <row r="105" spans="1:17" ht="30" customHeight="1">
      <c r="A105" s="489" t="s">
        <v>78</v>
      </c>
      <c r="B105" s="490"/>
      <c r="C105" s="499" t="s">
        <v>82</v>
      </c>
      <c r="D105" s="500"/>
      <c r="E105" s="501" t="s">
        <v>83</v>
      </c>
      <c r="F105" s="502"/>
      <c r="G105" s="503"/>
      <c r="H105" s="91">
        <v>16</v>
      </c>
      <c r="I105" s="506">
        <v>15000000</v>
      </c>
      <c r="J105" s="507"/>
      <c r="K105" s="330" t="s">
        <v>84</v>
      </c>
      <c r="M105" s="129">
        <f>I104*0.6</f>
        <v>15975360</v>
      </c>
      <c r="N105" s="129">
        <f>I104*0.4</f>
        <v>10650240</v>
      </c>
    </row>
    <row r="106" spans="1:17" ht="22.5" customHeight="1">
      <c r="A106" s="489" t="s">
        <v>78</v>
      </c>
      <c r="B106" s="490"/>
      <c r="C106" s="499" t="s">
        <v>85</v>
      </c>
      <c r="D106" s="500"/>
      <c r="E106" s="508" t="s">
        <v>86</v>
      </c>
      <c r="F106" s="509"/>
      <c r="G106" s="510"/>
      <c r="H106" s="91">
        <v>16</v>
      </c>
      <c r="I106" s="506">
        <f>15000000-1500000</f>
        <v>13500000</v>
      </c>
      <c r="J106" s="507"/>
      <c r="K106" s="440" t="s">
        <v>87</v>
      </c>
      <c r="N106" s="129"/>
      <c r="P106">
        <v>1</v>
      </c>
      <c r="Q106">
        <v>4</v>
      </c>
    </row>
    <row r="107" spans="1:17" ht="22.5" customHeight="1">
      <c r="A107" s="489" t="s">
        <v>78</v>
      </c>
      <c r="B107" s="490"/>
      <c r="C107" s="469" t="s">
        <v>88</v>
      </c>
      <c r="D107" s="470"/>
      <c r="E107" s="471" t="s">
        <v>89</v>
      </c>
      <c r="F107" s="472"/>
      <c r="G107" s="473"/>
      <c r="H107" s="91">
        <v>16</v>
      </c>
      <c r="I107" s="506">
        <v>1500000</v>
      </c>
      <c r="J107" s="507"/>
      <c r="K107" s="441"/>
      <c r="N107" s="129"/>
    </row>
    <row r="108" spans="1:17" ht="56.25" customHeight="1">
      <c r="A108" s="489" t="s">
        <v>78</v>
      </c>
      <c r="B108" s="490"/>
      <c r="C108" s="499" t="s">
        <v>90</v>
      </c>
      <c r="D108" s="500"/>
      <c r="E108" s="501" t="s">
        <v>91</v>
      </c>
      <c r="F108" s="502"/>
      <c r="G108" s="503"/>
      <c r="H108" s="91">
        <v>16</v>
      </c>
      <c r="I108" s="506">
        <v>5000000</v>
      </c>
      <c r="J108" s="507"/>
      <c r="K108" s="335" t="s">
        <v>92</v>
      </c>
      <c r="P108">
        <v>55</v>
      </c>
      <c r="Q108">
        <f>P108*Q106</f>
        <v>220</v>
      </c>
    </row>
    <row r="109" spans="1:17" ht="26.25" customHeight="1">
      <c r="A109" s="489" t="s">
        <v>78</v>
      </c>
      <c r="B109" s="490"/>
      <c r="C109" s="499" t="s">
        <v>93</v>
      </c>
      <c r="D109" s="500"/>
      <c r="E109" s="501" t="s">
        <v>94</v>
      </c>
      <c r="F109" s="502"/>
      <c r="G109" s="503"/>
      <c r="H109" s="91">
        <v>16</v>
      </c>
      <c r="I109" s="506">
        <v>11000000</v>
      </c>
      <c r="J109" s="507"/>
      <c r="K109" s="330" t="s">
        <v>95</v>
      </c>
    </row>
    <row r="110" spans="1:17" ht="30" customHeight="1">
      <c r="A110" s="489" t="s">
        <v>78</v>
      </c>
      <c r="B110" s="490"/>
      <c r="C110" s="499" t="s">
        <v>93</v>
      </c>
      <c r="D110" s="500"/>
      <c r="E110" s="501" t="s">
        <v>94</v>
      </c>
      <c r="F110" s="502"/>
      <c r="G110" s="503"/>
      <c r="H110" s="91">
        <v>16</v>
      </c>
      <c r="I110" s="504">
        <v>25000000</v>
      </c>
      <c r="J110" s="505"/>
      <c r="K110" s="330" t="s">
        <v>96</v>
      </c>
    </row>
    <row r="111" spans="1:17" ht="63" customHeight="1">
      <c r="A111" s="489" t="s">
        <v>78</v>
      </c>
      <c r="B111" s="490"/>
      <c r="C111" s="499" t="s">
        <v>97</v>
      </c>
      <c r="D111" s="500"/>
      <c r="E111" s="501" t="s">
        <v>98</v>
      </c>
      <c r="F111" s="502"/>
      <c r="G111" s="503"/>
      <c r="H111" s="91">
        <v>16</v>
      </c>
      <c r="I111" s="474">
        <v>8600000</v>
      </c>
      <c r="J111" s="475"/>
      <c r="K111" s="338" t="s">
        <v>99</v>
      </c>
    </row>
    <row r="112" spans="1:17" s="92" customFormat="1" ht="31.5" customHeight="1">
      <c r="A112" s="489" t="s">
        <v>78</v>
      </c>
      <c r="B112" s="490"/>
      <c r="C112" s="469" t="s">
        <v>100</v>
      </c>
      <c r="D112" s="470"/>
      <c r="E112" s="491" t="s">
        <v>101</v>
      </c>
      <c r="F112" s="492"/>
      <c r="G112" s="493"/>
      <c r="H112" s="91">
        <v>16</v>
      </c>
      <c r="I112" s="336"/>
      <c r="J112" s="337">
        <v>10000000</v>
      </c>
      <c r="K112" s="442">
        <f>SUM(I112:J120)</f>
        <v>73000000</v>
      </c>
    </row>
    <row r="113" spans="1:14" s="92" customFormat="1">
      <c r="A113" s="489" t="s">
        <v>78</v>
      </c>
      <c r="B113" s="490"/>
      <c r="C113" s="469" t="s">
        <v>102</v>
      </c>
      <c r="D113" s="470"/>
      <c r="E113" s="494" t="s">
        <v>103</v>
      </c>
      <c r="F113" s="495"/>
      <c r="G113" s="496"/>
      <c r="H113" s="91">
        <v>16</v>
      </c>
      <c r="I113" s="474">
        <v>6000000</v>
      </c>
      <c r="J113" s="475"/>
      <c r="K113" s="443"/>
    </row>
    <row r="114" spans="1:14" s="92" customFormat="1" ht="48.75" customHeight="1">
      <c r="A114" s="489" t="s">
        <v>78</v>
      </c>
      <c r="B114" s="490"/>
      <c r="C114" s="469" t="s">
        <v>104</v>
      </c>
      <c r="D114" s="470"/>
      <c r="E114" s="491" t="s">
        <v>105</v>
      </c>
      <c r="F114" s="492"/>
      <c r="G114" s="493"/>
      <c r="H114" s="91">
        <v>16</v>
      </c>
      <c r="I114" s="336"/>
      <c r="J114" s="337">
        <v>12000000</v>
      </c>
      <c r="K114" s="443"/>
      <c r="M114" s="339">
        <v>73000000</v>
      </c>
    </row>
    <row r="115" spans="1:14" s="92" customFormat="1" ht="26.25" customHeight="1">
      <c r="A115" s="489" t="s">
        <v>78</v>
      </c>
      <c r="B115" s="490"/>
      <c r="C115" s="469" t="s">
        <v>82</v>
      </c>
      <c r="D115" s="470"/>
      <c r="E115" s="481" t="s">
        <v>83</v>
      </c>
      <c r="F115" s="482"/>
      <c r="G115" s="483"/>
      <c r="H115" s="91">
        <v>16</v>
      </c>
      <c r="I115" s="497">
        <v>5000000</v>
      </c>
      <c r="J115" s="498"/>
      <c r="K115" s="443"/>
      <c r="M115" s="93">
        <f>M114-K112</f>
        <v>0</v>
      </c>
    </row>
    <row r="116" spans="1:14" s="92" customFormat="1" ht="51.75" customHeight="1">
      <c r="A116" s="489" t="s">
        <v>78</v>
      </c>
      <c r="B116" s="490"/>
      <c r="C116" s="469" t="s">
        <v>106</v>
      </c>
      <c r="D116" s="470"/>
      <c r="E116" s="491" t="s">
        <v>107</v>
      </c>
      <c r="F116" s="492"/>
      <c r="G116" s="493"/>
      <c r="H116" s="91">
        <v>16</v>
      </c>
      <c r="I116" s="474">
        <v>15000000</v>
      </c>
      <c r="J116" s="475"/>
      <c r="K116" s="443"/>
    </row>
    <row r="117" spans="1:14" ht="33" customHeight="1">
      <c r="A117" s="489" t="s">
        <v>78</v>
      </c>
      <c r="B117" s="490"/>
      <c r="C117" s="469" t="s">
        <v>108</v>
      </c>
      <c r="D117" s="470"/>
      <c r="E117" s="494" t="s">
        <v>109</v>
      </c>
      <c r="F117" s="495"/>
      <c r="G117" s="496"/>
      <c r="H117" s="91">
        <v>16</v>
      </c>
      <c r="I117" s="474">
        <v>2000000</v>
      </c>
      <c r="J117" s="475"/>
      <c r="K117" s="443"/>
    </row>
    <row r="118" spans="1:14" ht="25.5" customHeight="1">
      <c r="A118" s="489" t="s">
        <v>78</v>
      </c>
      <c r="B118" s="490"/>
      <c r="C118" s="469" t="s">
        <v>110</v>
      </c>
      <c r="D118" s="470"/>
      <c r="E118" s="491" t="s">
        <v>111</v>
      </c>
      <c r="F118" s="492"/>
      <c r="G118" s="493"/>
      <c r="H118" s="91">
        <v>16</v>
      </c>
      <c r="I118" s="474">
        <v>15000000</v>
      </c>
      <c r="J118" s="475"/>
      <c r="K118" s="443"/>
    </row>
    <row r="119" spans="1:14" ht="49.5" customHeight="1">
      <c r="A119" s="489" t="s">
        <v>78</v>
      </c>
      <c r="B119" s="490"/>
      <c r="C119" s="469" t="s">
        <v>112</v>
      </c>
      <c r="D119" s="470"/>
      <c r="E119" s="491" t="s">
        <v>113</v>
      </c>
      <c r="F119" s="492"/>
      <c r="G119" s="493"/>
      <c r="H119" s="91">
        <v>16</v>
      </c>
      <c r="I119" s="474">
        <v>3000000</v>
      </c>
      <c r="J119" s="475"/>
      <c r="K119" s="443"/>
    </row>
    <row r="120" spans="1:14" ht="33.75" customHeight="1">
      <c r="A120" s="489" t="s">
        <v>78</v>
      </c>
      <c r="B120" s="490"/>
      <c r="C120" s="469" t="s">
        <v>114</v>
      </c>
      <c r="D120" s="470"/>
      <c r="E120" s="481" t="s">
        <v>115</v>
      </c>
      <c r="F120" s="482"/>
      <c r="G120" s="483"/>
      <c r="H120" s="91">
        <v>16</v>
      </c>
      <c r="I120" s="474">
        <v>5000000</v>
      </c>
      <c r="J120" s="475"/>
      <c r="K120" s="443"/>
    </row>
    <row r="121" spans="1:14" ht="33.75" customHeight="1">
      <c r="A121" s="489" t="s">
        <v>78</v>
      </c>
      <c r="B121" s="490"/>
      <c r="C121" s="469" t="s">
        <v>88</v>
      </c>
      <c r="D121" s="470"/>
      <c r="E121" s="471" t="s">
        <v>89</v>
      </c>
      <c r="F121" s="472"/>
      <c r="G121" s="473"/>
      <c r="H121" s="91">
        <v>16</v>
      </c>
      <c r="I121" s="474">
        <v>500000</v>
      </c>
      <c r="J121" s="475"/>
      <c r="K121" s="444" t="s">
        <v>116</v>
      </c>
      <c r="M121" s="422">
        <v>20000000</v>
      </c>
      <c r="N121">
        <v>30000000</v>
      </c>
    </row>
    <row r="122" spans="1:14" ht="33.75" customHeight="1">
      <c r="A122" s="467" t="s">
        <v>78</v>
      </c>
      <c r="B122" s="468"/>
      <c r="C122" s="484" t="s">
        <v>117</v>
      </c>
      <c r="D122" s="485"/>
      <c r="E122" s="486" t="s">
        <v>118</v>
      </c>
      <c r="F122" s="487"/>
      <c r="G122" s="488"/>
      <c r="H122" s="91">
        <v>16</v>
      </c>
      <c r="I122" s="474">
        <v>8500000</v>
      </c>
      <c r="J122" s="475"/>
      <c r="K122" s="444"/>
      <c r="M122" s="423"/>
    </row>
    <row r="123" spans="1:14" ht="33.75" customHeight="1">
      <c r="A123" s="467" t="s">
        <v>78</v>
      </c>
      <c r="B123" s="468"/>
      <c r="C123" s="469" t="s">
        <v>119</v>
      </c>
      <c r="D123" s="470"/>
      <c r="E123" s="481" t="s">
        <v>120</v>
      </c>
      <c r="F123" s="482"/>
      <c r="G123" s="483"/>
      <c r="H123" s="91">
        <v>16</v>
      </c>
      <c r="I123" s="474">
        <v>500000</v>
      </c>
      <c r="J123" s="475"/>
      <c r="K123" s="444"/>
      <c r="M123" s="423"/>
    </row>
    <row r="124" spans="1:14" ht="33.75" customHeight="1">
      <c r="A124" s="467" t="s">
        <v>78</v>
      </c>
      <c r="B124" s="468"/>
      <c r="C124" s="469" t="s">
        <v>112</v>
      </c>
      <c r="D124" s="470"/>
      <c r="E124" s="481" t="s">
        <v>113</v>
      </c>
      <c r="F124" s="482"/>
      <c r="G124" s="483"/>
      <c r="H124" s="91">
        <v>16</v>
      </c>
      <c r="I124" s="474">
        <v>8000000</v>
      </c>
      <c r="J124" s="475"/>
      <c r="K124" s="444"/>
      <c r="M124" s="423"/>
    </row>
    <row r="125" spans="1:14" ht="33.75" customHeight="1">
      <c r="A125" s="467" t="s">
        <v>78</v>
      </c>
      <c r="B125" s="468"/>
      <c r="C125" s="469" t="s">
        <v>106</v>
      </c>
      <c r="D125" s="470"/>
      <c r="E125" s="481" t="s">
        <v>121</v>
      </c>
      <c r="F125" s="482"/>
      <c r="G125" s="483"/>
      <c r="H125" s="91">
        <v>16</v>
      </c>
      <c r="I125" s="474">
        <v>500000</v>
      </c>
      <c r="J125" s="475"/>
      <c r="K125" s="444"/>
      <c r="M125" s="423"/>
    </row>
    <row r="126" spans="1:14" ht="33.75" customHeight="1">
      <c r="A126" s="467" t="s">
        <v>78</v>
      </c>
      <c r="B126" s="468"/>
      <c r="C126" s="469" t="s">
        <v>85</v>
      </c>
      <c r="D126" s="470"/>
      <c r="E126" s="332" t="s">
        <v>86</v>
      </c>
      <c r="F126" s="333"/>
      <c r="G126" s="334"/>
      <c r="H126" s="91">
        <v>16</v>
      </c>
      <c r="I126" s="474">
        <v>2000000</v>
      </c>
      <c r="J126" s="475"/>
      <c r="K126" s="444"/>
      <c r="M126" s="423"/>
    </row>
    <row r="127" spans="1:14" ht="33.75" customHeight="1">
      <c r="A127" s="467" t="s">
        <v>78</v>
      </c>
      <c r="B127" s="468"/>
      <c r="C127" s="469" t="s">
        <v>117</v>
      </c>
      <c r="D127" s="470"/>
      <c r="E127" s="481" t="s">
        <v>118</v>
      </c>
      <c r="F127" s="482"/>
      <c r="G127" s="483"/>
      <c r="H127" s="91">
        <v>16</v>
      </c>
      <c r="I127" s="474">
        <v>10000000</v>
      </c>
      <c r="J127" s="475"/>
      <c r="K127" s="340" t="s">
        <v>122</v>
      </c>
      <c r="M127" s="341">
        <v>10000000</v>
      </c>
    </row>
    <row r="128" spans="1:14" ht="33.75" customHeight="1">
      <c r="A128" s="467" t="s">
        <v>78</v>
      </c>
      <c r="B128" s="468"/>
      <c r="C128" s="469" t="s">
        <v>123</v>
      </c>
      <c r="D128" s="470"/>
      <c r="E128" s="481" t="s">
        <v>124</v>
      </c>
      <c r="F128" s="482"/>
      <c r="G128" s="483"/>
      <c r="H128" s="91">
        <v>16</v>
      </c>
      <c r="I128" s="474">
        <f>3500000*10</f>
        <v>35000000</v>
      </c>
      <c r="J128" s="475"/>
      <c r="K128" s="330" t="s">
        <v>125</v>
      </c>
    </row>
    <row r="129" spans="1:20" ht="33.75" customHeight="1">
      <c r="A129" s="467" t="s">
        <v>78</v>
      </c>
      <c r="B129" s="468"/>
      <c r="C129" s="469" t="s">
        <v>126</v>
      </c>
      <c r="D129" s="470"/>
      <c r="E129" s="481" t="s">
        <v>127</v>
      </c>
      <c r="F129" s="482"/>
      <c r="G129" s="483"/>
      <c r="H129" s="91">
        <v>16</v>
      </c>
      <c r="I129" s="474">
        <f>1500000*10</f>
        <v>15000000</v>
      </c>
      <c r="J129" s="475"/>
      <c r="K129" s="330" t="s">
        <v>128</v>
      </c>
    </row>
    <row r="130" spans="1:20" ht="33.75" customHeight="1">
      <c r="A130" s="467" t="s">
        <v>78</v>
      </c>
      <c r="B130" s="468"/>
      <c r="C130" s="469" t="s">
        <v>123</v>
      </c>
      <c r="D130" s="470"/>
      <c r="E130" s="481" t="s">
        <v>124</v>
      </c>
      <c r="F130" s="482"/>
      <c r="G130" s="483"/>
      <c r="H130" s="91">
        <v>16</v>
      </c>
      <c r="I130" s="474">
        <v>15000000</v>
      </c>
      <c r="J130" s="475"/>
      <c r="K130" s="330" t="s">
        <v>129</v>
      </c>
      <c r="M130" s="424">
        <v>30000000</v>
      </c>
    </row>
    <row r="131" spans="1:20" ht="33.75" customHeight="1">
      <c r="A131" s="467" t="s">
        <v>78</v>
      </c>
      <c r="B131" s="468"/>
      <c r="C131" s="469" t="s">
        <v>123</v>
      </c>
      <c r="D131" s="470"/>
      <c r="E131" s="481" t="s">
        <v>124</v>
      </c>
      <c r="F131" s="482"/>
      <c r="G131" s="483"/>
      <c r="H131" s="91">
        <v>16</v>
      </c>
      <c r="I131" s="474">
        <v>7000000</v>
      </c>
      <c r="J131" s="475"/>
      <c r="K131" s="330" t="s">
        <v>130</v>
      </c>
      <c r="M131" s="424"/>
    </row>
    <row r="132" spans="1:20" ht="55.5" customHeight="1">
      <c r="A132" s="467" t="s">
        <v>78</v>
      </c>
      <c r="B132" s="468"/>
      <c r="C132" s="469" t="s">
        <v>90</v>
      </c>
      <c r="D132" s="470"/>
      <c r="E132" s="481" t="s">
        <v>91</v>
      </c>
      <c r="F132" s="482"/>
      <c r="G132" s="483"/>
      <c r="H132" s="91">
        <v>16</v>
      </c>
      <c r="I132" s="474">
        <v>8000000</v>
      </c>
      <c r="J132" s="475"/>
      <c r="K132" s="342" t="s">
        <v>131</v>
      </c>
      <c r="M132" s="425"/>
    </row>
    <row r="133" spans="1:20" ht="63" customHeight="1">
      <c r="A133" s="467" t="s">
        <v>78</v>
      </c>
      <c r="B133" s="468"/>
      <c r="C133" s="469" t="s">
        <v>104</v>
      </c>
      <c r="D133" s="470"/>
      <c r="E133" s="481" t="s">
        <v>105</v>
      </c>
      <c r="F133" s="482"/>
      <c r="G133" s="483"/>
      <c r="H133" s="91">
        <v>16</v>
      </c>
      <c r="I133" s="474">
        <v>30000000</v>
      </c>
      <c r="J133" s="475"/>
      <c r="K133" s="330" t="s">
        <v>132</v>
      </c>
    </row>
    <row r="134" spans="1:20" ht="33.75" customHeight="1">
      <c r="A134" s="467" t="s">
        <v>78</v>
      </c>
      <c r="B134" s="468"/>
      <c r="C134" s="469" t="s">
        <v>88</v>
      </c>
      <c r="D134" s="470"/>
      <c r="E134" s="471" t="s">
        <v>89</v>
      </c>
      <c r="F134" s="472"/>
      <c r="G134" s="473"/>
      <c r="H134" s="91">
        <v>16</v>
      </c>
      <c r="I134" s="474">
        <v>35000000</v>
      </c>
      <c r="J134" s="475"/>
      <c r="K134" s="330" t="s">
        <v>133</v>
      </c>
    </row>
    <row r="135" spans="1:20" ht="30" customHeight="1">
      <c r="A135" s="476"/>
      <c r="B135" s="476"/>
      <c r="C135" s="476"/>
      <c r="D135" s="476"/>
      <c r="E135" s="476"/>
      <c r="F135" s="476"/>
      <c r="G135" s="477"/>
      <c r="H135" s="110" t="s">
        <v>60</v>
      </c>
      <c r="I135" s="478">
        <f>SUM(I104:J134)</f>
        <v>354225600</v>
      </c>
      <c r="J135" s="479"/>
      <c r="K135" s="343">
        <f>J99-I135</f>
        <v>0</v>
      </c>
      <c r="M135" s="344"/>
    </row>
    <row r="136" spans="1:20">
      <c r="A136" s="345"/>
      <c r="B136" s="345"/>
      <c r="C136" s="345"/>
      <c r="D136" s="346"/>
      <c r="E136" s="346"/>
      <c r="F136" s="345"/>
      <c r="G136" s="109"/>
      <c r="H136" s="109"/>
      <c r="I136" s="109"/>
      <c r="J136" s="109"/>
      <c r="K136" s="109"/>
      <c r="L136" s="109"/>
      <c r="M136" s="109"/>
      <c r="N136" s="109"/>
      <c r="O136" s="109"/>
      <c r="P136" s="109"/>
      <c r="Q136" s="109"/>
      <c r="R136" s="109"/>
      <c r="S136" s="109"/>
      <c r="T136" s="109"/>
    </row>
    <row r="137" spans="1:20">
      <c r="A137" s="480" t="s">
        <v>134</v>
      </c>
      <c r="B137" s="480"/>
      <c r="C137" s="480"/>
      <c r="D137" s="480"/>
      <c r="E137" s="480"/>
      <c r="F137" s="480"/>
      <c r="G137" s="480"/>
      <c r="H137" s="480"/>
      <c r="I137" s="480"/>
      <c r="J137" s="39"/>
    </row>
    <row r="138" spans="1:20">
      <c r="A138" s="114"/>
      <c r="B138" s="114"/>
      <c r="C138" s="114"/>
      <c r="D138" s="114"/>
      <c r="E138" s="114"/>
      <c r="F138" s="114"/>
      <c r="G138" s="114"/>
      <c r="H138" s="114"/>
      <c r="I138" s="114"/>
      <c r="J138" s="39"/>
    </row>
    <row r="139" spans="1:20">
      <c r="A139" s="451" t="s">
        <v>135</v>
      </c>
      <c r="B139" s="451"/>
      <c r="C139" s="451"/>
      <c r="D139" s="451"/>
      <c r="E139" s="451"/>
      <c r="F139" s="451"/>
      <c r="G139" s="451"/>
      <c r="H139" s="451"/>
      <c r="I139" s="451"/>
      <c r="J139" s="451"/>
    </row>
    <row r="140" spans="1:20">
      <c r="A140" s="452" t="s">
        <v>61</v>
      </c>
      <c r="B140" s="453"/>
      <c r="C140" s="453"/>
      <c r="D140" s="453"/>
      <c r="E140" s="453"/>
      <c r="F140" s="453"/>
      <c r="G140" s="453"/>
      <c r="H140" s="453"/>
      <c r="I140" s="453"/>
      <c r="J140" s="453"/>
    </row>
    <row r="141" spans="1:20">
      <c r="A141" s="438" t="s">
        <v>4</v>
      </c>
      <c r="B141" s="438"/>
      <c r="C141" s="438"/>
      <c r="D141" s="438"/>
      <c r="E141" s="438"/>
      <c r="F141" s="438"/>
      <c r="G141" s="438"/>
      <c r="H141" s="438"/>
      <c r="I141" s="438"/>
      <c r="J141" s="438"/>
    </row>
    <row r="142" spans="1:20">
      <c r="A142" s="115"/>
      <c r="B142" s="115"/>
      <c r="C142" s="115"/>
      <c r="D142" s="115"/>
      <c r="E142" s="115"/>
      <c r="F142" s="115"/>
      <c r="G142" s="115"/>
      <c r="H142" s="115"/>
      <c r="I142" s="115"/>
      <c r="J142" s="115"/>
    </row>
    <row r="143" spans="1:20">
      <c r="A143" s="438" t="s">
        <v>136</v>
      </c>
      <c r="B143" s="438"/>
      <c r="C143" s="438"/>
      <c r="D143" s="438"/>
      <c r="E143" s="438"/>
      <c r="F143" s="438"/>
      <c r="G143" s="438"/>
      <c r="H143" s="438"/>
      <c r="I143" s="438"/>
      <c r="J143" s="438"/>
    </row>
    <row r="144" spans="1:20">
      <c r="A144" s="438"/>
      <c r="B144" s="438"/>
      <c r="C144" s="438"/>
      <c r="D144" s="438"/>
      <c r="E144" s="438"/>
      <c r="F144" s="438"/>
      <c r="G144" s="438"/>
      <c r="H144" s="438"/>
      <c r="I144" s="438"/>
      <c r="J144" s="438"/>
    </row>
    <row r="145" spans="1:11">
      <c r="A145" s="439" t="s">
        <v>137</v>
      </c>
      <c r="B145" s="439"/>
      <c r="C145" s="439"/>
      <c r="D145" s="439"/>
      <c r="E145" s="439"/>
      <c r="F145" s="439"/>
      <c r="G145" s="439"/>
      <c r="H145" s="439"/>
      <c r="I145" s="439"/>
      <c r="J145" s="439"/>
    </row>
    <row r="146" spans="1:11" ht="18" customHeight="1">
      <c r="A146" s="454" t="s">
        <v>138</v>
      </c>
      <c r="B146" s="454"/>
      <c r="C146" s="454"/>
      <c r="D146" s="454" t="s">
        <v>139</v>
      </c>
      <c r="E146" s="454"/>
      <c r="F146" s="454"/>
      <c r="G146" s="454"/>
      <c r="H146" s="454" t="s">
        <v>140</v>
      </c>
      <c r="I146" s="454"/>
      <c r="J146" s="454"/>
    </row>
    <row r="147" spans="1:11" ht="51" customHeight="1">
      <c r="A147" s="454" t="s">
        <v>79</v>
      </c>
      <c r="B147" s="454"/>
      <c r="C147" s="454"/>
      <c r="D147" s="455" t="s">
        <v>80</v>
      </c>
      <c r="E147" s="455"/>
      <c r="F147" s="455"/>
      <c r="G147" s="455"/>
      <c r="H147" s="456">
        <v>8350240</v>
      </c>
      <c r="I147" s="457"/>
      <c r="J147" s="457"/>
      <c r="K147" s="129"/>
    </row>
    <row r="148" spans="1:11" ht="56.25" customHeight="1">
      <c r="A148" s="123" t="s">
        <v>141</v>
      </c>
      <c r="B148" s="121" t="s">
        <v>142</v>
      </c>
      <c r="C148" s="121" t="s">
        <v>143</v>
      </c>
      <c r="D148" s="121" t="s">
        <v>144</v>
      </c>
      <c r="E148" s="121" t="s">
        <v>145</v>
      </c>
      <c r="F148" s="121" t="s">
        <v>146</v>
      </c>
      <c r="G148" s="121" t="s">
        <v>147</v>
      </c>
      <c r="H148" s="121" t="s">
        <v>148</v>
      </c>
      <c r="I148" s="121" t="s">
        <v>149</v>
      </c>
      <c r="J148" s="121" t="s">
        <v>150</v>
      </c>
    </row>
    <row r="149" spans="1:11" ht="34.5" customHeight="1">
      <c r="A149" s="124">
        <v>1</v>
      </c>
      <c r="B149" s="126">
        <v>3331101</v>
      </c>
      <c r="C149" s="104" t="s">
        <v>151</v>
      </c>
      <c r="D149" s="126" t="s">
        <v>152</v>
      </c>
      <c r="E149" s="126">
        <v>0</v>
      </c>
      <c r="F149" s="126">
        <v>1000</v>
      </c>
      <c r="G149" s="126">
        <v>1000</v>
      </c>
      <c r="H149" s="347">
        <v>15101506</v>
      </c>
      <c r="I149" s="128">
        <v>234504</v>
      </c>
      <c r="J149" s="128">
        <f>I149*F149</f>
        <v>234504000</v>
      </c>
    </row>
    <row r="150" spans="1:11">
      <c r="A150" s="115"/>
      <c r="B150" s="72"/>
      <c r="C150" s="132"/>
      <c r="D150" s="72"/>
      <c r="E150" s="72"/>
      <c r="F150" s="72"/>
      <c r="G150" s="72"/>
      <c r="H150" s="72"/>
      <c r="I150" s="134"/>
      <c r="J150" s="134"/>
    </row>
    <row r="151" spans="1:11" ht="18" customHeight="1">
      <c r="A151" s="454" t="s">
        <v>138</v>
      </c>
      <c r="B151" s="454"/>
      <c r="C151" s="454"/>
      <c r="D151" s="454" t="s">
        <v>139</v>
      </c>
      <c r="E151" s="454"/>
      <c r="F151" s="454"/>
      <c r="G151" s="454"/>
      <c r="H151" s="454" t="s">
        <v>140</v>
      </c>
      <c r="I151" s="454"/>
      <c r="J151" s="454"/>
    </row>
    <row r="152" spans="1:11" ht="51" customHeight="1">
      <c r="A152" s="454" t="s">
        <v>79</v>
      </c>
      <c r="B152" s="454"/>
      <c r="C152" s="454"/>
      <c r="D152" s="455" t="s">
        <v>80</v>
      </c>
      <c r="E152" s="455"/>
      <c r="F152" s="455"/>
      <c r="G152" s="455"/>
      <c r="H152" s="456">
        <v>13575360</v>
      </c>
      <c r="I152" s="457"/>
      <c r="J152" s="457"/>
      <c r="K152" s="129"/>
    </row>
    <row r="153" spans="1:11" ht="56.25" customHeight="1">
      <c r="A153" s="123" t="s">
        <v>141</v>
      </c>
      <c r="B153" s="121" t="s">
        <v>142</v>
      </c>
      <c r="C153" s="121" t="s">
        <v>143</v>
      </c>
      <c r="D153" s="121" t="s">
        <v>144</v>
      </c>
      <c r="E153" s="121" t="s">
        <v>145</v>
      </c>
      <c r="F153" s="121" t="s">
        <v>146</v>
      </c>
      <c r="G153" s="121" t="s">
        <v>147</v>
      </c>
      <c r="H153" s="121" t="s">
        <v>148</v>
      </c>
      <c r="I153" s="121" t="s">
        <v>149</v>
      </c>
      <c r="J153" s="121" t="s">
        <v>150</v>
      </c>
    </row>
    <row r="154" spans="1:11" ht="16">
      <c r="A154" s="124">
        <v>2</v>
      </c>
      <c r="B154" s="124">
        <v>3335102</v>
      </c>
      <c r="C154" s="135" t="s">
        <v>153</v>
      </c>
      <c r="D154" s="126" t="s">
        <v>152</v>
      </c>
      <c r="E154" s="126">
        <v>0</v>
      </c>
      <c r="F154" s="126">
        <v>1600</v>
      </c>
      <c r="G154" s="136">
        <v>1600</v>
      </c>
      <c r="H154" s="347">
        <v>15101505</v>
      </c>
      <c r="I154" s="128">
        <v>389657</v>
      </c>
      <c r="J154" s="128">
        <f>I154*F154</f>
        <v>623451200</v>
      </c>
    </row>
    <row r="155" spans="1:11">
      <c r="A155" s="115"/>
      <c r="B155" s="115"/>
      <c r="C155" s="348"/>
      <c r="D155" s="72"/>
      <c r="E155" s="72"/>
      <c r="F155" s="72"/>
      <c r="G155" s="274"/>
      <c r="H155" s="274"/>
      <c r="I155" s="134"/>
      <c r="J155" s="134"/>
    </row>
    <row r="156" spans="1:11">
      <c r="A156" s="115"/>
      <c r="B156" s="72"/>
      <c r="C156" s="132"/>
      <c r="D156" s="72"/>
      <c r="E156" s="72"/>
      <c r="F156" s="72"/>
      <c r="G156" s="72"/>
      <c r="H156" s="72"/>
      <c r="I156" s="134"/>
      <c r="J156" s="134"/>
    </row>
    <row r="157" spans="1:11">
      <c r="A157" s="115"/>
      <c r="B157" s="72"/>
      <c r="C157" s="132"/>
      <c r="D157" s="72"/>
      <c r="E157" s="72"/>
      <c r="F157" s="72"/>
      <c r="G157" s="72"/>
      <c r="H157" s="72"/>
      <c r="I157" s="134"/>
      <c r="J157" s="134"/>
    </row>
    <row r="158" spans="1:11" ht="18" customHeight="1">
      <c r="A158" s="454" t="s">
        <v>138</v>
      </c>
      <c r="B158" s="454"/>
      <c r="C158" s="454"/>
      <c r="D158" s="454" t="s">
        <v>139</v>
      </c>
      <c r="E158" s="454"/>
      <c r="F158" s="454"/>
      <c r="G158" s="454"/>
      <c r="H158" s="454" t="s">
        <v>140</v>
      </c>
      <c r="I158" s="454"/>
      <c r="J158" s="454"/>
    </row>
    <row r="159" spans="1:11" ht="41.25" customHeight="1">
      <c r="A159" s="454" t="s">
        <v>79</v>
      </c>
      <c r="B159" s="454"/>
      <c r="C159" s="454"/>
      <c r="D159" s="455" t="s">
        <v>80</v>
      </c>
      <c r="E159" s="455"/>
      <c r="F159" s="455"/>
      <c r="G159" s="455"/>
      <c r="H159" s="456">
        <v>4700000</v>
      </c>
      <c r="I159" s="457"/>
      <c r="J159" s="457"/>
    </row>
    <row r="160" spans="1:11" ht="56.25" customHeight="1">
      <c r="A160" s="123" t="s">
        <v>141</v>
      </c>
      <c r="B160" s="121" t="s">
        <v>142</v>
      </c>
      <c r="C160" s="121" t="s">
        <v>143</v>
      </c>
      <c r="D160" s="121" t="s">
        <v>144</v>
      </c>
      <c r="E160" s="121" t="s">
        <v>145</v>
      </c>
      <c r="F160" s="121" t="s">
        <v>146</v>
      </c>
      <c r="G160" s="121" t="s">
        <v>147</v>
      </c>
      <c r="H160" s="121" t="s">
        <v>148</v>
      </c>
      <c r="I160" s="121" t="s">
        <v>149</v>
      </c>
      <c r="J160" s="121" t="s">
        <v>150</v>
      </c>
    </row>
    <row r="161" spans="1:13" ht="30">
      <c r="A161" s="124">
        <v>3</v>
      </c>
      <c r="B161" s="124">
        <v>33380</v>
      </c>
      <c r="C161" s="135" t="s">
        <v>154</v>
      </c>
      <c r="D161" s="126" t="s">
        <v>155</v>
      </c>
      <c r="E161" s="126">
        <v>0</v>
      </c>
      <c r="F161" s="126">
        <v>1</v>
      </c>
      <c r="G161" s="136">
        <v>1</v>
      </c>
      <c r="H161" s="349">
        <v>15000000</v>
      </c>
      <c r="I161" s="128">
        <v>389657</v>
      </c>
      <c r="J161" s="128">
        <f>I161*F161</f>
        <v>389657</v>
      </c>
    </row>
    <row r="162" spans="1:13" ht="30">
      <c r="A162" s="124">
        <v>4</v>
      </c>
      <c r="B162" s="124">
        <v>33380</v>
      </c>
      <c r="C162" s="135" t="s">
        <v>156</v>
      </c>
      <c r="D162" s="126" t="s">
        <v>155</v>
      </c>
      <c r="E162" s="126">
        <v>0</v>
      </c>
      <c r="F162" s="126">
        <v>1</v>
      </c>
      <c r="G162" s="136">
        <v>1</v>
      </c>
      <c r="H162" s="349">
        <v>15000000</v>
      </c>
      <c r="I162" s="128">
        <v>389657</v>
      </c>
      <c r="J162" s="128">
        <f>I162*F162</f>
        <v>389657</v>
      </c>
    </row>
    <row r="163" spans="1:13">
      <c r="A163" s="115"/>
      <c r="B163" s="115"/>
      <c r="C163" s="348"/>
      <c r="D163" s="72"/>
      <c r="E163" s="72"/>
      <c r="F163" s="72"/>
      <c r="G163" s="274"/>
      <c r="H163" s="274"/>
      <c r="I163" s="134"/>
      <c r="J163" s="134"/>
    </row>
    <row r="164" spans="1:13" ht="18" customHeight="1">
      <c r="A164" s="454" t="s">
        <v>138</v>
      </c>
      <c r="B164" s="454"/>
      <c r="C164" s="454"/>
      <c r="D164" s="454" t="s">
        <v>139</v>
      </c>
      <c r="E164" s="454"/>
      <c r="F164" s="454"/>
      <c r="G164" s="454"/>
      <c r="H164" s="454" t="s">
        <v>140</v>
      </c>
      <c r="I164" s="454"/>
      <c r="J164" s="454"/>
    </row>
    <row r="165" spans="1:13" ht="51" customHeight="1">
      <c r="A165" s="454" t="s">
        <v>82</v>
      </c>
      <c r="B165" s="454"/>
      <c r="C165" s="454"/>
      <c r="D165" s="455" t="s">
        <v>83</v>
      </c>
      <c r="E165" s="455"/>
      <c r="F165" s="455"/>
      <c r="G165" s="455"/>
      <c r="H165" s="456">
        <v>15000000</v>
      </c>
      <c r="I165" s="457"/>
      <c r="J165" s="457"/>
    </row>
    <row r="166" spans="1:13" ht="56.25" customHeight="1">
      <c r="A166" s="123" t="s">
        <v>141</v>
      </c>
      <c r="B166" s="121" t="s">
        <v>142</v>
      </c>
      <c r="C166" s="121" t="s">
        <v>143</v>
      </c>
      <c r="D166" s="121" t="s">
        <v>144</v>
      </c>
      <c r="E166" s="121" t="s">
        <v>145</v>
      </c>
      <c r="F166" s="121" t="s">
        <v>146</v>
      </c>
      <c r="G166" s="121" t="s">
        <v>147</v>
      </c>
      <c r="H166" s="121" t="s">
        <v>148</v>
      </c>
      <c r="I166" s="121" t="s">
        <v>149</v>
      </c>
      <c r="J166" s="121" t="s">
        <v>150</v>
      </c>
    </row>
    <row r="167" spans="1:13" ht="56.25" customHeight="1">
      <c r="A167" s="124">
        <v>5</v>
      </c>
      <c r="B167" s="124">
        <v>3611301</v>
      </c>
      <c r="C167" s="135" t="s">
        <v>157</v>
      </c>
      <c r="D167" s="126" t="s">
        <v>158</v>
      </c>
      <c r="E167" s="126">
        <v>0</v>
      </c>
      <c r="F167" s="126">
        <v>18</v>
      </c>
      <c r="G167" s="136">
        <v>18</v>
      </c>
      <c r="H167" s="349">
        <v>25172503</v>
      </c>
      <c r="I167" s="350"/>
      <c r="J167" s="350"/>
    </row>
    <row r="168" spans="1:13" ht="56.25" customHeight="1">
      <c r="A168" s="124">
        <v>6</v>
      </c>
      <c r="B168" s="124">
        <v>3611101</v>
      </c>
      <c r="C168" s="135" t="s">
        <v>159</v>
      </c>
      <c r="D168" s="126" t="s">
        <v>158</v>
      </c>
      <c r="E168" s="126">
        <v>0</v>
      </c>
      <c r="F168" s="126">
        <v>8</v>
      </c>
      <c r="G168" s="136">
        <v>8</v>
      </c>
      <c r="H168" s="349">
        <v>25172504</v>
      </c>
      <c r="I168" s="350"/>
      <c r="J168" s="350"/>
    </row>
    <row r="169" spans="1:13" ht="56.25" customHeight="1">
      <c r="A169" s="124">
        <v>7</v>
      </c>
      <c r="B169" s="124">
        <v>3611101</v>
      </c>
      <c r="C169" s="135" t="s">
        <v>159</v>
      </c>
      <c r="D169" s="126" t="s">
        <v>158</v>
      </c>
      <c r="E169" s="126">
        <v>0</v>
      </c>
      <c r="F169" s="126">
        <v>4</v>
      </c>
      <c r="G169" s="136">
        <v>4</v>
      </c>
      <c r="H169" s="349">
        <v>25172504</v>
      </c>
      <c r="I169" s="350"/>
      <c r="J169" s="350"/>
    </row>
    <row r="170" spans="1:13" ht="56.25" customHeight="1">
      <c r="A170" s="124">
        <v>8</v>
      </c>
      <c r="B170" s="124">
        <v>3611101</v>
      </c>
      <c r="C170" s="135" t="s">
        <v>160</v>
      </c>
      <c r="D170" s="126" t="s">
        <v>158</v>
      </c>
      <c r="E170" s="126">
        <v>0</v>
      </c>
      <c r="F170" s="126">
        <v>4</v>
      </c>
      <c r="G170" s="136">
        <v>4</v>
      </c>
      <c r="H170" s="349">
        <v>25172504</v>
      </c>
      <c r="I170" s="350"/>
      <c r="J170" s="350"/>
      <c r="K170" s="232"/>
      <c r="M170" s="129"/>
    </row>
    <row r="171" spans="1:13">
      <c r="A171" s="115"/>
      <c r="B171" s="115"/>
      <c r="C171" s="348"/>
      <c r="D171" s="72"/>
      <c r="E171" s="72"/>
      <c r="F171" s="72"/>
      <c r="G171" s="274"/>
      <c r="H171" s="274"/>
      <c r="I171" s="134"/>
      <c r="J171" s="134"/>
    </row>
    <row r="172" spans="1:13">
      <c r="A172" s="438" t="s">
        <v>136</v>
      </c>
      <c r="B172" s="438"/>
      <c r="C172" s="438"/>
      <c r="D172" s="438"/>
      <c r="E172" s="438"/>
      <c r="F172" s="438"/>
      <c r="G172" s="438"/>
      <c r="H172" s="438"/>
      <c r="I172" s="438"/>
      <c r="J172" s="438"/>
    </row>
    <row r="173" spans="1:13">
      <c r="A173" s="438"/>
      <c r="B173" s="438"/>
      <c r="C173" s="438"/>
      <c r="D173" s="438"/>
      <c r="E173" s="438"/>
      <c r="F173" s="438"/>
      <c r="G173" s="438"/>
      <c r="H173" s="438"/>
      <c r="I173" s="438"/>
      <c r="J173" s="438"/>
    </row>
    <row r="174" spans="1:13">
      <c r="A174" s="439" t="s">
        <v>161</v>
      </c>
      <c r="B174" s="439"/>
      <c r="C174" s="439"/>
      <c r="D174" s="439"/>
      <c r="E174" s="439"/>
      <c r="F174" s="439"/>
      <c r="G174" s="439"/>
      <c r="H174" s="439"/>
      <c r="I174" s="439"/>
      <c r="J174" s="439"/>
    </row>
    <row r="175" spans="1:13" ht="18" customHeight="1">
      <c r="A175" s="436" t="s">
        <v>138</v>
      </c>
      <c r="B175" s="436"/>
      <c r="C175" s="436"/>
      <c r="D175" s="436" t="s">
        <v>139</v>
      </c>
      <c r="E175" s="436"/>
      <c r="F175" s="436"/>
      <c r="G175" s="436"/>
      <c r="H175" s="436" t="s">
        <v>140</v>
      </c>
      <c r="I175" s="436"/>
      <c r="J175" s="436"/>
    </row>
    <row r="176" spans="1:13" ht="51" customHeight="1">
      <c r="A176" s="436" t="s">
        <v>85</v>
      </c>
      <c r="B176" s="436"/>
      <c r="C176" s="436"/>
      <c r="D176" s="437" t="s">
        <v>86</v>
      </c>
      <c r="E176" s="437"/>
      <c r="F176" s="437"/>
      <c r="G176" s="437"/>
      <c r="H176" s="434">
        <f>15000000-1500000</f>
        <v>13500000</v>
      </c>
      <c r="I176" s="435"/>
      <c r="J176" s="435"/>
    </row>
    <row r="177" spans="1:17" ht="56.25" customHeight="1">
      <c r="A177" s="186" t="s">
        <v>141</v>
      </c>
      <c r="B177" s="124" t="s">
        <v>142</v>
      </c>
      <c r="C177" s="124" t="s">
        <v>143</v>
      </c>
      <c r="D177" s="124" t="s">
        <v>144</v>
      </c>
      <c r="E177" s="124" t="s">
        <v>145</v>
      </c>
      <c r="F177" s="124" t="s">
        <v>146</v>
      </c>
      <c r="G177" s="124" t="s">
        <v>147</v>
      </c>
      <c r="H177" s="124" t="s">
        <v>148</v>
      </c>
      <c r="I177" s="124" t="s">
        <v>149</v>
      </c>
      <c r="J177" s="124" t="s">
        <v>150</v>
      </c>
    </row>
    <row r="178" spans="1:17" ht="30">
      <c r="A178" s="124">
        <v>9</v>
      </c>
      <c r="B178" s="124">
        <v>49941</v>
      </c>
      <c r="C178" s="135" t="s">
        <v>162</v>
      </c>
      <c r="D178" s="126" t="s">
        <v>158</v>
      </c>
      <c r="E178" s="126">
        <v>0</v>
      </c>
      <c r="F178" s="126">
        <v>10</v>
      </c>
      <c r="G178" s="136">
        <v>10</v>
      </c>
      <c r="H178" s="136"/>
      <c r="I178" s="350"/>
      <c r="J178" s="350"/>
      <c r="M178" s="464"/>
      <c r="N178" s="464"/>
      <c r="O178" s="465"/>
      <c r="P178" s="465"/>
      <c r="Q178" s="465"/>
    </row>
    <row r="179" spans="1:17" ht="30">
      <c r="A179" s="124">
        <v>10</v>
      </c>
      <c r="B179" s="124">
        <v>49941</v>
      </c>
      <c r="C179" s="135" t="s">
        <v>163</v>
      </c>
      <c r="D179" s="126" t="s">
        <v>158</v>
      </c>
      <c r="E179" s="126">
        <v>0</v>
      </c>
      <c r="F179" s="126">
        <v>10</v>
      </c>
      <c r="G179" s="136">
        <v>10</v>
      </c>
      <c r="H179" s="136"/>
      <c r="I179" s="350"/>
      <c r="J179" s="350"/>
      <c r="M179" s="464"/>
      <c r="N179" s="464"/>
      <c r="O179" s="465"/>
      <c r="P179" s="465"/>
      <c r="Q179" s="465"/>
    </row>
    <row r="180" spans="1:17" ht="30">
      <c r="A180" s="124">
        <v>11</v>
      </c>
      <c r="B180" s="124">
        <v>49941</v>
      </c>
      <c r="C180" s="135" t="s">
        <v>164</v>
      </c>
      <c r="D180" s="126" t="s">
        <v>158</v>
      </c>
      <c r="E180" s="126">
        <v>0</v>
      </c>
      <c r="F180" s="126">
        <v>13</v>
      </c>
      <c r="G180" s="136">
        <v>13</v>
      </c>
      <c r="H180" s="136"/>
      <c r="I180" s="350"/>
      <c r="J180" s="350"/>
      <c r="M180" s="464"/>
      <c r="N180" s="464"/>
      <c r="O180" s="465"/>
      <c r="P180" s="465"/>
      <c r="Q180" s="465"/>
    </row>
    <row r="181" spans="1:17" ht="30">
      <c r="A181" s="124">
        <f>+A180+1</f>
        <v>12</v>
      </c>
      <c r="B181" s="124">
        <v>49941</v>
      </c>
      <c r="C181" s="135" t="s">
        <v>165</v>
      </c>
      <c r="D181" s="126" t="s">
        <v>166</v>
      </c>
      <c r="E181" s="126">
        <v>0</v>
      </c>
      <c r="F181" s="126">
        <v>10</v>
      </c>
      <c r="G181" s="136">
        <v>10</v>
      </c>
      <c r="H181" s="136"/>
      <c r="I181" s="350"/>
      <c r="J181" s="350"/>
      <c r="M181" s="464"/>
      <c r="N181" s="464"/>
      <c r="O181" s="465"/>
      <c r="P181" s="465"/>
      <c r="Q181" s="465"/>
    </row>
    <row r="182" spans="1:17" ht="30">
      <c r="A182" s="124">
        <f t="shared" ref="A182:A192" si="1">+A181+1</f>
        <v>13</v>
      </c>
      <c r="B182" s="124">
        <v>49941</v>
      </c>
      <c r="C182" s="135" t="s">
        <v>167</v>
      </c>
      <c r="D182" s="126" t="s">
        <v>166</v>
      </c>
      <c r="E182" s="126">
        <v>0</v>
      </c>
      <c r="F182" s="126">
        <v>10</v>
      </c>
      <c r="G182" s="136">
        <v>10</v>
      </c>
      <c r="H182" s="136"/>
      <c r="I182" s="350"/>
      <c r="J182" s="350"/>
      <c r="M182" s="464"/>
      <c r="N182" s="464"/>
      <c r="O182" s="465"/>
      <c r="P182" s="465"/>
      <c r="Q182" s="465"/>
    </row>
    <row r="183" spans="1:17" ht="30">
      <c r="A183" s="124">
        <f t="shared" si="1"/>
        <v>14</v>
      </c>
      <c r="B183" s="124">
        <v>49941</v>
      </c>
      <c r="C183" s="135" t="s">
        <v>168</v>
      </c>
      <c r="D183" s="126" t="s">
        <v>166</v>
      </c>
      <c r="E183" s="126">
        <v>0</v>
      </c>
      <c r="F183" s="126">
        <v>10</v>
      </c>
      <c r="G183" s="136">
        <v>10</v>
      </c>
      <c r="H183" s="136"/>
      <c r="I183" s="350"/>
      <c r="J183" s="350"/>
      <c r="M183" s="464"/>
      <c r="N183" s="464"/>
      <c r="O183" s="465"/>
      <c r="P183" s="465"/>
      <c r="Q183" s="465"/>
    </row>
    <row r="184" spans="1:17" ht="30">
      <c r="A184" s="124">
        <f t="shared" si="1"/>
        <v>15</v>
      </c>
      <c r="B184" s="124">
        <v>49941</v>
      </c>
      <c r="C184" s="135" t="s">
        <v>169</v>
      </c>
      <c r="D184" s="126" t="s">
        <v>166</v>
      </c>
      <c r="E184" s="126">
        <v>0</v>
      </c>
      <c r="F184" s="126">
        <v>10</v>
      </c>
      <c r="G184" s="136">
        <v>10</v>
      </c>
      <c r="H184" s="136"/>
      <c r="I184" s="350"/>
      <c r="J184" s="350"/>
      <c r="K184" s="232"/>
      <c r="M184" s="464"/>
      <c r="N184" s="464"/>
      <c r="O184" s="465"/>
      <c r="P184" s="465"/>
      <c r="Q184" s="465"/>
    </row>
    <row r="185" spans="1:17" ht="30">
      <c r="A185" s="124">
        <f t="shared" si="1"/>
        <v>16</v>
      </c>
      <c r="B185" s="124">
        <v>4912932</v>
      </c>
      <c r="C185" s="135" t="s">
        <v>170</v>
      </c>
      <c r="D185" s="126" t="s">
        <v>171</v>
      </c>
      <c r="E185" s="126">
        <v>0</v>
      </c>
      <c r="F185" s="126">
        <v>6</v>
      </c>
      <c r="G185" s="136">
        <v>6</v>
      </c>
      <c r="H185" s="136"/>
      <c r="I185" s="350"/>
      <c r="J185" s="350"/>
      <c r="K185" s="232"/>
      <c r="M185" s="464"/>
      <c r="N185" s="464"/>
      <c r="O185" s="465"/>
      <c r="P185" s="465"/>
      <c r="Q185" s="465"/>
    </row>
    <row r="186" spans="1:17" ht="30">
      <c r="A186" s="124">
        <f t="shared" si="1"/>
        <v>17</v>
      </c>
      <c r="B186" s="124">
        <v>4912932</v>
      </c>
      <c r="C186" s="135" t="s">
        <v>172</v>
      </c>
      <c r="D186" s="126" t="s">
        <v>171</v>
      </c>
      <c r="E186" s="126">
        <v>0</v>
      </c>
      <c r="F186" s="126">
        <v>2</v>
      </c>
      <c r="G186" s="136">
        <v>2</v>
      </c>
      <c r="H186" s="136"/>
      <c r="I186" s="350"/>
      <c r="J186" s="350"/>
      <c r="K186" s="232"/>
      <c r="M186" s="464"/>
      <c r="N186" s="464"/>
      <c r="O186" s="465"/>
      <c r="P186" s="465"/>
      <c r="Q186" s="465"/>
    </row>
    <row r="187" spans="1:17" ht="30">
      <c r="A187" s="124">
        <f t="shared" si="1"/>
        <v>18</v>
      </c>
      <c r="B187" s="124">
        <v>4912932</v>
      </c>
      <c r="C187" s="135" t="s">
        <v>173</v>
      </c>
      <c r="D187" s="126" t="s">
        <v>171</v>
      </c>
      <c r="E187" s="126">
        <v>0</v>
      </c>
      <c r="F187" s="126">
        <v>6</v>
      </c>
      <c r="G187" s="136">
        <v>6</v>
      </c>
      <c r="H187" s="136"/>
      <c r="I187" s="350"/>
      <c r="J187" s="350"/>
      <c r="K187" s="232"/>
      <c r="M187" s="351"/>
      <c r="N187" s="351"/>
      <c r="O187" s="352"/>
      <c r="P187" s="352"/>
      <c r="Q187" s="352"/>
    </row>
    <row r="188" spans="1:17" ht="30">
      <c r="A188" s="124">
        <f t="shared" si="1"/>
        <v>19</v>
      </c>
      <c r="B188" s="124">
        <v>4912932</v>
      </c>
      <c r="C188" s="135" t="s">
        <v>174</v>
      </c>
      <c r="D188" s="126" t="s">
        <v>171</v>
      </c>
      <c r="E188" s="126">
        <v>0</v>
      </c>
      <c r="F188" s="126">
        <v>6</v>
      </c>
      <c r="G188" s="136">
        <v>6</v>
      </c>
      <c r="H188" s="136"/>
      <c r="I188" s="350"/>
      <c r="J188" s="350"/>
      <c r="K188" s="232"/>
      <c r="M188" s="351"/>
      <c r="N188" s="351"/>
      <c r="O188" s="352"/>
      <c r="P188" s="352"/>
      <c r="Q188" s="352"/>
    </row>
    <row r="189" spans="1:17" ht="30">
      <c r="A189" s="124">
        <f t="shared" si="1"/>
        <v>20</v>
      </c>
      <c r="B189" s="124">
        <v>4912932</v>
      </c>
      <c r="C189" s="135" t="s">
        <v>175</v>
      </c>
      <c r="D189" s="126" t="s">
        <v>171</v>
      </c>
      <c r="E189" s="126">
        <v>0</v>
      </c>
      <c r="F189" s="126">
        <v>6</v>
      </c>
      <c r="G189" s="136">
        <v>6</v>
      </c>
      <c r="H189" s="136"/>
      <c r="I189" s="350"/>
      <c r="J189" s="350"/>
      <c r="K189" s="232"/>
      <c r="M189" s="351"/>
      <c r="N189" s="351"/>
      <c r="O189" s="352"/>
      <c r="P189" s="352"/>
      <c r="Q189" s="352"/>
    </row>
    <row r="190" spans="1:17" ht="30">
      <c r="A190" s="124">
        <f t="shared" si="1"/>
        <v>21</v>
      </c>
      <c r="B190" s="124">
        <v>4912932</v>
      </c>
      <c r="C190" s="135" t="s">
        <v>176</v>
      </c>
      <c r="D190" s="126" t="s">
        <v>171</v>
      </c>
      <c r="E190" s="126">
        <v>0</v>
      </c>
      <c r="F190" s="126">
        <v>2</v>
      </c>
      <c r="G190" s="136">
        <v>2</v>
      </c>
      <c r="H190" s="136"/>
      <c r="I190" s="350"/>
      <c r="J190" s="350"/>
      <c r="K190" s="232"/>
      <c r="M190" s="351"/>
      <c r="N190" s="351"/>
      <c r="O190" s="352"/>
      <c r="P190" s="352"/>
      <c r="Q190" s="352"/>
    </row>
    <row r="191" spans="1:17" ht="30">
      <c r="A191" s="124">
        <f t="shared" si="1"/>
        <v>22</v>
      </c>
      <c r="B191" s="124">
        <v>4912932</v>
      </c>
      <c r="C191" s="135" t="s">
        <v>177</v>
      </c>
      <c r="D191" s="126" t="s">
        <v>166</v>
      </c>
      <c r="E191" s="126">
        <v>0</v>
      </c>
      <c r="F191" s="126">
        <v>6</v>
      </c>
      <c r="G191" s="136">
        <v>6</v>
      </c>
      <c r="H191" s="136"/>
      <c r="I191" s="350"/>
      <c r="J191" s="350"/>
      <c r="K191" s="232"/>
      <c r="M191" s="351"/>
      <c r="N191" s="351"/>
      <c r="O191" s="352"/>
      <c r="P191" s="352"/>
      <c r="Q191" s="352"/>
    </row>
    <row r="192" spans="1:17" ht="30">
      <c r="A192" s="124">
        <f t="shared" si="1"/>
        <v>23</v>
      </c>
      <c r="B192" s="124">
        <v>4912932</v>
      </c>
      <c r="C192" s="135" t="s">
        <v>178</v>
      </c>
      <c r="D192" s="126" t="s">
        <v>166</v>
      </c>
      <c r="E192" s="126">
        <v>0</v>
      </c>
      <c r="F192" s="126">
        <v>6</v>
      </c>
      <c r="G192" s="136">
        <v>6</v>
      </c>
      <c r="H192" s="136"/>
      <c r="I192" s="350"/>
      <c r="J192" s="350"/>
      <c r="K192" s="232"/>
      <c r="M192" s="351"/>
      <c r="N192" s="351"/>
      <c r="O192" s="352"/>
      <c r="P192" s="352"/>
      <c r="Q192" s="352"/>
    </row>
    <row r="193" spans="1:17">
      <c r="A193" s="115"/>
      <c r="B193" s="115"/>
      <c r="C193" s="348"/>
      <c r="D193" s="72"/>
      <c r="E193" s="72"/>
      <c r="F193" s="72"/>
      <c r="G193" s="274"/>
      <c r="H193" s="274"/>
      <c r="I193" s="353"/>
      <c r="J193" s="353"/>
      <c r="K193" s="232"/>
      <c r="M193" s="351"/>
      <c r="N193" s="351"/>
      <c r="O193" s="352"/>
      <c r="P193" s="352"/>
      <c r="Q193" s="352"/>
    </row>
    <row r="194" spans="1:17">
      <c r="A194" s="436" t="s">
        <v>138</v>
      </c>
      <c r="B194" s="436"/>
      <c r="C194" s="436"/>
      <c r="D194" s="436" t="s">
        <v>139</v>
      </c>
      <c r="E194" s="436"/>
      <c r="F194" s="436"/>
      <c r="G194" s="436"/>
      <c r="H194" s="436" t="s">
        <v>140</v>
      </c>
      <c r="I194" s="436"/>
      <c r="J194" s="436"/>
    </row>
    <row r="195" spans="1:17">
      <c r="A195" s="436" t="s">
        <v>88</v>
      </c>
      <c r="B195" s="436"/>
      <c r="C195" s="436"/>
      <c r="D195" s="437" t="s">
        <v>89</v>
      </c>
      <c r="E195" s="437"/>
      <c r="F195" s="437"/>
      <c r="G195" s="437"/>
      <c r="H195" s="434">
        <v>1500000</v>
      </c>
      <c r="I195" s="435"/>
      <c r="J195" s="435"/>
      <c r="K195" s="232"/>
      <c r="M195" s="464"/>
      <c r="N195" s="464"/>
      <c r="O195" s="465"/>
      <c r="P195" s="465"/>
      <c r="Q195" s="465"/>
    </row>
    <row r="196" spans="1:17" ht="45">
      <c r="A196" s="186" t="s">
        <v>141</v>
      </c>
      <c r="B196" s="124" t="s">
        <v>142</v>
      </c>
      <c r="C196" s="124" t="s">
        <v>143</v>
      </c>
      <c r="D196" s="124" t="s">
        <v>144</v>
      </c>
      <c r="E196" s="124" t="s">
        <v>145</v>
      </c>
      <c r="F196" s="124" t="s">
        <v>146</v>
      </c>
      <c r="G196" s="124" t="s">
        <v>147</v>
      </c>
      <c r="H196" s="124" t="s">
        <v>148</v>
      </c>
      <c r="I196" s="124" t="s">
        <v>149</v>
      </c>
      <c r="J196" s="124" t="s">
        <v>150</v>
      </c>
      <c r="K196" s="232"/>
      <c r="M196" s="464"/>
      <c r="N196" s="464"/>
      <c r="O196" s="465"/>
      <c r="P196" s="465"/>
      <c r="Q196" s="465"/>
    </row>
    <row r="197" spans="1:17">
      <c r="A197" s="115"/>
      <c r="B197" s="115"/>
      <c r="C197" s="348"/>
      <c r="D197" s="72"/>
      <c r="E197" s="72"/>
      <c r="F197" s="72"/>
      <c r="G197" s="274"/>
      <c r="H197" s="274"/>
      <c r="I197" s="134"/>
      <c r="J197" s="134"/>
      <c r="K197" s="232"/>
      <c r="M197" s="464"/>
      <c r="N197" s="464"/>
      <c r="O197" s="465"/>
      <c r="P197" s="465"/>
      <c r="Q197" s="465"/>
    </row>
    <row r="198" spans="1:17" ht="30">
      <c r="A198" s="124">
        <v>24</v>
      </c>
      <c r="B198" s="124">
        <v>4391506</v>
      </c>
      <c r="C198" s="135" t="s">
        <v>179</v>
      </c>
      <c r="D198" s="126" t="s">
        <v>166</v>
      </c>
      <c r="E198" s="126">
        <v>0</v>
      </c>
      <c r="F198" s="126">
        <v>6</v>
      </c>
      <c r="G198" s="136">
        <v>6</v>
      </c>
      <c r="H198" s="136"/>
      <c r="I198" s="350"/>
      <c r="J198" s="350"/>
      <c r="K198" s="232"/>
      <c r="M198" s="464"/>
      <c r="N198" s="464"/>
      <c r="O198" s="465"/>
      <c r="P198" s="465"/>
      <c r="Q198" s="465"/>
    </row>
    <row r="199" spans="1:17" ht="30">
      <c r="A199" s="124">
        <f>A198+1</f>
        <v>25</v>
      </c>
      <c r="B199" s="124">
        <v>4391504</v>
      </c>
      <c r="C199" s="135" t="s">
        <v>180</v>
      </c>
      <c r="D199" s="126" t="s">
        <v>166</v>
      </c>
      <c r="E199" s="126">
        <v>0</v>
      </c>
      <c r="F199" s="126">
        <v>6</v>
      </c>
      <c r="G199" s="136">
        <v>6</v>
      </c>
      <c r="H199" s="136"/>
      <c r="I199" s="350"/>
      <c r="J199" s="350"/>
      <c r="K199" s="232"/>
      <c r="M199" s="464"/>
      <c r="N199" s="464"/>
      <c r="O199" s="465"/>
      <c r="P199" s="465"/>
      <c r="Q199" s="465"/>
    </row>
    <row r="200" spans="1:17" ht="30">
      <c r="A200" s="124">
        <f>A199+1</f>
        <v>26</v>
      </c>
      <c r="B200" s="124">
        <v>4391506</v>
      </c>
      <c r="C200" s="135" t="s">
        <v>181</v>
      </c>
      <c r="D200" s="126" t="s">
        <v>166</v>
      </c>
      <c r="E200" s="126">
        <v>0</v>
      </c>
      <c r="F200" s="126">
        <v>6</v>
      </c>
      <c r="G200" s="136">
        <v>6</v>
      </c>
      <c r="H200" s="136"/>
      <c r="I200" s="350"/>
      <c r="J200" s="350"/>
      <c r="K200" s="232"/>
      <c r="M200" s="464"/>
      <c r="N200" s="464"/>
      <c r="O200" s="465"/>
      <c r="P200" s="465"/>
      <c r="Q200" s="465"/>
    </row>
    <row r="201" spans="1:17" ht="30">
      <c r="A201" s="124">
        <f>A200+1</f>
        <v>27</v>
      </c>
      <c r="B201" s="124">
        <v>4391504</v>
      </c>
      <c r="C201" s="135" t="s">
        <v>182</v>
      </c>
      <c r="D201" s="126" t="s">
        <v>166</v>
      </c>
      <c r="E201" s="126">
        <v>0</v>
      </c>
      <c r="F201" s="126">
        <v>6</v>
      </c>
      <c r="G201" s="136">
        <v>6</v>
      </c>
      <c r="H201" s="136"/>
      <c r="I201" s="350"/>
      <c r="J201" s="350"/>
    </row>
    <row r="202" spans="1:17" ht="30">
      <c r="A202" s="124">
        <f>A201+1</f>
        <v>28</v>
      </c>
      <c r="B202" s="124">
        <v>4391506</v>
      </c>
      <c r="C202" s="135" t="s">
        <v>183</v>
      </c>
      <c r="D202" s="126" t="s">
        <v>166</v>
      </c>
      <c r="E202" s="126">
        <v>0</v>
      </c>
      <c r="F202" s="126">
        <v>2</v>
      </c>
      <c r="G202" s="136">
        <v>2</v>
      </c>
      <c r="H202" s="136"/>
      <c r="I202" s="350"/>
      <c r="J202" s="350"/>
    </row>
    <row r="203" spans="1:17" ht="30">
      <c r="A203" s="124">
        <f>A202+1</f>
        <v>29</v>
      </c>
      <c r="B203" s="124">
        <v>4391504</v>
      </c>
      <c r="C203" s="135" t="s">
        <v>184</v>
      </c>
      <c r="D203" s="126" t="s">
        <v>166</v>
      </c>
      <c r="E203" s="126">
        <v>0</v>
      </c>
      <c r="F203" s="126">
        <v>2</v>
      </c>
      <c r="G203" s="136">
        <v>2</v>
      </c>
      <c r="H203" s="136"/>
      <c r="I203" s="350"/>
      <c r="J203" s="350"/>
    </row>
    <row r="204" spans="1:17">
      <c r="A204" s="115"/>
      <c r="B204" s="115"/>
      <c r="C204" s="348"/>
      <c r="D204" s="72"/>
      <c r="E204" s="72"/>
      <c r="F204" s="72"/>
      <c r="G204" s="274"/>
      <c r="H204" s="274"/>
      <c r="I204" s="353"/>
      <c r="J204" s="353"/>
    </row>
    <row r="205" spans="1:17">
      <c r="A205" s="438" t="s">
        <v>136</v>
      </c>
      <c r="B205" s="438"/>
      <c r="C205" s="438"/>
      <c r="D205" s="438"/>
      <c r="E205" s="438"/>
      <c r="F205" s="438"/>
      <c r="G205" s="438"/>
      <c r="H205" s="438"/>
      <c r="I205" s="438"/>
      <c r="J205" s="438"/>
    </row>
    <row r="206" spans="1:17" ht="18" customHeight="1">
      <c r="A206" s="345"/>
      <c r="B206" s="345"/>
      <c r="C206" s="345"/>
      <c r="D206" s="346"/>
      <c r="E206" s="346"/>
      <c r="F206" s="345"/>
      <c r="G206" s="109"/>
      <c r="H206" s="346"/>
      <c r="I206" s="109"/>
      <c r="J206" s="109"/>
      <c r="K206" s="109"/>
      <c r="L206" s="109"/>
      <c r="M206" s="109"/>
      <c r="N206" s="109"/>
      <c r="O206" s="109"/>
    </row>
    <row r="207" spans="1:17">
      <c r="A207" s="439" t="s">
        <v>161</v>
      </c>
      <c r="B207" s="439"/>
      <c r="C207" s="439"/>
      <c r="D207" s="439"/>
      <c r="E207" s="439"/>
      <c r="F207" s="439"/>
      <c r="G207" s="439"/>
      <c r="H207" s="439"/>
      <c r="I207" s="439"/>
      <c r="J207" s="439"/>
    </row>
    <row r="208" spans="1:17">
      <c r="A208" s="116"/>
      <c r="B208" s="116"/>
      <c r="C208" s="116"/>
      <c r="D208" s="116"/>
      <c r="E208" s="116"/>
      <c r="F208" s="116"/>
      <c r="G208" s="116"/>
      <c r="H208" s="116"/>
      <c r="I208" s="116"/>
      <c r="J208" s="116"/>
      <c r="M208" s="464"/>
      <c r="N208" s="464"/>
      <c r="O208" s="466"/>
      <c r="P208" s="466"/>
      <c r="Q208" s="466"/>
    </row>
    <row r="209" spans="1:17">
      <c r="A209" s="454" t="s">
        <v>138</v>
      </c>
      <c r="B209" s="454"/>
      <c r="C209" s="454"/>
      <c r="D209" s="454" t="s">
        <v>139</v>
      </c>
      <c r="E209" s="454"/>
      <c r="F209" s="454"/>
      <c r="G209" s="454"/>
      <c r="H209" s="454" t="s">
        <v>140</v>
      </c>
      <c r="I209" s="454"/>
      <c r="J209" s="454"/>
      <c r="M209" s="462"/>
      <c r="N209" s="462"/>
      <c r="O209" s="463"/>
      <c r="P209" s="463"/>
      <c r="Q209" s="463"/>
    </row>
    <row r="210" spans="1:17" ht="50.25" customHeight="1">
      <c r="A210" s="454" t="s">
        <v>90</v>
      </c>
      <c r="B210" s="454"/>
      <c r="C210" s="454"/>
      <c r="D210" s="455" t="s">
        <v>91</v>
      </c>
      <c r="E210" s="455"/>
      <c r="F210" s="455"/>
      <c r="G210" s="455"/>
      <c r="H210" s="456">
        <v>5000000</v>
      </c>
      <c r="I210" s="457"/>
      <c r="J210" s="457"/>
      <c r="M210" s="462"/>
      <c r="N210" s="462"/>
      <c r="O210" s="463"/>
      <c r="P210" s="463"/>
      <c r="Q210" s="463"/>
    </row>
    <row r="211" spans="1:17" ht="45">
      <c r="A211" s="123" t="s">
        <v>141</v>
      </c>
      <c r="B211" s="121" t="s">
        <v>142</v>
      </c>
      <c r="C211" s="121" t="s">
        <v>143</v>
      </c>
      <c r="D211" s="121" t="s">
        <v>144</v>
      </c>
      <c r="E211" s="121" t="s">
        <v>145</v>
      </c>
      <c r="F211" s="121" t="s">
        <v>146</v>
      </c>
      <c r="G211" s="121" t="s">
        <v>147</v>
      </c>
      <c r="H211" s="121" t="s">
        <v>148</v>
      </c>
      <c r="I211" s="121" t="s">
        <v>149</v>
      </c>
      <c r="J211" s="121" t="s">
        <v>150</v>
      </c>
      <c r="M211" s="462"/>
      <c r="N211" s="462"/>
      <c r="O211" s="463"/>
      <c r="P211" s="463"/>
      <c r="Q211" s="463"/>
    </row>
    <row r="212" spans="1:17" ht="30">
      <c r="A212" s="124">
        <v>30</v>
      </c>
      <c r="B212" s="124">
        <v>8714200</v>
      </c>
      <c r="C212" s="135" t="s">
        <v>185</v>
      </c>
      <c r="D212" s="126" t="s">
        <v>158</v>
      </c>
      <c r="E212" s="126">
        <v>0</v>
      </c>
      <c r="F212" s="126">
        <v>10</v>
      </c>
      <c r="G212" s="136">
        <v>10</v>
      </c>
      <c r="H212" s="136"/>
      <c r="I212" s="128">
        <v>389657</v>
      </c>
      <c r="J212" s="128">
        <f>I212*F212</f>
        <v>3896570</v>
      </c>
      <c r="M212" s="462"/>
      <c r="N212" s="462"/>
      <c r="O212" s="463"/>
      <c r="P212" s="463"/>
      <c r="Q212" s="463"/>
    </row>
    <row r="213" spans="1:17" ht="30">
      <c r="A213" s="124">
        <f t="shared" ref="A213:A218" si="2">A212+1</f>
        <v>31</v>
      </c>
      <c r="B213" s="124">
        <v>8714200</v>
      </c>
      <c r="C213" s="135" t="s">
        <v>186</v>
      </c>
      <c r="D213" s="126" t="s">
        <v>158</v>
      </c>
      <c r="E213" s="126">
        <v>0</v>
      </c>
      <c r="F213" s="126">
        <v>10</v>
      </c>
      <c r="G213" s="136">
        <v>10</v>
      </c>
      <c r="H213" s="136"/>
      <c r="I213" s="128">
        <v>389657</v>
      </c>
      <c r="J213" s="128">
        <f t="shared" ref="J213:J218" si="3">I213*F213</f>
        <v>3896570</v>
      </c>
      <c r="M213" s="462"/>
      <c r="N213" s="462"/>
      <c r="O213" s="463"/>
      <c r="P213" s="463"/>
      <c r="Q213" s="463"/>
    </row>
    <row r="214" spans="1:17" ht="30">
      <c r="A214" s="124">
        <f t="shared" si="2"/>
        <v>32</v>
      </c>
      <c r="B214" s="124">
        <v>8714200</v>
      </c>
      <c r="C214" s="135" t="s">
        <v>187</v>
      </c>
      <c r="D214" s="126" t="s">
        <v>158</v>
      </c>
      <c r="E214" s="126">
        <v>0</v>
      </c>
      <c r="F214" s="126">
        <v>13</v>
      </c>
      <c r="G214" s="136">
        <v>13</v>
      </c>
      <c r="H214" s="136"/>
      <c r="I214" s="128">
        <v>389657</v>
      </c>
      <c r="J214" s="128">
        <f t="shared" si="3"/>
        <v>5065541</v>
      </c>
      <c r="M214" s="462"/>
      <c r="N214" s="462"/>
      <c r="O214" s="463"/>
      <c r="P214" s="463"/>
      <c r="Q214" s="463"/>
    </row>
    <row r="215" spans="1:17" ht="40.5" customHeight="1">
      <c r="A215" s="124">
        <f t="shared" si="2"/>
        <v>33</v>
      </c>
      <c r="B215" s="124">
        <v>8714200</v>
      </c>
      <c r="C215" s="135" t="s">
        <v>188</v>
      </c>
      <c r="D215" s="126" t="s">
        <v>166</v>
      </c>
      <c r="E215" s="126">
        <v>0</v>
      </c>
      <c r="F215" s="126">
        <v>10</v>
      </c>
      <c r="G215" s="136">
        <v>10</v>
      </c>
      <c r="H215" s="136"/>
      <c r="I215" s="128">
        <v>389657</v>
      </c>
      <c r="J215" s="128">
        <f t="shared" si="3"/>
        <v>3896570</v>
      </c>
      <c r="M215" s="462"/>
      <c r="N215" s="462"/>
      <c r="O215" s="463"/>
      <c r="P215" s="463"/>
      <c r="Q215" s="463"/>
    </row>
    <row r="216" spans="1:17" ht="30">
      <c r="A216" s="124">
        <f t="shared" si="2"/>
        <v>34</v>
      </c>
      <c r="B216" s="124">
        <v>8714200</v>
      </c>
      <c r="C216" s="135" t="s">
        <v>189</v>
      </c>
      <c r="D216" s="126" t="s">
        <v>166</v>
      </c>
      <c r="E216" s="126">
        <v>0</v>
      </c>
      <c r="F216" s="126">
        <v>10</v>
      </c>
      <c r="G216" s="136">
        <v>10</v>
      </c>
      <c r="H216" s="136"/>
      <c r="I216" s="128">
        <v>389657</v>
      </c>
      <c r="J216" s="128">
        <f t="shared" si="3"/>
        <v>3896570</v>
      </c>
    </row>
    <row r="217" spans="1:17" ht="30">
      <c r="A217" s="124">
        <f t="shared" si="2"/>
        <v>35</v>
      </c>
      <c r="B217" s="124">
        <v>8714200</v>
      </c>
      <c r="C217" s="135" t="s">
        <v>190</v>
      </c>
      <c r="D217" s="126" t="s">
        <v>166</v>
      </c>
      <c r="E217" s="126">
        <v>0</v>
      </c>
      <c r="F217" s="126">
        <v>10</v>
      </c>
      <c r="G217" s="136">
        <v>10</v>
      </c>
      <c r="H217" s="136"/>
      <c r="I217" s="128">
        <v>389657</v>
      </c>
      <c r="J217" s="128">
        <f t="shared" si="3"/>
        <v>3896570</v>
      </c>
    </row>
    <row r="218" spans="1:17" ht="30">
      <c r="A218" s="124">
        <f t="shared" si="2"/>
        <v>36</v>
      </c>
      <c r="B218" s="124">
        <v>8714200</v>
      </c>
      <c r="C218" s="135" t="s">
        <v>191</v>
      </c>
      <c r="D218" s="126" t="s">
        <v>166</v>
      </c>
      <c r="E218" s="126">
        <v>0</v>
      </c>
      <c r="F218" s="126">
        <v>10</v>
      </c>
      <c r="G218" s="136">
        <v>10</v>
      </c>
      <c r="H218" s="136"/>
      <c r="I218" s="128">
        <v>389657</v>
      </c>
      <c r="J218" s="128">
        <f t="shared" si="3"/>
        <v>3896570</v>
      </c>
    </row>
    <row r="219" spans="1:17" ht="45">
      <c r="A219" s="124">
        <f t="shared" ref="A219:A232" si="4">A218+1</f>
        <v>37</v>
      </c>
      <c r="B219" s="124">
        <v>8714200</v>
      </c>
      <c r="C219" s="135" t="s">
        <v>192</v>
      </c>
      <c r="D219" s="126" t="s">
        <v>166</v>
      </c>
      <c r="E219" s="126">
        <v>0</v>
      </c>
      <c r="F219" s="126">
        <v>6</v>
      </c>
      <c r="G219" s="136">
        <v>6</v>
      </c>
      <c r="H219" s="136"/>
      <c r="I219" s="128">
        <v>389657</v>
      </c>
      <c r="J219" s="128">
        <f t="shared" ref="J219:J226" si="5">I219*F219</f>
        <v>2337942</v>
      </c>
    </row>
    <row r="220" spans="1:17" ht="45">
      <c r="A220" s="124">
        <f t="shared" si="4"/>
        <v>38</v>
      </c>
      <c r="B220" s="124">
        <v>8714200</v>
      </c>
      <c r="C220" s="135" t="s">
        <v>193</v>
      </c>
      <c r="D220" s="126" t="s">
        <v>166</v>
      </c>
      <c r="E220" s="126">
        <v>0</v>
      </c>
      <c r="F220" s="126">
        <v>2</v>
      </c>
      <c r="G220" s="136">
        <v>2</v>
      </c>
      <c r="H220" s="136"/>
      <c r="I220" s="128">
        <v>389657</v>
      </c>
      <c r="J220" s="128">
        <f t="shared" si="5"/>
        <v>779314</v>
      </c>
    </row>
    <row r="221" spans="1:17" ht="45">
      <c r="A221" s="124">
        <f t="shared" si="4"/>
        <v>39</v>
      </c>
      <c r="B221" s="124">
        <v>8714200</v>
      </c>
      <c r="C221" s="135" t="s">
        <v>194</v>
      </c>
      <c r="D221" s="126" t="s">
        <v>166</v>
      </c>
      <c r="E221" s="126">
        <v>0</v>
      </c>
      <c r="F221" s="126">
        <v>6</v>
      </c>
      <c r="G221" s="136">
        <v>6</v>
      </c>
      <c r="H221" s="136"/>
      <c r="I221" s="128">
        <v>389657</v>
      </c>
      <c r="J221" s="128">
        <f t="shared" si="5"/>
        <v>2337942</v>
      </c>
    </row>
    <row r="222" spans="1:17" ht="30">
      <c r="A222" s="124">
        <f t="shared" si="4"/>
        <v>40</v>
      </c>
      <c r="B222" s="124">
        <v>8714200</v>
      </c>
      <c r="C222" s="135" t="s">
        <v>195</v>
      </c>
      <c r="D222" s="126" t="s">
        <v>166</v>
      </c>
      <c r="E222" s="126">
        <v>0</v>
      </c>
      <c r="F222" s="126">
        <v>6</v>
      </c>
      <c r="G222" s="136">
        <v>6</v>
      </c>
      <c r="H222" s="136"/>
      <c r="I222" s="128">
        <v>389657</v>
      </c>
      <c r="J222" s="128">
        <f t="shared" si="5"/>
        <v>2337942</v>
      </c>
    </row>
    <row r="223" spans="1:17" ht="45">
      <c r="A223" s="124">
        <f t="shared" si="4"/>
        <v>41</v>
      </c>
      <c r="B223" s="124">
        <v>8714200</v>
      </c>
      <c r="C223" s="135" t="s">
        <v>196</v>
      </c>
      <c r="D223" s="126" t="s">
        <v>166</v>
      </c>
      <c r="E223" s="126">
        <v>0</v>
      </c>
      <c r="F223" s="126">
        <v>6</v>
      </c>
      <c r="G223" s="136">
        <v>6</v>
      </c>
      <c r="H223" s="136"/>
      <c r="I223" s="128">
        <v>389657</v>
      </c>
      <c r="J223" s="128">
        <f t="shared" si="5"/>
        <v>2337942</v>
      </c>
    </row>
    <row r="224" spans="1:17" ht="45">
      <c r="A224" s="124">
        <f t="shared" si="4"/>
        <v>42</v>
      </c>
      <c r="B224" s="124">
        <v>8714200</v>
      </c>
      <c r="C224" s="135" t="s">
        <v>197</v>
      </c>
      <c r="D224" s="126" t="s">
        <v>166</v>
      </c>
      <c r="E224" s="126">
        <v>0</v>
      </c>
      <c r="F224" s="126">
        <v>2</v>
      </c>
      <c r="G224" s="136">
        <v>2</v>
      </c>
      <c r="H224" s="136"/>
      <c r="I224" s="128">
        <v>389657</v>
      </c>
      <c r="J224" s="128">
        <f t="shared" si="5"/>
        <v>779314</v>
      </c>
    </row>
    <row r="225" spans="1:15" ht="30">
      <c r="A225" s="124">
        <f t="shared" si="4"/>
        <v>43</v>
      </c>
      <c r="B225" s="124">
        <v>8714200</v>
      </c>
      <c r="C225" s="135" t="s">
        <v>198</v>
      </c>
      <c r="D225" s="126" t="s">
        <v>166</v>
      </c>
      <c r="E225" s="126">
        <v>0</v>
      </c>
      <c r="F225" s="126">
        <v>6</v>
      </c>
      <c r="G225" s="136">
        <v>6</v>
      </c>
      <c r="H225" s="136"/>
      <c r="I225" s="128">
        <v>389657</v>
      </c>
      <c r="J225" s="128">
        <f t="shared" si="5"/>
        <v>2337942</v>
      </c>
    </row>
    <row r="226" spans="1:15" ht="30">
      <c r="A226" s="124">
        <f t="shared" si="4"/>
        <v>44</v>
      </c>
      <c r="B226" s="124">
        <v>8714200</v>
      </c>
      <c r="C226" s="135" t="s">
        <v>199</v>
      </c>
      <c r="D226" s="126" t="s">
        <v>166</v>
      </c>
      <c r="E226" s="126">
        <v>0</v>
      </c>
      <c r="F226" s="126">
        <v>6</v>
      </c>
      <c r="G226" s="136">
        <v>6</v>
      </c>
      <c r="H226" s="136"/>
      <c r="I226" s="128">
        <v>389657</v>
      </c>
      <c r="J226" s="128">
        <f t="shared" si="5"/>
        <v>2337942</v>
      </c>
    </row>
    <row r="227" spans="1:15" ht="30">
      <c r="A227" s="124">
        <f t="shared" si="4"/>
        <v>45</v>
      </c>
      <c r="B227" s="124">
        <v>8714200</v>
      </c>
      <c r="C227" s="135" t="s">
        <v>200</v>
      </c>
      <c r="D227" s="126" t="s">
        <v>166</v>
      </c>
      <c r="E227" s="126">
        <v>0</v>
      </c>
      <c r="F227" s="126">
        <v>6</v>
      </c>
      <c r="G227" s="136">
        <v>6</v>
      </c>
      <c r="H227" s="136"/>
      <c r="I227" s="350"/>
      <c r="J227" s="350"/>
    </row>
    <row r="228" spans="1:15" ht="30">
      <c r="A228" s="124">
        <f t="shared" si="4"/>
        <v>46</v>
      </c>
      <c r="B228" s="124">
        <v>8714200</v>
      </c>
      <c r="C228" s="135" t="s">
        <v>201</v>
      </c>
      <c r="D228" s="126" t="s">
        <v>166</v>
      </c>
      <c r="E228" s="126">
        <v>0</v>
      </c>
      <c r="F228" s="126">
        <v>6</v>
      </c>
      <c r="G228" s="136">
        <v>6</v>
      </c>
      <c r="H228" s="136"/>
      <c r="I228" s="350"/>
      <c r="J228" s="350"/>
    </row>
    <row r="229" spans="1:15" ht="30">
      <c r="A229" s="124">
        <f t="shared" si="4"/>
        <v>47</v>
      </c>
      <c r="B229" s="124">
        <v>8714200</v>
      </c>
      <c r="C229" s="135" t="s">
        <v>202</v>
      </c>
      <c r="D229" s="126" t="s">
        <v>166</v>
      </c>
      <c r="E229" s="126">
        <v>0</v>
      </c>
      <c r="F229" s="126">
        <v>6</v>
      </c>
      <c r="G229" s="136">
        <v>6</v>
      </c>
      <c r="H229" s="136"/>
      <c r="I229" s="350"/>
      <c r="J229" s="350"/>
    </row>
    <row r="230" spans="1:15" ht="30">
      <c r="A230" s="124">
        <f t="shared" si="4"/>
        <v>48</v>
      </c>
      <c r="B230" s="124">
        <v>8714200</v>
      </c>
      <c r="C230" s="135" t="s">
        <v>203</v>
      </c>
      <c r="D230" s="126" t="s">
        <v>166</v>
      </c>
      <c r="E230" s="126">
        <v>0</v>
      </c>
      <c r="F230" s="126">
        <v>6</v>
      </c>
      <c r="G230" s="136">
        <v>6</v>
      </c>
      <c r="H230" s="136"/>
      <c r="I230" s="350"/>
      <c r="J230" s="350"/>
    </row>
    <row r="231" spans="1:15" ht="30">
      <c r="A231" s="124">
        <f t="shared" si="4"/>
        <v>49</v>
      </c>
      <c r="B231" s="124">
        <v>8714200</v>
      </c>
      <c r="C231" s="135" t="s">
        <v>204</v>
      </c>
      <c r="D231" s="126" t="s">
        <v>166</v>
      </c>
      <c r="E231" s="126">
        <v>0</v>
      </c>
      <c r="F231" s="126">
        <v>2</v>
      </c>
      <c r="G231" s="136">
        <v>2</v>
      </c>
      <c r="H231" s="136"/>
      <c r="I231" s="350"/>
      <c r="J231" s="350"/>
    </row>
    <row r="232" spans="1:15" ht="30">
      <c r="A232" s="124">
        <f t="shared" si="4"/>
        <v>50</v>
      </c>
      <c r="B232" s="124">
        <v>8714200</v>
      </c>
      <c r="C232" s="135" t="s">
        <v>205</v>
      </c>
      <c r="D232" s="126" t="s">
        <v>166</v>
      </c>
      <c r="E232" s="126">
        <v>0</v>
      </c>
      <c r="F232" s="126">
        <v>2</v>
      </c>
      <c r="G232" s="136">
        <v>2</v>
      </c>
      <c r="H232" s="136"/>
      <c r="I232" s="350"/>
      <c r="J232" s="350"/>
    </row>
    <row r="233" spans="1:15">
      <c r="A233" s="115"/>
      <c r="B233" s="115"/>
      <c r="C233" s="348"/>
      <c r="D233" s="72"/>
      <c r="E233" s="72"/>
      <c r="F233" s="72"/>
      <c r="G233" s="274"/>
      <c r="H233" s="274"/>
      <c r="I233" s="134"/>
      <c r="J233" s="134"/>
    </row>
    <row r="234" spans="1:15">
      <c r="A234" s="354" t="s">
        <v>206</v>
      </c>
      <c r="B234" s="355"/>
      <c r="C234" s="355"/>
      <c r="D234" s="355"/>
      <c r="E234" s="355"/>
      <c r="F234" s="355"/>
      <c r="G234" s="355"/>
      <c r="H234" s="355"/>
      <c r="I234" s="355"/>
      <c r="J234" s="356">
        <f>+H210+H195+H176+H165+H159+H152+H147</f>
        <v>61625600</v>
      </c>
    </row>
    <row r="235" spans="1:15">
      <c r="A235" s="39"/>
      <c r="B235" s="39"/>
      <c r="C235" s="39"/>
      <c r="D235" s="39"/>
      <c r="E235" s="39"/>
      <c r="F235" s="39"/>
      <c r="G235" s="39"/>
      <c r="H235" s="39"/>
      <c r="I235" s="39"/>
      <c r="J235" s="39"/>
    </row>
    <row r="236" spans="1:15">
      <c r="A236" s="451" t="s">
        <v>135</v>
      </c>
      <c r="B236" s="451"/>
      <c r="C236" s="451"/>
      <c r="D236" s="451"/>
      <c r="E236" s="451"/>
      <c r="F236" s="451"/>
      <c r="G236" s="451"/>
      <c r="H236" s="451"/>
      <c r="I236" s="451"/>
      <c r="J236" s="451"/>
    </row>
    <row r="237" spans="1:15" ht="24.75" customHeight="1">
      <c r="A237" s="452" t="s">
        <v>62</v>
      </c>
      <c r="B237" s="453"/>
      <c r="C237" s="453"/>
      <c r="D237" s="453"/>
      <c r="E237" s="453"/>
      <c r="F237" s="453"/>
      <c r="G237" s="453"/>
      <c r="H237" s="453"/>
      <c r="I237" s="453"/>
      <c r="J237" s="453"/>
    </row>
    <row r="238" spans="1:15">
      <c r="A238" s="438" t="s">
        <v>4</v>
      </c>
      <c r="B238" s="438"/>
      <c r="C238" s="438"/>
      <c r="D238" s="438"/>
      <c r="E238" s="438"/>
      <c r="F238" s="438"/>
      <c r="G238" s="438"/>
      <c r="H238" s="438"/>
      <c r="I238" s="438"/>
      <c r="J238" s="438"/>
      <c r="K238" s="109"/>
      <c r="L238" s="109"/>
      <c r="M238" s="109"/>
      <c r="N238" s="109"/>
      <c r="O238" s="109"/>
    </row>
    <row r="239" spans="1:15">
      <c r="A239" s="115"/>
      <c r="B239" s="115"/>
      <c r="C239" s="115"/>
      <c r="D239" s="115"/>
      <c r="E239" s="115"/>
      <c r="F239" s="115"/>
      <c r="G239" s="115"/>
      <c r="H239" s="115"/>
      <c r="I239" s="115"/>
      <c r="J239" s="115"/>
    </row>
    <row r="240" spans="1:15">
      <c r="A240" s="438" t="s">
        <v>207</v>
      </c>
      <c r="B240" s="438"/>
      <c r="C240" s="438"/>
      <c r="D240" s="438"/>
      <c r="E240" s="438"/>
      <c r="F240" s="438"/>
      <c r="G240" s="438"/>
      <c r="H240" s="438"/>
      <c r="I240" s="438"/>
      <c r="J240" s="438"/>
    </row>
    <row r="241" spans="1:10">
      <c r="A241" s="345"/>
      <c r="B241" s="345"/>
      <c r="C241" s="345"/>
      <c r="D241" s="346"/>
      <c r="E241" s="346"/>
      <c r="F241" s="345"/>
      <c r="G241" s="109"/>
      <c r="H241" s="109"/>
      <c r="I241" s="109"/>
      <c r="J241" s="109"/>
    </row>
    <row r="242" spans="1:10">
      <c r="A242" s="461" t="s">
        <v>208</v>
      </c>
      <c r="B242" s="461"/>
      <c r="C242" s="461"/>
      <c r="D242" s="461"/>
      <c r="E242" s="461"/>
      <c r="F242" s="461"/>
      <c r="G242" s="461"/>
      <c r="H242" s="461"/>
      <c r="I242" s="461"/>
      <c r="J242" s="461"/>
    </row>
    <row r="243" spans="1:10">
      <c r="A243" s="454" t="s">
        <v>138</v>
      </c>
      <c r="B243" s="454"/>
      <c r="C243" s="454"/>
      <c r="D243" s="454" t="s">
        <v>139</v>
      </c>
      <c r="E243" s="454"/>
      <c r="F243" s="454"/>
      <c r="G243" s="454"/>
      <c r="H243" s="454" t="s">
        <v>140</v>
      </c>
      <c r="I243" s="454"/>
      <c r="J243" s="454"/>
    </row>
    <row r="244" spans="1:10">
      <c r="A244" s="454" t="s">
        <v>93</v>
      </c>
      <c r="B244" s="454"/>
      <c r="C244" s="454"/>
      <c r="D244" s="455" t="s">
        <v>94</v>
      </c>
      <c r="E244" s="455"/>
      <c r="F244" s="455"/>
      <c r="G244" s="455"/>
      <c r="H244" s="456">
        <v>11000000</v>
      </c>
      <c r="I244" s="457"/>
      <c r="J244" s="457"/>
    </row>
    <row r="245" spans="1:10" ht="45">
      <c r="A245" s="123" t="s">
        <v>141</v>
      </c>
      <c r="B245" s="121" t="s">
        <v>142</v>
      </c>
      <c r="C245" s="121" t="s">
        <v>143</v>
      </c>
      <c r="D245" s="121" t="s">
        <v>144</v>
      </c>
      <c r="E245" s="121" t="s">
        <v>145</v>
      </c>
      <c r="F245" s="121" t="s">
        <v>146</v>
      </c>
      <c r="G245" s="121" t="s">
        <v>147</v>
      </c>
      <c r="H245" s="121" t="s">
        <v>148</v>
      </c>
      <c r="I245" s="121" t="s">
        <v>149</v>
      </c>
      <c r="J245" s="121" t="s">
        <v>150</v>
      </c>
    </row>
    <row r="246" spans="1:10">
      <c r="A246" s="124">
        <v>51</v>
      </c>
      <c r="B246" s="126">
        <v>64241</v>
      </c>
      <c r="C246" s="104" t="s">
        <v>209</v>
      </c>
      <c r="D246" s="126"/>
      <c r="E246" s="126">
        <v>0</v>
      </c>
      <c r="F246" s="126">
        <v>1</v>
      </c>
      <c r="G246" s="126">
        <v>1</v>
      </c>
      <c r="H246" s="126">
        <v>78111500</v>
      </c>
      <c r="I246" s="128">
        <v>234504</v>
      </c>
      <c r="J246" s="128">
        <f>I246*F246</f>
        <v>234504</v>
      </c>
    </row>
    <row r="247" spans="1:10">
      <c r="A247" s="124">
        <f>A246+1</f>
        <v>52</v>
      </c>
      <c r="B247" s="126">
        <v>64241</v>
      </c>
      <c r="C247" s="104" t="s">
        <v>210</v>
      </c>
      <c r="D247" s="126"/>
      <c r="E247" s="126">
        <v>0</v>
      </c>
      <c r="F247" s="126">
        <v>1</v>
      </c>
      <c r="G247" s="126">
        <v>1</v>
      </c>
      <c r="H247" s="126">
        <v>78111500</v>
      </c>
      <c r="I247" s="128">
        <v>234504</v>
      </c>
      <c r="J247" s="128">
        <f t="shared" ref="J247:J256" si="6">I247*F247</f>
        <v>234504</v>
      </c>
    </row>
    <row r="248" spans="1:10">
      <c r="A248" s="124">
        <f t="shared" ref="A248:A265" si="7">A247+1</f>
        <v>53</v>
      </c>
      <c r="B248" s="126">
        <v>64241</v>
      </c>
      <c r="C248" s="104" t="s">
        <v>211</v>
      </c>
      <c r="D248" s="126"/>
      <c r="E248" s="126">
        <v>0</v>
      </c>
      <c r="F248" s="126">
        <v>1</v>
      </c>
      <c r="G248" s="126">
        <v>1</v>
      </c>
      <c r="H248" s="126">
        <v>78111500</v>
      </c>
      <c r="I248" s="128">
        <v>234504</v>
      </c>
      <c r="J248" s="128">
        <f t="shared" si="6"/>
        <v>234504</v>
      </c>
    </row>
    <row r="249" spans="1:10">
      <c r="A249" s="124">
        <f t="shared" si="7"/>
        <v>54</v>
      </c>
      <c r="B249" s="126">
        <v>64241</v>
      </c>
      <c r="C249" s="104" t="s">
        <v>212</v>
      </c>
      <c r="D249" s="126"/>
      <c r="E249" s="126">
        <v>0</v>
      </c>
      <c r="F249" s="126">
        <v>1</v>
      </c>
      <c r="G249" s="126">
        <v>1</v>
      </c>
      <c r="H249" s="126">
        <v>78111500</v>
      </c>
      <c r="I249" s="128">
        <v>234504</v>
      </c>
      <c r="J249" s="128">
        <f t="shared" si="6"/>
        <v>234504</v>
      </c>
    </row>
    <row r="250" spans="1:10">
      <c r="A250" s="124">
        <f t="shared" si="7"/>
        <v>55</v>
      </c>
      <c r="B250" s="126">
        <v>64241</v>
      </c>
      <c r="C250" s="104" t="s">
        <v>213</v>
      </c>
      <c r="D250" s="126"/>
      <c r="E250" s="126">
        <v>0</v>
      </c>
      <c r="F250" s="126">
        <v>1</v>
      </c>
      <c r="G250" s="126">
        <v>1</v>
      </c>
      <c r="H250" s="126">
        <v>78111500</v>
      </c>
      <c r="I250" s="128">
        <v>234504</v>
      </c>
      <c r="J250" s="128">
        <f t="shared" si="6"/>
        <v>234504</v>
      </c>
    </row>
    <row r="251" spans="1:10">
      <c r="A251" s="124">
        <f t="shared" si="7"/>
        <v>56</v>
      </c>
      <c r="B251" s="126">
        <v>64241</v>
      </c>
      <c r="C251" s="104" t="s">
        <v>214</v>
      </c>
      <c r="D251" s="126"/>
      <c r="E251" s="126">
        <v>0</v>
      </c>
      <c r="F251" s="126">
        <v>1</v>
      </c>
      <c r="G251" s="126">
        <v>1</v>
      </c>
      <c r="H251" s="126">
        <v>78111500</v>
      </c>
      <c r="I251" s="128">
        <v>234504</v>
      </c>
      <c r="J251" s="128">
        <f t="shared" si="6"/>
        <v>234504</v>
      </c>
    </row>
    <row r="252" spans="1:10">
      <c r="A252" s="124">
        <f t="shared" si="7"/>
        <v>57</v>
      </c>
      <c r="B252" s="126">
        <v>64241</v>
      </c>
      <c r="C252" s="104" t="s">
        <v>215</v>
      </c>
      <c r="D252" s="126"/>
      <c r="E252" s="126">
        <v>0</v>
      </c>
      <c r="F252" s="126">
        <v>1</v>
      </c>
      <c r="G252" s="126">
        <v>1</v>
      </c>
      <c r="H252" s="126">
        <v>78111500</v>
      </c>
      <c r="I252" s="128">
        <v>234504</v>
      </c>
      <c r="J252" s="128">
        <f t="shared" si="6"/>
        <v>234504</v>
      </c>
    </row>
    <row r="253" spans="1:10">
      <c r="A253" s="124">
        <f t="shared" si="7"/>
        <v>58</v>
      </c>
      <c r="B253" s="126">
        <v>64241</v>
      </c>
      <c r="C253" s="104" t="s">
        <v>216</v>
      </c>
      <c r="D253" s="126"/>
      <c r="E253" s="126">
        <v>0</v>
      </c>
      <c r="F253" s="126">
        <v>1</v>
      </c>
      <c r="G253" s="126">
        <v>1</v>
      </c>
      <c r="H253" s="126">
        <v>78111500</v>
      </c>
      <c r="I253" s="128">
        <v>234504</v>
      </c>
      <c r="J253" s="128">
        <f t="shared" si="6"/>
        <v>234504</v>
      </c>
    </row>
    <row r="254" spans="1:10">
      <c r="A254" s="124">
        <f t="shared" si="7"/>
        <v>59</v>
      </c>
      <c r="B254" s="126">
        <v>64241</v>
      </c>
      <c r="C254" s="104" t="s">
        <v>217</v>
      </c>
      <c r="D254" s="126"/>
      <c r="E254" s="126">
        <v>0</v>
      </c>
      <c r="F254" s="126">
        <v>1</v>
      </c>
      <c r="G254" s="126">
        <v>1</v>
      </c>
      <c r="H254" s="126">
        <v>78111500</v>
      </c>
      <c r="I254" s="128">
        <v>234504</v>
      </c>
      <c r="J254" s="128">
        <f t="shared" si="6"/>
        <v>234504</v>
      </c>
    </row>
    <row r="255" spans="1:10">
      <c r="A255" s="124">
        <f t="shared" si="7"/>
        <v>60</v>
      </c>
      <c r="B255" s="126">
        <v>64241</v>
      </c>
      <c r="C255" s="104" t="s">
        <v>218</v>
      </c>
      <c r="D255" s="126"/>
      <c r="E255" s="126">
        <v>0</v>
      </c>
      <c r="F255" s="126">
        <v>1</v>
      </c>
      <c r="G255" s="126">
        <v>1</v>
      </c>
      <c r="H255" s="126">
        <v>78111500</v>
      </c>
      <c r="I255" s="128">
        <v>234504</v>
      </c>
      <c r="J255" s="128">
        <f t="shared" si="6"/>
        <v>234504</v>
      </c>
    </row>
    <row r="256" spans="1:10">
      <c r="A256" s="124">
        <f t="shared" si="7"/>
        <v>61</v>
      </c>
      <c r="B256" s="126">
        <v>64241</v>
      </c>
      <c r="C256" s="104" t="s">
        <v>219</v>
      </c>
      <c r="D256" s="126"/>
      <c r="E256" s="126">
        <v>0</v>
      </c>
      <c r="F256" s="126">
        <v>1</v>
      </c>
      <c r="G256" s="126">
        <v>1</v>
      </c>
      <c r="H256" s="126">
        <v>78111500</v>
      </c>
      <c r="I256" s="128">
        <v>234504</v>
      </c>
      <c r="J256" s="128">
        <f t="shared" si="6"/>
        <v>234504</v>
      </c>
    </row>
    <row r="257" spans="1:10">
      <c r="A257" s="124">
        <f t="shared" si="7"/>
        <v>62</v>
      </c>
      <c r="B257" s="126">
        <v>64241</v>
      </c>
      <c r="C257" s="104" t="s">
        <v>220</v>
      </c>
      <c r="D257" s="126"/>
      <c r="E257" s="126">
        <v>0</v>
      </c>
      <c r="F257" s="126">
        <v>1</v>
      </c>
      <c r="G257" s="126">
        <v>1</v>
      </c>
      <c r="H257" s="126">
        <v>78111500</v>
      </c>
      <c r="I257" s="128">
        <v>234504</v>
      </c>
      <c r="J257" s="128">
        <f t="shared" ref="J257:J265" si="8">I257*F257</f>
        <v>234504</v>
      </c>
    </row>
    <row r="258" spans="1:10">
      <c r="A258" s="124">
        <f t="shared" si="7"/>
        <v>63</v>
      </c>
      <c r="B258" s="126">
        <v>64241</v>
      </c>
      <c r="C258" s="104" t="s">
        <v>221</v>
      </c>
      <c r="D258" s="126"/>
      <c r="E258" s="126">
        <v>0</v>
      </c>
      <c r="F258" s="126">
        <v>1</v>
      </c>
      <c r="G258" s="126">
        <v>1</v>
      </c>
      <c r="H258" s="126">
        <v>78111500</v>
      </c>
      <c r="I258" s="128">
        <v>234504</v>
      </c>
      <c r="J258" s="128">
        <f t="shared" si="8"/>
        <v>234504</v>
      </c>
    </row>
    <row r="259" spans="1:10">
      <c r="A259" s="124">
        <f t="shared" si="7"/>
        <v>64</v>
      </c>
      <c r="B259" s="126">
        <v>64241</v>
      </c>
      <c r="C259" s="104" t="s">
        <v>222</v>
      </c>
      <c r="D259" s="126"/>
      <c r="E259" s="126">
        <v>0</v>
      </c>
      <c r="F259" s="126">
        <v>1</v>
      </c>
      <c r="G259" s="126">
        <v>1</v>
      </c>
      <c r="H259" s="126">
        <v>78111500</v>
      </c>
      <c r="I259" s="128">
        <v>234504</v>
      </c>
      <c r="J259" s="128">
        <f t="shared" si="8"/>
        <v>234504</v>
      </c>
    </row>
    <row r="260" spans="1:10">
      <c r="A260" s="124">
        <f t="shared" si="7"/>
        <v>65</v>
      </c>
      <c r="B260" s="126">
        <v>64241</v>
      </c>
      <c r="C260" s="104" t="s">
        <v>223</v>
      </c>
      <c r="D260" s="126"/>
      <c r="E260" s="126">
        <v>0</v>
      </c>
      <c r="F260" s="126">
        <v>1</v>
      </c>
      <c r="G260" s="126">
        <v>1</v>
      </c>
      <c r="H260" s="126">
        <v>78111500</v>
      </c>
      <c r="I260" s="128">
        <v>234504</v>
      </c>
      <c r="J260" s="128">
        <f t="shared" si="8"/>
        <v>234504</v>
      </c>
    </row>
    <row r="261" spans="1:10">
      <c r="A261" s="124">
        <f t="shared" si="7"/>
        <v>66</v>
      </c>
      <c r="B261" s="126">
        <v>64241</v>
      </c>
      <c r="C261" s="104" t="s">
        <v>224</v>
      </c>
      <c r="D261" s="126"/>
      <c r="E261" s="126">
        <v>0</v>
      </c>
      <c r="F261" s="126">
        <v>1</v>
      </c>
      <c r="G261" s="126">
        <v>1</v>
      </c>
      <c r="H261" s="126">
        <v>78111500</v>
      </c>
      <c r="I261" s="128">
        <v>234504</v>
      </c>
      <c r="J261" s="128">
        <f t="shared" si="8"/>
        <v>234504</v>
      </c>
    </row>
    <row r="262" spans="1:10">
      <c r="A262" s="124">
        <f t="shared" si="7"/>
        <v>67</v>
      </c>
      <c r="B262" s="126">
        <v>64241</v>
      </c>
      <c r="C262" s="104" t="s">
        <v>225</v>
      </c>
      <c r="D262" s="126"/>
      <c r="E262" s="126">
        <v>0</v>
      </c>
      <c r="F262" s="126">
        <v>1</v>
      </c>
      <c r="G262" s="126">
        <v>1</v>
      </c>
      <c r="H262" s="126">
        <v>78111500</v>
      </c>
      <c r="I262" s="128">
        <v>234504</v>
      </c>
      <c r="J262" s="128">
        <f t="shared" si="8"/>
        <v>234504</v>
      </c>
    </row>
    <row r="263" spans="1:10">
      <c r="A263" s="124">
        <f t="shared" si="7"/>
        <v>68</v>
      </c>
      <c r="B263" s="126">
        <v>64241</v>
      </c>
      <c r="C263" s="104" t="s">
        <v>226</v>
      </c>
      <c r="D263" s="126"/>
      <c r="E263" s="126">
        <v>0</v>
      </c>
      <c r="F263" s="126">
        <v>1</v>
      </c>
      <c r="G263" s="126">
        <v>1</v>
      </c>
      <c r="H263" s="126">
        <v>78111500</v>
      </c>
      <c r="I263" s="128">
        <v>234504</v>
      </c>
      <c r="J263" s="128">
        <f t="shared" si="8"/>
        <v>234504</v>
      </c>
    </row>
    <row r="264" spans="1:10">
      <c r="A264" s="124">
        <f t="shared" si="7"/>
        <v>69</v>
      </c>
      <c r="B264" s="126">
        <v>64241</v>
      </c>
      <c r="C264" s="104" t="s">
        <v>227</v>
      </c>
      <c r="D264" s="126"/>
      <c r="E264" s="126">
        <v>0</v>
      </c>
      <c r="F264" s="126">
        <v>1</v>
      </c>
      <c r="G264" s="126">
        <v>1</v>
      </c>
      <c r="H264" s="126">
        <v>78111500</v>
      </c>
      <c r="I264" s="128">
        <v>234504</v>
      </c>
      <c r="J264" s="128">
        <f t="shared" si="8"/>
        <v>234504</v>
      </c>
    </row>
    <row r="265" spans="1:10">
      <c r="A265" s="124">
        <f t="shared" si="7"/>
        <v>70</v>
      </c>
      <c r="B265" s="126">
        <v>64241</v>
      </c>
      <c r="C265" s="104" t="s">
        <v>228</v>
      </c>
      <c r="D265" s="126"/>
      <c r="E265" s="126">
        <v>0</v>
      </c>
      <c r="F265" s="126">
        <v>1</v>
      </c>
      <c r="G265" s="126">
        <v>1</v>
      </c>
      <c r="H265" s="126">
        <v>78111500</v>
      </c>
      <c r="I265" s="128">
        <v>234504</v>
      </c>
      <c r="J265" s="128">
        <f t="shared" si="8"/>
        <v>234504</v>
      </c>
    </row>
    <row r="266" spans="1:10">
      <c r="A266" s="115"/>
      <c r="B266" s="72"/>
      <c r="C266" s="132"/>
      <c r="D266" s="72"/>
      <c r="E266" s="72"/>
      <c r="F266" s="72"/>
      <c r="G266" s="72"/>
      <c r="H266" s="72"/>
      <c r="I266" s="134"/>
      <c r="J266" s="134"/>
    </row>
    <row r="267" spans="1:10">
      <c r="A267" s="454" t="s">
        <v>138</v>
      </c>
      <c r="B267" s="454"/>
      <c r="C267" s="454"/>
      <c r="D267" s="454" t="s">
        <v>139</v>
      </c>
      <c r="E267" s="454"/>
      <c r="F267" s="454"/>
      <c r="G267" s="454"/>
      <c r="H267" s="454" t="s">
        <v>140</v>
      </c>
      <c r="I267" s="454"/>
      <c r="J267" s="454"/>
    </row>
    <row r="268" spans="1:10">
      <c r="A268" s="454" t="s">
        <v>93</v>
      </c>
      <c r="B268" s="454"/>
      <c r="C268" s="454"/>
      <c r="D268" s="455" t="s">
        <v>94</v>
      </c>
      <c r="E268" s="455"/>
      <c r="F268" s="455"/>
      <c r="G268" s="455"/>
      <c r="H268" s="456">
        <v>25000000</v>
      </c>
      <c r="I268" s="457"/>
      <c r="J268" s="457"/>
    </row>
    <row r="269" spans="1:10" ht="45">
      <c r="A269" s="123" t="s">
        <v>141</v>
      </c>
      <c r="B269" s="121" t="s">
        <v>142</v>
      </c>
      <c r="C269" s="121" t="s">
        <v>143</v>
      </c>
      <c r="D269" s="121" t="s">
        <v>144</v>
      </c>
      <c r="E269" s="121" t="s">
        <v>145</v>
      </c>
      <c r="F269" s="121" t="s">
        <v>146</v>
      </c>
      <c r="G269" s="121" t="s">
        <v>147</v>
      </c>
      <c r="H269" s="121" t="s">
        <v>148</v>
      </c>
      <c r="I269" s="121" t="s">
        <v>149</v>
      </c>
      <c r="J269" s="121" t="s">
        <v>150</v>
      </c>
    </row>
    <row r="270" spans="1:10">
      <c r="A270" s="124">
        <f>A265+1</f>
        <v>71</v>
      </c>
      <c r="B270" s="126">
        <v>64221</v>
      </c>
      <c r="C270" s="104" t="s">
        <v>229</v>
      </c>
      <c r="D270" s="126" t="s">
        <v>230</v>
      </c>
      <c r="E270" s="126">
        <v>0</v>
      </c>
      <c r="F270" s="126">
        <v>50</v>
      </c>
      <c r="G270" s="126">
        <v>50</v>
      </c>
      <c r="H270" s="126">
        <v>78110000</v>
      </c>
      <c r="I270" s="128">
        <v>234504</v>
      </c>
      <c r="J270" s="128">
        <f>I270*F270</f>
        <v>11725200</v>
      </c>
    </row>
    <row r="271" spans="1:10">
      <c r="A271" s="124">
        <f>A270+1</f>
        <v>72</v>
      </c>
      <c r="B271" s="126">
        <v>64221</v>
      </c>
      <c r="C271" s="104" t="s">
        <v>231</v>
      </c>
      <c r="D271" s="126" t="s">
        <v>230</v>
      </c>
      <c r="E271" s="126">
        <v>0</v>
      </c>
      <c r="F271" s="126">
        <v>50</v>
      </c>
      <c r="G271" s="126">
        <v>50</v>
      </c>
      <c r="H271" s="126">
        <v>78110000</v>
      </c>
      <c r="I271" s="128">
        <v>234504</v>
      </c>
      <c r="J271" s="128">
        <f t="shared" ref="J271:J334" si="9">I271*F271</f>
        <v>11725200</v>
      </c>
    </row>
    <row r="272" spans="1:10">
      <c r="A272" s="124">
        <f t="shared" ref="A272:A335" si="10">A271+1</f>
        <v>73</v>
      </c>
      <c r="B272" s="126">
        <v>64221</v>
      </c>
      <c r="C272" s="104" t="s">
        <v>232</v>
      </c>
      <c r="D272" s="126" t="s">
        <v>230</v>
      </c>
      <c r="E272" s="126">
        <v>0</v>
      </c>
      <c r="F272" s="126">
        <v>50</v>
      </c>
      <c r="G272" s="126">
        <v>50</v>
      </c>
      <c r="H272" s="126">
        <v>78110000</v>
      </c>
      <c r="I272" s="128">
        <v>234504</v>
      </c>
      <c r="J272" s="128">
        <f t="shared" si="9"/>
        <v>11725200</v>
      </c>
    </row>
    <row r="273" spans="1:10">
      <c r="A273" s="124">
        <f t="shared" si="10"/>
        <v>74</v>
      </c>
      <c r="B273" s="126">
        <v>64221</v>
      </c>
      <c r="C273" s="104" t="s">
        <v>233</v>
      </c>
      <c r="D273" s="126" t="s">
        <v>230</v>
      </c>
      <c r="E273" s="126">
        <v>0</v>
      </c>
      <c r="F273" s="126">
        <v>50</v>
      </c>
      <c r="G273" s="126">
        <v>50</v>
      </c>
      <c r="H273" s="126">
        <v>78110000</v>
      </c>
      <c r="I273" s="128">
        <v>234504</v>
      </c>
      <c r="J273" s="128">
        <f t="shared" si="9"/>
        <v>11725200</v>
      </c>
    </row>
    <row r="274" spans="1:10">
      <c r="A274" s="124">
        <f t="shared" si="10"/>
        <v>75</v>
      </c>
      <c r="B274" s="126">
        <v>64221</v>
      </c>
      <c r="C274" s="104" t="s">
        <v>234</v>
      </c>
      <c r="D274" s="126" t="s">
        <v>230</v>
      </c>
      <c r="E274" s="126">
        <v>0</v>
      </c>
      <c r="F274" s="126">
        <v>100</v>
      </c>
      <c r="G274" s="126">
        <v>100</v>
      </c>
      <c r="H274" s="126">
        <v>78110000</v>
      </c>
      <c r="I274" s="128">
        <v>234504</v>
      </c>
      <c r="J274" s="128">
        <f t="shared" si="9"/>
        <v>23450400</v>
      </c>
    </row>
    <row r="275" spans="1:10">
      <c r="A275" s="124">
        <f t="shared" si="10"/>
        <v>76</v>
      </c>
      <c r="B275" s="126">
        <v>64221</v>
      </c>
      <c r="C275" s="104" t="s">
        <v>235</v>
      </c>
      <c r="D275" s="126" t="s">
        <v>230</v>
      </c>
      <c r="E275" s="126">
        <v>0</v>
      </c>
      <c r="F275" s="126">
        <v>50</v>
      </c>
      <c r="G275" s="126">
        <v>50</v>
      </c>
      <c r="H275" s="126">
        <v>78110000</v>
      </c>
      <c r="I275" s="128">
        <v>234504</v>
      </c>
      <c r="J275" s="128">
        <f t="shared" si="9"/>
        <v>11725200</v>
      </c>
    </row>
    <row r="276" spans="1:10">
      <c r="A276" s="124">
        <f t="shared" si="10"/>
        <v>77</v>
      </c>
      <c r="B276" s="126">
        <v>64221</v>
      </c>
      <c r="C276" s="104" t="s">
        <v>236</v>
      </c>
      <c r="D276" s="126" t="s">
        <v>230</v>
      </c>
      <c r="E276" s="126">
        <v>0</v>
      </c>
      <c r="F276" s="126">
        <v>50</v>
      </c>
      <c r="G276" s="126">
        <v>50</v>
      </c>
      <c r="H276" s="126">
        <v>78110000</v>
      </c>
      <c r="I276" s="128">
        <v>234504</v>
      </c>
      <c r="J276" s="128">
        <f t="shared" si="9"/>
        <v>11725200</v>
      </c>
    </row>
    <row r="277" spans="1:10">
      <c r="A277" s="124">
        <f t="shared" si="10"/>
        <v>78</v>
      </c>
      <c r="B277" s="126">
        <v>64221</v>
      </c>
      <c r="C277" s="104" t="s">
        <v>237</v>
      </c>
      <c r="D277" s="126" t="s">
        <v>230</v>
      </c>
      <c r="E277" s="126">
        <v>0</v>
      </c>
      <c r="F277" s="126">
        <v>100</v>
      </c>
      <c r="G277" s="126">
        <v>100</v>
      </c>
      <c r="H277" s="126">
        <v>78110000</v>
      </c>
      <c r="I277" s="128">
        <v>234504</v>
      </c>
      <c r="J277" s="128">
        <f t="shared" si="9"/>
        <v>23450400</v>
      </c>
    </row>
    <row r="278" spans="1:10">
      <c r="A278" s="124">
        <f t="shared" si="10"/>
        <v>79</v>
      </c>
      <c r="B278" s="126">
        <v>64221</v>
      </c>
      <c r="C278" s="104" t="s">
        <v>238</v>
      </c>
      <c r="D278" s="126" t="s">
        <v>230</v>
      </c>
      <c r="E278" s="126">
        <v>0</v>
      </c>
      <c r="F278" s="126">
        <v>100</v>
      </c>
      <c r="G278" s="126">
        <v>100</v>
      </c>
      <c r="H278" s="126">
        <v>78110000</v>
      </c>
      <c r="I278" s="128">
        <v>234504</v>
      </c>
      <c r="J278" s="128">
        <f t="shared" si="9"/>
        <v>23450400</v>
      </c>
    </row>
    <row r="279" spans="1:10">
      <c r="A279" s="124">
        <f t="shared" si="10"/>
        <v>80</v>
      </c>
      <c r="B279" s="126">
        <v>64221</v>
      </c>
      <c r="C279" s="104" t="s">
        <v>239</v>
      </c>
      <c r="D279" s="126" t="s">
        <v>230</v>
      </c>
      <c r="E279" s="126">
        <v>0</v>
      </c>
      <c r="F279" s="126">
        <v>50</v>
      </c>
      <c r="G279" s="126">
        <v>50</v>
      </c>
      <c r="H279" s="126">
        <v>78110000</v>
      </c>
      <c r="I279" s="128">
        <v>234504</v>
      </c>
      <c r="J279" s="128">
        <f t="shared" si="9"/>
        <v>11725200</v>
      </c>
    </row>
    <row r="280" spans="1:10">
      <c r="A280" s="124">
        <f t="shared" si="10"/>
        <v>81</v>
      </c>
      <c r="B280" s="126">
        <v>64221</v>
      </c>
      <c r="C280" s="104" t="s">
        <v>240</v>
      </c>
      <c r="D280" s="126" t="s">
        <v>230</v>
      </c>
      <c r="E280" s="126">
        <v>0</v>
      </c>
      <c r="F280" s="126">
        <v>50</v>
      </c>
      <c r="G280" s="126">
        <v>50</v>
      </c>
      <c r="H280" s="126">
        <v>78110000</v>
      </c>
      <c r="I280" s="128">
        <v>234504</v>
      </c>
      <c r="J280" s="128">
        <f t="shared" si="9"/>
        <v>11725200</v>
      </c>
    </row>
    <row r="281" spans="1:10">
      <c r="A281" s="124">
        <f t="shared" si="10"/>
        <v>82</v>
      </c>
      <c r="B281" s="126">
        <v>64221</v>
      </c>
      <c r="C281" s="104" t="s">
        <v>241</v>
      </c>
      <c r="D281" s="126" t="s">
        <v>230</v>
      </c>
      <c r="E281" s="126">
        <v>0</v>
      </c>
      <c r="F281" s="126">
        <v>50</v>
      </c>
      <c r="G281" s="126">
        <v>50</v>
      </c>
      <c r="H281" s="126">
        <v>78110000</v>
      </c>
      <c r="I281" s="128">
        <v>234504</v>
      </c>
      <c r="J281" s="128">
        <f t="shared" si="9"/>
        <v>11725200</v>
      </c>
    </row>
    <row r="282" spans="1:10">
      <c r="A282" s="124">
        <f t="shared" si="10"/>
        <v>83</v>
      </c>
      <c r="B282" s="126">
        <v>64221</v>
      </c>
      <c r="C282" s="104" t="s">
        <v>242</v>
      </c>
      <c r="D282" s="126" t="s">
        <v>230</v>
      </c>
      <c r="E282" s="126">
        <v>0</v>
      </c>
      <c r="F282" s="126">
        <v>50</v>
      </c>
      <c r="G282" s="126">
        <v>50</v>
      </c>
      <c r="H282" s="126">
        <v>78110000</v>
      </c>
      <c r="I282" s="128">
        <v>234504</v>
      </c>
      <c r="J282" s="128">
        <f t="shared" si="9"/>
        <v>11725200</v>
      </c>
    </row>
    <row r="283" spans="1:10">
      <c r="A283" s="124">
        <f t="shared" si="10"/>
        <v>84</v>
      </c>
      <c r="B283" s="126">
        <v>64221</v>
      </c>
      <c r="C283" s="104" t="s">
        <v>243</v>
      </c>
      <c r="D283" s="126" t="s">
        <v>230</v>
      </c>
      <c r="E283" s="126">
        <v>0</v>
      </c>
      <c r="F283" s="126">
        <v>50</v>
      </c>
      <c r="G283" s="126">
        <v>50</v>
      </c>
      <c r="H283" s="126">
        <v>78110000</v>
      </c>
      <c r="I283" s="128">
        <v>234504</v>
      </c>
      <c r="J283" s="128">
        <f t="shared" si="9"/>
        <v>11725200</v>
      </c>
    </row>
    <row r="284" spans="1:10">
      <c r="A284" s="124">
        <f t="shared" si="10"/>
        <v>85</v>
      </c>
      <c r="B284" s="126">
        <v>64221</v>
      </c>
      <c r="C284" s="104" t="s">
        <v>244</v>
      </c>
      <c r="D284" s="126" t="s">
        <v>230</v>
      </c>
      <c r="E284" s="126">
        <v>0</v>
      </c>
      <c r="F284" s="126">
        <v>50</v>
      </c>
      <c r="G284" s="126">
        <v>50</v>
      </c>
      <c r="H284" s="126">
        <v>78110000</v>
      </c>
      <c r="I284" s="128">
        <v>234504</v>
      </c>
      <c r="J284" s="128">
        <f t="shared" si="9"/>
        <v>11725200</v>
      </c>
    </row>
    <row r="285" spans="1:10">
      <c r="A285" s="124">
        <f t="shared" si="10"/>
        <v>86</v>
      </c>
      <c r="B285" s="126">
        <v>64221</v>
      </c>
      <c r="C285" s="104" t="s">
        <v>245</v>
      </c>
      <c r="D285" s="126" t="s">
        <v>230</v>
      </c>
      <c r="E285" s="126">
        <v>0</v>
      </c>
      <c r="F285" s="126">
        <v>50</v>
      </c>
      <c r="G285" s="126">
        <v>50</v>
      </c>
      <c r="H285" s="126">
        <v>78110000</v>
      </c>
      <c r="I285" s="128">
        <v>234504</v>
      </c>
      <c r="J285" s="128">
        <f t="shared" si="9"/>
        <v>11725200</v>
      </c>
    </row>
    <row r="286" spans="1:10">
      <c r="A286" s="124">
        <f t="shared" si="10"/>
        <v>87</v>
      </c>
      <c r="B286" s="126">
        <v>64221</v>
      </c>
      <c r="C286" s="104" t="s">
        <v>246</v>
      </c>
      <c r="D286" s="126" t="s">
        <v>230</v>
      </c>
      <c r="E286" s="126">
        <v>0</v>
      </c>
      <c r="F286" s="126">
        <v>50</v>
      </c>
      <c r="G286" s="126">
        <v>50</v>
      </c>
      <c r="H286" s="126">
        <v>78110000</v>
      </c>
      <c r="I286" s="128">
        <v>234504</v>
      </c>
      <c r="J286" s="128">
        <f t="shared" si="9"/>
        <v>11725200</v>
      </c>
    </row>
    <row r="287" spans="1:10">
      <c r="A287" s="124">
        <f t="shared" si="10"/>
        <v>88</v>
      </c>
      <c r="B287" s="126">
        <v>64221</v>
      </c>
      <c r="C287" s="104" t="s">
        <v>247</v>
      </c>
      <c r="D287" s="126" t="s">
        <v>230</v>
      </c>
      <c r="E287" s="126">
        <v>0</v>
      </c>
      <c r="F287" s="126">
        <v>50</v>
      </c>
      <c r="G287" s="126">
        <v>50</v>
      </c>
      <c r="H287" s="126">
        <v>78110000</v>
      </c>
      <c r="I287" s="128">
        <v>234504</v>
      </c>
      <c r="J287" s="128">
        <f t="shared" si="9"/>
        <v>11725200</v>
      </c>
    </row>
    <row r="288" spans="1:10">
      <c r="A288" s="124">
        <f t="shared" si="10"/>
        <v>89</v>
      </c>
      <c r="B288" s="126">
        <v>64221</v>
      </c>
      <c r="C288" s="104" t="s">
        <v>248</v>
      </c>
      <c r="D288" s="126" t="s">
        <v>230</v>
      </c>
      <c r="E288" s="126">
        <v>0</v>
      </c>
      <c r="F288" s="126">
        <v>50</v>
      </c>
      <c r="G288" s="126">
        <v>50</v>
      </c>
      <c r="H288" s="126">
        <v>78110000</v>
      </c>
      <c r="I288" s="128">
        <v>234504</v>
      </c>
      <c r="J288" s="128">
        <f t="shared" si="9"/>
        <v>11725200</v>
      </c>
    </row>
    <row r="289" spans="1:10">
      <c r="A289" s="124">
        <f t="shared" si="10"/>
        <v>90</v>
      </c>
      <c r="B289" s="126">
        <v>64221</v>
      </c>
      <c r="C289" s="104" t="s">
        <v>249</v>
      </c>
      <c r="D289" s="126" t="s">
        <v>230</v>
      </c>
      <c r="E289" s="126">
        <v>0</v>
      </c>
      <c r="F289" s="126">
        <v>50</v>
      </c>
      <c r="G289" s="126">
        <v>50</v>
      </c>
      <c r="H289" s="126">
        <v>78110000</v>
      </c>
      <c r="I289" s="128">
        <v>234504</v>
      </c>
      <c r="J289" s="128">
        <f t="shared" si="9"/>
        <v>11725200</v>
      </c>
    </row>
    <row r="290" spans="1:10">
      <c r="A290" s="124">
        <f t="shared" si="10"/>
        <v>91</v>
      </c>
      <c r="B290" s="126">
        <v>64221</v>
      </c>
      <c r="C290" s="104" t="s">
        <v>250</v>
      </c>
      <c r="D290" s="126" t="s">
        <v>230</v>
      </c>
      <c r="E290" s="126">
        <v>0</v>
      </c>
      <c r="F290" s="126">
        <v>50</v>
      </c>
      <c r="G290" s="126">
        <v>50</v>
      </c>
      <c r="H290" s="126">
        <v>78110000</v>
      </c>
      <c r="I290" s="128">
        <v>234504</v>
      </c>
      <c r="J290" s="128">
        <f t="shared" si="9"/>
        <v>11725200</v>
      </c>
    </row>
    <row r="291" spans="1:10">
      <c r="A291" s="124">
        <f t="shared" si="10"/>
        <v>92</v>
      </c>
      <c r="B291" s="126">
        <v>64221</v>
      </c>
      <c r="C291" s="104" t="s">
        <v>251</v>
      </c>
      <c r="D291" s="126" t="s">
        <v>230</v>
      </c>
      <c r="E291" s="126">
        <v>0</v>
      </c>
      <c r="F291" s="126">
        <v>50</v>
      </c>
      <c r="G291" s="126">
        <v>50</v>
      </c>
      <c r="H291" s="126">
        <v>78110000</v>
      </c>
      <c r="I291" s="128">
        <v>234504</v>
      </c>
      <c r="J291" s="128">
        <f t="shared" si="9"/>
        <v>11725200</v>
      </c>
    </row>
    <row r="292" spans="1:10">
      <c r="A292" s="124">
        <f t="shared" si="10"/>
        <v>93</v>
      </c>
      <c r="B292" s="126">
        <v>64221</v>
      </c>
      <c r="C292" s="104" t="s">
        <v>252</v>
      </c>
      <c r="D292" s="126" t="s">
        <v>230</v>
      </c>
      <c r="E292" s="126">
        <v>0</v>
      </c>
      <c r="F292" s="126">
        <v>50</v>
      </c>
      <c r="G292" s="126">
        <v>50</v>
      </c>
      <c r="H292" s="126">
        <v>78110000</v>
      </c>
      <c r="I292" s="128">
        <v>234504</v>
      </c>
      <c r="J292" s="128">
        <f t="shared" si="9"/>
        <v>11725200</v>
      </c>
    </row>
    <row r="293" spans="1:10">
      <c r="A293" s="124">
        <f t="shared" si="10"/>
        <v>94</v>
      </c>
      <c r="B293" s="126">
        <v>64221</v>
      </c>
      <c r="C293" s="104" t="s">
        <v>253</v>
      </c>
      <c r="D293" s="126" t="s">
        <v>230</v>
      </c>
      <c r="E293" s="126">
        <v>0</v>
      </c>
      <c r="F293" s="126">
        <v>50</v>
      </c>
      <c r="G293" s="126">
        <v>50</v>
      </c>
      <c r="H293" s="126">
        <v>78110000</v>
      </c>
      <c r="I293" s="128">
        <v>234504</v>
      </c>
      <c r="J293" s="128">
        <f t="shared" si="9"/>
        <v>11725200</v>
      </c>
    </row>
    <row r="294" spans="1:10">
      <c r="A294" s="124">
        <f t="shared" si="10"/>
        <v>95</v>
      </c>
      <c r="B294" s="126">
        <v>64221</v>
      </c>
      <c r="C294" s="104" t="s">
        <v>254</v>
      </c>
      <c r="D294" s="126" t="s">
        <v>230</v>
      </c>
      <c r="E294" s="126">
        <v>0</v>
      </c>
      <c r="F294" s="126">
        <v>50</v>
      </c>
      <c r="G294" s="126">
        <v>50</v>
      </c>
      <c r="H294" s="126">
        <v>78110000</v>
      </c>
      <c r="I294" s="128">
        <v>234504</v>
      </c>
      <c r="J294" s="128">
        <f t="shared" si="9"/>
        <v>11725200</v>
      </c>
    </row>
    <row r="295" spans="1:10">
      <c r="A295" s="124">
        <f t="shared" si="10"/>
        <v>96</v>
      </c>
      <c r="B295" s="126">
        <v>64221</v>
      </c>
      <c r="C295" s="104" t="s">
        <v>255</v>
      </c>
      <c r="D295" s="126" t="s">
        <v>230</v>
      </c>
      <c r="E295" s="126">
        <v>0</v>
      </c>
      <c r="F295" s="126">
        <v>50</v>
      </c>
      <c r="G295" s="126">
        <v>50</v>
      </c>
      <c r="H295" s="126">
        <v>78110000</v>
      </c>
      <c r="I295" s="128">
        <v>234504</v>
      </c>
      <c r="J295" s="128">
        <f t="shared" si="9"/>
        <v>11725200</v>
      </c>
    </row>
    <row r="296" spans="1:10">
      <c r="A296" s="124">
        <f t="shared" si="10"/>
        <v>97</v>
      </c>
      <c r="B296" s="126">
        <v>64221</v>
      </c>
      <c r="C296" s="104" t="s">
        <v>256</v>
      </c>
      <c r="D296" s="126" t="s">
        <v>230</v>
      </c>
      <c r="E296" s="126">
        <v>0</v>
      </c>
      <c r="F296" s="126">
        <v>50</v>
      </c>
      <c r="G296" s="126">
        <v>50</v>
      </c>
      <c r="H296" s="126">
        <v>78110000</v>
      </c>
      <c r="I296" s="128">
        <v>234504</v>
      </c>
      <c r="J296" s="128">
        <f t="shared" si="9"/>
        <v>11725200</v>
      </c>
    </row>
    <row r="297" spans="1:10">
      <c r="A297" s="124">
        <f t="shared" si="10"/>
        <v>98</v>
      </c>
      <c r="B297" s="126">
        <v>64221</v>
      </c>
      <c r="C297" s="104" t="s">
        <v>257</v>
      </c>
      <c r="D297" s="126" t="s">
        <v>230</v>
      </c>
      <c r="E297" s="126">
        <v>0</v>
      </c>
      <c r="F297" s="126">
        <v>50</v>
      </c>
      <c r="G297" s="126">
        <v>50</v>
      </c>
      <c r="H297" s="126">
        <v>78110000</v>
      </c>
      <c r="I297" s="128">
        <v>234504</v>
      </c>
      <c r="J297" s="128">
        <f t="shared" si="9"/>
        <v>11725200</v>
      </c>
    </row>
    <row r="298" spans="1:10">
      <c r="A298" s="124">
        <f t="shared" si="10"/>
        <v>99</v>
      </c>
      <c r="B298" s="126">
        <v>64221</v>
      </c>
      <c r="C298" s="104" t="s">
        <v>258</v>
      </c>
      <c r="D298" s="126" t="s">
        <v>230</v>
      </c>
      <c r="E298" s="126">
        <v>0</v>
      </c>
      <c r="F298" s="126">
        <v>50</v>
      </c>
      <c r="G298" s="126">
        <v>50</v>
      </c>
      <c r="H298" s="126">
        <v>78110000</v>
      </c>
      <c r="I298" s="128">
        <v>234504</v>
      </c>
      <c r="J298" s="128">
        <f t="shared" si="9"/>
        <v>11725200</v>
      </c>
    </row>
    <row r="299" spans="1:10">
      <c r="A299" s="124">
        <f t="shared" si="10"/>
        <v>100</v>
      </c>
      <c r="B299" s="126">
        <v>64221</v>
      </c>
      <c r="C299" s="104" t="s">
        <v>259</v>
      </c>
      <c r="D299" s="126" t="s">
        <v>230</v>
      </c>
      <c r="E299" s="126">
        <v>0</v>
      </c>
      <c r="F299" s="126">
        <v>50</v>
      </c>
      <c r="G299" s="126">
        <v>50</v>
      </c>
      <c r="H299" s="126">
        <v>78110000</v>
      </c>
      <c r="I299" s="128">
        <v>234504</v>
      </c>
      <c r="J299" s="128">
        <f t="shared" si="9"/>
        <v>11725200</v>
      </c>
    </row>
    <row r="300" spans="1:10">
      <c r="A300" s="124">
        <f t="shared" si="10"/>
        <v>101</v>
      </c>
      <c r="B300" s="126">
        <v>64221</v>
      </c>
      <c r="C300" s="104" t="s">
        <v>260</v>
      </c>
      <c r="D300" s="126" t="s">
        <v>230</v>
      </c>
      <c r="E300" s="126">
        <v>0</v>
      </c>
      <c r="F300" s="126">
        <v>10</v>
      </c>
      <c r="G300" s="126">
        <v>10</v>
      </c>
      <c r="H300" s="126">
        <v>78110000</v>
      </c>
      <c r="I300" s="128">
        <v>234504</v>
      </c>
      <c r="J300" s="128">
        <f t="shared" si="9"/>
        <v>2345040</v>
      </c>
    </row>
    <row r="301" spans="1:10">
      <c r="A301" s="124">
        <f t="shared" si="10"/>
        <v>102</v>
      </c>
      <c r="B301" s="126">
        <v>64221</v>
      </c>
      <c r="C301" s="104" t="s">
        <v>261</v>
      </c>
      <c r="D301" s="126" t="s">
        <v>230</v>
      </c>
      <c r="E301" s="126">
        <v>0</v>
      </c>
      <c r="F301" s="126">
        <v>10</v>
      </c>
      <c r="G301" s="126">
        <v>10</v>
      </c>
      <c r="H301" s="126">
        <v>78110000</v>
      </c>
      <c r="I301" s="128">
        <v>234504</v>
      </c>
      <c r="J301" s="128">
        <f t="shared" si="9"/>
        <v>2345040</v>
      </c>
    </row>
    <row r="302" spans="1:10">
      <c r="A302" s="124">
        <f t="shared" si="10"/>
        <v>103</v>
      </c>
      <c r="B302" s="126">
        <v>64221</v>
      </c>
      <c r="C302" s="104" t="s">
        <v>262</v>
      </c>
      <c r="D302" s="126" t="s">
        <v>230</v>
      </c>
      <c r="E302" s="126">
        <v>0</v>
      </c>
      <c r="F302" s="126">
        <v>10</v>
      </c>
      <c r="G302" s="126">
        <v>10</v>
      </c>
      <c r="H302" s="126">
        <v>78110000</v>
      </c>
      <c r="I302" s="128">
        <v>234504</v>
      </c>
      <c r="J302" s="128">
        <f t="shared" si="9"/>
        <v>2345040</v>
      </c>
    </row>
    <row r="303" spans="1:10">
      <c r="A303" s="124">
        <f t="shared" si="10"/>
        <v>104</v>
      </c>
      <c r="B303" s="126">
        <v>64221</v>
      </c>
      <c r="C303" s="104" t="s">
        <v>263</v>
      </c>
      <c r="D303" s="126" t="s">
        <v>230</v>
      </c>
      <c r="E303" s="126">
        <v>0</v>
      </c>
      <c r="F303" s="126">
        <v>30</v>
      </c>
      <c r="G303" s="126">
        <v>30</v>
      </c>
      <c r="H303" s="126">
        <v>78110000</v>
      </c>
      <c r="I303" s="128">
        <v>234504</v>
      </c>
      <c r="J303" s="128">
        <f t="shared" si="9"/>
        <v>7035120</v>
      </c>
    </row>
    <row r="304" spans="1:10">
      <c r="A304" s="124">
        <f t="shared" si="10"/>
        <v>105</v>
      </c>
      <c r="B304" s="126">
        <v>64221</v>
      </c>
      <c r="C304" s="104" t="s">
        <v>264</v>
      </c>
      <c r="D304" s="126" t="s">
        <v>230</v>
      </c>
      <c r="E304" s="126">
        <v>0</v>
      </c>
      <c r="F304" s="126">
        <v>10</v>
      </c>
      <c r="G304" s="126">
        <v>10</v>
      </c>
      <c r="H304" s="126">
        <v>78110000</v>
      </c>
      <c r="I304" s="128">
        <v>234504</v>
      </c>
      <c r="J304" s="128">
        <f t="shared" si="9"/>
        <v>2345040</v>
      </c>
    </row>
    <row r="305" spans="1:10">
      <c r="A305" s="124">
        <f t="shared" si="10"/>
        <v>106</v>
      </c>
      <c r="B305" s="126">
        <v>64221</v>
      </c>
      <c r="C305" s="104" t="s">
        <v>265</v>
      </c>
      <c r="D305" s="126" t="s">
        <v>230</v>
      </c>
      <c r="E305" s="126">
        <v>0</v>
      </c>
      <c r="F305" s="126">
        <v>50</v>
      </c>
      <c r="G305" s="126">
        <v>50</v>
      </c>
      <c r="H305" s="126">
        <v>78110000</v>
      </c>
      <c r="I305" s="128">
        <v>234504</v>
      </c>
      <c r="J305" s="128">
        <f t="shared" si="9"/>
        <v>11725200</v>
      </c>
    </row>
    <row r="306" spans="1:10">
      <c r="A306" s="124">
        <f t="shared" si="10"/>
        <v>107</v>
      </c>
      <c r="B306" s="126">
        <v>64221</v>
      </c>
      <c r="C306" s="104" t="s">
        <v>266</v>
      </c>
      <c r="D306" s="126" t="s">
        <v>230</v>
      </c>
      <c r="E306" s="126">
        <v>0</v>
      </c>
      <c r="F306" s="126">
        <v>20</v>
      </c>
      <c r="G306" s="126">
        <v>20</v>
      </c>
      <c r="H306" s="126">
        <v>78110000</v>
      </c>
      <c r="I306" s="128">
        <v>234504</v>
      </c>
      <c r="J306" s="128">
        <f t="shared" si="9"/>
        <v>4690080</v>
      </c>
    </row>
    <row r="307" spans="1:10">
      <c r="A307" s="124">
        <f t="shared" si="10"/>
        <v>108</v>
      </c>
      <c r="B307" s="126">
        <v>64221</v>
      </c>
      <c r="C307" s="104" t="s">
        <v>267</v>
      </c>
      <c r="D307" s="126" t="s">
        <v>230</v>
      </c>
      <c r="E307" s="126">
        <v>0</v>
      </c>
      <c r="F307" s="126">
        <v>50</v>
      </c>
      <c r="G307" s="126">
        <v>50</v>
      </c>
      <c r="H307" s="126">
        <v>78110000</v>
      </c>
      <c r="I307" s="128">
        <v>234504</v>
      </c>
      <c r="J307" s="128">
        <f t="shared" si="9"/>
        <v>11725200</v>
      </c>
    </row>
    <row r="308" spans="1:10">
      <c r="A308" s="124">
        <f t="shared" si="10"/>
        <v>109</v>
      </c>
      <c r="B308" s="126">
        <v>64221</v>
      </c>
      <c r="C308" s="104" t="s">
        <v>268</v>
      </c>
      <c r="D308" s="126" t="s">
        <v>230</v>
      </c>
      <c r="E308" s="126">
        <v>0</v>
      </c>
      <c r="F308" s="126">
        <v>30</v>
      </c>
      <c r="G308" s="126">
        <v>30</v>
      </c>
      <c r="H308" s="126">
        <v>78110000</v>
      </c>
      <c r="I308" s="128">
        <v>234504</v>
      </c>
      <c r="J308" s="128">
        <f t="shared" si="9"/>
        <v>7035120</v>
      </c>
    </row>
    <row r="309" spans="1:10">
      <c r="A309" s="124">
        <f t="shared" si="10"/>
        <v>110</v>
      </c>
      <c r="B309" s="126">
        <v>64221</v>
      </c>
      <c r="C309" s="104" t="s">
        <v>269</v>
      </c>
      <c r="D309" s="126" t="s">
        <v>230</v>
      </c>
      <c r="E309" s="126">
        <v>0</v>
      </c>
      <c r="F309" s="126">
        <v>10</v>
      </c>
      <c r="G309" s="126">
        <v>10</v>
      </c>
      <c r="H309" s="126">
        <v>78110000</v>
      </c>
      <c r="I309" s="128">
        <v>234504</v>
      </c>
      <c r="J309" s="128">
        <f t="shared" si="9"/>
        <v>2345040</v>
      </c>
    </row>
    <row r="310" spans="1:10">
      <c r="A310" s="124">
        <f t="shared" si="10"/>
        <v>111</v>
      </c>
      <c r="B310" s="126">
        <v>64221</v>
      </c>
      <c r="C310" s="104" t="s">
        <v>270</v>
      </c>
      <c r="D310" s="126" t="s">
        <v>230</v>
      </c>
      <c r="E310" s="126">
        <v>0</v>
      </c>
      <c r="F310" s="126">
        <v>50</v>
      </c>
      <c r="G310" s="126">
        <v>50</v>
      </c>
      <c r="H310" s="126">
        <v>78110000</v>
      </c>
      <c r="I310" s="128">
        <v>234504</v>
      </c>
      <c r="J310" s="128">
        <f t="shared" si="9"/>
        <v>11725200</v>
      </c>
    </row>
    <row r="311" spans="1:10">
      <c r="A311" s="124">
        <f t="shared" si="10"/>
        <v>112</v>
      </c>
      <c r="B311" s="126">
        <v>64221</v>
      </c>
      <c r="C311" s="104" t="s">
        <v>271</v>
      </c>
      <c r="D311" s="126" t="s">
        <v>230</v>
      </c>
      <c r="E311" s="126">
        <v>0</v>
      </c>
      <c r="F311" s="126">
        <v>50</v>
      </c>
      <c r="G311" s="126">
        <v>50</v>
      </c>
      <c r="H311" s="126">
        <v>78110000</v>
      </c>
      <c r="I311" s="128">
        <v>234504</v>
      </c>
      <c r="J311" s="128">
        <f t="shared" si="9"/>
        <v>11725200</v>
      </c>
    </row>
    <row r="312" spans="1:10">
      <c r="A312" s="124">
        <f t="shared" si="10"/>
        <v>113</v>
      </c>
      <c r="B312" s="126">
        <v>64221</v>
      </c>
      <c r="C312" s="104" t="s">
        <v>272</v>
      </c>
      <c r="D312" s="126" t="s">
        <v>230</v>
      </c>
      <c r="E312" s="126">
        <v>0</v>
      </c>
      <c r="F312" s="126">
        <v>50</v>
      </c>
      <c r="G312" s="126">
        <v>50</v>
      </c>
      <c r="H312" s="126">
        <v>78110000</v>
      </c>
      <c r="I312" s="128">
        <v>234504</v>
      </c>
      <c r="J312" s="128">
        <f t="shared" si="9"/>
        <v>11725200</v>
      </c>
    </row>
    <row r="313" spans="1:10">
      <c r="A313" s="124">
        <f t="shared" si="10"/>
        <v>114</v>
      </c>
      <c r="B313" s="126">
        <v>64221</v>
      </c>
      <c r="C313" s="104" t="s">
        <v>273</v>
      </c>
      <c r="D313" s="126" t="s">
        <v>230</v>
      </c>
      <c r="E313" s="126">
        <v>0</v>
      </c>
      <c r="F313" s="126">
        <v>50</v>
      </c>
      <c r="G313" s="126">
        <v>50</v>
      </c>
      <c r="H313" s="126">
        <v>78110000</v>
      </c>
      <c r="I313" s="128">
        <v>234504</v>
      </c>
      <c r="J313" s="128">
        <f t="shared" si="9"/>
        <v>11725200</v>
      </c>
    </row>
    <row r="314" spans="1:10">
      <c r="A314" s="124">
        <f t="shared" si="10"/>
        <v>115</v>
      </c>
      <c r="B314" s="126">
        <v>64221</v>
      </c>
      <c r="C314" s="104" t="s">
        <v>274</v>
      </c>
      <c r="D314" s="126" t="s">
        <v>230</v>
      </c>
      <c r="E314" s="126">
        <v>0</v>
      </c>
      <c r="F314" s="126">
        <v>50</v>
      </c>
      <c r="G314" s="126">
        <v>50</v>
      </c>
      <c r="H314" s="126">
        <v>78110000</v>
      </c>
      <c r="I314" s="128">
        <v>234504</v>
      </c>
      <c r="J314" s="128">
        <f t="shared" si="9"/>
        <v>11725200</v>
      </c>
    </row>
    <row r="315" spans="1:10">
      <c r="A315" s="124">
        <f t="shared" si="10"/>
        <v>116</v>
      </c>
      <c r="B315" s="126">
        <v>64221</v>
      </c>
      <c r="C315" s="104" t="s">
        <v>275</v>
      </c>
      <c r="D315" s="126" t="s">
        <v>230</v>
      </c>
      <c r="E315" s="126">
        <v>0</v>
      </c>
      <c r="F315" s="126">
        <v>50</v>
      </c>
      <c r="G315" s="126">
        <v>50</v>
      </c>
      <c r="H315" s="126">
        <v>78110000</v>
      </c>
      <c r="I315" s="128">
        <v>234504</v>
      </c>
      <c r="J315" s="128">
        <f t="shared" si="9"/>
        <v>11725200</v>
      </c>
    </row>
    <row r="316" spans="1:10">
      <c r="A316" s="124">
        <f t="shared" si="10"/>
        <v>117</v>
      </c>
      <c r="B316" s="126">
        <v>64221</v>
      </c>
      <c r="C316" s="104" t="s">
        <v>276</v>
      </c>
      <c r="D316" s="126" t="s">
        <v>230</v>
      </c>
      <c r="E316" s="126">
        <v>0</v>
      </c>
      <c r="F316" s="126">
        <v>50</v>
      </c>
      <c r="G316" s="126">
        <v>50</v>
      </c>
      <c r="H316" s="126">
        <v>78110000</v>
      </c>
      <c r="I316" s="128">
        <v>234504</v>
      </c>
      <c r="J316" s="128">
        <f t="shared" si="9"/>
        <v>11725200</v>
      </c>
    </row>
    <row r="317" spans="1:10">
      <c r="A317" s="124">
        <f t="shared" si="10"/>
        <v>118</v>
      </c>
      <c r="B317" s="126">
        <v>64221</v>
      </c>
      <c r="C317" s="104" t="s">
        <v>277</v>
      </c>
      <c r="D317" s="126" t="s">
        <v>230</v>
      </c>
      <c r="E317" s="126">
        <v>0</v>
      </c>
      <c r="F317" s="126">
        <v>50</v>
      </c>
      <c r="G317" s="126">
        <v>50</v>
      </c>
      <c r="H317" s="126">
        <v>78110000</v>
      </c>
      <c r="I317" s="128">
        <v>234504</v>
      </c>
      <c r="J317" s="128">
        <f t="shared" si="9"/>
        <v>11725200</v>
      </c>
    </row>
    <row r="318" spans="1:10">
      <c r="A318" s="124">
        <f t="shared" si="10"/>
        <v>119</v>
      </c>
      <c r="B318" s="126">
        <v>64221</v>
      </c>
      <c r="C318" s="104" t="s">
        <v>278</v>
      </c>
      <c r="D318" s="126" t="s">
        <v>230</v>
      </c>
      <c r="E318" s="126">
        <v>0</v>
      </c>
      <c r="F318" s="126">
        <v>50</v>
      </c>
      <c r="G318" s="126">
        <v>50</v>
      </c>
      <c r="H318" s="126">
        <v>78110000</v>
      </c>
      <c r="I318" s="128">
        <v>234504</v>
      </c>
      <c r="J318" s="128">
        <f t="shared" si="9"/>
        <v>11725200</v>
      </c>
    </row>
    <row r="319" spans="1:10">
      <c r="A319" s="124">
        <f t="shared" si="10"/>
        <v>120</v>
      </c>
      <c r="B319" s="126">
        <v>64221</v>
      </c>
      <c r="C319" s="104" t="s">
        <v>279</v>
      </c>
      <c r="D319" s="126" t="s">
        <v>230</v>
      </c>
      <c r="E319" s="126">
        <v>0</v>
      </c>
      <c r="F319" s="126">
        <v>50</v>
      </c>
      <c r="G319" s="126">
        <v>50</v>
      </c>
      <c r="H319" s="126">
        <v>78110000</v>
      </c>
      <c r="I319" s="128">
        <v>234504</v>
      </c>
      <c r="J319" s="128">
        <f t="shared" si="9"/>
        <v>11725200</v>
      </c>
    </row>
    <row r="320" spans="1:10">
      <c r="A320" s="124">
        <f t="shared" si="10"/>
        <v>121</v>
      </c>
      <c r="B320" s="126">
        <v>64221</v>
      </c>
      <c r="C320" s="104" t="s">
        <v>280</v>
      </c>
      <c r="D320" s="126" t="s">
        <v>230</v>
      </c>
      <c r="E320" s="126">
        <v>0</v>
      </c>
      <c r="F320" s="126">
        <v>50</v>
      </c>
      <c r="G320" s="126">
        <v>50</v>
      </c>
      <c r="H320" s="126">
        <v>78110000</v>
      </c>
      <c r="I320" s="128">
        <v>234504</v>
      </c>
      <c r="J320" s="128">
        <f t="shared" si="9"/>
        <v>11725200</v>
      </c>
    </row>
    <row r="321" spans="1:10">
      <c r="A321" s="124">
        <f t="shared" si="10"/>
        <v>122</v>
      </c>
      <c r="B321" s="126">
        <v>64221</v>
      </c>
      <c r="C321" s="104" t="s">
        <v>281</v>
      </c>
      <c r="D321" s="126" t="s">
        <v>230</v>
      </c>
      <c r="E321" s="126">
        <v>0</v>
      </c>
      <c r="F321" s="126">
        <v>50</v>
      </c>
      <c r="G321" s="126">
        <v>50</v>
      </c>
      <c r="H321" s="126">
        <v>78110000</v>
      </c>
      <c r="I321" s="128">
        <v>234504</v>
      </c>
      <c r="J321" s="128">
        <f t="shared" si="9"/>
        <v>11725200</v>
      </c>
    </row>
    <row r="322" spans="1:10">
      <c r="A322" s="124">
        <f t="shared" si="10"/>
        <v>123</v>
      </c>
      <c r="B322" s="126">
        <v>64221</v>
      </c>
      <c r="C322" s="104" t="s">
        <v>282</v>
      </c>
      <c r="D322" s="126" t="s">
        <v>230</v>
      </c>
      <c r="E322" s="126">
        <v>0</v>
      </c>
      <c r="F322" s="126">
        <v>50</v>
      </c>
      <c r="G322" s="126">
        <v>50</v>
      </c>
      <c r="H322" s="126">
        <v>78110000</v>
      </c>
      <c r="I322" s="128">
        <v>234504</v>
      </c>
      <c r="J322" s="128">
        <f t="shared" si="9"/>
        <v>11725200</v>
      </c>
    </row>
    <row r="323" spans="1:10">
      <c r="A323" s="124">
        <f t="shared" si="10"/>
        <v>124</v>
      </c>
      <c r="B323" s="126">
        <v>64221</v>
      </c>
      <c r="C323" s="104" t="s">
        <v>283</v>
      </c>
      <c r="D323" s="126" t="s">
        <v>230</v>
      </c>
      <c r="E323" s="126">
        <v>0</v>
      </c>
      <c r="F323" s="126">
        <v>10</v>
      </c>
      <c r="G323" s="126">
        <v>10</v>
      </c>
      <c r="H323" s="126">
        <v>78110000</v>
      </c>
      <c r="I323" s="128">
        <v>234504</v>
      </c>
      <c r="J323" s="128">
        <f t="shared" si="9"/>
        <v>2345040</v>
      </c>
    </row>
    <row r="324" spans="1:10">
      <c r="A324" s="124">
        <f t="shared" si="10"/>
        <v>125</v>
      </c>
      <c r="B324" s="126">
        <v>64221</v>
      </c>
      <c r="C324" s="104" t="s">
        <v>284</v>
      </c>
      <c r="D324" s="126" t="s">
        <v>230</v>
      </c>
      <c r="E324" s="126">
        <v>0</v>
      </c>
      <c r="F324" s="126">
        <v>10</v>
      </c>
      <c r="G324" s="126">
        <v>10</v>
      </c>
      <c r="H324" s="126">
        <v>78110000</v>
      </c>
      <c r="I324" s="128">
        <v>234504</v>
      </c>
      <c r="J324" s="128">
        <f t="shared" si="9"/>
        <v>2345040</v>
      </c>
    </row>
    <row r="325" spans="1:10">
      <c r="A325" s="124">
        <f t="shared" si="10"/>
        <v>126</v>
      </c>
      <c r="B325" s="126">
        <v>64221</v>
      </c>
      <c r="C325" s="104" t="s">
        <v>285</v>
      </c>
      <c r="D325" s="126" t="s">
        <v>230</v>
      </c>
      <c r="E325" s="126">
        <v>0</v>
      </c>
      <c r="F325" s="126">
        <v>10</v>
      </c>
      <c r="G325" s="126">
        <v>10</v>
      </c>
      <c r="H325" s="126">
        <v>78110000</v>
      </c>
      <c r="I325" s="128">
        <v>234504</v>
      </c>
      <c r="J325" s="128">
        <f t="shared" si="9"/>
        <v>2345040</v>
      </c>
    </row>
    <row r="326" spans="1:10">
      <c r="A326" s="124">
        <f t="shared" si="10"/>
        <v>127</v>
      </c>
      <c r="B326" s="126">
        <v>64221</v>
      </c>
      <c r="C326" s="104" t="s">
        <v>286</v>
      </c>
      <c r="D326" s="126" t="s">
        <v>230</v>
      </c>
      <c r="E326" s="126">
        <v>0</v>
      </c>
      <c r="F326" s="126">
        <v>10</v>
      </c>
      <c r="G326" s="126">
        <v>10</v>
      </c>
      <c r="H326" s="126">
        <v>78110000</v>
      </c>
      <c r="I326" s="128">
        <v>234504</v>
      </c>
      <c r="J326" s="128">
        <f t="shared" si="9"/>
        <v>2345040</v>
      </c>
    </row>
    <row r="327" spans="1:10">
      <c r="A327" s="124">
        <f t="shared" si="10"/>
        <v>128</v>
      </c>
      <c r="B327" s="126">
        <v>64221</v>
      </c>
      <c r="C327" s="104" t="s">
        <v>287</v>
      </c>
      <c r="D327" s="126" t="s">
        <v>230</v>
      </c>
      <c r="E327" s="126">
        <v>0</v>
      </c>
      <c r="F327" s="126">
        <v>10</v>
      </c>
      <c r="G327" s="126">
        <v>10</v>
      </c>
      <c r="H327" s="126">
        <v>78110000</v>
      </c>
      <c r="I327" s="128">
        <v>234504</v>
      </c>
      <c r="J327" s="128">
        <f t="shared" si="9"/>
        <v>2345040</v>
      </c>
    </row>
    <row r="328" spans="1:10">
      <c r="A328" s="124">
        <f t="shared" si="10"/>
        <v>129</v>
      </c>
      <c r="B328" s="126">
        <v>64221</v>
      </c>
      <c r="C328" s="104" t="s">
        <v>288</v>
      </c>
      <c r="D328" s="126" t="s">
        <v>230</v>
      </c>
      <c r="E328" s="126">
        <v>0</v>
      </c>
      <c r="F328" s="126">
        <v>10</v>
      </c>
      <c r="G328" s="126">
        <v>10</v>
      </c>
      <c r="H328" s="126">
        <v>78110000</v>
      </c>
      <c r="I328" s="128">
        <v>234504</v>
      </c>
      <c r="J328" s="128">
        <f t="shared" si="9"/>
        <v>2345040</v>
      </c>
    </row>
    <row r="329" spans="1:10">
      <c r="A329" s="124">
        <f t="shared" si="10"/>
        <v>130</v>
      </c>
      <c r="B329" s="126">
        <v>64221</v>
      </c>
      <c r="C329" s="104" t="s">
        <v>289</v>
      </c>
      <c r="D329" s="126" t="s">
        <v>230</v>
      </c>
      <c r="E329" s="126">
        <v>0</v>
      </c>
      <c r="F329" s="126">
        <v>10</v>
      </c>
      <c r="G329" s="126">
        <v>10</v>
      </c>
      <c r="H329" s="126">
        <v>78110000</v>
      </c>
      <c r="I329" s="128">
        <v>234504</v>
      </c>
      <c r="J329" s="128">
        <f t="shared" si="9"/>
        <v>2345040</v>
      </c>
    </row>
    <row r="330" spans="1:10">
      <c r="A330" s="124">
        <f t="shared" si="10"/>
        <v>131</v>
      </c>
      <c r="B330" s="126">
        <v>64221</v>
      </c>
      <c r="C330" s="104" t="s">
        <v>290</v>
      </c>
      <c r="D330" s="126" t="s">
        <v>230</v>
      </c>
      <c r="E330" s="126">
        <v>0</v>
      </c>
      <c r="F330" s="126">
        <v>10</v>
      </c>
      <c r="G330" s="126">
        <v>10</v>
      </c>
      <c r="H330" s="126">
        <v>78110000</v>
      </c>
      <c r="I330" s="128">
        <v>234504</v>
      </c>
      <c r="J330" s="128">
        <f t="shared" si="9"/>
        <v>2345040</v>
      </c>
    </row>
    <row r="331" spans="1:10">
      <c r="A331" s="124">
        <f t="shared" si="10"/>
        <v>132</v>
      </c>
      <c r="B331" s="126">
        <v>64221</v>
      </c>
      <c r="C331" s="104" t="s">
        <v>291</v>
      </c>
      <c r="D331" s="126" t="s">
        <v>230</v>
      </c>
      <c r="E331" s="126">
        <v>0</v>
      </c>
      <c r="F331" s="126">
        <v>10</v>
      </c>
      <c r="G331" s="126">
        <v>10</v>
      </c>
      <c r="H331" s="126">
        <v>78110000</v>
      </c>
      <c r="I331" s="128">
        <v>234504</v>
      </c>
      <c r="J331" s="128">
        <f t="shared" si="9"/>
        <v>2345040</v>
      </c>
    </row>
    <row r="332" spans="1:10">
      <c r="A332" s="124">
        <f t="shared" si="10"/>
        <v>133</v>
      </c>
      <c r="B332" s="126">
        <v>64221</v>
      </c>
      <c r="C332" s="104" t="s">
        <v>292</v>
      </c>
      <c r="D332" s="126" t="s">
        <v>230</v>
      </c>
      <c r="E332" s="126">
        <v>0</v>
      </c>
      <c r="F332" s="126">
        <v>10</v>
      </c>
      <c r="G332" s="126">
        <v>10</v>
      </c>
      <c r="H332" s="126">
        <v>78110000</v>
      </c>
      <c r="I332" s="128">
        <v>234504</v>
      </c>
      <c r="J332" s="128">
        <f t="shared" si="9"/>
        <v>2345040</v>
      </c>
    </row>
    <row r="333" spans="1:10">
      <c r="A333" s="124">
        <f t="shared" si="10"/>
        <v>134</v>
      </c>
      <c r="B333" s="126">
        <v>64221</v>
      </c>
      <c r="C333" s="104" t="s">
        <v>293</v>
      </c>
      <c r="D333" s="126" t="s">
        <v>230</v>
      </c>
      <c r="E333" s="126">
        <v>0</v>
      </c>
      <c r="F333" s="126">
        <v>10</v>
      </c>
      <c r="G333" s="126">
        <v>10</v>
      </c>
      <c r="H333" s="126">
        <v>78110000</v>
      </c>
      <c r="I333" s="128">
        <v>234504</v>
      </c>
      <c r="J333" s="128">
        <f t="shared" si="9"/>
        <v>2345040</v>
      </c>
    </row>
    <row r="334" spans="1:10">
      <c r="A334" s="124">
        <f t="shared" si="10"/>
        <v>135</v>
      </c>
      <c r="B334" s="126">
        <v>64221</v>
      </c>
      <c r="C334" s="104" t="s">
        <v>294</v>
      </c>
      <c r="D334" s="126" t="s">
        <v>230</v>
      </c>
      <c r="E334" s="126">
        <v>0</v>
      </c>
      <c r="F334" s="126">
        <v>20</v>
      </c>
      <c r="G334" s="126">
        <v>20</v>
      </c>
      <c r="H334" s="126">
        <v>78110000</v>
      </c>
      <c r="I334" s="128">
        <v>234504</v>
      </c>
      <c r="J334" s="128">
        <f t="shared" si="9"/>
        <v>4690080</v>
      </c>
    </row>
    <row r="335" spans="1:10">
      <c r="A335" s="124">
        <f t="shared" si="10"/>
        <v>136</v>
      </c>
      <c r="B335" s="126">
        <v>64221</v>
      </c>
      <c r="C335" s="104" t="s">
        <v>295</v>
      </c>
      <c r="D335" s="126" t="s">
        <v>230</v>
      </c>
      <c r="E335" s="126">
        <v>0</v>
      </c>
      <c r="F335" s="126">
        <v>10</v>
      </c>
      <c r="G335" s="126">
        <v>10</v>
      </c>
      <c r="H335" s="126">
        <v>78110000</v>
      </c>
      <c r="I335" s="128">
        <v>234504</v>
      </c>
      <c r="J335" s="128">
        <f t="shared" ref="J335:J398" si="11">I335*F335</f>
        <v>2345040</v>
      </c>
    </row>
    <row r="336" spans="1:10">
      <c r="A336" s="124">
        <f t="shared" ref="A336:A399" si="12">A335+1</f>
        <v>137</v>
      </c>
      <c r="B336" s="126">
        <v>64221</v>
      </c>
      <c r="C336" s="104" t="s">
        <v>296</v>
      </c>
      <c r="D336" s="126" t="s">
        <v>230</v>
      </c>
      <c r="E336" s="126">
        <v>0</v>
      </c>
      <c r="F336" s="126">
        <v>10</v>
      </c>
      <c r="G336" s="126">
        <v>10</v>
      </c>
      <c r="H336" s="126">
        <v>78110000</v>
      </c>
      <c r="I336" s="128">
        <v>234504</v>
      </c>
      <c r="J336" s="128">
        <f t="shared" si="11"/>
        <v>2345040</v>
      </c>
    </row>
    <row r="337" spans="1:10">
      <c r="A337" s="124">
        <f t="shared" si="12"/>
        <v>138</v>
      </c>
      <c r="B337" s="126">
        <v>64221</v>
      </c>
      <c r="C337" s="104" t="s">
        <v>297</v>
      </c>
      <c r="D337" s="126" t="s">
        <v>230</v>
      </c>
      <c r="E337" s="126">
        <v>0</v>
      </c>
      <c r="F337" s="126">
        <v>10</v>
      </c>
      <c r="G337" s="126">
        <v>10</v>
      </c>
      <c r="H337" s="126">
        <v>78110000</v>
      </c>
      <c r="I337" s="128">
        <v>234504</v>
      </c>
      <c r="J337" s="128">
        <f t="shared" si="11"/>
        <v>2345040</v>
      </c>
    </row>
    <row r="338" spans="1:10">
      <c r="A338" s="124">
        <f t="shared" si="12"/>
        <v>139</v>
      </c>
      <c r="B338" s="126">
        <v>64221</v>
      </c>
      <c r="C338" s="104" t="s">
        <v>298</v>
      </c>
      <c r="D338" s="126" t="s">
        <v>230</v>
      </c>
      <c r="E338" s="126">
        <v>0</v>
      </c>
      <c r="F338" s="126">
        <v>10</v>
      </c>
      <c r="G338" s="126">
        <v>10</v>
      </c>
      <c r="H338" s="126">
        <v>78110000</v>
      </c>
      <c r="I338" s="128">
        <v>234504</v>
      </c>
      <c r="J338" s="128">
        <f t="shared" si="11"/>
        <v>2345040</v>
      </c>
    </row>
    <row r="339" spans="1:10">
      <c r="A339" s="124">
        <f t="shared" si="12"/>
        <v>140</v>
      </c>
      <c r="B339" s="126">
        <v>64221</v>
      </c>
      <c r="C339" s="104" t="s">
        <v>299</v>
      </c>
      <c r="D339" s="126" t="s">
        <v>230</v>
      </c>
      <c r="E339" s="126">
        <v>0</v>
      </c>
      <c r="F339" s="126">
        <v>10</v>
      </c>
      <c r="G339" s="126">
        <v>10</v>
      </c>
      <c r="H339" s="126">
        <v>78110000</v>
      </c>
      <c r="I339" s="128">
        <v>234504</v>
      </c>
      <c r="J339" s="128">
        <f t="shared" si="11"/>
        <v>2345040</v>
      </c>
    </row>
    <row r="340" spans="1:10">
      <c r="A340" s="124">
        <f t="shared" si="12"/>
        <v>141</v>
      </c>
      <c r="B340" s="126">
        <v>64221</v>
      </c>
      <c r="C340" s="104" t="s">
        <v>300</v>
      </c>
      <c r="D340" s="126" t="s">
        <v>230</v>
      </c>
      <c r="E340" s="126">
        <v>0</v>
      </c>
      <c r="F340" s="126">
        <v>10</v>
      </c>
      <c r="G340" s="126">
        <v>10</v>
      </c>
      <c r="H340" s="126">
        <v>78110000</v>
      </c>
      <c r="I340" s="128">
        <v>234504</v>
      </c>
      <c r="J340" s="128">
        <f t="shared" si="11"/>
        <v>2345040</v>
      </c>
    </row>
    <row r="341" spans="1:10">
      <c r="A341" s="124">
        <f t="shared" si="12"/>
        <v>142</v>
      </c>
      <c r="B341" s="126">
        <v>64221</v>
      </c>
      <c r="C341" s="104" t="s">
        <v>301</v>
      </c>
      <c r="D341" s="126" t="s">
        <v>230</v>
      </c>
      <c r="E341" s="126">
        <v>0</v>
      </c>
      <c r="F341" s="126">
        <v>10</v>
      </c>
      <c r="G341" s="126">
        <v>10</v>
      </c>
      <c r="H341" s="126">
        <v>78110000</v>
      </c>
      <c r="I341" s="128">
        <v>234504</v>
      </c>
      <c r="J341" s="128">
        <f t="shared" si="11"/>
        <v>2345040</v>
      </c>
    </row>
    <row r="342" spans="1:10">
      <c r="A342" s="124">
        <f t="shared" si="12"/>
        <v>143</v>
      </c>
      <c r="B342" s="126">
        <v>64221</v>
      </c>
      <c r="C342" s="104" t="s">
        <v>302</v>
      </c>
      <c r="D342" s="126" t="s">
        <v>230</v>
      </c>
      <c r="E342" s="126">
        <v>0</v>
      </c>
      <c r="F342" s="126">
        <v>10</v>
      </c>
      <c r="G342" s="126">
        <v>10</v>
      </c>
      <c r="H342" s="126">
        <v>78110000</v>
      </c>
      <c r="I342" s="128">
        <v>234504</v>
      </c>
      <c r="J342" s="128">
        <f t="shared" si="11"/>
        <v>2345040</v>
      </c>
    </row>
    <row r="343" spans="1:10">
      <c r="A343" s="124">
        <f t="shared" si="12"/>
        <v>144</v>
      </c>
      <c r="B343" s="126">
        <v>64221</v>
      </c>
      <c r="C343" s="104" t="s">
        <v>303</v>
      </c>
      <c r="D343" s="126" t="s">
        <v>230</v>
      </c>
      <c r="E343" s="126">
        <v>0</v>
      </c>
      <c r="F343" s="126">
        <v>10</v>
      </c>
      <c r="G343" s="126">
        <v>10</v>
      </c>
      <c r="H343" s="126">
        <v>78110000</v>
      </c>
      <c r="I343" s="128">
        <v>234504</v>
      </c>
      <c r="J343" s="128">
        <f t="shared" si="11"/>
        <v>2345040</v>
      </c>
    </row>
    <row r="344" spans="1:10">
      <c r="A344" s="124">
        <f t="shared" si="12"/>
        <v>145</v>
      </c>
      <c r="B344" s="126">
        <v>64221</v>
      </c>
      <c r="C344" s="104" t="s">
        <v>304</v>
      </c>
      <c r="D344" s="126" t="s">
        <v>230</v>
      </c>
      <c r="E344" s="126">
        <v>0</v>
      </c>
      <c r="F344" s="126">
        <v>10</v>
      </c>
      <c r="G344" s="126">
        <v>10</v>
      </c>
      <c r="H344" s="126">
        <v>78110000</v>
      </c>
      <c r="I344" s="128">
        <v>234504</v>
      </c>
      <c r="J344" s="128">
        <f t="shared" si="11"/>
        <v>2345040</v>
      </c>
    </row>
    <row r="345" spans="1:10">
      <c r="A345" s="124">
        <f t="shared" si="12"/>
        <v>146</v>
      </c>
      <c r="B345" s="126">
        <v>64221</v>
      </c>
      <c r="C345" s="104" t="s">
        <v>305</v>
      </c>
      <c r="D345" s="126" t="s">
        <v>230</v>
      </c>
      <c r="E345" s="126">
        <v>0</v>
      </c>
      <c r="F345" s="126">
        <v>10</v>
      </c>
      <c r="G345" s="126">
        <v>10</v>
      </c>
      <c r="H345" s="126">
        <v>78110000</v>
      </c>
      <c r="I345" s="128">
        <v>234504</v>
      </c>
      <c r="J345" s="128">
        <f t="shared" si="11"/>
        <v>2345040</v>
      </c>
    </row>
    <row r="346" spans="1:10">
      <c r="A346" s="124">
        <f t="shared" si="12"/>
        <v>147</v>
      </c>
      <c r="B346" s="126">
        <v>64221</v>
      </c>
      <c r="C346" s="104" t="s">
        <v>306</v>
      </c>
      <c r="D346" s="126" t="s">
        <v>230</v>
      </c>
      <c r="E346" s="126">
        <v>0</v>
      </c>
      <c r="F346" s="126">
        <v>10</v>
      </c>
      <c r="G346" s="126">
        <v>10</v>
      </c>
      <c r="H346" s="126">
        <v>78110000</v>
      </c>
      <c r="I346" s="128">
        <v>234504</v>
      </c>
      <c r="J346" s="128">
        <f t="shared" si="11"/>
        <v>2345040</v>
      </c>
    </row>
    <row r="347" spans="1:10">
      <c r="A347" s="124">
        <f t="shared" si="12"/>
        <v>148</v>
      </c>
      <c r="B347" s="126">
        <v>64221</v>
      </c>
      <c r="C347" s="104" t="s">
        <v>307</v>
      </c>
      <c r="D347" s="126" t="s">
        <v>230</v>
      </c>
      <c r="E347" s="126">
        <v>0</v>
      </c>
      <c r="F347" s="126">
        <v>10</v>
      </c>
      <c r="G347" s="126">
        <v>10</v>
      </c>
      <c r="H347" s="126">
        <v>78110000</v>
      </c>
      <c r="I347" s="128">
        <v>234504</v>
      </c>
      <c r="J347" s="128">
        <f t="shared" si="11"/>
        <v>2345040</v>
      </c>
    </row>
    <row r="348" spans="1:10">
      <c r="A348" s="124">
        <f t="shared" si="12"/>
        <v>149</v>
      </c>
      <c r="B348" s="126">
        <v>64221</v>
      </c>
      <c r="C348" s="104" t="s">
        <v>308</v>
      </c>
      <c r="D348" s="126" t="s">
        <v>230</v>
      </c>
      <c r="E348" s="126">
        <v>0</v>
      </c>
      <c r="F348" s="126">
        <v>10</v>
      </c>
      <c r="G348" s="126">
        <v>10</v>
      </c>
      <c r="H348" s="126">
        <v>78110000</v>
      </c>
      <c r="I348" s="128">
        <v>234504</v>
      </c>
      <c r="J348" s="128">
        <f t="shared" si="11"/>
        <v>2345040</v>
      </c>
    </row>
    <row r="349" spans="1:10">
      <c r="A349" s="124">
        <f t="shared" si="12"/>
        <v>150</v>
      </c>
      <c r="B349" s="126">
        <v>64221</v>
      </c>
      <c r="C349" s="104" t="s">
        <v>309</v>
      </c>
      <c r="D349" s="126" t="s">
        <v>230</v>
      </c>
      <c r="E349" s="126">
        <v>0</v>
      </c>
      <c r="F349" s="126">
        <v>10</v>
      </c>
      <c r="G349" s="126">
        <v>10</v>
      </c>
      <c r="H349" s="126">
        <v>78110000</v>
      </c>
      <c r="I349" s="128">
        <v>234504</v>
      </c>
      <c r="J349" s="128">
        <f t="shared" si="11"/>
        <v>2345040</v>
      </c>
    </row>
    <row r="350" spans="1:10">
      <c r="A350" s="124">
        <f t="shared" si="12"/>
        <v>151</v>
      </c>
      <c r="B350" s="126">
        <v>64221</v>
      </c>
      <c r="C350" s="104" t="s">
        <v>310</v>
      </c>
      <c r="D350" s="126" t="s">
        <v>230</v>
      </c>
      <c r="E350" s="126">
        <v>0</v>
      </c>
      <c r="F350" s="126">
        <v>10</v>
      </c>
      <c r="G350" s="126">
        <v>10</v>
      </c>
      <c r="H350" s="126">
        <v>78110000</v>
      </c>
      <c r="I350" s="128">
        <v>234504</v>
      </c>
      <c r="J350" s="128">
        <f t="shared" si="11"/>
        <v>2345040</v>
      </c>
    </row>
    <row r="351" spans="1:10">
      <c r="A351" s="124">
        <f t="shared" si="12"/>
        <v>152</v>
      </c>
      <c r="B351" s="126">
        <v>64221</v>
      </c>
      <c r="C351" s="104" t="s">
        <v>311</v>
      </c>
      <c r="D351" s="126" t="s">
        <v>230</v>
      </c>
      <c r="E351" s="126">
        <v>0</v>
      </c>
      <c r="F351" s="126">
        <v>10</v>
      </c>
      <c r="G351" s="126">
        <v>10</v>
      </c>
      <c r="H351" s="126">
        <v>78110000</v>
      </c>
      <c r="I351" s="128">
        <v>234504</v>
      </c>
      <c r="J351" s="128">
        <f t="shared" si="11"/>
        <v>2345040</v>
      </c>
    </row>
    <row r="352" spans="1:10">
      <c r="A352" s="124">
        <f t="shared" si="12"/>
        <v>153</v>
      </c>
      <c r="B352" s="126">
        <v>64221</v>
      </c>
      <c r="C352" s="104" t="s">
        <v>312</v>
      </c>
      <c r="D352" s="126" t="s">
        <v>230</v>
      </c>
      <c r="E352" s="126">
        <v>0</v>
      </c>
      <c r="F352" s="126">
        <v>10</v>
      </c>
      <c r="G352" s="126">
        <v>10</v>
      </c>
      <c r="H352" s="126">
        <v>78110000</v>
      </c>
      <c r="I352" s="128">
        <v>234504</v>
      </c>
      <c r="J352" s="128">
        <f t="shared" si="11"/>
        <v>2345040</v>
      </c>
    </row>
    <row r="353" spans="1:10">
      <c r="A353" s="124">
        <f t="shared" si="12"/>
        <v>154</v>
      </c>
      <c r="B353" s="126">
        <v>64221</v>
      </c>
      <c r="C353" s="104" t="s">
        <v>313</v>
      </c>
      <c r="D353" s="126" t="s">
        <v>230</v>
      </c>
      <c r="E353" s="126">
        <v>0</v>
      </c>
      <c r="F353" s="126">
        <v>10</v>
      </c>
      <c r="G353" s="126">
        <v>10</v>
      </c>
      <c r="H353" s="126">
        <v>78110000</v>
      </c>
      <c r="I353" s="128">
        <v>234504</v>
      </c>
      <c r="J353" s="128">
        <f t="shared" si="11"/>
        <v>2345040</v>
      </c>
    </row>
    <row r="354" spans="1:10">
      <c r="A354" s="124">
        <f t="shared" si="12"/>
        <v>155</v>
      </c>
      <c r="B354" s="126">
        <v>64221</v>
      </c>
      <c r="C354" s="104" t="s">
        <v>314</v>
      </c>
      <c r="D354" s="126" t="s">
        <v>230</v>
      </c>
      <c r="E354" s="126">
        <v>0</v>
      </c>
      <c r="F354" s="126">
        <v>10</v>
      </c>
      <c r="G354" s="126">
        <v>10</v>
      </c>
      <c r="H354" s="126">
        <v>78110000</v>
      </c>
      <c r="I354" s="128">
        <v>234504</v>
      </c>
      <c r="J354" s="128">
        <f t="shared" si="11"/>
        <v>2345040</v>
      </c>
    </row>
    <row r="355" spans="1:10">
      <c r="A355" s="124">
        <f t="shared" si="12"/>
        <v>156</v>
      </c>
      <c r="B355" s="126">
        <v>64221</v>
      </c>
      <c r="C355" s="104" t="s">
        <v>315</v>
      </c>
      <c r="D355" s="126" t="s">
        <v>230</v>
      </c>
      <c r="E355" s="126">
        <v>0</v>
      </c>
      <c r="F355" s="126">
        <v>10</v>
      </c>
      <c r="G355" s="126">
        <v>10</v>
      </c>
      <c r="H355" s="126">
        <v>78110000</v>
      </c>
      <c r="I355" s="128">
        <v>234504</v>
      </c>
      <c r="J355" s="128">
        <f t="shared" si="11"/>
        <v>2345040</v>
      </c>
    </row>
    <row r="356" spans="1:10">
      <c r="A356" s="124">
        <f t="shared" si="12"/>
        <v>157</v>
      </c>
      <c r="B356" s="126">
        <v>64221</v>
      </c>
      <c r="C356" s="104" t="s">
        <v>316</v>
      </c>
      <c r="D356" s="126" t="s">
        <v>230</v>
      </c>
      <c r="E356" s="126">
        <v>0</v>
      </c>
      <c r="F356" s="126">
        <v>10</v>
      </c>
      <c r="G356" s="126">
        <v>10</v>
      </c>
      <c r="H356" s="126">
        <v>78110000</v>
      </c>
      <c r="I356" s="128">
        <v>234504</v>
      </c>
      <c r="J356" s="128">
        <f t="shared" si="11"/>
        <v>2345040</v>
      </c>
    </row>
    <row r="357" spans="1:10">
      <c r="A357" s="124">
        <f t="shared" si="12"/>
        <v>158</v>
      </c>
      <c r="B357" s="126">
        <v>64221</v>
      </c>
      <c r="C357" s="104" t="s">
        <v>317</v>
      </c>
      <c r="D357" s="126" t="s">
        <v>230</v>
      </c>
      <c r="E357" s="126">
        <v>0</v>
      </c>
      <c r="F357" s="126">
        <v>10</v>
      </c>
      <c r="G357" s="126">
        <v>10</v>
      </c>
      <c r="H357" s="126">
        <v>78110000</v>
      </c>
      <c r="I357" s="128">
        <v>234504</v>
      </c>
      <c r="J357" s="128">
        <f t="shared" si="11"/>
        <v>2345040</v>
      </c>
    </row>
    <row r="358" spans="1:10">
      <c r="A358" s="124">
        <f t="shared" si="12"/>
        <v>159</v>
      </c>
      <c r="B358" s="126">
        <v>64221</v>
      </c>
      <c r="C358" s="104" t="s">
        <v>318</v>
      </c>
      <c r="D358" s="126" t="s">
        <v>230</v>
      </c>
      <c r="E358" s="126">
        <v>0</v>
      </c>
      <c r="F358" s="126">
        <v>10</v>
      </c>
      <c r="G358" s="126">
        <v>10</v>
      </c>
      <c r="H358" s="126">
        <v>78110000</v>
      </c>
      <c r="I358" s="128">
        <v>234504</v>
      </c>
      <c r="J358" s="128">
        <f t="shared" si="11"/>
        <v>2345040</v>
      </c>
    </row>
    <row r="359" spans="1:10">
      <c r="A359" s="124">
        <f t="shared" si="12"/>
        <v>160</v>
      </c>
      <c r="B359" s="126">
        <v>64221</v>
      </c>
      <c r="C359" s="104" t="s">
        <v>319</v>
      </c>
      <c r="D359" s="126" t="s">
        <v>230</v>
      </c>
      <c r="E359" s="126">
        <v>0</v>
      </c>
      <c r="F359" s="126">
        <v>10</v>
      </c>
      <c r="G359" s="126">
        <v>10</v>
      </c>
      <c r="H359" s="126">
        <v>78110000</v>
      </c>
      <c r="I359" s="128">
        <v>234504</v>
      </c>
      <c r="J359" s="128">
        <f t="shared" si="11"/>
        <v>2345040</v>
      </c>
    </row>
    <row r="360" spans="1:10">
      <c r="A360" s="124">
        <f t="shared" si="12"/>
        <v>161</v>
      </c>
      <c r="B360" s="126">
        <v>64221</v>
      </c>
      <c r="C360" s="104" t="s">
        <v>320</v>
      </c>
      <c r="D360" s="126" t="s">
        <v>230</v>
      </c>
      <c r="E360" s="126">
        <v>0</v>
      </c>
      <c r="F360" s="126">
        <v>10</v>
      </c>
      <c r="G360" s="126">
        <v>10</v>
      </c>
      <c r="H360" s="126">
        <v>78110000</v>
      </c>
      <c r="I360" s="128">
        <v>234504</v>
      </c>
      <c r="J360" s="128">
        <f t="shared" si="11"/>
        <v>2345040</v>
      </c>
    </row>
    <row r="361" spans="1:10">
      <c r="A361" s="124">
        <f t="shared" si="12"/>
        <v>162</v>
      </c>
      <c r="B361" s="126">
        <v>64221</v>
      </c>
      <c r="C361" s="104" t="s">
        <v>321</v>
      </c>
      <c r="D361" s="126" t="s">
        <v>230</v>
      </c>
      <c r="E361" s="126">
        <v>0</v>
      </c>
      <c r="F361" s="126">
        <v>10</v>
      </c>
      <c r="G361" s="126">
        <v>10</v>
      </c>
      <c r="H361" s="126">
        <v>78110000</v>
      </c>
      <c r="I361" s="128">
        <v>234504</v>
      </c>
      <c r="J361" s="128">
        <f t="shared" si="11"/>
        <v>2345040</v>
      </c>
    </row>
    <row r="362" spans="1:10">
      <c r="A362" s="124">
        <f t="shared" si="12"/>
        <v>163</v>
      </c>
      <c r="B362" s="126">
        <v>64221</v>
      </c>
      <c r="C362" s="104" t="s">
        <v>322</v>
      </c>
      <c r="D362" s="126" t="s">
        <v>230</v>
      </c>
      <c r="E362" s="126">
        <v>0</v>
      </c>
      <c r="F362" s="126">
        <v>10</v>
      </c>
      <c r="G362" s="126">
        <v>10</v>
      </c>
      <c r="H362" s="126">
        <v>78110000</v>
      </c>
      <c r="I362" s="128">
        <v>234504</v>
      </c>
      <c r="J362" s="128">
        <f t="shared" si="11"/>
        <v>2345040</v>
      </c>
    </row>
    <row r="363" spans="1:10">
      <c r="A363" s="124">
        <f t="shared" si="12"/>
        <v>164</v>
      </c>
      <c r="B363" s="126">
        <v>64221</v>
      </c>
      <c r="C363" s="104" t="s">
        <v>323</v>
      </c>
      <c r="D363" s="126" t="s">
        <v>230</v>
      </c>
      <c r="E363" s="126">
        <v>0</v>
      </c>
      <c r="F363" s="126">
        <v>10</v>
      </c>
      <c r="G363" s="126">
        <v>10</v>
      </c>
      <c r="H363" s="126">
        <v>78110000</v>
      </c>
      <c r="I363" s="128">
        <v>234504</v>
      </c>
      <c r="J363" s="128">
        <f t="shared" si="11"/>
        <v>2345040</v>
      </c>
    </row>
    <row r="364" spans="1:10">
      <c r="A364" s="124">
        <f t="shared" si="12"/>
        <v>165</v>
      </c>
      <c r="B364" s="126">
        <v>64221</v>
      </c>
      <c r="C364" s="104" t="s">
        <v>324</v>
      </c>
      <c r="D364" s="126" t="s">
        <v>230</v>
      </c>
      <c r="E364" s="126">
        <v>0</v>
      </c>
      <c r="F364" s="126">
        <v>10</v>
      </c>
      <c r="G364" s="126">
        <v>10</v>
      </c>
      <c r="H364" s="126">
        <v>78110000</v>
      </c>
      <c r="I364" s="128">
        <v>234504</v>
      </c>
      <c r="J364" s="128">
        <f t="shared" si="11"/>
        <v>2345040</v>
      </c>
    </row>
    <row r="365" spans="1:10">
      <c r="A365" s="124">
        <f t="shared" si="12"/>
        <v>166</v>
      </c>
      <c r="B365" s="126">
        <v>64221</v>
      </c>
      <c r="C365" s="104" t="s">
        <v>325</v>
      </c>
      <c r="D365" s="126" t="s">
        <v>230</v>
      </c>
      <c r="E365" s="126">
        <v>0</v>
      </c>
      <c r="F365" s="126">
        <v>10</v>
      </c>
      <c r="G365" s="126">
        <v>10</v>
      </c>
      <c r="H365" s="126">
        <v>78110000</v>
      </c>
      <c r="I365" s="128">
        <v>234504</v>
      </c>
      <c r="J365" s="128">
        <f t="shared" si="11"/>
        <v>2345040</v>
      </c>
    </row>
    <row r="366" spans="1:10">
      <c r="A366" s="124">
        <f t="shared" si="12"/>
        <v>167</v>
      </c>
      <c r="B366" s="126">
        <v>64221</v>
      </c>
      <c r="C366" s="104" t="s">
        <v>326</v>
      </c>
      <c r="D366" s="126" t="s">
        <v>230</v>
      </c>
      <c r="E366" s="126">
        <v>0</v>
      </c>
      <c r="F366" s="126">
        <v>10</v>
      </c>
      <c r="G366" s="126">
        <v>10</v>
      </c>
      <c r="H366" s="126">
        <v>78110000</v>
      </c>
      <c r="I366" s="128">
        <v>234504</v>
      </c>
      <c r="J366" s="128">
        <f t="shared" si="11"/>
        <v>2345040</v>
      </c>
    </row>
    <row r="367" spans="1:10">
      <c r="A367" s="124">
        <f t="shared" si="12"/>
        <v>168</v>
      </c>
      <c r="B367" s="126">
        <v>64221</v>
      </c>
      <c r="C367" s="104" t="s">
        <v>327</v>
      </c>
      <c r="D367" s="126" t="s">
        <v>230</v>
      </c>
      <c r="E367" s="126">
        <v>0</v>
      </c>
      <c r="F367" s="126">
        <v>10</v>
      </c>
      <c r="G367" s="126">
        <v>10</v>
      </c>
      <c r="H367" s="126">
        <v>78110000</v>
      </c>
      <c r="I367" s="128">
        <v>234504</v>
      </c>
      <c r="J367" s="128">
        <f t="shared" si="11"/>
        <v>2345040</v>
      </c>
    </row>
    <row r="368" spans="1:10">
      <c r="A368" s="124">
        <f t="shared" si="12"/>
        <v>169</v>
      </c>
      <c r="B368" s="126">
        <v>64221</v>
      </c>
      <c r="C368" s="104" t="s">
        <v>328</v>
      </c>
      <c r="D368" s="126" t="s">
        <v>230</v>
      </c>
      <c r="E368" s="126">
        <v>0</v>
      </c>
      <c r="F368" s="126">
        <v>10</v>
      </c>
      <c r="G368" s="126">
        <v>10</v>
      </c>
      <c r="H368" s="126">
        <v>78110000</v>
      </c>
      <c r="I368" s="128">
        <v>234504</v>
      </c>
      <c r="J368" s="128">
        <f t="shared" si="11"/>
        <v>2345040</v>
      </c>
    </row>
    <row r="369" spans="1:10">
      <c r="A369" s="124">
        <f t="shared" si="12"/>
        <v>170</v>
      </c>
      <c r="B369" s="126">
        <v>64221</v>
      </c>
      <c r="C369" s="104" t="s">
        <v>329</v>
      </c>
      <c r="D369" s="126" t="s">
        <v>230</v>
      </c>
      <c r="E369" s="126">
        <v>0</v>
      </c>
      <c r="F369" s="126">
        <v>10</v>
      </c>
      <c r="G369" s="126">
        <v>10</v>
      </c>
      <c r="H369" s="126">
        <v>78110000</v>
      </c>
      <c r="I369" s="128">
        <v>234504</v>
      </c>
      <c r="J369" s="128">
        <f t="shared" si="11"/>
        <v>2345040</v>
      </c>
    </row>
    <row r="370" spans="1:10">
      <c r="A370" s="124">
        <f t="shared" si="12"/>
        <v>171</v>
      </c>
      <c r="B370" s="126">
        <v>64221</v>
      </c>
      <c r="C370" s="104" t="s">
        <v>330</v>
      </c>
      <c r="D370" s="126" t="s">
        <v>230</v>
      </c>
      <c r="E370" s="126">
        <v>0</v>
      </c>
      <c r="F370" s="126">
        <v>10</v>
      </c>
      <c r="G370" s="126">
        <v>10</v>
      </c>
      <c r="H370" s="126">
        <v>78110000</v>
      </c>
      <c r="I370" s="128">
        <v>234504</v>
      </c>
      <c r="J370" s="128">
        <f t="shared" si="11"/>
        <v>2345040</v>
      </c>
    </row>
    <row r="371" spans="1:10">
      <c r="A371" s="124">
        <f t="shared" si="12"/>
        <v>172</v>
      </c>
      <c r="B371" s="126">
        <v>64221</v>
      </c>
      <c r="C371" s="104" t="s">
        <v>331</v>
      </c>
      <c r="D371" s="126" t="s">
        <v>230</v>
      </c>
      <c r="E371" s="126">
        <v>0</v>
      </c>
      <c r="F371" s="126">
        <v>10</v>
      </c>
      <c r="G371" s="126">
        <v>10</v>
      </c>
      <c r="H371" s="126">
        <v>78110000</v>
      </c>
      <c r="I371" s="128">
        <v>234504</v>
      </c>
      <c r="J371" s="128">
        <f t="shared" si="11"/>
        <v>2345040</v>
      </c>
    </row>
    <row r="372" spans="1:10">
      <c r="A372" s="124">
        <f t="shared" si="12"/>
        <v>173</v>
      </c>
      <c r="B372" s="126">
        <v>64221</v>
      </c>
      <c r="C372" s="104" t="s">
        <v>332</v>
      </c>
      <c r="D372" s="126" t="s">
        <v>230</v>
      </c>
      <c r="E372" s="126">
        <v>0</v>
      </c>
      <c r="F372" s="126">
        <v>10</v>
      </c>
      <c r="G372" s="126">
        <v>10</v>
      </c>
      <c r="H372" s="126">
        <v>78110000</v>
      </c>
      <c r="I372" s="128">
        <v>234504</v>
      </c>
      <c r="J372" s="128">
        <f t="shared" si="11"/>
        <v>2345040</v>
      </c>
    </row>
    <row r="373" spans="1:10">
      <c r="A373" s="124">
        <f t="shared" si="12"/>
        <v>174</v>
      </c>
      <c r="B373" s="126">
        <v>64221</v>
      </c>
      <c r="C373" s="104" t="s">
        <v>333</v>
      </c>
      <c r="D373" s="126" t="s">
        <v>230</v>
      </c>
      <c r="E373" s="126">
        <v>0</v>
      </c>
      <c r="F373" s="126">
        <v>10</v>
      </c>
      <c r="G373" s="126">
        <v>10</v>
      </c>
      <c r="H373" s="126">
        <v>78110000</v>
      </c>
      <c r="I373" s="128">
        <v>234504</v>
      </c>
      <c r="J373" s="128">
        <f t="shared" si="11"/>
        <v>2345040</v>
      </c>
    </row>
    <row r="374" spans="1:10">
      <c r="A374" s="124">
        <f t="shared" si="12"/>
        <v>175</v>
      </c>
      <c r="B374" s="126">
        <v>64221</v>
      </c>
      <c r="C374" s="104" t="s">
        <v>334</v>
      </c>
      <c r="D374" s="126" t="s">
        <v>230</v>
      </c>
      <c r="E374" s="126">
        <v>0</v>
      </c>
      <c r="F374" s="126">
        <v>10</v>
      </c>
      <c r="G374" s="126">
        <v>10</v>
      </c>
      <c r="H374" s="126">
        <v>78110000</v>
      </c>
      <c r="I374" s="128">
        <v>234504</v>
      </c>
      <c r="J374" s="128">
        <f t="shared" si="11"/>
        <v>2345040</v>
      </c>
    </row>
    <row r="375" spans="1:10">
      <c r="A375" s="124">
        <f t="shared" si="12"/>
        <v>176</v>
      </c>
      <c r="B375" s="126">
        <v>64221</v>
      </c>
      <c r="C375" s="104" t="s">
        <v>335</v>
      </c>
      <c r="D375" s="126" t="s">
        <v>230</v>
      </c>
      <c r="E375" s="126">
        <v>0</v>
      </c>
      <c r="F375" s="126">
        <v>10</v>
      </c>
      <c r="G375" s="126">
        <v>10</v>
      </c>
      <c r="H375" s="126">
        <v>78110000</v>
      </c>
      <c r="I375" s="128">
        <v>234504</v>
      </c>
      <c r="J375" s="128">
        <f t="shared" si="11"/>
        <v>2345040</v>
      </c>
    </row>
    <row r="376" spans="1:10">
      <c r="A376" s="124">
        <f t="shared" si="12"/>
        <v>177</v>
      </c>
      <c r="B376" s="126">
        <v>64221</v>
      </c>
      <c r="C376" s="104" t="s">
        <v>336</v>
      </c>
      <c r="D376" s="126" t="s">
        <v>230</v>
      </c>
      <c r="E376" s="126">
        <v>0</v>
      </c>
      <c r="F376" s="126">
        <v>10</v>
      </c>
      <c r="G376" s="126">
        <v>10</v>
      </c>
      <c r="H376" s="126">
        <v>78110000</v>
      </c>
      <c r="I376" s="128">
        <v>234504</v>
      </c>
      <c r="J376" s="128">
        <f t="shared" si="11"/>
        <v>2345040</v>
      </c>
    </row>
    <row r="377" spans="1:10">
      <c r="A377" s="124">
        <f t="shared" si="12"/>
        <v>178</v>
      </c>
      <c r="B377" s="126">
        <v>64221</v>
      </c>
      <c r="C377" s="104" t="s">
        <v>337</v>
      </c>
      <c r="D377" s="126" t="s">
        <v>230</v>
      </c>
      <c r="E377" s="126">
        <v>0</v>
      </c>
      <c r="F377" s="126">
        <v>10</v>
      </c>
      <c r="G377" s="126">
        <v>10</v>
      </c>
      <c r="H377" s="126">
        <v>78110000</v>
      </c>
      <c r="I377" s="128">
        <v>234504</v>
      </c>
      <c r="J377" s="128">
        <f t="shared" si="11"/>
        <v>2345040</v>
      </c>
    </row>
    <row r="378" spans="1:10">
      <c r="A378" s="124">
        <f t="shared" si="12"/>
        <v>179</v>
      </c>
      <c r="B378" s="126">
        <v>64221</v>
      </c>
      <c r="C378" s="104" t="s">
        <v>338</v>
      </c>
      <c r="D378" s="126" t="s">
        <v>230</v>
      </c>
      <c r="E378" s="126">
        <v>0</v>
      </c>
      <c r="F378" s="126">
        <v>10</v>
      </c>
      <c r="G378" s="126">
        <v>10</v>
      </c>
      <c r="H378" s="126">
        <v>78110000</v>
      </c>
      <c r="I378" s="128">
        <v>234504</v>
      </c>
      <c r="J378" s="128">
        <f t="shared" si="11"/>
        <v>2345040</v>
      </c>
    </row>
    <row r="379" spans="1:10">
      <c r="A379" s="124">
        <f t="shared" si="12"/>
        <v>180</v>
      </c>
      <c r="B379" s="126">
        <v>64221</v>
      </c>
      <c r="C379" s="104" t="s">
        <v>339</v>
      </c>
      <c r="D379" s="126" t="s">
        <v>230</v>
      </c>
      <c r="E379" s="126">
        <v>0</v>
      </c>
      <c r="F379" s="126">
        <v>10</v>
      </c>
      <c r="G379" s="126">
        <v>10</v>
      </c>
      <c r="H379" s="126">
        <v>78110000</v>
      </c>
      <c r="I379" s="128">
        <v>234504</v>
      </c>
      <c r="J379" s="128">
        <f t="shared" si="11"/>
        <v>2345040</v>
      </c>
    </row>
    <row r="380" spans="1:10">
      <c r="A380" s="124">
        <f t="shared" si="12"/>
        <v>181</v>
      </c>
      <c r="B380" s="126">
        <v>64221</v>
      </c>
      <c r="C380" s="104" t="s">
        <v>340</v>
      </c>
      <c r="D380" s="126" t="s">
        <v>230</v>
      </c>
      <c r="E380" s="126">
        <v>0</v>
      </c>
      <c r="F380" s="126">
        <v>50</v>
      </c>
      <c r="G380" s="126">
        <v>50</v>
      </c>
      <c r="H380" s="126">
        <v>78110000</v>
      </c>
      <c r="I380" s="128">
        <v>234504</v>
      </c>
      <c r="J380" s="128">
        <f t="shared" si="11"/>
        <v>11725200</v>
      </c>
    </row>
    <row r="381" spans="1:10">
      <c r="A381" s="124">
        <f t="shared" si="12"/>
        <v>182</v>
      </c>
      <c r="B381" s="126">
        <v>64221</v>
      </c>
      <c r="C381" s="104" t="s">
        <v>341</v>
      </c>
      <c r="D381" s="126" t="s">
        <v>230</v>
      </c>
      <c r="E381" s="126">
        <v>0</v>
      </c>
      <c r="F381" s="126">
        <v>10</v>
      </c>
      <c r="G381" s="126">
        <v>10</v>
      </c>
      <c r="H381" s="126">
        <v>78110000</v>
      </c>
      <c r="I381" s="128">
        <v>234504</v>
      </c>
      <c r="J381" s="128">
        <f t="shared" si="11"/>
        <v>2345040</v>
      </c>
    </row>
    <row r="382" spans="1:10">
      <c r="A382" s="124">
        <f t="shared" si="12"/>
        <v>183</v>
      </c>
      <c r="B382" s="126">
        <v>64221</v>
      </c>
      <c r="C382" s="104" t="s">
        <v>342</v>
      </c>
      <c r="D382" s="126" t="s">
        <v>230</v>
      </c>
      <c r="E382" s="126">
        <v>0</v>
      </c>
      <c r="F382" s="126">
        <v>50</v>
      </c>
      <c r="G382" s="126">
        <v>50</v>
      </c>
      <c r="H382" s="126">
        <v>78110000</v>
      </c>
      <c r="I382" s="128">
        <v>234504</v>
      </c>
      <c r="J382" s="128">
        <f t="shared" si="11"/>
        <v>11725200</v>
      </c>
    </row>
    <row r="383" spans="1:10">
      <c r="A383" s="124">
        <f t="shared" si="12"/>
        <v>184</v>
      </c>
      <c r="B383" s="126">
        <v>64221</v>
      </c>
      <c r="C383" s="104" t="s">
        <v>343</v>
      </c>
      <c r="D383" s="126" t="s">
        <v>230</v>
      </c>
      <c r="E383" s="126">
        <v>0</v>
      </c>
      <c r="F383" s="126">
        <v>30</v>
      </c>
      <c r="G383" s="126">
        <v>30</v>
      </c>
      <c r="H383" s="126">
        <v>78110000</v>
      </c>
      <c r="I383" s="128">
        <v>234504</v>
      </c>
      <c r="J383" s="128">
        <f t="shared" si="11"/>
        <v>7035120</v>
      </c>
    </row>
    <row r="384" spans="1:10">
      <c r="A384" s="124">
        <f t="shared" si="12"/>
        <v>185</v>
      </c>
      <c r="B384" s="126">
        <v>64221</v>
      </c>
      <c r="C384" s="104" t="s">
        <v>344</v>
      </c>
      <c r="D384" s="126" t="s">
        <v>230</v>
      </c>
      <c r="E384" s="126">
        <v>0</v>
      </c>
      <c r="F384" s="126">
        <v>10</v>
      </c>
      <c r="G384" s="126">
        <v>10</v>
      </c>
      <c r="H384" s="126">
        <v>78110000</v>
      </c>
      <c r="I384" s="128">
        <v>234504</v>
      </c>
      <c r="J384" s="128">
        <f t="shared" si="11"/>
        <v>2345040</v>
      </c>
    </row>
    <row r="385" spans="1:10">
      <c r="A385" s="124">
        <f t="shared" si="12"/>
        <v>186</v>
      </c>
      <c r="B385" s="126">
        <v>64221</v>
      </c>
      <c r="C385" s="104" t="s">
        <v>345</v>
      </c>
      <c r="D385" s="126" t="s">
        <v>230</v>
      </c>
      <c r="E385" s="126">
        <v>0</v>
      </c>
      <c r="F385" s="126">
        <v>10</v>
      </c>
      <c r="G385" s="126">
        <v>10</v>
      </c>
      <c r="H385" s="126">
        <v>78110000</v>
      </c>
      <c r="I385" s="128">
        <v>234504</v>
      </c>
      <c r="J385" s="128">
        <f t="shared" si="11"/>
        <v>2345040</v>
      </c>
    </row>
    <row r="386" spans="1:10">
      <c r="A386" s="124">
        <f t="shared" si="12"/>
        <v>187</v>
      </c>
      <c r="B386" s="126">
        <v>64221</v>
      </c>
      <c r="C386" s="104" t="s">
        <v>346</v>
      </c>
      <c r="D386" s="126" t="s">
        <v>230</v>
      </c>
      <c r="E386" s="126">
        <v>0</v>
      </c>
      <c r="F386" s="126">
        <v>50</v>
      </c>
      <c r="G386" s="126">
        <v>50</v>
      </c>
      <c r="H386" s="126">
        <v>78110000</v>
      </c>
      <c r="I386" s="128">
        <v>234504</v>
      </c>
      <c r="J386" s="128">
        <f t="shared" si="11"/>
        <v>11725200</v>
      </c>
    </row>
    <row r="387" spans="1:10">
      <c r="A387" s="124">
        <f t="shared" si="12"/>
        <v>188</v>
      </c>
      <c r="B387" s="126">
        <v>64221</v>
      </c>
      <c r="C387" s="104" t="s">
        <v>347</v>
      </c>
      <c r="D387" s="126" t="s">
        <v>230</v>
      </c>
      <c r="E387" s="126">
        <v>0</v>
      </c>
      <c r="F387" s="126">
        <v>200</v>
      </c>
      <c r="G387" s="126">
        <v>200</v>
      </c>
      <c r="H387" s="126">
        <v>78110000</v>
      </c>
      <c r="I387" s="128">
        <v>234504</v>
      </c>
      <c r="J387" s="128">
        <f t="shared" si="11"/>
        <v>46900800</v>
      </c>
    </row>
    <row r="388" spans="1:10">
      <c r="A388" s="124">
        <f t="shared" si="12"/>
        <v>189</v>
      </c>
      <c r="B388" s="126">
        <v>64221</v>
      </c>
      <c r="C388" s="104" t="s">
        <v>348</v>
      </c>
      <c r="D388" s="126" t="s">
        <v>230</v>
      </c>
      <c r="E388" s="126">
        <v>0</v>
      </c>
      <c r="F388" s="126">
        <v>10</v>
      </c>
      <c r="G388" s="126">
        <v>10</v>
      </c>
      <c r="H388" s="126">
        <v>78110000</v>
      </c>
      <c r="I388" s="128">
        <v>234504</v>
      </c>
      <c r="J388" s="128">
        <f t="shared" si="11"/>
        <v>2345040</v>
      </c>
    </row>
    <row r="389" spans="1:10">
      <c r="A389" s="124">
        <f t="shared" si="12"/>
        <v>190</v>
      </c>
      <c r="B389" s="126">
        <v>64221</v>
      </c>
      <c r="C389" s="104" t="s">
        <v>349</v>
      </c>
      <c r="D389" s="126" t="s">
        <v>230</v>
      </c>
      <c r="E389" s="126">
        <v>0</v>
      </c>
      <c r="F389" s="126">
        <v>10</v>
      </c>
      <c r="G389" s="126">
        <v>10</v>
      </c>
      <c r="H389" s="126">
        <v>78110000</v>
      </c>
      <c r="I389" s="128">
        <v>234504</v>
      </c>
      <c r="J389" s="128">
        <f t="shared" si="11"/>
        <v>2345040</v>
      </c>
    </row>
    <row r="390" spans="1:10">
      <c r="A390" s="124">
        <f t="shared" si="12"/>
        <v>191</v>
      </c>
      <c r="B390" s="126">
        <v>64221</v>
      </c>
      <c r="C390" s="104" t="s">
        <v>350</v>
      </c>
      <c r="D390" s="126" t="s">
        <v>230</v>
      </c>
      <c r="E390" s="126">
        <v>0</v>
      </c>
      <c r="F390" s="126">
        <v>10</v>
      </c>
      <c r="G390" s="126">
        <v>10</v>
      </c>
      <c r="H390" s="126">
        <v>78110000</v>
      </c>
      <c r="I390" s="128">
        <v>234504</v>
      </c>
      <c r="J390" s="128">
        <f t="shared" si="11"/>
        <v>2345040</v>
      </c>
    </row>
    <row r="391" spans="1:10">
      <c r="A391" s="124">
        <f t="shared" si="12"/>
        <v>192</v>
      </c>
      <c r="B391" s="126">
        <v>64221</v>
      </c>
      <c r="C391" s="104" t="s">
        <v>351</v>
      </c>
      <c r="D391" s="126" t="s">
        <v>230</v>
      </c>
      <c r="E391" s="126">
        <v>0</v>
      </c>
      <c r="F391" s="126">
        <v>10</v>
      </c>
      <c r="G391" s="126">
        <v>10</v>
      </c>
      <c r="H391" s="126">
        <v>78110000</v>
      </c>
      <c r="I391" s="128">
        <v>234504</v>
      </c>
      <c r="J391" s="128">
        <f t="shared" si="11"/>
        <v>2345040</v>
      </c>
    </row>
    <row r="392" spans="1:10">
      <c r="A392" s="124">
        <f t="shared" si="12"/>
        <v>193</v>
      </c>
      <c r="B392" s="126">
        <v>64221</v>
      </c>
      <c r="C392" s="104" t="s">
        <v>352</v>
      </c>
      <c r="D392" s="126" t="s">
        <v>230</v>
      </c>
      <c r="E392" s="126">
        <v>0</v>
      </c>
      <c r="F392" s="126">
        <v>10</v>
      </c>
      <c r="G392" s="126">
        <v>10</v>
      </c>
      <c r="H392" s="126">
        <v>78110000</v>
      </c>
      <c r="I392" s="128">
        <v>234504</v>
      </c>
      <c r="J392" s="128">
        <f t="shared" si="11"/>
        <v>2345040</v>
      </c>
    </row>
    <row r="393" spans="1:10">
      <c r="A393" s="124">
        <f t="shared" si="12"/>
        <v>194</v>
      </c>
      <c r="B393" s="126">
        <v>64221</v>
      </c>
      <c r="C393" s="104" t="s">
        <v>353</v>
      </c>
      <c r="D393" s="126" t="s">
        <v>230</v>
      </c>
      <c r="E393" s="126">
        <v>0</v>
      </c>
      <c r="F393" s="126">
        <v>10</v>
      </c>
      <c r="G393" s="126">
        <v>10</v>
      </c>
      <c r="H393" s="126">
        <v>78110000</v>
      </c>
      <c r="I393" s="128">
        <v>234504</v>
      </c>
      <c r="J393" s="128">
        <f t="shared" si="11"/>
        <v>2345040</v>
      </c>
    </row>
    <row r="394" spans="1:10">
      <c r="A394" s="124">
        <f t="shared" si="12"/>
        <v>195</v>
      </c>
      <c r="B394" s="126">
        <v>64221</v>
      </c>
      <c r="C394" s="104" t="s">
        <v>354</v>
      </c>
      <c r="D394" s="126" t="s">
        <v>230</v>
      </c>
      <c r="E394" s="126">
        <v>0</v>
      </c>
      <c r="F394" s="126">
        <v>10</v>
      </c>
      <c r="G394" s="126">
        <v>10</v>
      </c>
      <c r="H394" s="126">
        <v>78110000</v>
      </c>
      <c r="I394" s="128">
        <v>234504</v>
      </c>
      <c r="J394" s="128">
        <f t="shared" si="11"/>
        <v>2345040</v>
      </c>
    </row>
    <row r="395" spans="1:10">
      <c r="A395" s="124">
        <f t="shared" si="12"/>
        <v>196</v>
      </c>
      <c r="B395" s="126">
        <v>64221</v>
      </c>
      <c r="C395" s="104" t="s">
        <v>355</v>
      </c>
      <c r="D395" s="126" t="s">
        <v>230</v>
      </c>
      <c r="E395" s="126">
        <v>0</v>
      </c>
      <c r="F395" s="126">
        <v>10</v>
      </c>
      <c r="G395" s="126">
        <v>10</v>
      </c>
      <c r="H395" s="126">
        <v>78110000</v>
      </c>
      <c r="I395" s="128">
        <v>234504</v>
      </c>
      <c r="J395" s="128">
        <f t="shared" si="11"/>
        <v>2345040</v>
      </c>
    </row>
    <row r="396" spans="1:10">
      <c r="A396" s="124">
        <f t="shared" si="12"/>
        <v>197</v>
      </c>
      <c r="B396" s="126">
        <v>64221</v>
      </c>
      <c r="C396" s="104" t="s">
        <v>356</v>
      </c>
      <c r="D396" s="126" t="s">
        <v>230</v>
      </c>
      <c r="E396" s="126">
        <v>0</v>
      </c>
      <c r="F396" s="126">
        <v>10</v>
      </c>
      <c r="G396" s="126">
        <v>10</v>
      </c>
      <c r="H396" s="126">
        <v>78110000</v>
      </c>
      <c r="I396" s="128">
        <v>234504</v>
      </c>
      <c r="J396" s="128">
        <f t="shared" si="11"/>
        <v>2345040</v>
      </c>
    </row>
    <row r="397" spans="1:10">
      <c r="A397" s="124">
        <f t="shared" si="12"/>
        <v>198</v>
      </c>
      <c r="B397" s="126">
        <v>64221</v>
      </c>
      <c r="C397" s="104" t="s">
        <v>357</v>
      </c>
      <c r="D397" s="126" t="s">
        <v>230</v>
      </c>
      <c r="E397" s="126">
        <v>0</v>
      </c>
      <c r="F397" s="126">
        <v>10</v>
      </c>
      <c r="G397" s="126">
        <v>10</v>
      </c>
      <c r="H397" s="126">
        <v>78110000</v>
      </c>
      <c r="I397" s="128">
        <v>234504</v>
      </c>
      <c r="J397" s="128">
        <f t="shared" si="11"/>
        <v>2345040</v>
      </c>
    </row>
    <row r="398" spans="1:10">
      <c r="A398" s="124">
        <f t="shared" si="12"/>
        <v>199</v>
      </c>
      <c r="B398" s="126">
        <v>64221</v>
      </c>
      <c r="C398" s="104" t="s">
        <v>358</v>
      </c>
      <c r="D398" s="126" t="s">
        <v>230</v>
      </c>
      <c r="E398" s="126">
        <v>0</v>
      </c>
      <c r="F398" s="126">
        <v>10</v>
      </c>
      <c r="G398" s="126">
        <v>10</v>
      </c>
      <c r="H398" s="126">
        <v>78110000</v>
      </c>
      <c r="I398" s="128">
        <v>234504</v>
      </c>
      <c r="J398" s="128">
        <f t="shared" si="11"/>
        <v>2345040</v>
      </c>
    </row>
    <row r="399" spans="1:10">
      <c r="A399" s="124">
        <f t="shared" si="12"/>
        <v>200</v>
      </c>
      <c r="B399" s="126">
        <v>64221</v>
      </c>
      <c r="C399" s="104" t="s">
        <v>359</v>
      </c>
      <c r="D399" s="126" t="s">
        <v>230</v>
      </c>
      <c r="E399" s="126">
        <v>0</v>
      </c>
      <c r="F399" s="126">
        <v>100</v>
      </c>
      <c r="G399" s="126">
        <v>100</v>
      </c>
      <c r="H399" s="126">
        <v>78110000</v>
      </c>
      <c r="I399" s="128">
        <v>234504</v>
      </c>
      <c r="J399" s="128">
        <f t="shared" ref="J399:J462" si="13">I399*F399</f>
        <v>23450400</v>
      </c>
    </row>
    <row r="400" spans="1:10">
      <c r="A400" s="124">
        <f t="shared" ref="A400:A463" si="14">A399+1</f>
        <v>201</v>
      </c>
      <c r="B400" s="126">
        <v>64221</v>
      </c>
      <c r="C400" s="104" t="s">
        <v>360</v>
      </c>
      <c r="D400" s="126" t="s">
        <v>230</v>
      </c>
      <c r="E400" s="126">
        <v>0</v>
      </c>
      <c r="F400" s="126">
        <v>10</v>
      </c>
      <c r="G400" s="126">
        <v>10</v>
      </c>
      <c r="H400" s="126">
        <v>78110000</v>
      </c>
      <c r="I400" s="128">
        <v>234504</v>
      </c>
      <c r="J400" s="128">
        <f t="shared" si="13"/>
        <v>2345040</v>
      </c>
    </row>
    <row r="401" spans="1:10">
      <c r="A401" s="124">
        <f t="shared" si="14"/>
        <v>202</v>
      </c>
      <c r="B401" s="126">
        <v>64221</v>
      </c>
      <c r="C401" s="104" t="s">
        <v>361</v>
      </c>
      <c r="D401" s="126" t="s">
        <v>230</v>
      </c>
      <c r="E401" s="126">
        <v>0</v>
      </c>
      <c r="F401" s="126">
        <v>10</v>
      </c>
      <c r="G401" s="126">
        <v>10</v>
      </c>
      <c r="H401" s="126">
        <v>78110000</v>
      </c>
      <c r="I401" s="128">
        <v>234504</v>
      </c>
      <c r="J401" s="128">
        <f t="shared" si="13"/>
        <v>2345040</v>
      </c>
    </row>
    <row r="402" spans="1:10">
      <c r="A402" s="124">
        <f t="shared" si="14"/>
        <v>203</v>
      </c>
      <c r="B402" s="126">
        <v>64221</v>
      </c>
      <c r="C402" s="104" t="s">
        <v>362</v>
      </c>
      <c r="D402" s="126" t="s">
        <v>230</v>
      </c>
      <c r="E402" s="126">
        <v>0</v>
      </c>
      <c r="F402" s="126">
        <v>10</v>
      </c>
      <c r="G402" s="126">
        <v>10</v>
      </c>
      <c r="H402" s="126">
        <v>78110000</v>
      </c>
      <c r="I402" s="128">
        <v>234504</v>
      </c>
      <c r="J402" s="128">
        <f t="shared" si="13"/>
        <v>2345040</v>
      </c>
    </row>
    <row r="403" spans="1:10">
      <c r="A403" s="124">
        <f t="shared" si="14"/>
        <v>204</v>
      </c>
      <c r="B403" s="126">
        <v>64221</v>
      </c>
      <c r="C403" s="104" t="s">
        <v>363</v>
      </c>
      <c r="D403" s="126" t="s">
        <v>230</v>
      </c>
      <c r="E403" s="126">
        <v>0</v>
      </c>
      <c r="F403" s="126">
        <v>10</v>
      </c>
      <c r="G403" s="126">
        <v>10</v>
      </c>
      <c r="H403" s="126">
        <v>78110000</v>
      </c>
      <c r="I403" s="128">
        <v>234504</v>
      </c>
      <c r="J403" s="128">
        <f t="shared" si="13"/>
        <v>2345040</v>
      </c>
    </row>
    <row r="404" spans="1:10">
      <c r="A404" s="124">
        <f t="shared" si="14"/>
        <v>205</v>
      </c>
      <c r="B404" s="126">
        <v>64221</v>
      </c>
      <c r="C404" s="104" t="s">
        <v>364</v>
      </c>
      <c r="D404" s="126" t="s">
        <v>230</v>
      </c>
      <c r="E404" s="126">
        <v>0</v>
      </c>
      <c r="F404" s="126">
        <v>10</v>
      </c>
      <c r="G404" s="126">
        <v>10</v>
      </c>
      <c r="H404" s="126">
        <v>78110000</v>
      </c>
      <c r="I404" s="128">
        <v>234504</v>
      </c>
      <c r="J404" s="128">
        <f t="shared" si="13"/>
        <v>2345040</v>
      </c>
    </row>
    <row r="405" spans="1:10">
      <c r="A405" s="124">
        <f t="shared" si="14"/>
        <v>206</v>
      </c>
      <c r="B405" s="126">
        <v>64221</v>
      </c>
      <c r="C405" s="104" t="s">
        <v>365</v>
      </c>
      <c r="D405" s="126" t="s">
        <v>230</v>
      </c>
      <c r="E405" s="126">
        <v>0</v>
      </c>
      <c r="F405" s="126">
        <v>10</v>
      </c>
      <c r="G405" s="126">
        <v>10</v>
      </c>
      <c r="H405" s="126">
        <v>78110000</v>
      </c>
      <c r="I405" s="128">
        <v>234504</v>
      </c>
      <c r="J405" s="128">
        <f t="shared" si="13"/>
        <v>2345040</v>
      </c>
    </row>
    <row r="406" spans="1:10">
      <c r="A406" s="124">
        <f t="shared" si="14"/>
        <v>207</v>
      </c>
      <c r="B406" s="126">
        <v>64221</v>
      </c>
      <c r="C406" s="104" t="s">
        <v>366</v>
      </c>
      <c r="D406" s="126" t="s">
        <v>230</v>
      </c>
      <c r="E406" s="126">
        <v>0</v>
      </c>
      <c r="F406" s="126">
        <v>10</v>
      </c>
      <c r="G406" s="126">
        <v>10</v>
      </c>
      <c r="H406" s="126">
        <v>78110000</v>
      </c>
      <c r="I406" s="128">
        <v>234504</v>
      </c>
      <c r="J406" s="128">
        <f t="shared" si="13"/>
        <v>2345040</v>
      </c>
    </row>
    <row r="407" spans="1:10">
      <c r="A407" s="124">
        <f t="shared" si="14"/>
        <v>208</v>
      </c>
      <c r="B407" s="126">
        <v>64221</v>
      </c>
      <c r="C407" s="104" t="s">
        <v>367</v>
      </c>
      <c r="D407" s="126" t="s">
        <v>230</v>
      </c>
      <c r="E407" s="126">
        <v>0</v>
      </c>
      <c r="F407" s="126">
        <v>10</v>
      </c>
      <c r="G407" s="126">
        <v>10</v>
      </c>
      <c r="H407" s="126">
        <v>78110000</v>
      </c>
      <c r="I407" s="128">
        <v>234504</v>
      </c>
      <c r="J407" s="128">
        <f t="shared" si="13"/>
        <v>2345040</v>
      </c>
    </row>
    <row r="408" spans="1:10">
      <c r="A408" s="124">
        <f t="shared" si="14"/>
        <v>209</v>
      </c>
      <c r="B408" s="126">
        <v>64221</v>
      </c>
      <c r="C408" s="104" t="s">
        <v>368</v>
      </c>
      <c r="D408" s="126" t="s">
        <v>230</v>
      </c>
      <c r="E408" s="126">
        <v>0</v>
      </c>
      <c r="F408" s="126">
        <v>20</v>
      </c>
      <c r="G408" s="126">
        <v>20</v>
      </c>
      <c r="H408" s="126">
        <v>78110000</v>
      </c>
      <c r="I408" s="128">
        <v>234504</v>
      </c>
      <c r="J408" s="128">
        <f t="shared" si="13"/>
        <v>4690080</v>
      </c>
    </row>
    <row r="409" spans="1:10">
      <c r="A409" s="124">
        <f t="shared" si="14"/>
        <v>210</v>
      </c>
      <c r="B409" s="126">
        <v>64221</v>
      </c>
      <c r="C409" s="104" t="s">
        <v>369</v>
      </c>
      <c r="D409" s="126" t="s">
        <v>230</v>
      </c>
      <c r="E409" s="126">
        <v>0</v>
      </c>
      <c r="F409" s="126">
        <v>10</v>
      </c>
      <c r="G409" s="126">
        <v>10</v>
      </c>
      <c r="H409" s="126">
        <v>78110000</v>
      </c>
      <c r="I409" s="128">
        <v>234504</v>
      </c>
      <c r="J409" s="128">
        <f t="shared" si="13"/>
        <v>2345040</v>
      </c>
    </row>
    <row r="410" spans="1:10">
      <c r="A410" s="124">
        <f t="shared" si="14"/>
        <v>211</v>
      </c>
      <c r="B410" s="126">
        <v>64221</v>
      </c>
      <c r="C410" s="104" t="s">
        <v>370</v>
      </c>
      <c r="D410" s="126" t="s">
        <v>230</v>
      </c>
      <c r="E410" s="126">
        <v>0</v>
      </c>
      <c r="F410" s="126">
        <v>10</v>
      </c>
      <c r="G410" s="126">
        <v>10</v>
      </c>
      <c r="H410" s="126">
        <v>78110000</v>
      </c>
      <c r="I410" s="128">
        <v>234504</v>
      </c>
      <c r="J410" s="128">
        <f t="shared" si="13"/>
        <v>2345040</v>
      </c>
    </row>
    <row r="411" spans="1:10">
      <c r="A411" s="124">
        <f t="shared" si="14"/>
        <v>212</v>
      </c>
      <c r="B411" s="126">
        <v>64221</v>
      </c>
      <c r="C411" s="104" t="s">
        <v>371</v>
      </c>
      <c r="D411" s="126" t="s">
        <v>230</v>
      </c>
      <c r="E411" s="126">
        <v>0</v>
      </c>
      <c r="F411" s="126">
        <v>10</v>
      </c>
      <c r="G411" s="126">
        <v>10</v>
      </c>
      <c r="H411" s="126">
        <v>78110000</v>
      </c>
      <c r="I411" s="128">
        <v>234504</v>
      </c>
      <c r="J411" s="128">
        <f t="shared" si="13"/>
        <v>2345040</v>
      </c>
    </row>
    <row r="412" spans="1:10">
      <c r="A412" s="124">
        <f t="shared" si="14"/>
        <v>213</v>
      </c>
      <c r="B412" s="126">
        <v>64221</v>
      </c>
      <c r="C412" s="104" t="s">
        <v>372</v>
      </c>
      <c r="D412" s="126" t="s">
        <v>230</v>
      </c>
      <c r="E412" s="126">
        <v>0</v>
      </c>
      <c r="F412" s="126">
        <v>10</v>
      </c>
      <c r="G412" s="126">
        <v>10</v>
      </c>
      <c r="H412" s="126">
        <v>78110000</v>
      </c>
      <c r="I412" s="128">
        <v>234504</v>
      </c>
      <c r="J412" s="128">
        <f t="shared" si="13"/>
        <v>2345040</v>
      </c>
    </row>
    <row r="413" spans="1:10">
      <c r="A413" s="124">
        <f t="shared" si="14"/>
        <v>214</v>
      </c>
      <c r="B413" s="126">
        <v>64221</v>
      </c>
      <c r="C413" s="104" t="s">
        <v>373</v>
      </c>
      <c r="D413" s="126" t="s">
        <v>230</v>
      </c>
      <c r="E413" s="126">
        <v>0</v>
      </c>
      <c r="F413" s="126">
        <v>10</v>
      </c>
      <c r="G413" s="126">
        <v>10</v>
      </c>
      <c r="H413" s="126">
        <v>78110000</v>
      </c>
      <c r="I413" s="128">
        <v>234504</v>
      </c>
      <c r="J413" s="128">
        <f t="shared" si="13"/>
        <v>2345040</v>
      </c>
    </row>
    <row r="414" spans="1:10">
      <c r="A414" s="124">
        <f t="shared" si="14"/>
        <v>215</v>
      </c>
      <c r="B414" s="126">
        <v>64221</v>
      </c>
      <c r="C414" s="104" t="s">
        <v>374</v>
      </c>
      <c r="D414" s="126" t="s">
        <v>230</v>
      </c>
      <c r="E414" s="126">
        <v>0</v>
      </c>
      <c r="F414" s="126">
        <v>10</v>
      </c>
      <c r="G414" s="126">
        <v>10</v>
      </c>
      <c r="H414" s="126">
        <v>78110000</v>
      </c>
      <c r="I414" s="128">
        <v>234504</v>
      </c>
      <c r="J414" s="128">
        <f t="shared" si="13"/>
        <v>2345040</v>
      </c>
    </row>
    <row r="415" spans="1:10">
      <c r="A415" s="124">
        <f t="shared" si="14"/>
        <v>216</v>
      </c>
      <c r="B415" s="126">
        <v>64221</v>
      </c>
      <c r="C415" s="104" t="s">
        <v>375</v>
      </c>
      <c r="D415" s="126" t="s">
        <v>230</v>
      </c>
      <c r="E415" s="126">
        <v>0</v>
      </c>
      <c r="F415" s="126">
        <v>10</v>
      </c>
      <c r="G415" s="126">
        <v>10</v>
      </c>
      <c r="H415" s="126">
        <v>78110000</v>
      </c>
      <c r="I415" s="128">
        <v>234504</v>
      </c>
      <c r="J415" s="128">
        <f t="shared" si="13"/>
        <v>2345040</v>
      </c>
    </row>
    <row r="416" spans="1:10">
      <c r="A416" s="124">
        <f t="shared" si="14"/>
        <v>217</v>
      </c>
      <c r="B416" s="126">
        <v>64221</v>
      </c>
      <c r="C416" s="104" t="s">
        <v>376</v>
      </c>
      <c r="D416" s="126" t="s">
        <v>230</v>
      </c>
      <c r="E416" s="126">
        <v>0</v>
      </c>
      <c r="F416" s="126">
        <v>10</v>
      </c>
      <c r="G416" s="126">
        <v>10</v>
      </c>
      <c r="H416" s="126">
        <v>78110000</v>
      </c>
      <c r="I416" s="128">
        <v>234504</v>
      </c>
      <c r="J416" s="128">
        <f t="shared" si="13"/>
        <v>2345040</v>
      </c>
    </row>
    <row r="417" spans="1:10">
      <c r="A417" s="124">
        <f t="shared" si="14"/>
        <v>218</v>
      </c>
      <c r="B417" s="126">
        <v>64221</v>
      </c>
      <c r="C417" s="104" t="s">
        <v>377</v>
      </c>
      <c r="D417" s="126" t="s">
        <v>230</v>
      </c>
      <c r="E417" s="126">
        <v>0</v>
      </c>
      <c r="F417" s="126">
        <v>10</v>
      </c>
      <c r="G417" s="126">
        <v>10</v>
      </c>
      <c r="H417" s="126">
        <v>78110000</v>
      </c>
      <c r="I417" s="128">
        <v>234504</v>
      </c>
      <c r="J417" s="128">
        <f t="shared" si="13"/>
        <v>2345040</v>
      </c>
    </row>
    <row r="418" spans="1:10">
      <c r="A418" s="124">
        <f t="shared" si="14"/>
        <v>219</v>
      </c>
      <c r="B418" s="126">
        <v>64221</v>
      </c>
      <c r="C418" s="104" t="s">
        <v>378</v>
      </c>
      <c r="D418" s="126" t="s">
        <v>230</v>
      </c>
      <c r="E418" s="126">
        <v>0</v>
      </c>
      <c r="F418" s="126">
        <v>10</v>
      </c>
      <c r="G418" s="126">
        <v>10</v>
      </c>
      <c r="H418" s="126">
        <v>78110000</v>
      </c>
      <c r="I418" s="128">
        <v>234504</v>
      </c>
      <c r="J418" s="128">
        <f t="shared" si="13"/>
        <v>2345040</v>
      </c>
    </row>
    <row r="419" spans="1:10">
      <c r="A419" s="124">
        <f t="shared" si="14"/>
        <v>220</v>
      </c>
      <c r="B419" s="126">
        <v>64221</v>
      </c>
      <c r="C419" s="104" t="s">
        <v>379</v>
      </c>
      <c r="D419" s="126" t="s">
        <v>230</v>
      </c>
      <c r="E419" s="126">
        <v>0</v>
      </c>
      <c r="F419" s="126">
        <v>30</v>
      </c>
      <c r="G419" s="126">
        <v>30</v>
      </c>
      <c r="H419" s="126">
        <v>78110000</v>
      </c>
      <c r="I419" s="128">
        <v>234504</v>
      </c>
      <c r="J419" s="128">
        <f t="shared" si="13"/>
        <v>7035120</v>
      </c>
    </row>
    <row r="420" spans="1:10">
      <c r="A420" s="124">
        <f t="shared" si="14"/>
        <v>221</v>
      </c>
      <c r="B420" s="126">
        <v>64221</v>
      </c>
      <c r="C420" s="104" t="s">
        <v>380</v>
      </c>
      <c r="D420" s="126" t="s">
        <v>230</v>
      </c>
      <c r="E420" s="126">
        <v>0</v>
      </c>
      <c r="F420" s="126">
        <v>300</v>
      </c>
      <c r="G420" s="126">
        <v>300</v>
      </c>
      <c r="H420" s="126">
        <v>78110000</v>
      </c>
      <c r="I420" s="128">
        <v>234504</v>
      </c>
      <c r="J420" s="128">
        <f t="shared" si="13"/>
        <v>70351200</v>
      </c>
    </row>
    <row r="421" spans="1:10">
      <c r="A421" s="124">
        <f t="shared" si="14"/>
        <v>222</v>
      </c>
      <c r="B421" s="126">
        <v>64221</v>
      </c>
      <c r="C421" s="104" t="s">
        <v>381</v>
      </c>
      <c r="D421" s="126" t="s">
        <v>230</v>
      </c>
      <c r="E421" s="126">
        <v>0</v>
      </c>
      <c r="F421" s="126">
        <v>200</v>
      </c>
      <c r="G421" s="126">
        <v>200</v>
      </c>
      <c r="H421" s="126">
        <v>78110000</v>
      </c>
      <c r="I421" s="128">
        <v>234504</v>
      </c>
      <c r="J421" s="128">
        <f t="shared" si="13"/>
        <v>46900800</v>
      </c>
    </row>
    <row r="422" spans="1:10">
      <c r="A422" s="124">
        <f t="shared" si="14"/>
        <v>223</v>
      </c>
      <c r="B422" s="126">
        <v>64221</v>
      </c>
      <c r="C422" s="104" t="s">
        <v>382</v>
      </c>
      <c r="D422" s="126" t="s">
        <v>230</v>
      </c>
      <c r="E422" s="126">
        <v>0</v>
      </c>
      <c r="F422" s="126">
        <v>10</v>
      </c>
      <c r="G422" s="126">
        <v>10</v>
      </c>
      <c r="H422" s="126">
        <v>78110000</v>
      </c>
      <c r="I422" s="128">
        <v>234504</v>
      </c>
      <c r="J422" s="128">
        <f t="shared" si="13"/>
        <v>2345040</v>
      </c>
    </row>
    <row r="423" spans="1:10">
      <c r="A423" s="124">
        <f t="shared" si="14"/>
        <v>224</v>
      </c>
      <c r="B423" s="126">
        <v>64221</v>
      </c>
      <c r="C423" s="104" t="s">
        <v>383</v>
      </c>
      <c r="D423" s="126" t="s">
        <v>230</v>
      </c>
      <c r="E423" s="126">
        <v>0</v>
      </c>
      <c r="F423" s="126">
        <v>30</v>
      </c>
      <c r="G423" s="126">
        <v>30</v>
      </c>
      <c r="H423" s="126">
        <v>78110000</v>
      </c>
      <c r="I423" s="128">
        <v>234504</v>
      </c>
      <c r="J423" s="128">
        <f t="shared" si="13"/>
        <v>7035120</v>
      </c>
    </row>
    <row r="424" spans="1:10">
      <c r="A424" s="124">
        <f t="shared" si="14"/>
        <v>225</v>
      </c>
      <c r="B424" s="126">
        <v>64221</v>
      </c>
      <c r="C424" s="104" t="s">
        <v>384</v>
      </c>
      <c r="D424" s="126" t="s">
        <v>230</v>
      </c>
      <c r="E424" s="126">
        <v>0</v>
      </c>
      <c r="F424" s="126">
        <v>10</v>
      </c>
      <c r="G424" s="126">
        <v>10</v>
      </c>
      <c r="H424" s="126">
        <v>78110000</v>
      </c>
      <c r="I424" s="128">
        <v>234504</v>
      </c>
      <c r="J424" s="128">
        <f t="shared" si="13"/>
        <v>2345040</v>
      </c>
    </row>
    <row r="425" spans="1:10">
      <c r="A425" s="124">
        <f t="shared" si="14"/>
        <v>226</v>
      </c>
      <c r="B425" s="126">
        <v>64221</v>
      </c>
      <c r="C425" s="104" t="s">
        <v>385</v>
      </c>
      <c r="D425" s="126" t="s">
        <v>230</v>
      </c>
      <c r="E425" s="126">
        <v>0</v>
      </c>
      <c r="F425" s="126">
        <v>20</v>
      </c>
      <c r="G425" s="126">
        <v>20</v>
      </c>
      <c r="H425" s="126">
        <v>78110000</v>
      </c>
      <c r="I425" s="128">
        <v>234504</v>
      </c>
      <c r="J425" s="128">
        <f t="shared" si="13"/>
        <v>4690080</v>
      </c>
    </row>
    <row r="426" spans="1:10">
      <c r="A426" s="124">
        <f t="shared" si="14"/>
        <v>227</v>
      </c>
      <c r="B426" s="126">
        <v>64221</v>
      </c>
      <c r="C426" s="104" t="s">
        <v>386</v>
      </c>
      <c r="D426" s="126" t="s">
        <v>230</v>
      </c>
      <c r="E426" s="126">
        <v>0</v>
      </c>
      <c r="F426" s="126">
        <v>20</v>
      </c>
      <c r="G426" s="126">
        <v>20</v>
      </c>
      <c r="H426" s="126">
        <v>78110000</v>
      </c>
      <c r="I426" s="128">
        <v>234504</v>
      </c>
      <c r="J426" s="128">
        <f t="shared" si="13"/>
        <v>4690080</v>
      </c>
    </row>
    <row r="427" spans="1:10">
      <c r="A427" s="124">
        <f t="shared" si="14"/>
        <v>228</v>
      </c>
      <c r="B427" s="126">
        <v>64221</v>
      </c>
      <c r="C427" s="104" t="s">
        <v>387</v>
      </c>
      <c r="D427" s="126" t="s">
        <v>230</v>
      </c>
      <c r="E427" s="126">
        <v>0</v>
      </c>
      <c r="F427" s="126">
        <v>10</v>
      </c>
      <c r="G427" s="126">
        <v>10</v>
      </c>
      <c r="H427" s="126">
        <v>78110000</v>
      </c>
      <c r="I427" s="128">
        <v>234504</v>
      </c>
      <c r="J427" s="128">
        <f t="shared" si="13"/>
        <v>2345040</v>
      </c>
    </row>
    <row r="428" spans="1:10">
      <c r="A428" s="124">
        <f t="shared" si="14"/>
        <v>229</v>
      </c>
      <c r="B428" s="126">
        <v>64221</v>
      </c>
      <c r="C428" s="104" t="s">
        <v>388</v>
      </c>
      <c r="D428" s="126" t="s">
        <v>230</v>
      </c>
      <c r="E428" s="126">
        <v>0</v>
      </c>
      <c r="F428" s="126">
        <v>10</v>
      </c>
      <c r="G428" s="126">
        <v>10</v>
      </c>
      <c r="H428" s="126">
        <v>78110000</v>
      </c>
      <c r="I428" s="128">
        <v>234504</v>
      </c>
      <c r="J428" s="128">
        <f t="shared" si="13"/>
        <v>2345040</v>
      </c>
    </row>
    <row r="429" spans="1:10">
      <c r="A429" s="124">
        <f t="shared" si="14"/>
        <v>230</v>
      </c>
      <c r="B429" s="126">
        <v>64221</v>
      </c>
      <c r="C429" s="104" t="s">
        <v>389</v>
      </c>
      <c r="D429" s="126" t="s">
        <v>230</v>
      </c>
      <c r="E429" s="126">
        <v>0</v>
      </c>
      <c r="F429" s="126">
        <v>50</v>
      </c>
      <c r="G429" s="126">
        <v>50</v>
      </c>
      <c r="H429" s="126">
        <v>78110000</v>
      </c>
      <c r="I429" s="128">
        <v>234504</v>
      </c>
      <c r="J429" s="128">
        <f t="shared" si="13"/>
        <v>11725200</v>
      </c>
    </row>
    <row r="430" spans="1:10">
      <c r="A430" s="124">
        <f t="shared" si="14"/>
        <v>231</v>
      </c>
      <c r="B430" s="126">
        <v>64221</v>
      </c>
      <c r="C430" s="104" t="s">
        <v>390</v>
      </c>
      <c r="D430" s="126" t="s">
        <v>230</v>
      </c>
      <c r="E430" s="126">
        <v>0</v>
      </c>
      <c r="F430" s="126">
        <v>50</v>
      </c>
      <c r="G430" s="126">
        <v>50</v>
      </c>
      <c r="H430" s="126">
        <v>78110000</v>
      </c>
      <c r="I430" s="128">
        <v>234504</v>
      </c>
      <c r="J430" s="128">
        <f t="shared" si="13"/>
        <v>11725200</v>
      </c>
    </row>
    <row r="431" spans="1:10">
      <c r="A431" s="124">
        <f t="shared" si="14"/>
        <v>232</v>
      </c>
      <c r="B431" s="126">
        <v>64221</v>
      </c>
      <c r="C431" s="104" t="s">
        <v>391</v>
      </c>
      <c r="D431" s="126" t="s">
        <v>230</v>
      </c>
      <c r="E431" s="126">
        <v>0</v>
      </c>
      <c r="F431" s="126">
        <v>10</v>
      </c>
      <c r="G431" s="126">
        <v>10</v>
      </c>
      <c r="H431" s="126">
        <v>78110000</v>
      </c>
      <c r="I431" s="128">
        <v>234504</v>
      </c>
      <c r="J431" s="128">
        <f t="shared" si="13"/>
        <v>2345040</v>
      </c>
    </row>
    <row r="432" spans="1:10">
      <c r="A432" s="124">
        <f t="shared" si="14"/>
        <v>233</v>
      </c>
      <c r="B432" s="126">
        <v>64221</v>
      </c>
      <c r="C432" s="104" t="s">
        <v>392</v>
      </c>
      <c r="D432" s="126" t="s">
        <v>230</v>
      </c>
      <c r="E432" s="126">
        <v>0</v>
      </c>
      <c r="F432" s="126">
        <v>50</v>
      </c>
      <c r="G432" s="126">
        <v>50</v>
      </c>
      <c r="H432" s="126">
        <v>78110000</v>
      </c>
      <c r="I432" s="128">
        <v>234504</v>
      </c>
      <c r="J432" s="128">
        <f t="shared" si="13"/>
        <v>11725200</v>
      </c>
    </row>
    <row r="433" spans="1:10">
      <c r="A433" s="124">
        <f t="shared" si="14"/>
        <v>234</v>
      </c>
      <c r="B433" s="126">
        <v>64221</v>
      </c>
      <c r="C433" s="104" t="s">
        <v>393</v>
      </c>
      <c r="D433" s="126" t="s">
        <v>230</v>
      </c>
      <c r="E433" s="126">
        <v>0</v>
      </c>
      <c r="F433" s="126">
        <v>50</v>
      </c>
      <c r="G433" s="126">
        <v>50</v>
      </c>
      <c r="H433" s="126">
        <v>78110000</v>
      </c>
      <c r="I433" s="128">
        <v>234504</v>
      </c>
      <c r="J433" s="128">
        <f t="shared" si="13"/>
        <v>11725200</v>
      </c>
    </row>
    <row r="434" spans="1:10">
      <c r="A434" s="124">
        <f t="shared" si="14"/>
        <v>235</v>
      </c>
      <c r="B434" s="126">
        <v>64221</v>
      </c>
      <c r="C434" s="104" t="s">
        <v>394</v>
      </c>
      <c r="D434" s="126" t="s">
        <v>230</v>
      </c>
      <c r="E434" s="126">
        <v>0</v>
      </c>
      <c r="F434" s="126">
        <v>10</v>
      </c>
      <c r="G434" s="126">
        <v>10</v>
      </c>
      <c r="H434" s="126">
        <v>78110000</v>
      </c>
      <c r="I434" s="128">
        <v>234504</v>
      </c>
      <c r="J434" s="128">
        <f t="shared" si="13"/>
        <v>2345040</v>
      </c>
    </row>
    <row r="435" spans="1:10">
      <c r="A435" s="124">
        <f t="shared" si="14"/>
        <v>236</v>
      </c>
      <c r="B435" s="126">
        <v>64221</v>
      </c>
      <c r="C435" s="104" t="s">
        <v>395</v>
      </c>
      <c r="D435" s="126" t="s">
        <v>230</v>
      </c>
      <c r="E435" s="126">
        <v>0</v>
      </c>
      <c r="F435" s="126">
        <v>10</v>
      </c>
      <c r="G435" s="126">
        <v>10</v>
      </c>
      <c r="H435" s="126">
        <v>78110000</v>
      </c>
      <c r="I435" s="128">
        <v>234504</v>
      </c>
      <c r="J435" s="128">
        <f t="shared" si="13"/>
        <v>2345040</v>
      </c>
    </row>
    <row r="436" spans="1:10">
      <c r="A436" s="124">
        <f t="shared" si="14"/>
        <v>237</v>
      </c>
      <c r="B436" s="126">
        <v>64221</v>
      </c>
      <c r="C436" s="104" t="s">
        <v>396</v>
      </c>
      <c r="D436" s="126" t="s">
        <v>230</v>
      </c>
      <c r="E436" s="126">
        <v>0</v>
      </c>
      <c r="F436" s="126">
        <v>10</v>
      </c>
      <c r="G436" s="126">
        <v>10</v>
      </c>
      <c r="H436" s="126">
        <v>78110000</v>
      </c>
      <c r="I436" s="128">
        <v>234504</v>
      </c>
      <c r="J436" s="128">
        <f t="shared" si="13"/>
        <v>2345040</v>
      </c>
    </row>
    <row r="437" spans="1:10">
      <c r="A437" s="124">
        <f t="shared" si="14"/>
        <v>238</v>
      </c>
      <c r="B437" s="126">
        <v>64221</v>
      </c>
      <c r="C437" s="104" t="s">
        <v>397</v>
      </c>
      <c r="D437" s="126" t="s">
        <v>230</v>
      </c>
      <c r="E437" s="126">
        <v>0</v>
      </c>
      <c r="F437" s="126">
        <v>10</v>
      </c>
      <c r="G437" s="126">
        <v>10</v>
      </c>
      <c r="H437" s="126">
        <v>78110000</v>
      </c>
      <c r="I437" s="128">
        <v>234504</v>
      </c>
      <c r="J437" s="128">
        <f t="shared" si="13"/>
        <v>2345040</v>
      </c>
    </row>
    <row r="438" spans="1:10">
      <c r="A438" s="124">
        <f t="shared" si="14"/>
        <v>239</v>
      </c>
      <c r="B438" s="126">
        <v>64221</v>
      </c>
      <c r="C438" s="104" t="s">
        <v>398</v>
      </c>
      <c r="D438" s="126" t="s">
        <v>230</v>
      </c>
      <c r="E438" s="126">
        <v>0</v>
      </c>
      <c r="F438" s="126">
        <v>10</v>
      </c>
      <c r="G438" s="126">
        <v>10</v>
      </c>
      <c r="H438" s="126">
        <v>78110000</v>
      </c>
      <c r="I438" s="128">
        <v>234504</v>
      </c>
      <c r="J438" s="128">
        <f t="shared" si="13"/>
        <v>2345040</v>
      </c>
    </row>
    <row r="439" spans="1:10">
      <c r="A439" s="124">
        <f t="shared" si="14"/>
        <v>240</v>
      </c>
      <c r="B439" s="126">
        <v>64221</v>
      </c>
      <c r="C439" s="104" t="s">
        <v>399</v>
      </c>
      <c r="D439" s="126" t="s">
        <v>230</v>
      </c>
      <c r="E439" s="126">
        <v>0</v>
      </c>
      <c r="F439" s="126">
        <v>10</v>
      </c>
      <c r="G439" s="126">
        <v>10</v>
      </c>
      <c r="H439" s="126">
        <v>78110000</v>
      </c>
      <c r="I439" s="128">
        <v>234504</v>
      </c>
      <c r="J439" s="128">
        <f t="shared" si="13"/>
        <v>2345040</v>
      </c>
    </row>
    <row r="440" spans="1:10">
      <c r="A440" s="124">
        <f t="shared" si="14"/>
        <v>241</v>
      </c>
      <c r="B440" s="126">
        <v>64221</v>
      </c>
      <c r="C440" s="104" t="s">
        <v>400</v>
      </c>
      <c r="D440" s="126" t="s">
        <v>230</v>
      </c>
      <c r="E440" s="126">
        <v>0</v>
      </c>
      <c r="F440" s="126">
        <v>10</v>
      </c>
      <c r="G440" s="126">
        <v>10</v>
      </c>
      <c r="H440" s="126">
        <v>78110000</v>
      </c>
      <c r="I440" s="128">
        <v>234504</v>
      </c>
      <c r="J440" s="128">
        <f t="shared" si="13"/>
        <v>2345040</v>
      </c>
    </row>
    <row r="441" spans="1:10">
      <c r="A441" s="124">
        <f t="shared" si="14"/>
        <v>242</v>
      </c>
      <c r="B441" s="126">
        <v>64221</v>
      </c>
      <c r="C441" s="104" t="s">
        <v>401</v>
      </c>
      <c r="D441" s="126" t="s">
        <v>230</v>
      </c>
      <c r="E441" s="126">
        <v>0</v>
      </c>
      <c r="F441" s="126">
        <v>10</v>
      </c>
      <c r="G441" s="126">
        <v>10</v>
      </c>
      <c r="H441" s="126">
        <v>78110000</v>
      </c>
      <c r="I441" s="128">
        <v>234504</v>
      </c>
      <c r="J441" s="128">
        <f t="shared" si="13"/>
        <v>2345040</v>
      </c>
    </row>
    <row r="442" spans="1:10">
      <c r="A442" s="124">
        <f t="shared" si="14"/>
        <v>243</v>
      </c>
      <c r="B442" s="126">
        <v>64221</v>
      </c>
      <c r="C442" s="104" t="s">
        <v>402</v>
      </c>
      <c r="D442" s="126" t="s">
        <v>230</v>
      </c>
      <c r="E442" s="126">
        <v>0</v>
      </c>
      <c r="F442" s="126">
        <v>10</v>
      </c>
      <c r="G442" s="126">
        <v>10</v>
      </c>
      <c r="H442" s="126">
        <v>78110000</v>
      </c>
      <c r="I442" s="128">
        <v>234504</v>
      </c>
      <c r="J442" s="128">
        <f t="shared" si="13"/>
        <v>2345040</v>
      </c>
    </row>
    <row r="443" spans="1:10">
      <c r="A443" s="124">
        <f t="shared" si="14"/>
        <v>244</v>
      </c>
      <c r="B443" s="126">
        <v>64221</v>
      </c>
      <c r="C443" s="104" t="s">
        <v>403</v>
      </c>
      <c r="D443" s="126" t="s">
        <v>230</v>
      </c>
      <c r="E443" s="126">
        <v>0</v>
      </c>
      <c r="F443" s="126">
        <v>10</v>
      </c>
      <c r="G443" s="126">
        <v>10</v>
      </c>
      <c r="H443" s="126">
        <v>78110000</v>
      </c>
      <c r="I443" s="128">
        <v>234504</v>
      </c>
      <c r="J443" s="128">
        <f t="shared" si="13"/>
        <v>2345040</v>
      </c>
    </row>
    <row r="444" spans="1:10">
      <c r="A444" s="124">
        <f t="shared" si="14"/>
        <v>245</v>
      </c>
      <c r="B444" s="126">
        <v>64221</v>
      </c>
      <c r="C444" s="104" t="s">
        <v>404</v>
      </c>
      <c r="D444" s="126" t="s">
        <v>230</v>
      </c>
      <c r="E444" s="126">
        <v>0</v>
      </c>
      <c r="F444" s="126">
        <v>10</v>
      </c>
      <c r="G444" s="126">
        <v>10</v>
      </c>
      <c r="H444" s="126">
        <v>78110000</v>
      </c>
      <c r="I444" s="128">
        <v>234504</v>
      </c>
      <c r="J444" s="128">
        <f t="shared" si="13"/>
        <v>2345040</v>
      </c>
    </row>
    <row r="445" spans="1:10">
      <c r="A445" s="124">
        <f t="shared" si="14"/>
        <v>246</v>
      </c>
      <c r="B445" s="126">
        <v>64221</v>
      </c>
      <c r="C445" s="104" t="s">
        <v>405</v>
      </c>
      <c r="D445" s="126" t="s">
        <v>230</v>
      </c>
      <c r="E445" s="126">
        <v>0</v>
      </c>
      <c r="F445" s="126">
        <v>10</v>
      </c>
      <c r="G445" s="126">
        <v>10</v>
      </c>
      <c r="H445" s="126">
        <v>78110000</v>
      </c>
      <c r="I445" s="128">
        <v>234504</v>
      </c>
      <c r="J445" s="128">
        <f t="shared" si="13"/>
        <v>2345040</v>
      </c>
    </row>
    <row r="446" spans="1:10">
      <c r="A446" s="124">
        <f t="shared" si="14"/>
        <v>247</v>
      </c>
      <c r="B446" s="126">
        <v>64221</v>
      </c>
      <c r="C446" s="104" t="s">
        <v>406</v>
      </c>
      <c r="D446" s="126" t="s">
        <v>230</v>
      </c>
      <c r="E446" s="126">
        <v>0</v>
      </c>
      <c r="F446" s="126">
        <v>10</v>
      </c>
      <c r="G446" s="126">
        <v>10</v>
      </c>
      <c r="H446" s="126">
        <v>78110000</v>
      </c>
      <c r="I446" s="128">
        <v>234504</v>
      </c>
      <c r="J446" s="128">
        <f t="shared" si="13"/>
        <v>2345040</v>
      </c>
    </row>
    <row r="447" spans="1:10">
      <c r="A447" s="124">
        <f t="shared" si="14"/>
        <v>248</v>
      </c>
      <c r="B447" s="126">
        <v>64221</v>
      </c>
      <c r="C447" s="104" t="s">
        <v>407</v>
      </c>
      <c r="D447" s="126" t="s">
        <v>230</v>
      </c>
      <c r="E447" s="126">
        <v>0</v>
      </c>
      <c r="F447" s="126">
        <v>10</v>
      </c>
      <c r="G447" s="126">
        <v>10</v>
      </c>
      <c r="H447" s="126">
        <v>78110000</v>
      </c>
      <c r="I447" s="128">
        <v>234504</v>
      </c>
      <c r="J447" s="128">
        <f t="shared" si="13"/>
        <v>2345040</v>
      </c>
    </row>
    <row r="448" spans="1:10">
      <c r="A448" s="124">
        <f t="shared" si="14"/>
        <v>249</v>
      </c>
      <c r="B448" s="126">
        <v>64221</v>
      </c>
      <c r="C448" s="104" t="s">
        <v>408</v>
      </c>
      <c r="D448" s="126" t="s">
        <v>230</v>
      </c>
      <c r="E448" s="126">
        <v>0</v>
      </c>
      <c r="F448" s="126">
        <v>10</v>
      </c>
      <c r="G448" s="126">
        <v>10</v>
      </c>
      <c r="H448" s="126">
        <v>78110000</v>
      </c>
      <c r="I448" s="128">
        <v>234504</v>
      </c>
      <c r="J448" s="128">
        <f t="shared" si="13"/>
        <v>2345040</v>
      </c>
    </row>
    <row r="449" spans="1:10">
      <c r="A449" s="124">
        <f t="shared" si="14"/>
        <v>250</v>
      </c>
      <c r="B449" s="126">
        <v>64221</v>
      </c>
      <c r="C449" s="104" t="s">
        <v>409</v>
      </c>
      <c r="D449" s="126" t="s">
        <v>230</v>
      </c>
      <c r="E449" s="126">
        <v>0</v>
      </c>
      <c r="F449" s="126">
        <v>10</v>
      </c>
      <c r="G449" s="126">
        <v>10</v>
      </c>
      <c r="H449" s="126">
        <v>78110000</v>
      </c>
      <c r="I449" s="128">
        <v>234504</v>
      </c>
      <c r="J449" s="128">
        <f t="shared" si="13"/>
        <v>2345040</v>
      </c>
    </row>
    <row r="450" spans="1:10">
      <c r="A450" s="124">
        <f t="shared" si="14"/>
        <v>251</v>
      </c>
      <c r="B450" s="126">
        <v>64221</v>
      </c>
      <c r="C450" s="104" t="s">
        <v>410</v>
      </c>
      <c r="D450" s="126" t="s">
        <v>230</v>
      </c>
      <c r="E450" s="126">
        <v>0</v>
      </c>
      <c r="F450" s="126">
        <v>10</v>
      </c>
      <c r="G450" s="126">
        <v>10</v>
      </c>
      <c r="H450" s="126">
        <v>78110000</v>
      </c>
      <c r="I450" s="128">
        <v>234504</v>
      </c>
      <c r="J450" s="128">
        <f t="shared" si="13"/>
        <v>2345040</v>
      </c>
    </row>
    <row r="451" spans="1:10">
      <c r="A451" s="124">
        <f t="shared" si="14"/>
        <v>252</v>
      </c>
      <c r="B451" s="126">
        <v>64221</v>
      </c>
      <c r="C451" s="104" t="s">
        <v>411</v>
      </c>
      <c r="D451" s="126" t="s">
        <v>230</v>
      </c>
      <c r="E451" s="126">
        <v>0</v>
      </c>
      <c r="F451" s="126">
        <v>10</v>
      </c>
      <c r="G451" s="126">
        <v>10</v>
      </c>
      <c r="H451" s="126">
        <v>78110000</v>
      </c>
      <c r="I451" s="128">
        <v>234504</v>
      </c>
      <c r="J451" s="128">
        <f t="shared" si="13"/>
        <v>2345040</v>
      </c>
    </row>
    <row r="452" spans="1:10">
      <c r="A452" s="124">
        <f t="shared" si="14"/>
        <v>253</v>
      </c>
      <c r="B452" s="126">
        <v>64221</v>
      </c>
      <c r="C452" s="104" t="s">
        <v>412</v>
      </c>
      <c r="D452" s="126" t="s">
        <v>230</v>
      </c>
      <c r="E452" s="126">
        <v>0</v>
      </c>
      <c r="F452" s="126">
        <v>10</v>
      </c>
      <c r="G452" s="126">
        <v>10</v>
      </c>
      <c r="H452" s="126">
        <v>78110000</v>
      </c>
      <c r="I452" s="128">
        <v>234504</v>
      </c>
      <c r="J452" s="128">
        <f t="shared" si="13"/>
        <v>2345040</v>
      </c>
    </row>
    <row r="453" spans="1:10">
      <c r="A453" s="124">
        <f t="shared" si="14"/>
        <v>254</v>
      </c>
      <c r="B453" s="126">
        <v>64221</v>
      </c>
      <c r="C453" s="104" t="s">
        <v>413</v>
      </c>
      <c r="D453" s="126" t="s">
        <v>230</v>
      </c>
      <c r="E453" s="126">
        <v>0</v>
      </c>
      <c r="F453" s="126">
        <v>10</v>
      </c>
      <c r="G453" s="126">
        <v>10</v>
      </c>
      <c r="H453" s="126">
        <v>78110000</v>
      </c>
      <c r="I453" s="128">
        <v>234504</v>
      </c>
      <c r="J453" s="128">
        <f t="shared" si="13"/>
        <v>2345040</v>
      </c>
    </row>
    <row r="454" spans="1:10">
      <c r="A454" s="124">
        <f t="shared" si="14"/>
        <v>255</v>
      </c>
      <c r="B454" s="126">
        <v>64221</v>
      </c>
      <c r="C454" s="104" t="s">
        <v>414</v>
      </c>
      <c r="D454" s="126" t="s">
        <v>230</v>
      </c>
      <c r="E454" s="126">
        <v>0</v>
      </c>
      <c r="F454" s="126">
        <v>10</v>
      </c>
      <c r="G454" s="126">
        <v>10</v>
      </c>
      <c r="H454" s="126">
        <v>78110000</v>
      </c>
      <c r="I454" s="128">
        <v>234504</v>
      </c>
      <c r="J454" s="128">
        <f t="shared" si="13"/>
        <v>2345040</v>
      </c>
    </row>
    <row r="455" spans="1:10">
      <c r="A455" s="124">
        <f t="shared" si="14"/>
        <v>256</v>
      </c>
      <c r="B455" s="126">
        <v>64221</v>
      </c>
      <c r="C455" s="104" t="s">
        <v>415</v>
      </c>
      <c r="D455" s="126" t="s">
        <v>230</v>
      </c>
      <c r="E455" s="126">
        <v>0</v>
      </c>
      <c r="F455" s="126">
        <v>10</v>
      </c>
      <c r="G455" s="126">
        <v>10</v>
      </c>
      <c r="H455" s="126">
        <v>78110000</v>
      </c>
      <c r="I455" s="128">
        <v>234504</v>
      </c>
      <c r="J455" s="128">
        <f t="shared" si="13"/>
        <v>2345040</v>
      </c>
    </row>
    <row r="456" spans="1:10">
      <c r="A456" s="124">
        <f t="shared" si="14"/>
        <v>257</v>
      </c>
      <c r="B456" s="126">
        <v>64221</v>
      </c>
      <c r="C456" s="104" t="s">
        <v>416</v>
      </c>
      <c r="D456" s="126" t="s">
        <v>230</v>
      </c>
      <c r="E456" s="126">
        <v>0</v>
      </c>
      <c r="F456" s="126">
        <v>10</v>
      </c>
      <c r="G456" s="126">
        <v>10</v>
      </c>
      <c r="H456" s="126">
        <v>78110000</v>
      </c>
      <c r="I456" s="128">
        <v>234504</v>
      </c>
      <c r="J456" s="128">
        <f t="shared" si="13"/>
        <v>2345040</v>
      </c>
    </row>
    <row r="457" spans="1:10">
      <c r="A457" s="124">
        <f t="shared" si="14"/>
        <v>258</v>
      </c>
      <c r="B457" s="126">
        <v>64221</v>
      </c>
      <c r="C457" s="104" t="s">
        <v>417</v>
      </c>
      <c r="D457" s="126" t="s">
        <v>230</v>
      </c>
      <c r="E457" s="126">
        <v>0</v>
      </c>
      <c r="F457" s="126">
        <v>10</v>
      </c>
      <c r="G457" s="126">
        <v>10</v>
      </c>
      <c r="H457" s="126">
        <v>78110000</v>
      </c>
      <c r="I457" s="128">
        <v>234504</v>
      </c>
      <c r="J457" s="128">
        <f t="shared" si="13"/>
        <v>2345040</v>
      </c>
    </row>
    <row r="458" spans="1:10">
      <c r="A458" s="124">
        <f t="shared" si="14"/>
        <v>259</v>
      </c>
      <c r="B458" s="126">
        <v>64221</v>
      </c>
      <c r="C458" s="104" t="s">
        <v>418</v>
      </c>
      <c r="D458" s="126" t="s">
        <v>230</v>
      </c>
      <c r="E458" s="126">
        <v>0</v>
      </c>
      <c r="F458" s="126">
        <v>10</v>
      </c>
      <c r="G458" s="126">
        <v>10</v>
      </c>
      <c r="H458" s="126">
        <v>78110000</v>
      </c>
      <c r="I458" s="128">
        <v>234504</v>
      </c>
      <c r="J458" s="128">
        <f t="shared" si="13"/>
        <v>2345040</v>
      </c>
    </row>
    <row r="459" spans="1:10">
      <c r="A459" s="124">
        <f t="shared" si="14"/>
        <v>260</v>
      </c>
      <c r="B459" s="126">
        <v>64221</v>
      </c>
      <c r="C459" s="104" t="s">
        <v>419</v>
      </c>
      <c r="D459" s="126" t="s">
        <v>230</v>
      </c>
      <c r="E459" s="126">
        <v>0</v>
      </c>
      <c r="F459" s="126">
        <v>10</v>
      </c>
      <c r="G459" s="126">
        <v>10</v>
      </c>
      <c r="H459" s="126">
        <v>78110000</v>
      </c>
      <c r="I459" s="128">
        <v>234504</v>
      </c>
      <c r="J459" s="128">
        <f t="shared" si="13"/>
        <v>2345040</v>
      </c>
    </row>
    <row r="460" spans="1:10">
      <c r="A460" s="124">
        <f t="shared" si="14"/>
        <v>261</v>
      </c>
      <c r="B460" s="126">
        <v>64221</v>
      </c>
      <c r="C460" s="104" t="s">
        <v>420</v>
      </c>
      <c r="D460" s="126" t="s">
        <v>230</v>
      </c>
      <c r="E460" s="126">
        <v>0</v>
      </c>
      <c r="F460" s="126">
        <v>10</v>
      </c>
      <c r="G460" s="126">
        <v>10</v>
      </c>
      <c r="H460" s="126">
        <v>78110000</v>
      </c>
      <c r="I460" s="128">
        <v>234504</v>
      </c>
      <c r="J460" s="128">
        <f t="shared" si="13"/>
        <v>2345040</v>
      </c>
    </row>
    <row r="461" spans="1:10">
      <c r="A461" s="124">
        <f t="shared" si="14"/>
        <v>262</v>
      </c>
      <c r="B461" s="126">
        <v>64221</v>
      </c>
      <c r="C461" s="104" t="s">
        <v>421</v>
      </c>
      <c r="D461" s="126" t="s">
        <v>230</v>
      </c>
      <c r="E461" s="126">
        <v>0</v>
      </c>
      <c r="F461" s="126">
        <v>10</v>
      </c>
      <c r="G461" s="126">
        <v>10</v>
      </c>
      <c r="H461" s="126">
        <v>78110000</v>
      </c>
      <c r="I461" s="128">
        <v>234504</v>
      </c>
      <c r="J461" s="128">
        <f t="shared" si="13"/>
        <v>2345040</v>
      </c>
    </row>
    <row r="462" spans="1:10">
      <c r="A462" s="124">
        <f t="shared" si="14"/>
        <v>263</v>
      </c>
      <c r="B462" s="126">
        <v>64221</v>
      </c>
      <c r="C462" s="104" t="s">
        <v>422</v>
      </c>
      <c r="D462" s="126" t="s">
        <v>230</v>
      </c>
      <c r="E462" s="126">
        <v>0</v>
      </c>
      <c r="F462" s="126">
        <v>10</v>
      </c>
      <c r="G462" s="126">
        <v>10</v>
      </c>
      <c r="H462" s="126">
        <v>78110000</v>
      </c>
      <c r="I462" s="128">
        <v>234504</v>
      </c>
      <c r="J462" s="128">
        <f t="shared" si="13"/>
        <v>2345040</v>
      </c>
    </row>
    <row r="463" spans="1:10">
      <c r="A463" s="124">
        <f t="shared" si="14"/>
        <v>264</v>
      </c>
      <c r="B463" s="126">
        <v>64221</v>
      </c>
      <c r="C463" s="104" t="s">
        <v>423</v>
      </c>
      <c r="D463" s="126" t="s">
        <v>230</v>
      </c>
      <c r="E463" s="126">
        <v>0</v>
      </c>
      <c r="F463" s="126">
        <v>10</v>
      </c>
      <c r="G463" s="126">
        <v>10</v>
      </c>
      <c r="H463" s="126">
        <v>78110000</v>
      </c>
      <c r="I463" s="128">
        <v>234504</v>
      </c>
      <c r="J463" s="128">
        <f t="shared" ref="J463:J526" si="15">I463*F463</f>
        <v>2345040</v>
      </c>
    </row>
    <row r="464" spans="1:10">
      <c r="A464" s="124">
        <f t="shared" ref="A464:A527" si="16">A463+1</f>
        <v>265</v>
      </c>
      <c r="B464" s="126">
        <v>64221</v>
      </c>
      <c r="C464" s="104" t="s">
        <v>424</v>
      </c>
      <c r="D464" s="126" t="s">
        <v>230</v>
      </c>
      <c r="E464" s="126">
        <v>0</v>
      </c>
      <c r="F464" s="126">
        <v>10</v>
      </c>
      <c r="G464" s="126">
        <v>10</v>
      </c>
      <c r="H464" s="126">
        <v>78110000</v>
      </c>
      <c r="I464" s="128">
        <v>234504</v>
      </c>
      <c r="J464" s="128">
        <f t="shared" si="15"/>
        <v>2345040</v>
      </c>
    </row>
    <row r="465" spans="1:10">
      <c r="A465" s="124">
        <f t="shared" si="16"/>
        <v>266</v>
      </c>
      <c r="B465" s="126">
        <v>64221</v>
      </c>
      <c r="C465" s="104" t="s">
        <v>425</v>
      </c>
      <c r="D465" s="126" t="s">
        <v>230</v>
      </c>
      <c r="E465" s="126">
        <v>0</v>
      </c>
      <c r="F465" s="126">
        <v>10</v>
      </c>
      <c r="G465" s="126">
        <v>10</v>
      </c>
      <c r="H465" s="126">
        <v>78110000</v>
      </c>
      <c r="I465" s="128">
        <v>234504</v>
      </c>
      <c r="J465" s="128">
        <f t="shared" si="15"/>
        <v>2345040</v>
      </c>
    </row>
    <row r="466" spans="1:10">
      <c r="A466" s="124">
        <f t="shared" si="16"/>
        <v>267</v>
      </c>
      <c r="B466" s="126">
        <v>64221</v>
      </c>
      <c r="C466" s="104" t="s">
        <v>426</v>
      </c>
      <c r="D466" s="126" t="s">
        <v>230</v>
      </c>
      <c r="E466" s="126">
        <v>0</v>
      </c>
      <c r="F466" s="126">
        <v>50</v>
      </c>
      <c r="G466" s="126">
        <v>50</v>
      </c>
      <c r="H466" s="126">
        <v>78110000</v>
      </c>
      <c r="I466" s="128">
        <v>234504</v>
      </c>
      <c r="J466" s="128">
        <f t="shared" si="15"/>
        <v>11725200</v>
      </c>
    </row>
    <row r="467" spans="1:10">
      <c r="A467" s="124">
        <f t="shared" si="16"/>
        <v>268</v>
      </c>
      <c r="B467" s="126">
        <v>64221</v>
      </c>
      <c r="C467" s="104" t="s">
        <v>427</v>
      </c>
      <c r="D467" s="126" t="s">
        <v>230</v>
      </c>
      <c r="E467" s="126">
        <v>0</v>
      </c>
      <c r="F467" s="126">
        <v>50</v>
      </c>
      <c r="G467" s="126">
        <v>50</v>
      </c>
      <c r="H467" s="126">
        <v>78110000</v>
      </c>
      <c r="I467" s="128">
        <v>234504</v>
      </c>
      <c r="J467" s="128">
        <f t="shared" si="15"/>
        <v>11725200</v>
      </c>
    </row>
    <row r="468" spans="1:10">
      <c r="A468" s="124">
        <f t="shared" si="16"/>
        <v>269</v>
      </c>
      <c r="B468" s="126">
        <v>64221</v>
      </c>
      <c r="C468" s="104" t="s">
        <v>428</v>
      </c>
      <c r="D468" s="126" t="s">
        <v>230</v>
      </c>
      <c r="E468" s="126">
        <v>0</v>
      </c>
      <c r="F468" s="126">
        <v>50</v>
      </c>
      <c r="G468" s="126">
        <v>50</v>
      </c>
      <c r="H468" s="126">
        <v>78110000</v>
      </c>
      <c r="I468" s="128">
        <v>234504</v>
      </c>
      <c r="J468" s="128">
        <f t="shared" si="15"/>
        <v>11725200</v>
      </c>
    </row>
    <row r="469" spans="1:10">
      <c r="A469" s="124">
        <f t="shared" si="16"/>
        <v>270</v>
      </c>
      <c r="B469" s="126">
        <v>64221</v>
      </c>
      <c r="C469" s="104" t="s">
        <v>429</v>
      </c>
      <c r="D469" s="126" t="s">
        <v>230</v>
      </c>
      <c r="E469" s="126">
        <v>0</v>
      </c>
      <c r="F469" s="126">
        <v>50</v>
      </c>
      <c r="G469" s="126">
        <v>50</v>
      </c>
      <c r="H469" s="126">
        <v>78110000</v>
      </c>
      <c r="I469" s="128">
        <v>234504</v>
      </c>
      <c r="J469" s="128">
        <f t="shared" si="15"/>
        <v>11725200</v>
      </c>
    </row>
    <row r="470" spans="1:10">
      <c r="A470" s="124">
        <f t="shared" si="16"/>
        <v>271</v>
      </c>
      <c r="B470" s="126">
        <v>64221</v>
      </c>
      <c r="C470" s="104" t="s">
        <v>430</v>
      </c>
      <c r="D470" s="126" t="s">
        <v>230</v>
      </c>
      <c r="E470" s="126">
        <v>0</v>
      </c>
      <c r="F470" s="126">
        <v>100</v>
      </c>
      <c r="G470" s="126">
        <v>100</v>
      </c>
      <c r="H470" s="126">
        <v>78110000</v>
      </c>
      <c r="I470" s="128">
        <v>234504</v>
      </c>
      <c r="J470" s="128">
        <f t="shared" si="15"/>
        <v>23450400</v>
      </c>
    </row>
    <row r="471" spans="1:10">
      <c r="A471" s="124">
        <f t="shared" si="16"/>
        <v>272</v>
      </c>
      <c r="B471" s="126">
        <v>64221</v>
      </c>
      <c r="C471" s="104" t="s">
        <v>431</v>
      </c>
      <c r="D471" s="126" t="s">
        <v>230</v>
      </c>
      <c r="E471" s="126">
        <v>0</v>
      </c>
      <c r="F471" s="126">
        <v>50</v>
      </c>
      <c r="G471" s="126">
        <v>50</v>
      </c>
      <c r="H471" s="126">
        <v>78110000</v>
      </c>
      <c r="I471" s="128">
        <v>234504</v>
      </c>
      <c r="J471" s="128">
        <f t="shared" si="15"/>
        <v>11725200</v>
      </c>
    </row>
    <row r="472" spans="1:10">
      <c r="A472" s="124">
        <f t="shared" si="16"/>
        <v>273</v>
      </c>
      <c r="B472" s="126">
        <v>64221</v>
      </c>
      <c r="C472" s="104" t="s">
        <v>432</v>
      </c>
      <c r="D472" s="126" t="s">
        <v>230</v>
      </c>
      <c r="E472" s="126">
        <v>0</v>
      </c>
      <c r="F472" s="126">
        <v>50</v>
      </c>
      <c r="G472" s="126">
        <v>50</v>
      </c>
      <c r="H472" s="126">
        <v>78110000</v>
      </c>
      <c r="I472" s="128">
        <v>234504</v>
      </c>
      <c r="J472" s="128">
        <f t="shared" si="15"/>
        <v>11725200</v>
      </c>
    </row>
    <row r="473" spans="1:10">
      <c r="A473" s="124">
        <f t="shared" si="16"/>
        <v>274</v>
      </c>
      <c r="B473" s="126">
        <v>64221</v>
      </c>
      <c r="C473" s="104" t="s">
        <v>433</v>
      </c>
      <c r="D473" s="126" t="s">
        <v>230</v>
      </c>
      <c r="E473" s="126">
        <v>0</v>
      </c>
      <c r="F473" s="126">
        <v>100</v>
      </c>
      <c r="G473" s="126">
        <v>100</v>
      </c>
      <c r="H473" s="126">
        <v>78110000</v>
      </c>
      <c r="I473" s="128">
        <v>234504</v>
      </c>
      <c r="J473" s="128">
        <f t="shared" si="15"/>
        <v>23450400</v>
      </c>
    </row>
    <row r="474" spans="1:10">
      <c r="A474" s="124">
        <f t="shared" si="16"/>
        <v>275</v>
      </c>
      <c r="B474" s="126">
        <v>64221</v>
      </c>
      <c r="C474" s="104" t="s">
        <v>434</v>
      </c>
      <c r="D474" s="126" t="s">
        <v>230</v>
      </c>
      <c r="E474" s="126">
        <v>0</v>
      </c>
      <c r="F474" s="126">
        <v>100</v>
      </c>
      <c r="G474" s="126">
        <v>100</v>
      </c>
      <c r="H474" s="126">
        <v>78110000</v>
      </c>
      <c r="I474" s="128">
        <v>234504</v>
      </c>
      <c r="J474" s="128">
        <f t="shared" si="15"/>
        <v>23450400</v>
      </c>
    </row>
    <row r="475" spans="1:10">
      <c r="A475" s="124">
        <f t="shared" si="16"/>
        <v>276</v>
      </c>
      <c r="B475" s="126">
        <v>64221</v>
      </c>
      <c r="C475" s="104" t="s">
        <v>435</v>
      </c>
      <c r="D475" s="126" t="s">
        <v>230</v>
      </c>
      <c r="E475" s="126">
        <v>0</v>
      </c>
      <c r="F475" s="126">
        <v>50</v>
      </c>
      <c r="G475" s="126">
        <v>50</v>
      </c>
      <c r="H475" s="126">
        <v>78110000</v>
      </c>
      <c r="I475" s="128">
        <v>234504</v>
      </c>
      <c r="J475" s="128">
        <f t="shared" si="15"/>
        <v>11725200</v>
      </c>
    </row>
    <row r="476" spans="1:10">
      <c r="A476" s="124">
        <f t="shared" si="16"/>
        <v>277</v>
      </c>
      <c r="B476" s="126">
        <v>64221</v>
      </c>
      <c r="C476" s="104" t="s">
        <v>436</v>
      </c>
      <c r="D476" s="126" t="s">
        <v>230</v>
      </c>
      <c r="E476" s="126">
        <v>0</v>
      </c>
      <c r="F476" s="126">
        <v>50</v>
      </c>
      <c r="G476" s="126">
        <v>50</v>
      </c>
      <c r="H476" s="126">
        <v>78110000</v>
      </c>
      <c r="I476" s="128">
        <v>234504</v>
      </c>
      <c r="J476" s="128">
        <f t="shared" si="15"/>
        <v>11725200</v>
      </c>
    </row>
    <row r="477" spans="1:10">
      <c r="A477" s="124">
        <f t="shared" si="16"/>
        <v>278</v>
      </c>
      <c r="B477" s="126">
        <v>64221</v>
      </c>
      <c r="C477" s="104" t="s">
        <v>437</v>
      </c>
      <c r="D477" s="126" t="s">
        <v>230</v>
      </c>
      <c r="E477" s="126">
        <v>0</v>
      </c>
      <c r="F477" s="126">
        <v>50</v>
      </c>
      <c r="G477" s="126">
        <v>50</v>
      </c>
      <c r="H477" s="126">
        <v>78110000</v>
      </c>
      <c r="I477" s="128">
        <v>234504</v>
      </c>
      <c r="J477" s="128">
        <f t="shared" si="15"/>
        <v>11725200</v>
      </c>
    </row>
    <row r="478" spans="1:10">
      <c r="A478" s="124">
        <f t="shared" si="16"/>
        <v>279</v>
      </c>
      <c r="B478" s="126">
        <v>64221</v>
      </c>
      <c r="C478" s="104" t="s">
        <v>438</v>
      </c>
      <c r="D478" s="126" t="s">
        <v>230</v>
      </c>
      <c r="E478" s="126">
        <v>0</v>
      </c>
      <c r="F478" s="126">
        <v>50</v>
      </c>
      <c r="G478" s="126">
        <v>50</v>
      </c>
      <c r="H478" s="126">
        <v>78110000</v>
      </c>
      <c r="I478" s="128">
        <v>234504</v>
      </c>
      <c r="J478" s="128">
        <f t="shared" si="15"/>
        <v>11725200</v>
      </c>
    </row>
    <row r="479" spans="1:10">
      <c r="A479" s="124">
        <f t="shared" si="16"/>
        <v>280</v>
      </c>
      <c r="B479" s="126">
        <v>64221</v>
      </c>
      <c r="C479" s="104" t="s">
        <v>439</v>
      </c>
      <c r="D479" s="126" t="s">
        <v>230</v>
      </c>
      <c r="E479" s="126">
        <v>0</v>
      </c>
      <c r="F479" s="126">
        <v>50</v>
      </c>
      <c r="G479" s="126">
        <v>50</v>
      </c>
      <c r="H479" s="126">
        <v>78110000</v>
      </c>
      <c r="I479" s="128">
        <v>234504</v>
      </c>
      <c r="J479" s="128">
        <f t="shared" si="15"/>
        <v>11725200</v>
      </c>
    </row>
    <row r="480" spans="1:10">
      <c r="A480" s="124">
        <f t="shared" si="16"/>
        <v>281</v>
      </c>
      <c r="B480" s="126">
        <v>64221</v>
      </c>
      <c r="C480" s="104" t="s">
        <v>440</v>
      </c>
      <c r="D480" s="126" t="s">
        <v>230</v>
      </c>
      <c r="E480" s="126">
        <v>0</v>
      </c>
      <c r="F480" s="126">
        <v>50</v>
      </c>
      <c r="G480" s="126">
        <v>50</v>
      </c>
      <c r="H480" s="126">
        <v>78110000</v>
      </c>
      <c r="I480" s="128">
        <v>234504</v>
      </c>
      <c r="J480" s="128">
        <f t="shared" si="15"/>
        <v>11725200</v>
      </c>
    </row>
    <row r="481" spans="1:10">
      <c r="A481" s="124">
        <f t="shared" si="16"/>
        <v>282</v>
      </c>
      <c r="B481" s="126">
        <v>64221</v>
      </c>
      <c r="C481" s="104" t="s">
        <v>441</v>
      </c>
      <c r="D481" s="126" t="s">
        <v>230</v>
      </c>
      <c r="E481" s="126">
        <v>0</v>
      </c>
      <c r="F481" s="126">
        <v>50</v>
      </c>
      <c r="G481" s="126">
        <v>50</v>
      </c>
      <c r="H481" s="126">
        <v>78110000</v>
      </c>
      <c r="I481" s="128">
        <v>234504</v>
      </c>
      <c r="J481" s="128">
        <f t="shared" si="15"/>
        <v>11725200</v>
      </c>
    </row>
    <row r="482" spans="1:10">
      <c r="A482" s="124">
        <f t="shared" si="16"/>
        <v>283</v>
      </c>
      <c r="B482" s="126">
        <v>64221</v>
      </c>
      <c r="C482" s="104" t="s">
        <v>442</v>
      </c>
      <c r="D482" s="126" t="s">
        <v>230</v>
      </c>
      <c r="E482" s="126">
        <v>0</v>
      </c>
      <c r="F482" s="126">
        <v>50</v>
      </c>
      <c r="G482" s="126">
        <v>50</v>
      </c>
      <c r="H482" s="126">
        <v>78110000</v>
      </c>
      <c r="I482" s="128">
        <v>234504</v>
      </c>
      <c r="J482" s="128">
        <f t="shared" si="15"/>
        <v>11725200</v>
      </c>
    </row>
    <row r="483" spans="1:10">
      <c r="A483" s="124">
        <f t="shared" si="16"/>
        <v>284</v>
      </c>
      <c r="B483" s="126">
        <v>64221</v>
      </c>
      <c r="C483" s="104" t="s">
        <v>443</v>
      </c>
      <c r="D483" s="126" t="s">
        <v>230</v>
      </c>
      <c r="E483" s="126">
        <v>0</v>
      </c>
      <c r="F483" s="126">
        <v>50</v>
      </c>
      <c r="G483" s="126">
        <v>50</v>
      </c>
      <c r="H483" s="126">
        <v>78110000</v>
      </c>
      <c r="I483" s="128">
        <v>234504</v>
      </c>
      <c r="J483" s="128">
        <f t="shared" si="15"/>
        <v>11725200</v>
      </c>
    </row>
    <row r="484" spans="1:10">
      <c r="A484" s="124">
        <f t="shared" si="16"/>
        <v>285</v>
      </c>
      <c r="B484" s="126">
        <v>64221</v>
      </c>
      <c r="C484" s="104" t="s">
        <v>444</v>
      </c>
      <c r="D484" s="126" t="s">
        <v>230</v>
      </c>
      <c r="E484" s="126">
        <v>0</v>
      </c>
      <c r="F484" s="126">
        <v>50</v>
      </c>
      <c r="G484" s="126">
        <v>50</v>
      </c>
      <c r="H484" s="126">
        <v>78110000</v>
      </c>
      <c r="I484" s="128">
        <v>234504</v>
      </c>
      <c r="J484" s="128">
        <f t="shared" si="15"/>
        <v>11725200</v>
      </c>
    </row>
    <row r="485" spans="1:10">
      <c r="A485" s="124">
        <f t="shared" si="16"/>
        <v>286</v>
      </c>
      <c r="B485" s="126">
        <v>64221</v>
      </c>
      <c r="C485" s="104" t="s">
        <v>445</v>
      </c>
      <c r="D485" s="126" t="s">
        <v>230</v>
      </c>
      <c r="E485" s="126">
        <v>0</v>
      </c>
      <c r="F485" s="126">
        <v>50</v>
      </c>
      <c r="G485" s="126">
        <v>50</v>
      </c>
      <c r="H485" s="126">
        <v>78110000</v>
      </c>
      <c r="I485" s="128">
        <v>234504</v>
      </c>
      <c r="J485" s="128">
        <f t="shared" si="15"/>
        <v>11725200</v>
      </c>
    </row>
    <row r="486" spans="1:10">
      <c r="A486" s="124">
        <f t="shared" si="16"/>
        <v>287</v>
      </c>
      <c r="B486" s="126">
        <v>64221</v>
      </c>
      <c r="C486" s="104" t="s">
        <v>446</v>
      </c>
      <c r="D486" s="126" t="s">
        <v>230</v>
      </c>
      <c r="E486" s="126">
        <v>0</v>
      </c>
      <c r="F486" s="126">
        <v>50</v>
      </c>
      <c r="G486" s="126">
        <v>50</v>
      </c>
      <c r="H486" s="126">
        <v>78110000</v>
      </c>
      <c r="I486" s="128">
        <v>234504</v>
      </c>
      <c r="J486" s="128">
        <f t="shared" si="15"/>
        <v>11725200</v>
      </c>
    </row>
    <row r="487" spans="1:10">
      <c r="A487" s="124">
        <f t="shared" si="16"/>
        <v>288</v>
      </c>
      <c r="B487" s="126">
        <v>64221</v>
      </c>
      <c r="C487" s="104" t="s">
        <v>447</v>
      </c>
      <c r="D487" s="126" t="s">
        <v>230</v>
      </c>
      <c r="E487" s="126">
        <v>0</v>
      </c>
      <c r="F487" s="126">
        <v>50</v>
      </c>
      <c r="G487" s="126">
        <v>50</v>
      </c>
      <c r="H487" s="126">
        <v>78110000</v>
      </c>
      <c r="I487" s="128">
        <v>234504</v>
      </c>
      <c r="J487" s="128">
        <f t="shared" si="15"/>
        <v>11725200</v>
      </c>
    </row>
    <row r="488" spans="1:10">
      <c r="A488" s="124">
        <f t="shared" si="16"/>
        <v>289</v>
      </c>
      <c r="B488" s="126">
        <v>64221</v>
      </c>
      <c r="C488" s="104" t="s">
        <v>448</v>
      </c>
      <c r="D488" s="126" t="s">
        <v>230</v>
      </c>
      <c r="E488" s="126">
        <v>0</v>
      </c>
      <c r="F488" s="126">
        <v>50</v>
      </c>
      <c r="G488" s="126">
        <v>50</v>
      </c>
      <c r="H488" s="126">
        <v>78110000</v>
      </c>
      <c r="I488" s="128">
        <v>234504</v>
      </c>
      <c r="J488" s="128">
        <f t="shared" si="15"/>
        <v>11725200</v>
      </c>
    </row>
    <row r="489" spans="1:10">
      <c r="A489" s="124">
        <f t="shared" si="16"/>
        <v>290</v>
      </c>
      <c r="B489" s="126">
        <v>64221</v>
      </c>
      <c r="C489" s="104" t="s">
        <v>449</v>
      </c>
      <c r="D489" s="126" t="s">
        <v>230</v>
      </c>
      <c r="E489" s="126">
        <v>0</v>
      </c>
      <c r="F489" s="126">
        <v>50</v>
      </c>
      <c r="G489" s="126">
        <v>50</v>
      </c>
      <c r="H489" s="126">
        <v>78110000</v>
      </c>
      <c r="I489" s="128">
        <v>234504</v>
      </c>
      <c r="J489" s="128">
        <f t="shared" si="15"/>
        <v>11725200</v>
      </c>
    </row>
    <row r="490" spans="1:10">
      <c r="A490" s="124">
        <f t="shared" si="16"/>
        <v>291</v>
      </c>
      <c r="B490" s="126">
        <v>64221</v>
      </c>
      <c r="C490" s="104" t="s">
        <v>450</v>
      </c>
      <c r="D490" s="126" t="s">
        <v>230</v>
      </c>
      <c r="E490" s="126">
        <v>0</v>
      </c>
      <c r="F490" s="126">
        <v>50</v>
      </c>
      <c r="G490" s="126">
        <v>50</v>
      </c>
      <c r="H490" s="126">
        <v>78110000</v>
      </c>
      <c r="I490" s="128">
        <v>234504</v>
      </c>
      <c r="J490" s="128">
        <f t="shared" si="15"/>
        <v>11725200</v>
      </c>
    </row>
    <row r="491" spans="1:10">
      <c r="A491" s="124">
        <f t="shared" si="16"/>
        <v>292</v>
      </c>
      <c r="B491" s="126">
        <v>64221</v>
      </c>
      <c r="C491" s="104" t="s">
        <v>451</v>
      </c>
      <c r="D491" s="126" t="s">
        <v>230</v>
      </c>
      <c r="E491" s="126">
        <v>0</v>
      </c>
      <c r="F491" s="126">
        <v>50</v>
      </c>
      <c r="G491" s="126">
        <v>50</v>
      </c>
      <c r="H491" s="126">
        <v>78110000</v>
      </c>
      <c r="I491" s="128">
        <v>234504</v>
      </c>
      <c r="J491" s="128">
        <f t="shared" si="15"/>
        <v>11725200</v>
      </c>
    </row>
    <row r="492" spans="1:10">
      <c r="A492" s="124">
        <f t="shared" si="16"/>
        <v>293</v>
      </c>
      <c r="B492" s="126">
        <v>64221</v>
      </c>
      <c r="C492" s="104" t="s">
        <v>452</v>
      </c>
      <c r="D492" s="126" t="s">
        <v>230</v>
      </c>
      <c r="E492" s="126">
        <v>0</v>
      </c>
      <c r="F492" s="126">
        <v>50</v>
      </c>
      <c r="G492" s="126">
        <v>50</v>
      </c>
      <c r="H492" s="126">
        <v>78110000</v>
      </c>
      <c r="I492" s="128">
        <v>234504</v>
      </c>
      <c r="J492" s="128">
        <f t="shared" si="15"/>
        <v>11725200</v>
      </c>
    </row>
    <row r="493" spans="1:10">
      <c r="A493" s="124">
        <f t="shared" si="16"/>
        <v>294</v>
      </c>
      <c r="B493" s="126">
        <v>64221</v>
      </c>
      <c r="C493" s="104" t="s">
        <v>453</v>
      </c>
      <c r="D493" s="126" t="s">
        <v>230</v>
      </c>
      <c r="E493" s="126">
        <v>0</v>
      </c>
      <c r="F493" s="126">
        <v>50</v>
      </c>
      <c r="G493" s="126">
        <v>50</v>
      </c>
      <c r="H493" s="126">
        <v>78110000</v>
      </c>
      <c r="I493" s="128">
        <v>234504</v>
      </c>
      <c r="J493" s="128">
        <f t="shared" si="15"/>
        <v>11725200</v>
      </c>
    </row>
    <row r="494" spans="1:10">
      <c r="A494" s="124">
        <f t="shared" si="16"/>
        <v>295</v>
      </c>
      <c r="B494" s="126">
        <v>64221</v>
      </c>
      <c r="C494" s="104" t="s">
        <v>454</v>
      </c>
      <c r="D494" s="126" t="s">
        <v>230</v>
      </c>
      <c r="E494" s="126">
        <v>0</v>
      </c>
      <c r="F494" s="126">
        <v>50</v>
      </c>
      <c r="G494" s="126">
        <v>50</v>
      </c>
      <c r="H494" s="126">
        <v>78110000</v>
      </c>
      <c r="I494" s="128">
        <v>234504</v>
      </c>
      <c r="J494" s="128">
        <f t="shared" si="15"/>
        <v>11725200</v>
      </c>
    </row>
    <row r="495" spans="1:10">
      <c r="A495" s="124">
        <f t="shared" si="16"/>
        <v>296</v>
      </c>
      <c r="B495" s="126">
        <v>64221</v>
      </c>
      <c r="C495" s="104" t="s">
        <v>455</v>
      </c>
      <c r="D495" s="126" t="s">
        <v>230</v>
      </c>
      <c r="E495" s="126">
        <v>0</v>
      </c>
      <c r="F495" s="126">
        <v>50</v>
      </c>
      <c r="G495" s="126">
        <v>50</v>
      </c>
      <c r="H495" s="126">
        <v>78110000</v>
      </c>
      <c r="I495" s="128">
        <v>234504</v>
      </c>
      <c r="J495" s="128">
        <f t="shared" si="15"/>
        <v>11725200</v>
      </c>
    </row>
    <row r="496" spans="1:10">
      <c r="A496" s="124">
        <f t="shared" si="16"/>
        <v>297</v>
      </c>
      <c r="B496" s="126">
        <v>64221</v>
      </c>
      <c r="C496" s="104" t="s">
        <v>456</v>
      </c>
      <c r="D496" s="126" t="s">
        <v>230</v>
      </c>
      <c r="E496" s="126">
        <v>0</v>
      </c>
      <c r="F496" s="126">
        <v>10</v>
      </c>
      <c r="G496" s="126">
        <v>10</v>
      </c>
      <c r="H496" s="126">
        <v>78110000</v>
      </c>
      <c r="I496" s="128">
        <v>234504</v>
      </c>
      <c r="J496" s="128">
        <f t="shared" si="15"/>
        <v>2345040</v>
      </c>
    </row>
    <row r="497" spans="1:10">
      <c r="A497" s="124">
        <f t="shared" si="16"/>
        <v>298</v>
      </c>
      <c r="B497" s="126">
        <v>64221</v>
      </c>
      <c r="C497" s="104" t="s">
        <v>457</v>
      </c>
      <c r="D497" s="126" t="s">
        <v>230</v>
      </c>
      <c r="E497" s="126">
        <v>0</v>
      </c>
      <c r="F497" s="126">
        <v>10</v>
      </c>
      <c r="G497" s="126">
        <v>10</v>
      </c>
      <c r="H497" s="126">
        <v>78110000</v>
      </c>
      <c r="I497" s="128">
        <v>234504</v>
      </c>
      <c r="J497" s="128">
        <f t="shared" si="15"/>
        <v>2345040</v>
      </c>
    </row>
    <row r="498" spans="1:10">
      <c r="A498" s="124">
        <f t="shared" si="16"/>
        <v>299</v>
      </c>
      <c r="B498" s="126">
        <v>64221</v>
      </c>
      <c r="C498" s="104" t="s">
        <v>458</v>
      </c>
      <c r="D498" s="126" t="s">
        <v>230</v>
      </c>
      <c r="E498" s="126">
        <v>0</v>
      </c>
      <c r="F498" s="126">
        <v>10</v>
      </c>
      <c r="G498" s="126">
        <v>10</v>
      </c>
      <c r="H498" s="126">
        <v>78110000</v>
      </c>
      <c r="I498" s="128">
        <v>234504</v>
      </c>
      <c r="J498" s="128">
        <f t="shared" si="15"/>
        <v>2345040</v>
      </c>
    </row>
    <row r="499" spans="1:10">
      <c r="A499" s="124">
        <f t="shared" si="16"/>
        <v>300</v>
      </c>
      <c r="B499" s="126">
        <v>64221</v>
      </c>
      <c r="C499" s="104" t="s">
        <v>459</v>
      </c>
      <c r="D499" s="126" t="s">
        <v>230</v>
      </c>
      <c r="E499" s="126">
        <v>0</v>
      </c>
      <c r="F499" s="126">
        <v>30</v>
      </c>
      <c r="G499" s="126">
        <v>30</v>
      </c>
      <c r="H499" s="126">
        <v>78110000</v>
      </c>
      <c r="I499" s="128">
        <v>234504</v>
      </c>
      <c r="J499" s="128">
        <f t="shared" si="15"/>
        <v>7035120</v>
      </c>
    </row>
    <row r="500" spans="1:10">
      <c r="A500" s="124">
        <f t="shared" si="16"/>
        <v>301</v>
      </c>
      <c r="B500" s="126">
        <v>64221</v>
      </c>
      <c r="C500" s="104" t="s">
        <v>460</v>
      </c>
      <c r="D500" s="126" t="s">
        <v>230</v>
      </c>
      <c r="E500" s="126">
        <v>0</v>
      </c>
      <c r="F500" s="126">
        <v>10</v>
      </c>
      <c r="G500" s="126">
        <v>10</v>
      </c>
      <c r="H500" s="126">
        <v>78110000</v>
      </c>
      <c r="I500" s="128">
        <v>234504</v>
      </c>
      <c r="J500" s="128">
        <f t="shared" si="15"/>
        <v>2345040</v>
      </c>
    </row>
    <row r="501" spans="1:10">
      <c r="A501" s="124">
        <f t="shared" si="16"/>
        <v>302</v>
      </c>
      <c r="B501" s="126">
        <v>64221</v>
      </c>
      <c r="C501" s="104" t="s">
        <v>461</v>
      </c>
      <c r="D501" s="126" t="s">
        <v>230</v>
      </c>
      <c r="E501" s="126">
        <v>0</v>
      </c>
      <c r="F501" s="126">
        <v>50</v>
      </c>
      <c r="G501" s="126">
        <v>50</v>
      </c>
      <c r="H501" s="126">
        <v>78110000</v>
      </c>
      <c r="I501" s="128">
        <v>234504</v>
      </c>
      <c r="J501" s="128">
        <f t="shared" si="15"/>
        <v>11725200</v>
      </c>
    </row>
    <row r="502" spans="1:10">
      <c r="A502" s="124">
        <f t="shared" si="16"/>
        <v>303</v>
      </c>
      <c r="B502" s="126">
        <v>64221</v>
      </c>
      <c r="C502" s="104" t="s">
        <v>462</v>
      </c>
      <c r="D502" s="126" t="s">
        <v>230</v>
      </c>
      <c r="E502" s="126">
        <v>0</v>
      </c>
      <c r="F502" s="126">
        <v>20</v>
      </c>
      <c r="G502" s="126">
        <v>20</v>
      </c>
      <c r="H502" s="126">
        <v>78110000</v>
      </c>
      <c r="I502" s="128">
        <v>234504</v>
      </c>
      <c r="J502" s="128">
        <f t="shared" si="15"/>
        <v>4690080</v>
      </c>
    </row>
    <row r="503" spans="1:10">
      <c r="A503" s="124">
        <f t="shared" si="16"/>
        <v>304</v>
      </c>
      <c r="B503" s="126">
        <v>64221</v>
      </c>
      <c r="C503" s="104" t="s">
        <v>463</v>
      </c>
      <c r="D503" s="126" t="s">
        <v>230</v>
      </c>
      <c r="E503" s="126">
        <v>0</v>
      </c>
      <c r="F503" s="126">
        <v>50</v>
      </c>
      <c r="G503" s="126">
        <v>50</v>
      </c>
      <c r="H503" s="126">
        <v>78110000</v>
      </c>
      <c r="I503" s="128">
        <v>234504</v>
      </c>
      <c r="J503" s="128">
        <f t="shared" si="15"/>
        <v>11725200</v>
      </c>
    </row>
    <row r="504" spans="1:10">
      <c r="A504" s="124">
        <f t="shared" si="16"/>
        <v>305</v>
      </c>
      <c r="B504" s="126">
        <v>64221</v>
      </c>
      <c r="C504" s="104" t="s">
        <v>464</v>
      </c>
      <c r="D504" s="126" t="s">
        <v>230</v>
      </c>
      <c r="E504" s="126">
        <v>0</v>
      </c>
      <c r="F504" s="126">
        <v>30</v>
      </c>
      <c r="G504" s="126">
        <v>30</v>
      </c>
      <c r="H504" s="126">
        <v>78110000</v>
      </c>
      <c r="I504" s="128">
        <v>234504</v>
      </c>
      <c r="J504" s="128">
        <f t="shared" si="15"/>
        <v>7035120</v>
      </c>
    </row>
    <row r="505" spans="1:10">
      <c r="A505" s="124">
        <f t="shared" si="16"/>
        <v>306</v>
      </c>
      <c r="B505" s="126">
        <v>64221</v>
      </c>
      <c r="C505" s="104" t="s">
        <v>465</v>
      </c>
      <c r="D505" s="126" t="s">
        <v>230</v>
      </c>
      <c r="E505" s="126">
        <v>0</v>
      </c>
      <c r="F505" s="126">
        <v>10</v>
      </c>
      <c r="G505" s="126">
        <v>10</v>
      </c>
      <c r="H505" s="126">
        <v>78110000</v>
      </c>
      <c r="I505" s="128">
        <v>234504</v>
      </c>
      <c r="J505" s="128">
        <f t="shared" si="15"/>
        <v>2345040</v>
      </c>
    </row>
    <row r="506" spans="1:10">
      <c r="A506" s="124">
        <f t="shared" si="16"/>
        <v>307</v>
      </c>
      <c r="B506" s="126">
        <v>64221</v>
      </c>
      <c r="C506" s="104" t="s">
        <v>466</v>
      </c>
      <c r="D506" s="126" t="s">
        <v>230</v>
      </c>
      <c r="E506" s="126">
        <v>0</v>
      </c>
      <c r="F506" s="126">
        <v>50</v>
      </c>
      <c r="G506" s="126">
        <v>50</v>
      </c>
      <c r="H506" s="126">
        <v>78110000</v>
      </c>
      <c r="I506" s="128">
        <v>234504</v>
      </c>
      <c r="J506" s="128">
        <f t="shared" si="15"/>
        <v>11725200</v>
      </c>
    </row>
    <row r="507" spans="1:10">
      <c r="A507" s="124">
        <f t="shared" si="16"/>
        <v>308</v>
      </c>
      <c r="B507" s="126">
        <v>64221</v>
      </c>
      <c r="C507" s="104" t="s">
        <v>467</v>
      </c>
      <c r="D507" s="126" t="s">
        <v>230</v>
      </c>
      <c r="E507" s="126">
        <v>0</v>
      </c>
      <c r="F507" s="126">
        <v>50</v>
      </c>
      <c r="G507" s="126">
        <v>50</v>
      </c>
      <c r="H507" s="126">
        <v>78110000</v>
      </c>
      <c r="I507" s="128">
        <v>234504</v>
      </c>
      <c r="J507" s="128">
        <f t="shared" si="15"/>
        <v>11725200</v>
      </c>
    </row>
    <row r="508" spans="1:10">
      <c r="A508" s="124">
        <f t="shared" si="16"/>
        <v>309</v>
      </c>
      <c r="B508" s="126">
        <v>64221</v>
      </c>
      <c r="C508" s="104" t="s">
        <v>468</v>
      </c>
      <c r="D508" s="126" t="s">
        <v>230</v>
      </c>
      <c r="E508" s="126">
        <v>0</v>
      </c>
      <c r="F508" s="126">
        <v>50</v>
      </c>
      <c r="G508" s="126">
        <v>50</v>
      </c>
      <c r="H508" s="126">
        <v>78110000</v>
      </c>
      <c r="I508" s="128">
        <v>234504</v>
      </c>
      <c r="J508" s="128">
        <f t="shared" si="15"/>
        <v>11725200</v>
      </c>
    </row>
    <row r="509" spans="1:10">
      <c r="A509" s="124">
        <f t="shared" si="16"/>
        <v>310</v>
      </c>
      <c r="B509" s="126">
        <v>64221</v>
      </c>
      <c r="C509" s="104" t="s">
        <v>469</v>
      </c>
      <c r="D509" s="126" t="s">
        <v>230</v>
      </c>
      <c r="E509" s="126">
        <v>0</v>
      </c>
      <c r="F509" s="126">
        <v>50</v>
      </c>
      <c r="G509" s="126">
        <v>50</v>
      </c>
      <c r="H509" s="126">
        <v>78110000</v>
      </c>
      <c r="I509" s="128">
        <v>234504</v>
      </c>
      <c r="J509" s="128">
        <f t="shared" si="15"/>
        <v>11725200</v>
      </c>
    </row>
    <row r="510" spans="1:10">
      <c r="A510" s="124">
        <f t="shared" si="16"/>
        <v>311</v>
      </c>
      <c r="B510" s="126">
        <v>64221</v>
      </c>
      <c r="C510" s="104" t="s">
        <v>470</v>
      </c>
      <c r="D510" s="126" t="s">
        <v>230</v>
      </c>
      <c r="E510" s="126">
        <v>0</v>
      </c>
      <c r="F510" s="126">
        <v>50</v>
      </c>
      <c r="G510" s="126">
        <v>50</v>
      </c>
      <c r="H510" s="126">
        <v>78110000</v>
      </c>
      <c r="I510" s="128">
        <v>234504</v>
      </c>
      <c r="J510" s="128">
        <f t="shared" si="15"/>
        <v>11725200</v>
      </c>
    </row>
    <row r="511" spans="1:10">
      <c r="A511" s="124">
        <f t="shared" si="16"/>
        <v>312</v>
      </c>
      <c r="B511" s="126">
        <v>64221</v>
      </c>
      <c r="C511" s="104" t="s">
        <v>471</v>
      </c>
      <c r="D511" s="126" t="s">
        <v>230</v>
      </c>
      <c r="E511" s="126">
        <v>0</v>
      </c>
      <c r="F511" s="126">
        <v>50</v>
      </c>
      <c r="G511" s="126">
        <v>50</v>
      </c>
      <c r="H511" s="126">
        <v>78110000</v>
      </c>
      <c r="I511" s="128">
        <v>234504</v>
      </c>
      <c r="J511" s="128">
        <f t="shared" si="15"/>
        <v>11725200</v>
      </c>
    </row>
    <row r="512" spans="1:10">
      <c r="A512" s="124">
        <f t="shared" si="16"/>
        <v>313</v>
      </c>
      <c r="B512" s="126">
        <v>64221</v>
      </c>
      <c r="C512" s="104" t="s">
        <v>472</v>
      </c>
      <c r="D512" s="126" t="s">
        <v>230</v>
      </c>
      <c r="E512" s="126">
        <v>0</v>
      </c>
      <c r="F512" s="126">
        <v>50</v>
      </c>
      <c r="G512" s="126">
        <v>50</v>
      </c>
      <c r="H512" s="126">
        <v>78110000</v>
      </c>
      <c r="I512" s="128">
        <v>234504</v>
      </c>
      <c r="J512" s="128">
        <f t="shared" si="15"/>
        <v>11725200</v>
      </c>
    </row>
    <row r="513" spans="1:10">
      <c r="A513" s="124">
        <f t="shared" si="16"/>
        <v>314</v>
      </c>
      <c r="B513" s="126">
        <v>64221</v>
      </c>
      <c r="C513" s="104" t="s">
        <v>473</v>
      </c>
      <c r="D513" s="126" t="s">
        <v>230</v>
      </c>
      <c r="E513" s="126">
        <v>0</v>
      </c>
      <c r="F513" s="126">
        <v>50</v>
      </c>
      <c r="G513" s="126">
        <v>50</v>
      </c>
      <c r="H513" s="126">
        <v>78110000</v>
      </c>
      <c r="I513" s="128">
        <v>234504</v>
      </c>
      <c r="J513" s="128">
        <f t="shared" si="15"/>
        <v>11725200</v>
      </c>
    </row>
    <row r="514" spans="1:10">
      <c r="A514" s="124">
        <f t="shared" si="16"/>
        <v>315</v>
      </c>
      <c r="B514" s="126">
        <v>64221</v>
      </c>
      <c r="C514" s="104" t="s">
        <v>474</v>
      </c>
      <c r="D514" s="126" t="s">
        <v>230</v>
      </c>
      <c r="E514" s="126">
        <v>0</v>
      </c>
      <c r="F514" s="126">
        <v>50</v>
      </c>
      <c r="G514" s="126">
        <v>50</v>
      </c>
      <c r="H514" s="126">
        <v>78110000</v>
      </c>
      <c r="I514" s="128">
        <v>234504</v>
      </c>
      <c r="J514" s="128">
        <f t="shared" si="15"/>
        <v>11725200</v>
      </c>
    </row>
    <row r="515" spans="1:10">
      <c r="A515" s="124">
        <f t="shared" si="16"/>
        <v>316</v>
      </c>
      <c r="B515" s="126">
        <v>64221</v>
      </c>
      <c r="C515" s="104" t="s">
        <v>475</v>
      </c>
      <c r="D515" s="126" t="s">
        <v>230</v>
      </c>
      <c r="E515" s="126">
        <v>0</v>
      </c>
      <c r="F515" s="126">
        <v>50</v>
      </c>
      <c r="G515" s="126">
        <v>50</v>
      </c>
      <c r="H515" s="126">
        <v>78110000</v>
      </c>
      <c r="I515" s="128">
        <v>234504</v>
      </c>
      <c r="J515" s="128">
        <f t="shared" si="15"/>
        <v>11725200</v>
      </c>
    </row>
    <row r="516" spans="1:10">
      <c r="A516" s="124">
        <f t="shared" si="16"/>
        <v>317</v>
      </c>
      <c r="B516" s="126">
        <v>64221</v>
      </c>
      <c r="C516" s="104" t="s">
        <v>476</v>
      </c>
      <c r="D516" s="126" t="s">
        <v>230</v>
      </c>
      <c r="E516" s="126">
        <v>0</v>
      </c>
      <c r="F516" s="126">
        <v>50</v>
      </c>
      <c r="G516" s="126">
        <v>50</v>
      </c>
      <c r="H516" s="126">
        <v>78110000</v>
      </c>
      <c r="I516" s="128">
        <v>234504</v>
      </c>
      <c r="J516" s="128">
        <f t="shared" si="15"/>
        <v>11725200</v>
      </c>
    </row>
    <row r="517" spans="1:10">
      <c r="A517" s="124">
        <f t="shared" si="16"/>
        <v>318</v>
      </c>
      <c r="B517" s="126">
        <v>64221</v>
      </c>
      <c r="C517" s="104" t="s">
        <v>477</v>
      </c>
      <c r="D517" s="126" t="s">
        <v>230</v>
      </c>
      <c r="E517" s="126">
        <v>0</v>
      </c>
      <c r="F517" s="126">
        <v>50</v>
      </c>
      <c r="G517" s="126">
        <v>50</v>
      </c>
      <c r="H517" s="126">
        <v>78110000</v>
      </c>
      <c r="I517" s="128">
        <v>234504</v>
      </c>
      <c r="J517" s="128">
        <f t="shared" si="15"/>
        <v>11725200</v>
      </c>
    </row>
    <row r="518" spans="1:10">
      <c r="A518" s="124">
        <f t="shared" si="16"/>
        <v>319</v>
      </c>
      <c r="B518" s="126">
        <v>64221</v>
      </c>
      <c r="C518" s="104" t="s">
        <v>478</v>
      </c>
      <c r="D518" s="126" t="s">
        <v>230</v>
      </c>
      <c r="E518" s="126">
        <v>0</v>
      </c>
      <c r="F518" s="126">
        <v>50</v>
      </c>
      <c r="G518" s="126">
        <v>50</v>
      </c>
      <c r="H518" s="126">
        <v>78110000</v>
      </c>
      <c r="I518" s="128">
        <v>234504</v>
      </c>
      <c r="J518" s="128">
        <f t="shared" si="15"/>
        <v>11725200</v>
      </c>
    </row>
    <row r="519" spans="1:10">
      <c r="A519" s="124">
        <f t="shared" si="16"/>
        <v>320</v>
      </c>
      <c r="B519" s="126">
        <v>64221</v>
      </c>
      <c r="C519" s="104" t="s">
        <v>479</v>
      </c>
      <c r="D519" s="126" t="s">
        <v>230</v>
      </c>
      <c r="E519" s="126">
        <v>0</v>
      </c>
      <c r="F519" s="126">
        <v>10</v>
      </c>
      <c r="G519" s="126">
        <v>10</v>
      </c>
      <c r="H519" s="126">
        <v>78110000</v>
      </c>
      <c r="I519" s="128">
        <v>234504</v>
      </c>
      <c r="J519" s="128">
        <f t="shared" si="15"/>
        <v>2345040</v>
      </c>
    </row>
    <row r="520" spans="1:10">
      <c r="A520" s="124">
        <f t="shared" si="16"/>
        <v>321</v>
      </c>
      <c r="B520" s="126">
        <v>64221</v>
      </c>
      <c r="C520" s="104" t="s">
        <v>480</v>
      </c>
      <c r="D520" s="126" t="s">
        <v>230</v>
      </c>
      <c r="E520" s="126">
        <v>0</v>
      </c>
      <c r="F520" s="126">
        <v>10</v>
      </c>
      <c r="G520" s="126">
        <v>10</v>
      </c>
      <c r="H520" s="126">
        <v>78110000</v>
      </c>
      <c r="I520" s="128">
        <v>234504</v>
      </c>
      <c r="J520" s="128">
        <f t="shared" si="15"/>
        <v>2345040</v>
      </c>
    </row>
    <row r="521" spans="1:10">
      <c r="A521" s="124">
        <f t="shared" si="16"/>
        <v>322</v>
      </c>
      <c r="B521" s="126">
        <v>64221</v>
      </c>
      <c r="C521" s="104" t="s">
        <v>481</v>
      </c>
      <c r="D521" s="126" t="s">
        <v>230</v>
      </c>
      <c r="E521" s="126">
        <v>0</v>
      </c>
      <c r="F521" s="126">
        <v>10</v>
      </c>
      <c r="G521" s="126">
        <v>10</v>
      </c>
      <c r="H521" s="126">
        <v>78110000</v>
      </c>
      <c r="I521" s="128">
        <v>234504</v>
      </c>
      <c r="J521" s="128">
        <f t="shared" si="15"/>
        <v>2345040</v>
      </c>
    </row>
    <row r="522" spans="1:10">
      <c r="A522" s="124">
        <f t="shared" si="16"/>
        <v>323</v>
      </c>
      <c r="B522" s="126">
        <v>64221</v>
      </c>
      <c r="C522" s="104" t="s">
        <v>482</v>
      </c>
      <c r="D522" s="126" t="s">
        <v>230</v>
      </c>
      <c r="E522" s="126">
        <v>0</v>
      </c>
      <c r="F522" s="126">
        <v>10</v>
      </c>
      <c r="G522" s="126">
        <v>10</v>
      </c>
      <c r="H522" s="126">
        <v>78110000</v>
      </c>
      <c r="I522" s="128">
        <v>234504</v>
      </c>
      <c r="J522" s="128">
        <f t="shared" si="15"/>
        <v>2345040</v>
      </c>
    </row>
    <row r="523" spans="1:10">
      <c r="A523" s="124">
        <f t="shared" si="16"/>
        <v>324</v>
      </c>
      <c r="B523" s="126">
        <v>64221</v>
      </c>
      <c r="C523" s="104" t="s">
        <v>483</v>
      </c>
      <c r="D523" s="126" t="s">
        <v>230</v>
      </c>
      <c r="E523" s="126">
        <v>0</v>
      </c>
      <c r="F523" s="126">
        <v>10</v>
      </c>
      <c r="G523" s="126">
        <v>10</v>
      </c>
      <c r="H523" s="126">
        <v>78110000</v>
      </c>
      <c r="I523" s="128">
        <v>234504</v>
      </c>
      <c r="J523" s="128">
        <f t="shared" si="15"/>
        <v>2345040</v>
      </c>
    </row>
    <row r="524" spans="1:10">
      <c r="A524" s="124">
        <f t="shared" si="16"/>
        <v>325</v>
      </c>
      <c r="B524" s="126">
        <v>64221</v>
      </c>
      <c r="C524" s="104" t="s">
        <v>484</v>
      </c>
      <c r="D524" s="126" t="s">
        <v>230</v>
      </c>
      <c r="E524" s="126">
        <v>0</v>
      </c>
      <c r="F524" s="126">
        <v>10</v>
      </c>
      <c r="G524" s="126">
        <v>10</v>
      </c>
      <c r="H524" s="126">
        <v>78110000</v>
      </c>
      <c r="I524" s="128">
        <v>234504</v>
      </c>
      <c r="J524" s="128">
        <f t="shared" si="15"/>
        <v>2345040</v>
      </c>
    </row>
    <row r="525" spans="1:10">
      <c r="A525" s="124">
        <f t="shared" si="16"/>
        <v>326</v>
      </c>
      <c r="B525" s="126">
        <v>64221</v>
      </c>
      <c r="C525" s="104" t="s">
        <v>485</v>
      </c>
      <c r="D525" s="126" t="s">
        <v>230</v>
      </c>
      <c r="E525" s="126">
        <v>0</v>
      </c>
      <c r="F525" s="126">
        <v>10</v>
      </c>
      <c r="G525" s="126">
        <v>10</v>
      </c>
      <c r="H525" s="126">
        <v>78110000</v>
      </c>
      <c r="I525" s="128">
        <v>234504</v>
      </c>
      <c r="J525" s="128">
        <f t="shared" si="15"/>
        <v>2345040</v>
      </c>
    </row>
    <row r="526" spans="1:10">
      <c r="A526" s="124">
        <f t="shared" si="16"/>
        <v>327</v>
      </c>
      <c r="B526" s="126">
        <v>64221</v>
      </c>
      <c r="C526" s="104" t="s">
        <v>486</v>
      </c>
      <c r="D526" s="126" t="s">
        <v>230</v>
      </c>
      <c r="E526" s="126">
        <v>0</v>
      </c>
      <c r="F526" s="126">
        <v>10</v>
      </c>
      <c r="G526" s="126">
        <v>10</v>
      </c>
      <c r="H526" s="126">
        <v>78110000</v>
      </c>
      <c r="I526" s="128">
        <v>234504</v>
      </c>
      <c r="J526" s="128">
        <f t="shared" si="15"/>
        <v>2345040</v>
      </c>
    </row>
    <row r="527" spans="1:10">
      <c r="A527" s="124">
        <f t="shared" si="16"/>
        <v>328</v>
      </c>
      <c r="B527" s="126">
        <v>64221</v>
      </c>
      <c r="C527" s="104" t="s">
        <v>487</v>
      </c>
      <c r="D527" s="126" t="s">
        <v>230</v>
      </c>
      <c r="E527" s="126">
        <v>0</v>
      </c>
      <c r="F527" s="126">
        <v>10</v>
      </c>
      <c r="G527" s="126">
        <v>10</v>
      </c>
      <c r="H527" s="126">
        <v>78110000</v>
      </c>
      <c r="I527" s="128">
        <v>234504</v>
      </c>
      <c r="J527" s="128">
        <f t="shared" ref="J527:J590" si="17">I527*F527</f>
        <v>2345040</v>
      </c>
    </row>
    <row r="528" spans="1:10">
      <c r="A528" s="124">
        <f t="shared" ref="A528:A591" si="18">A527+1</f>
        <v>329</v>
      </c>
      <c r="B528" s="126">
        <v>64221</v>
      </c>
      <c r="C528" s="104" t="s">
        <v>488</v>
      </c>
      <c r="D528" s="126" t="s">
        <v>230</v>
      </c>
      <c r="E528" s="126">
        <v>0</v>
      </c>
      <c r="F528" s="126">
        <v>10</v>
      </c>
      <c r="G528" s="126">
        <v>10</v>
      </c>
      <c r="H528" s="126">
        <v>78110000</v>
      </c>
      <c r="I528" s="128">
        <v>234504</v>
      </c>
      <c r="J528" s="128">
        <f t="shared" si="17"/>
        <v>2345040</v>
      </c>
    </row>
    <row r="529" spans="1:10">
      <c r="A529" s="124">
        <f t="shared" si="18"/>
        <v>330</v>
      </c>
      <c r="B529" s="126">
        <v>64221</v>
      </c>
      <c r="C529" s="104" t="s">
        <v>489</v>
      </c>
      <c r="D529" s="126" t="s">
        <v>230</v>
      </c>
      <c r="E529" s="126">
        <v>0</v>
      </c>
      <c r="F529" s="126">
        <v>10</v>
      </c>
      <c r="G529" s="126">
        <v>10</v>
      </c>
      <c r="H529" s="126">
        <v>78110000</v>
      </c>
      <c r="I529" s="128">
        <v>234504</v>
      </c>
      <c r="J529" s="128">
        <f t="shared" si="17"/>
        <v>2345040</v>
      </c>
    </row>
    <row r="530" spans="1:10">
      <c r="A530" s="124">
        <f t="shared" si="18"/>
        <v>331</v>
      </c>
      <c r="B530" s="126">
        <v>64221</v>
      </c>
      <c r="C530" s="104" t="s">
        <v>490</v>
      </c>
      <c r="D530" s="126" t="s">
        <v>230</v>
      </c>
      <c r="E530" s="126">
        <v>0</v>
      </c>
      <c r="F530" s="126">
        <v>20</v>
      </c>
      <c r="G530" s="126">
        <v>20</v>
      </c>
      <c r="H530" s="126">
        <v>78110000</v>
      </c>
      <c r="I530" s="128">
        <v>234504</v>
      </c>
      <c r="J530" s="128">
        <f t="shared" si="17"/>
        <v>4690080</v>
      </c>
    </row>
    <row r="531" spans="1:10">
      <c r="A531" s="124">
        <f t="shared" si="18"/>
        <v>332</v>
      </c>
      <c r="B531" s="126">
        <v>64221</v>
      </c>
      <c r="C531" s="104" t="s">
        <v>491</v>
      </c>
      <c r="D531" s="126" t="s">
        <v>230</v>
      </c>
      <c r="E531" s="126">
        <v>0</v>
      </c>
      <c r="F531" s="126">
        <v>10</v>
      </c>
      <c r="G531" s="126">
        <v>10</v>
      </c>
      <c r="H531" s="126">
        <v>78110000</v>
      </c>
      <c r="I531" s="128">
        <v>234504</v>
      </c>
      <c r="J531" s="128">
        <f t="shared" si="17"/>
        <v>2345040</v>
      </c>
    </row>
    <row r="532" spans="1:10">
      <c r="A532" s="124">
        <f t="shared" si="18"/>
        <v>333</v>
      </c>
      <c r="B532" s="126">
        <v>64221</v>
      </c>
      <c r="C532" s="104" t="s">
        <v>492</v>
      </c>
      <c r="D532" s="126" t="s">
        <v>230</v>
      </c>
      <c r="E532" s="126">
        <v>0</v>
      </c>
      <c r="F532" s="126">
        <v>10</v>
      </c>
      <c r="G532" s="126">
        <v>10</v>
      </c>
      <c r="H532" s="126">
        <v>78110000</v>
      </c>
      <c r="I532" s="128">
        <v>234504</v>
      </c>
      <c r="J532" s="128">
        <f t="shared" si="17"/>
        <v>2345040</v>
      </c>
    </row>
    <row r="533" spans="1:10">
      <c r="A533" s="124">
        <f t="shared" si="18"/>
        <v>334</v>
      </c>
      <c r="B533" s="126">
        <v>64221</v>
      </c>
      <c r="C533" s="104" t="s">
        <v>493</v>
      </c>
      <c r="D533" s="126" t="s">
        <v>230</v>
      </c>
      <c r="E533" s="126">
        <v>0</v>
      </c>
      <c r="F533" s="126">
        <v>10</v>
      </c>
      <c r="G533" s="126">
        <v>10</v>
      </c>
      <c r="H533" s="126">
        <v>78110000</v>
      </c>
      <c r="I533" s="128">
        <v>234504</v>
      </c>
      <c r="J533" s="128">
        <f t="shared" si="17"/>
        <v>2345040</v>
      </c>
    </row>
    <row r="534" spans="1:10">
      <c r="A534" s="124">
        <f t="shared" si="18"/>
        <v>335</v>
      </c>
      <c r="B534" s="126">
        <v>64221</v>
      </c>
      <c r="C534" s="104" t="s">
        <v>494</v>
      </c>
      <c r="D534" s="126" t="s">
        <v>230</v>
      </c>
      <c r="E534" s="126">
        <v>0</v>
      </c>
      <c r="F534" s="126">
        <v>10</v>
      </c>
      <c r="G534" s="126">
        <v>10</v>
      </c>
      <c r="H534" s="126">
        <v>78110000</v>
      </c>
      <c r="I534" s="128">
        <v>234504</v>
      </c>
      <c r="J534" s="128">
        <f t="shared" si="17"/>
        <v>2345040</v>
      </c>
    </row>
    <row r="535" spans="1:10">
      <c r="A535" s="124">
        <f t="shared" si="18"/>
        <v>336</v>
      </c>
      <c r="B535" s="126">
        <v>64221</v>
      </c>
      <c r="C535" s="104" t="s">
        <v>495</v>
      </c>
      <c r="D535" s="126" t="s">
        <v>230</v>
      </c>
      <c r="E535" s="126">
        <v>0</v>
      </c>
      <c r="F535" s="126">
        <v>10</v>
      </c>
      <c r="G535" s="126">
        <v>10</v>
      </c>
      <c r="H535" s="126">
        <v>78110000</v>
      </c>
      <c r="I535" s="128">
        <v>234504</v>
      </c>
      <c r="J535" s="128">
        <f t="shared" si="17"/>
        <v>2345040</v>
      </c>
    </row>
    <row r="536" spans="1:10">
      <c r="A536" s="124">
        <f t="shared" si="18"/>
        <v>337</v>
      </c>
      <c r="B536" s="126">
        <v>64221</v>
      </c>
      <c r="C536" s="104" t="s">
        <v>496</v>
      </c>
      <c r="D536" s="126" t="s">
        <v>230</v>
      </c>
      <c r="E536" s="126">
        <v>0</v>
      </c>
      <c r="F536" s="126">
        <v>10</v>
      </c>
      <c r="G536" s="126">
        <v>10</v>
      </c>
      <c r="H536" s="126">
        <v>78110000</v>
      </c>
      <c r="I536" s="128">
        <v>234504</v>
      </c>
      <c r="J536" s="128">
        <f t="shared" si="17"/>
        <v>2345040</v>
      </c>
    </row>
    <row r="537" spans="1:10">
      <c r="A537" s="124">
        <f t="shared" si="18"/>
        <v>338</v>
      </c>
      <c r="B537" s="126">
        <v>64221</v>
      </c>
      <c r="C537" s="104" t="s">
        <v>497</v>
      </c>
      <c r="D537" s="126" t="s">
        <v>230</v>
      </c>
      <c r="E537" s="126">
        <v>0</v>
      </c>
      <c r="F537" s="126">
        <v>10</v>
      </c>
      <c r="G537" s="126">
        <v>10</v>
      </c>
      <c r="H537" s="126">
        <v>78110000</v>
      </c>
      <c r="I537" s="128">
        <v>234504</v>
      </c>
      <c r="J537" s="128">
        <f t="shared" si="17"/>
        <v>2345040</v>
      </c>
    </row>
    <row r="538" spans="1:10">
      <c r="A538" s="124">
        <f t="shared" si="18"/>
        <v>339</v>
      </c>
      <c r="B538" s="126">
        <v>64221</v>
      </c>
      <c r="C538" s="104" t="s">
        <v>498</v>
      </c>
      <c r="D538" s="126" t="s">
        <v>230</v>
      </c>
      <c r="E538" s="126">
        <v>0</v>
      </c>
      <c r="F538" s="126">
        <v>10</v>
      </c>
      <c r="G538" s="126">
        <v>10</v>
      </c>
      <c r="H538" s="126">
        <v>78110000</v>
      </c>
      <c r="I538" s="128">
        <v>234504</v>
      </c>
      <c r="J538" s="128">
        <f t="shared" si="17"/>
        <v>2345040</v>
      </c>
    </row>
    <row r="539" spans="1:10">
      <c r="A539" s="124">
        <f t="shared" si="18"/>
        <v>340</v>
      </c>
      <c r="B539" s="126">
        <v>64221</v>
      </c>
      <c r="C539" s="104" t="s">
        <v>499</v>
      </c>
      <c r="D539" s="126" t="s">
        <v>230</v>
      </c>
      <c r="E539" s="126">
        <v>0</v>
      </c>
      <c r="F539" s="126">
        <v>10</v>
      </c>
      <c r="G539" s="126">
        <v>10</v>
      </c>
      <c r="H539" s="126">
        <v>78110000</v>
      </c>
      <c r="I539" s="128">
        <v>234504</v>
      </c>
      <c r="J539" s="128">
        <f t="shared" si="17"/>
        <v>2345040</v>
      </c>
    </row>
    <row r="540" spans="1:10">
      <c r="A540" s="124">
        <f t="shared" si="18"/>
        <v>341</v>
      </c>
      <c r="B540" s="126">
        <v>64221</v>
      </c>
      <c r="C540" s="104" t="s">
        <v>500</v>
      </c>
      <c r="D540" s="126" t="s">
        <v>230</v>
      </c>
      <c r="E540" s="126">
        <v>0</v>
      </c>
      <c r="F540" s="126">
        <v>10</v>
      </c>
      <c r="G540" s="126">
        <v>10</v>
      </c>
      <c r="H540" s="126">
        <v>78110000</v>
      </c>
      <c r="I540" s="128">
        <v>234504</v>
      </c>
      <c r="J540" s="128">
        <f t="shared" si="17"/>
        <v>2345040</v>
      </c>
    </row>
    <row r="541" spans="1:10">
      <c r="A541" s="124">
        <f t="shared" si="18"/>
        <v>342</v>
      </c>
      <c r="B541" s="126">
        <v>64221</v>
      </c>
      <c r="C541" s="104" t="s">
        <v>501</v>
      </c>
      <c r="D541" s="126" t="s">
        <v>230</v>
      </c>
      <c r="E541" s="126">
        <v>0</v>
      </c>
      <c r="F541" s="126">
        <v>10</v>
      </c>
      <c r="G541" s="126">
        <v>10</v>
      </c>
      <c r="H541" s="126">
        <v>78110000</v>
      </c>
      <c r="I541" s="128">
        <v>234504</v>
      </c>
      <c r="J541" s="128">
        <f t="shared" si="17"/>
        <v>2345040</v>
      </c>
    </row>
    <row r="542" spans="1:10">
      <c r="A542" s="124">
        <f t="shared" si="18"/>
        <v>343</v>
      </c>
      <c r="B542" s="126">
        <v>64221</v>
      </c>
      <c r="C542" s="104" t="s">
        <v>502</v>
      </c>
      <c r="D542" s="126" t="s">
        <v>230</v>
      </c>
      <c r="E542" s="126">
        <v>0</v>
      </c>
      <c r="F542" s="126">
        <v>10</v>
      </c>
      <c r="G542" s="126">
        <v>10</v>
      </c>
      <c r="H542" s="126">
        <v>78110000</v>
      </c>
      <c r="I542" s="128">
        <v>234504</v>
      </c>
      <c r="J542" s="128">
        <f t="shared" si="17"/>
        <v>2345040</v>
      </c>
    </row>
    <row r="543" spans="1:10">
      <c r="A543" s="124">
        <f t="shared" si="18"/>
        <v>344</v>
      </c>
      <c r="B543" s="126">
        <v>64221</v>
      </c>
      <c r="C543" s="104" t="s">
        <v>503</v>
      </c>
      <c r="D543" s="126" t="s">
        <v>230</v>
      </c>
      <c r="E543" s="126">
        <v>0</v>
      </c>
      <c r="F543" s="126">
        <v>10</v>
      </c>
      <c r="G543" s="126">
        <v>10</v>
      </c>
      <c r="H543" s="126">
        <v>78110000</v>
      </c>
      <c r="I543" s="128">
        <v>234504</v>
      </c>
      <c r="J543" s="128">
        <f t="shared" si="17"/>
        <v>2345040</v>
      </c>
    </row>
    <row r="544" spans="1:10">
      <c r="A544" s="124">
        <f t="shared" si="18"/>
        <v>345</v>
      </c>
      <c r="B544" s="126">
        <v>64221</v>
      </c>
      <c r="C544" s="104" t="s">
        <v>504</v>
      </c>
      <c r="D544" s="126" t="s">
        <v>230</v>
      </c>
      <c r="E544" s="126">
        <v>0</v>
      </c>
      <c r="F544" s="126">
        <v>10</v>
      </c>
      <c r="G544" s="126">
        <v>10</v>
      </c>
      <c r="H544" s="126">
        <v>78110000</v>
      </c>
      <c r="I544" s="128">
        <v>234504</v>
      </c>
      <c r="J544" s="128">
        <f t="shared" si="17"/>
        <v>2345040</v>
      </c>
    </row>
    <row r="545" spans="1:10">
      <c r="A545" s="124">
        <f t="shared" si="18"/>
        <v>346</v>
      </c>
      <c r="B545" s="126">
        <v>64221</v>
      </c>
      <c r="C545" s="104" t="s">
        <v>505</v>
      </c>
      <c r="D545" s="126" t="s">
        <v>230</v>
      </c>
      <c r="E545" s="126">
        <v>0</v>
      </c>
      <c r="F545" s="126">
        <v>10</v>
      </c>
      <c r="G545" s="126">
        <v>10</v>
      </c>
      <c r="H545" s="126">
        <v>78110000</v>
      </c>
      <c r="I545" s="128">
        <v>234504</v>
      </c>
      <c r="J545" s="128">
        <f t="shared" si="17"/>
        <v>2345040</v>
      </c>
    </row>
    <row r="546" spans="1:10">
      <c r="A546" s="124">
        <f t="shared" si="18"/>
        <v>347</v>
      </c>
      <c r="B546" s="126">
        <v>64221</v>
      </c>
      <c r="C546" s="104" t="s">
        <v>506</v>
      </c>
      <c r="D546" s="126" t="s">
        <v>230</v>
      </c>
      <c r="E546" s="126">
        <v>0</v>
      </c>
      <c r="F546" s="126">
        <v>10</v>
      </c>
      <c r="G546" s="126">
        <v>10</v>
      </c>
      <c r="H546" s="126">
        <v>78110000</v>
      </c>
      <c r="I546" s="128">
        <v>234504</v>
      </c>
      <c r="J546" s="128">
        <f t="shared" si="17"/>
        <v>2345040</v>
      </c>
    </row>
    <row r="547" spans="1:10">
      <c r="A547" s="124">
        <f t="shared" si="18"/>
        <v>348</v>
      </c>
      <c r="B547" s="126">
        <v>64221</v>
      </c>
      <c r="C547" s="104" t="s">
        <v>507</v>
      </c>
      <c r="D547" s="126" t="s">
        <v>230</v>
      </c>
      <c r="E547" s="126">
        <v>0</v>
      </c>
      <c r="F547" s="126">
        <v>10</v>
      </c>
      <c r="G547" s="126">
        <v>10</v>
      </c>
      <c r="H547" s="126">
        <v>78110000</v>
      </c>
      <c r="I547" s="128">
        <v>234504</v>
      </c>
      <c r="J547" s="128">
        <f t="shared" si="17"/>
        <v>2345040</v>
      </c>
    </row>
    <row r="548" spans="1:10">
      <c r="A548" s="124">
        <f t="shared" si="18"/>
        <v>349</v>
      </c>
      <c r="B548" s="126">
        <v>64221</v>
      </c>
      <c r="C548" s="104" t="s">
        <v>508</v>
      </c>
      <c r="D548" s="126" t="s">
        <v>230</v>
      </c>
      <c r="E548" s="126">
        <v>0</v>
      </c>
      <c r="F548" s="126">
        <v>10</v>
      </c>
      <c r="G548" s="126">
        <v>10</v>
      </c>
      <c r="H548" s="126">
        <v>78110000</v>
      </c>
      <c r="I548" s="128">
        <v>234504</v>
      </c>
      <c r="J548" s="128">
        <f t="shared" si="17"/>
        <v>2345040</v>
      </c>
    </row>
    <row r="549" spans="1:10">
      <c r="A549" s="124">
        <f t="shared" si="18"/>
        <v>350</v>
      </c>
      <c r="B549" s="126">
        <v>64221</v>
      </c>
      <c r="C549" s="104" t="s">
        <v>509</v>
      </c>
      <c r="D549" s="126" t="s">
        <v>230</v>
      </c>
      <c r="E549" s="126">
        <v>0</v>
      </c>
      <c r="F549" s="126">
        <v>10</v>
      </c>
      <c r="G549" s="126">
        <v>10</v>
      </c>
      <c r="H549" s="126">
        <v>78110000</v>
      </c>
      <c r="I549" s="128">
        <v>234504</v>
      </c>
      <c r="J549" s="128">
        <f t="shared" si="17"/>
        <v>2345040</v>
      </c>
    </row>
    <row r="550" spans="1:10">
      <c r="A550" s="124">
        <f t="shared" si="18"/>
        <v>351</v>
      </c>
      <c r="B550" s="126">
        <v>64221</v>
      </c>
      <c r="C550" s="104" t="s">
        <v>510</v>
      </c>
      <c r="D550" s="126" t="s">
        <v>230</v>
      </c>
      <c r="E550" s="126">
        <v>0</v>
      </c>
      <c r="F550" s="126">
        <v>10</v>
      </c>
      <c r="G550" s="126">
        <v>10</v>
      </c>
      <c r="H550" s="126">
        <v>78110000</v>
      </c>
      <c r="I550" s="128">
        <v>234504</v>
      </c>
      <c r="J550" s="128">
        <f t="shared" si="17"/>
        <v>2345040</v>
      </c>
    </row>
    <row r="551" spans="1:10">
      <c r="A551" s="124">
        <f t="shared" si="18"/>
        <v>352</v>
      </c>
      <c r="B551" s="126">
        <v>64221</v>
      </c>
      <c r="C551" s="104" t="s">
        <v>511</v>
      </c>
      <c r="D551" s="126" t="s">
        <v>230</v>
      </c>
      <c r="E551" s="126">
        <v>0</v>
      </c>
      <c r="F551" s="126">
        <v>10</v>
      </c>
      <c r="G551" s="126">
        <v>10</v>
      </c>
      <c r="H551" s="126">
        <v>78110000</v>
      </c>
      <c r="I551" s="128">
        <v>234504</v>
      </c>
      <c r="J551" s="128">
        <f t="shared" si="17"/>
        <v>2345040</v>
      </c>
    </row>
    <row r="552" spans="1:10">
      <c r="A552" s="124">
        <f t="shared" si="18"/>
        <v>353</v>
      </c>
      <c r="B552" s="126">
        <v>64221</v>
      </c>
      <c r="C552" s="104" t="s">
        <v>512</v>
      </c>
      <c r="D552" s="126" t="s">
        <v>230</v>
      </c>
      <c r="E552" s="126">
        <v>0</v>
      </c>
      <c r="F552" s="126">
        <v>10</v>
      </c>
      <c r="G552" s="126">
        <v>10</v>
      </c>
      <c r="H552" s="126">
        <v>78110000</v>
      </c>
      <c r="I552" s="128">
        <v>234504</v>
      </c>
      <c r="J552" s="128">
        <f t="shared" si="17"/>
        <v>2345040</v>
      </c>
    </row>
    <row r="553" spans="1:10">
      <c r="A553" s="124">
        <f t="shared" si="18"/>
        <v>354</v>
      </c>
      <c r="B553" s="126">
        <v>64221</v>
      </c>
      <c r="C553" s="104" t="s">
        <v>513</v>
      </c>
      <c r="D553" s="126" t="s">
        <v>230</v>
      </c>
      <c r="E553" s="126">
        <v>0</v>
      </c>
      <c r="F553" s="126">
        <v>10</v>
      </c>
      <c r="G553" s="126">
        <v>10</v>
      </c>
      <c r="H553" s="126">
        <v>78110000</v>
      </c>
      <c r="I553" s="128">
        <v>234504</v>
      </c>
      <c r="J553" s="128">
        <f t="shared" si="17"/>
        <v>2345040</v>
      </c>
    </row>
    <row r="554" spans="1:10">
      <c r="A554" s="124">
        <f t="shared" si="18"/>
        <v>355</v>
      </c>
      <c r="B554" s="126">
        <v>64221</v>
      </c>
      <c r="C554" s="104" t="s">
        <v>514</v>
      </c>
      <c r="D554" s="126" t="s">
        <v>230</v>
      </c>
      <c r="E554" s="126">
        <v>0</v>
      </c>
      <c r="F554" s="126">
        <v>10</v>
      </c>
      <c r="G554" s="126">
        <v>10</v>
      </c>
      <c r="H554" s="126">
        <v>78110000</v>
      </c>
      <c r="I554" s="128">
        <v>234504</v>
      </c>
      <c r="J554" s="128">
        <f t="shared" si="17"/>
        <v>2345040</v>
      </c>
    </row>
    <row r="555" spans="1:10">
      <c r="A555" s="124">
        <f t="shared" si="18"/>
        <v>356</v>
      </c>
      <c r="B555" s="126">
        <v>64221</v>
      </c>
      <c r="C555" s="104" t="s">
        <v>515</v>
      </c>
      <c r="D555" s="126" t="s">
        <v>230</v>
      </c>
      <c r="E555" s="126">
        <v>0</v>
      </c>
      <c r="F555" s="126">
        <v>10</v>
      </c>
      <c r="G555" s="126">
        <v>10</v>
      </c>
      <c r="H555" s="126">
        <v>78110000</v>
      </c>
      <c r="I555" s="128">
        <v>234504</v>
      </c>
      <c r="J555" s="128">
        <f t="shared" si="17"/>
        <v>2345040</v>
      </c>
    </row>
    <row r="556" spans="1:10">
      <c r="A556" s="124">
        <f t="shared" si="18"/>
        <v>357</v>
      </c>
      <c r="B556" s="126">
        <v>64221</v>
      </c>
      <c r="C556" s="104" t="s">
        <v>516</v>
      </c>
      <c r="D556" s="126" t="s">
        <v>230</v>
      </c>
      <c r="E556" s="126">
        <v>0</v>
      </c>
      <c r="F556" s="126">
        <v>10</v>
      </c>
      <c r="G556" s="126">
        <v>10</v>
      </c>
      <c r="H556" s="126">
        <v>78110000</v>
      </c>
      <c r="I556" s="128">
        <v>234504</v>
      </c>
      <c r="J556" s="128">
        <f t="shared" si="17"/>
        <v>2345040</v>
      </c>
    </row>
    <row r="557" spans="1:10">
      <c r="A557" s="124">
        <f t="shared" si="18"/>
        <v>358</v>
      </c>
      <c r="B557" s="126">
        <v>64221</v>
      </c>
      <c r="C557" s="104" t="s">
        <v>517</v>
      </c>
      <c r="D557" s="126" t="s">
        <v>230</v>
      </c>
      <c r="E557" s="126">
        <v>0</v>
      </c>
      <c r="F557" s="126">
        <v>10</v>
      </c>
      <c r="G557" s="126">
        <v>10</v>
      </c>
      <c r="H557" s="126">
        <v>78110000</v>
      </c>
      <c r="I557" s="128">
        <v>234504</v>
      </c>
      <c r="J557" s="128">
        <f t="shared" si="17"/>
        <v>2345040</v>
      </c>
    </row>
    <row r="558" spans="1:10">
      <c r="A558" s="124">
        <f t="shared" si="18"/>
        <v>359</v>
      </c>
      <c r="B558" s="126">
        <v>64221</v>
      </c>
      <c r="C558" s="104" t="s">
        <v>518</v>
      </c>
      <c r="D558" s="126" t="s">
        <v>230</v>
      </c>
      <c r="E558" s="126">
        <v>0</v>
      </c>
      <c r="F558" s="126">
        <v>10</v>
      </c>
      <c r="G558" s="126">
        <v>10</v>
      </c>
      <c r="H558" s="126">
        <v>78110000</v>
      </c>
      <c r="I558" s="128">
        <v>234504</v>
      </c>
      <c r="J558" s="128">
        <f t="shared" si="17"/>
        <v>2345040</v>
      </c>
    </row>
    <row r="559" spans="1:10">
      <c r="A559" s="124">
        <f t="shared" si="18"/>
        <v>360</v>
      </c>
      <c r="B559" s="126">
        <v>64221</v>
      </c>
      <c r="C559" s="104" t="s">
        <v>519</v>
      </c>
      <c r="D559" s="126" t="s">
        <v>230</v>
      </c>
      <c r="E559" s="126">
        <v>0</v>
      </c>
      <c r="F559" s="126">
        <v>10</v>
      </c>
      <c r="G559" s="126">
        <v>10</v>
      </c>
      <c r="H559" s="126">
        <v>78110000</v>
      </c>
      <c r="I559" s="128">
        <v>234504</v>
      </c>
      <c r="J559" s="128">
        <f t="shared" si="17"/>
        <v>2345040</v>
      </c>
    </row>
    <row r="560" spans="1:10">
      <c r="A560" s="124">
        <f t="shared" si="18"/>
        <v>361</v>
      </c>
      <c r="B560" s="126">
        <v>64221</v>
      </c>
      <c r="C560" s="104" t="s">
        <v>520</v>
      </c>
      <c r="D560" s="126" t="s">
        <v>230</v>
      </c>
      <c r="E560" s="126">
        <v>0</v>
      </c>
      <c r="F560" s="126">
        <v>10</v>
      </c>
      <c r="G560" s="126">
        <v>10</v>
      </c>
      <c r="H560" s="126">
        <v>78110000</v>
      </c>
      <c r="I560" s="128">
        <v>234504</v>
      </c>
      <c r="J560" s="128">
        <f t="shared" si="17"/>
        <v>2345040</v>
      </c>
    </row>
    <row r="561" spans="1:10">
      <c r="A561" s="124">
        <f t="shared" si="18"/>
        <v>362</v>
      </c>
      <c r="B561" s="126">
        <v>64221</v>
      </c>
      <c r="C561" s="104" t="s">
        <v>521</v>
      </c>
      <c r="D561" s="126" t="s">
        <v>230</v>
      </c>
      <c r="E561" s="126">
        <v>0</v>
      </c>
      <c r="F561" s="126">
        <v>10</v>
      </c>
      <c r="G561" s="126">
        <v>10</v>
      </c>
      <c r="H561" s="126">
        <v>78110000</v>
      </c>
      <c r="I561" s="128">
        <v>234504</v>
      </c>
      <c r="J561" s="128">
        <f t="shared" si="17"/>
        <v>2345040</v>
      </c>
    </row>
    <row r="562" spans="1:10">
      <c r="A562" s="124">
        <f t="shared" si="18"/>
        <v>363</v>
      </c>
      <c r="B562" s="126">
        <v>64221</v>
      </c>
      <c r="C562" s="104" t="s">
        <v>522</v>
      </c>
      <c r="D562" s="126" t="s">
        <v>230</v>
      </c>
      <c r="E562" s="126">
        <v>0</v>
      </c>
      <c r="F562" s="126">
        <v>10</v>
      </c>
      <c r="G562" s="126">
        <v>10</v>
      </c>
      <c r="H562" s="126">
        <v>78110000</v>
      </c>
      <c r="I562" s="128">
        <v>234504</v>
      </c>
      <c r="J562" s="128">
        <f t="shared" si="17"/>
        <v>2345040</v>
      </c>
    </row>
    <row r="563" spans="1:10">
      <c r="A563" s="124">
        <f t="shared" si="18"/>
        <v>364</v>
      </c>
      <c r="B563" s="126">
        <v>64221</v>
      </c>
      <c r="C563" s="104" t="s">
        <v>523</v>
      </c>
      <c r="D563" s="126" t="s">
        <v>230</v>
      </c>
      <c r="E563" s="126">
        <v>0</v>
      </c>
      <c r="F563" s="126">
        <v>10</v>
      </c>
      <c r="G563" s="126">
        <v>10</v>
      </c>
      <c r="H563" s="126">
        <v>78110000</v>
      </c>
      <c r="I563" s="128">
        <v>234504</v>
      </c>
      <c r="J563" s="128">
        <f t="shared" si="17"/>
        <v>2345040</v>
      </c>
    </row>
    <row r="564" spans="1:10">
      <c r="A564" s="124">
        <f t="shared" si="18"/>
        <v>365</v>
      </c>
      <c r="B564" s="126">
        <v>64221</v>
      </c>
      <c r="C564" s="104" t="s">
        <v>524</v>
      </c>
      <c r="D564" s="126" t="s">
        <v>230</v>
      </c>
      <c r="E564" s="126">
        <v>0</v>
      </c>
      <c r="F564" s="126">
        <v>10</v>
      </c>
      <c r="G564" s="126">
        <v>10</v>
      </c>
      <c r="H564" s="126">
        <v>78110000</v>
      </c>
      <c r="I564" s="128">
        <v>234504</v>
      </c>
      <c r="J564" s="128">
        <f t="shared" si="17"/>
        <v>2345040</v>
      </c>
    </row>
    <row r="565" spans="1:10">
      <c r="A565" s="124">
        <f t="shared" si="18"/>
        <v>366</v>
      </c>
      <c r="B565" s="126">
        <v>64221</v>
      </c>
      <c r="C565" s="104" t="s">
        <v>525</v>
      </c>
      <c r="D565" s="126" t="s">
        <v>230</v>
      </c>
      <c r="E565" s="126">
        <v>0</v>
      </c>
      <c r="F565" s="126">
        <v>10</v>
      </c>
      <c r="G565" s="126">
        <v>10</v>
      </c>
      <c r="H565" s="126">
        <v>78110000</v>
      </c>
      <c r="I565" s="128">
        <v>234504</v>
      </c>
      <c r="J565" s="128">
        <f t="shared" si="17"/>
        <v>2345040</v>
      </c>
    </row>
    <row r="566" spans="1:10">
      <c r="A566" s="124">
        <f t="shared" si="18"/>
        <v>367</v>
      </c>
      <c r="B566" s="126">
        <v>64221</v>
      </c>
      <c r="C566" s="104" t="s">
        <v>526</v>
      </c>
      <c r="D566" s="126" t="s">
        <v>230</v>
      </c>
      <c r="E566" s="126">
        <v>0</v>
      </c>
      <c r="F566" s="126">
        <v>10</v>
      </c>
      <c r="G566" s="126">
        <v>10</v>
      </c>
      <c r="H566" s="126">
        <v>78110000</v>
      </c>
      <c r="I566" s="128">
        <v>234504</v>
      </c>
      <c r="J566" s="128">
        <f t="shared" si="17"/>
        <v>2345040</v>
      </c>
    </row>
    <row r="567" spans="1:10">
      <c r="A567" s="124">
        <f t="shared" si="18"/>
        <v>368</v>
      </c>
      <c r="B567" s="126">
        <v>64221</v>
      </c>
      <c r="C567" s="104" t="s">
        <v>527</v>
      </c>
      <c r="D567" s="126" t="s">
        <v>230</v>
      </c>
      <c r="E567" s="126">
        <v>0</v>
      </c>
      <c r="F567" s="126">
        <v>10</v>
      </c>
      <c r="G567" s="126">
        <v>10</v>
      </c>
      <c r="H567" s="126">
        <v>78110000</v>
      </c>
      <c r="I567" s="128">
        <v>234504</v>
      </c>
      <c r="J567" s="128">
        <f t="shared" si="17"/>
        <v>2345040</v>
      </c>
    </row>
    <row r="568" spans="1:10">
      <c r="A568" s="124">
        <f t="shared" si="18"/>
        <v>369</v>
      </c>
      <c r="B568" s="126">
        <v>64221</v>
      </c>
      <c r="C568" s="104" t="s">
        <v>528</v>
      </c>
      <c r="D568" s="126" t="s">
        <v>230</v>
      </c>
      <c r="E568" s="126">
        <v>0</v>
      </c>
      <c r="F568" s="126">
        <v>10</v>
      </c>
      <c r="G568" s="126">
        <v>10</v>
      </c>
      <c r="H568" s="126">
        <v>78110000</v>
      </c>
      <c r="I568" s="128">
        <v>234504</v>
      </c>
      <c r="J568" s="128">
        <f t="shared" si="17"/>
        <v>2345040</v>
      </c>
    </row>
    <row r="569" spans="1:10">
      <c r="A569" s="124">
        <f t="shared" si="18"/>
        <v>370</v>
      </c>
      <c r="B569" s="126">
        <v>64221</v>
      </c>
      <c r="C569" s="104" t="s">
        <v>529</v>
      </c>
      <c r="D569" s="126" t="s">
        <v>230</v>
      </c>
      <c r="E569" s="126">
        <v>0</v>
      </c>
      <c r="F569" s="126">
        <v>10</v>
      </c>
      <c r="G569" s="126">
        <v>10</v>
      </c>
      <c r="H569" s="126">
        <v>78110000</v>
      </c>
      <c r="I569" s="128">
        <v>234504</v>
      </c>
      <c r="J569" s="128">
        <f t="shared" si="17"/>
        <v>2345040</v>
      </c>
    </row>
    <row r="570" spans="1:10">
      <c r="A570" s="124">
        <f t="shared" si="18"/>
        <v>371</v>
      </c>
      <c r="B570" s="126">
        <v>64221</v>
      </c>
      <c r="C570" s="104" t="s">
        <v>530</v>
      </c>
      <c r="D570" s="126" t="s">
        <v>230</v>
      </c>
      <c r="E570" s="126">
        <v>0</v>
      </c>
      <c r="F570" s="126">
        <v>10</v>
      </c>
      <c r="G570" s="126">
        <v>10</v>
      </c>
      <c r="H570" s="126">
        <v>78110000</v>
      </c>
      <c r="I570" s="128">
        <v>234504</v>
      </c>
      <c r="J570" s="128">
        <f t="shared" si="17"/>
        <v>2345040</v>
      </c>
    </row>
    <row r="571" spans="1:10">
      <c r="A571" s="124">
        <f t="shared" si="18"/>
        <v>372</v>
      </c>
      <c r="B571" s="126">
        <v>64221</v>
      </c>
      <c r="C571" s="104" t="s">
        <v>531</v>
      </c>
      <c r="D571" s="126" t="s">
        <v>230</v>
      </c>
      <c r="E571" s="126">
        <v>0</v>
      </c>
      <c r="F571" s="126">
        <v>10</v>
      </c>
      <c r="G571" s="126">
        <v>10</v>
      </c>
      <c r="H571" s="126">
        <v>78110000</v>
      </c>
      <c r="I571" s="128">
        <v>234504</v>
      </c>
      <c r="J571" s="128">
        <f t="shared" si="17"/>
        <v>2345040</v>
      </c>
    </row>
    <row r="572" spans="1:10">
      <c r="A572" s="124">
        <f t="shared" si="18"/>
        <v>373</v>
      </c>
      <c r="B572" s="126">
        <v>64221</v>
      </c>
      <c r="C572" s="104" t="s">
        <v>532</v>
      </c>
      <c r="D572" s="126" t="s">
        <v>230</v>
      </c>
      <c r="E572" s="126">
        <v>0</v>
      </c>
      <c r="F572" s="126">
        <v>10</v>
      </c>
      <c r="G572" s="126">
        <v>10</v>
      </c>
      <c r="H572" s="126">
        <v>78110000</v>
      </c>
      <c r="I572" s="128">
        <v>234504</v>
      </c>
      <c r="J572" s="128">
        <f t="shared" si="17"/>
        <v>2345040</v>
      </c>
    </row>
    <row r="573" spans="1:10">
      <c r="A573" s="124">
        <f t="shared" si="18"/>
        <v>374</v>
      </c>
      <c r="B573" s="126">
        <v>64221</v>
      </c>
      <c r="C573" s="104" t="s">
        <v>533</v>
      </c>
      <c r="D573" s="126" t="s">
        <v>230</v>
      </c>
      <c r="E573" s="126">
        <v>0</v>
      </c>
      <c r="F573" s="126">
        <v>10</v>
      </c>
      <c r="G573" s="126">
        <v>10</v>
      </c>
      <c r="H573" s="126">
        <v>78110000</v>
      </c>
      <c r="I573" s="128">
        <v>234504</v>
      </c>
      <c r="J573" s="128">
        <f t="shared" si="17"/>
        <v>2345040</v>
      </c>
    </row>
    <row r="574" spans="1:10">
      <c r="A574" s="124">
        <f t="shared" si="18"/>
        <v>375</v>
      </c>
      <c r="B574" s="126">
        <v>64221</v>
      </c>
      <c r="C574" s="104" t="s">
        <v>534</v>
      </c>
      <c r="D574" s="126" t="s">
        <v>230</v>
      </c>
      <c r="E574" s="126">
        <v>0</v>
      </c>
      <c r="F574" s="126">
        <v>10</v>
      </c>
      <c r="G574" s="126">
        <v>10</v>
      </c>
      <c r="H574" s="126">
        <v>78110000</v>
      </c>
      <c r="I574" s="128">
        <v>234504</v>
      </c>
      <c r="J574" s="128">
        <f t="shared" si="17"/>
        <v>2345040</v>
      </c>
    </row>
    <row r="575" spans="1:10">
      <c r="A575" s="124">
        <f t="shared" si="18"/>
        <v>376</v>
      </c>
      <c r="B575" s="126">
        <v>64221</v>
      </c>
      <c r="C575" s="104" t="s">
        <v>535</v>
      </c>
      <c r="D575" s="126" t="s">
        <v>230</v>
      </c>
      <c r="E575" s="126">
        <v>0</v>
      </c>
      <c r="F575" s="126">
        <v>10</v>
      </c>
      <c r="G575" s="126">
        <v>10</v>
      </c>
      <c r="H575" s="126">
        <v>78110000</v>
      </c>
      <c r="I575" s="128">
        <v>234504</v>
      </c>
      <c r="J575" s="128">
        <f t="shared" si="17"/>
        <v>2345040</v>
      </c>
    </row>
    <row r="576" spans="1:10">
      <c r="A576" s="124">
        <f t="shared" si="18"/>
        <v>377</v>
      </c>
      <c r="B576" s="126">
        <v>64221</v>
      </c>
      <c r="C576" s="104" t="s">
        <v>536</v>
      </c>
      <c r="D576" s="126" t="s">
        <v>230</v>
      </c>
      <c r="E576" s="126">
        <v>0</v>
      </c>
      <c r="F576" s="126">
        <v>50</v>
      </c>
      <c r="G576" s="126">
        <v>50</v>
      </c>
      <c r="H576" s="126">
        <v>78110000</v>
      </c>
      <c r="I576" s="128">
        <v>234504</v>
      </c>
      <c r="J576" s="128">
        <f t="shared" si="17"/>
        <v>11725200</v>
      </c>
    </row>
    <row r="577" spans="1:10">
      <c r="A577" s="124">
        <f t="shared" si="18"/>
        <v>378</v>
      </c>
      <c r="B577" s="126">
        <v>64221</v>
      </c>
      <c r="C577" s="104" t="s">
        <v>537</v>
      </c>
      <c r="D577" s="126" t="s">
        <v>230</v>
      </c>
      <c r="E577" s="126">
        <v>0</v>
      </c>
      <c r="F577" s="126">
        <v>10</v>
      </c>
      <c r="G577" s="126">
        <v>10</v>
      </c>
      <c r="H577" s="126">
        <v>78110000</v>
      </c>
      <c r="I577" s="128">
        <v>234504</v>
      </c>
      <c r="J577" s="128">
        <f t="shared" si="17"/>
        <v>2345040</v>
      </c>
    </row>
    <row r="578" spans="1:10">
      <c r="A578" s="124">
        <f t="shared" si="18"/>
        <v>379</v>
      </c>
      <c r="B578" s="126">
        <v>64221</v>
      </c>
      <c r="C578" s="104" t="s">
        <v>538</v>
      </c>
      <c r="D578" s="126" t="s">
        <v>230</v>
      </c>
      <c r="E578" s="126">
        <v>0</v>
      </c>
      <c r="F578" s="126">
        <v>50</v>
      </c>
      <c r="G578" s="126">
        <v>50</v>
      </c>
      <c r="H578" s="126">
        <v>78110000</v>
      </c>
      <c r="I578" s="128">
        <v>234504</v>
      </c>
      <c r="J578" s="128">
        <f t="shared" si="17"/>
        <v>11725200</v>
      </c>
    </row>
    <row r="579" spans="1:10">
      <c r="A579" s="124">
        <f t="shared" si="18"/>
        <v>380</v>
      </c>
      <c r="B579" s="126">
        <v>64221</v>
      </c>
      <c r="C579" s="104" t="s">
        <v>539</v>
      </c>
      <c r="D579" s="126" t="s">
        <v>230</v>
      </c>
      <c r="E579" s="126">
        <v>0</v>
      </c>
      <c r="F579" s="126">
        <v>30</v>
      </c>
      <c r="G579" s="126">
        <v>30</v>
      </c>
      <c r="H579" s="126">
        <v>78110000</v>
      </c>
      <c r="I579" s="128">
        <v>234504</v>
      </c>
      <c r="J579" s="128">
        <f t="shared" si="17"/>
        <v>7035120</v>
      </c>
    </row>
    <row r="580" spans="1:10">
      <c r="A580" s="124">
        <f t="shared" si="18"/>
        <v>381</v>
      </c>
      <c r="B580" s="126">
        <v>64221</v>
      </c>
      <c r="C580" s="104" t="s">
        <v>540</v>
      </c>
      <c r="D580" s="126" t="s">
        <v>230</v>
      </c>
      <c r="E580" s="126">
        <v>0</v>
      </c>
      <c r="F580" s="126">
        <v>10</v>
      </c>
      <c r="G580" s="126">
        <v>10</v>
      </c>
      <c r="H580" s="126">
        <v>78110000</v>
      </c>
      <c r="I580" s="128">
        <v>234504</v>
      </c>
      <c r="J580" s="128">
        <f t="shared" si="17"/>
        <v>2345040</v>
      </c>
    </row>
    <row r="581" spans="1:10">
      <c r="A581" s="124">
        <f t="shared" si="18"/>
        <v>382</v>
      </c>
      <c r="B581" s="126">
        <v>64221</v>
      </c>
      <c r="C581" s="104" t="s">
        <v>541</v>
      </c>
      <c r="D581" s="126" t="s">
        <v>230</v>
      </c>
      <c r="E581" s="126">
        <v>0</v>
      </c>
      <c r="F581" s="126">
        <v>10</v>
      </c>
      <c r="G581" s="126">
        <v>10</v>
      </c>
      <c r="H581" s="126">
        <v>78110000</v>
      </c>
      <c r="I581" s="128">
        <v>234504</v>
      </c>
      <c r="J581" s="128">
        <f t="shared" si="17"/>
        <v>2345040</v>
      </c>
    </row>
    <row r="582" spans="1:10">
      <c r="A582" s="124">
        <f t="shared" si="18"/>
        <v>383</v>
      </c>
      <c r="B582" s="126">
        <v>64221</v>
      </c>
      <c r="C582" s="104" t="s">
        <v>542</v>
      </c>
      <c r="D582" s="126" t="s">
        <v>230</v>
      </c>
      <c r="E582" s="126">
        <v>0</v>
      </c>
      <c r="F582" s="126">
        <v>50</v>
      </c>
      <c r="G582" s="126">
        <v>50</v>
      </c>
      <c r="H582" s="126">
        <v>78110000</v>
      </c>
      <c r="I582" s="128">
        <v>234504</v>
      </c>
      <c r="J582" s="128">
        <f t="shared" si="17"/>
        <v>11725200</v>
      </c>
    </row>
    <row r="583" spans="1:10">
      <c r="A583" s="124">
        <f t="shared" si="18"/>
        <v>384</v>
      </c>
      <c r="B583" s="126">
        <v>64221</v>
      </c>
      <c r="C583" s="104" t="s">
        <v>543</v>
      </c>
      <c r="D583" s="126" t="s">
        <v>230</v>
      </c>
      <c r="E583" s="126">
        <v>0</v>
      </c>
      <c r="F583" s="126">
        <v>200</v>
      </c>
      <c r="G583" s="126">
        <v>200</v>
      </c>
      <c r="H583" s="126">
        <v>78110000</v>
      </c>
      <c r="I583" s="128">
        <v>234504</v>
      </c>
      <c r="J583" s="128">
        <f t="shared" si="17"/>
        <v>46900800</v>
      </c>
    </row>
    <row r="584" spans="1:10">
      <c r="A584" s="124">
        <f t="shared" si="18"/>
        <v>385</v>
      </c>
      <c r="B584" s="126">
        <v>64221</v>
      </c>
      <c r="C584" s="104" t="s">
        <v>544</v>
      </c>
      <c r="D584" s="126" t="s">
        <v>230</v>
      </c>
      <c r="E584" s="126">
        <v>0</v>
      </c>
      <c r="F584" s="126">
        <v>10</v>
      </c>
      <c r="G584" s="126">
        <v>10</v>
      </c>
      <c r="H584" s="126">
        <v>78110000</v>
      </c>
      <c r="I584" s="128">
        <v>234504</v>
      </c>
      <c r="J584" s="128">
        <f t="shared" si="17"/>
        <v>2345040</v>
      </c>
    </row>
    <row r="585" spans="1:10">
      <c r="A585" s="124">
        <f t="shared" si="18"/>
        <v>386</v>
      </c>
      <c r="B585" s="126">
        <v>64221</v>
      </c>
      <c r="C585" s="104" t="s">
        <v>545</v>
      </c>
      <c r="D585" s="126" t="s">
        <v>230</v>
      </c>
      <c r="E585" s="126">
        <v>0</v>
      </c>
      <c r="F585" s="126">
        <v>10</v>
      </c>
      <c r="G585" s="126">
        <v>10</v>
      </c>
      <c r="H585" s="126">
        <v>78110000</v>
      </c>
      <c r="I585" s="128">
        <v>234504</v>
      </c>
      <c r="J585" s="128">
        <f t="shared" si="17"/>
        <v>2345040</v>
      </c>
    </row>
    <row r="586" spans="1:10">
      <c r="A586" s="124">
        <f t="shared" si="18"/>
        <v>387</v>
      </c>
      <c r="B586" s="126">
        <v>64221</v>
      </c>
      <c r="C586" s="104" t="s">
        <v>546</v>
      </c>
      <c r="D586" s="126" t="s">
        <v>230</v>
      </c>
      <c r="E586" s="126">
        <v>0</v>
      </c>
      <c r="F586" s="126">
        <v>10</v>
      </c>
      <c r="G586" s="126">
        <v>10</v>
      </c>
      <c r="H586" s="126">
        <v>78110000</v>
      </c>
      <c r="I586" s="128">
        <v>234504</v>
      </c>
      <c r="J586" s="128">
        <f t="shared" si="17"/>
        <v>2345040</v>
      </c>
    </row>
    <row r="587" spans="1:10">
      <c r="A587" s="124">
        <f t="shared" si="18"/>
        <v>388</v>
      </c>
      <c r="B587" s="126">
        <v>64221</v>
      </c>
      <c r="C587" s="104" t="s">
        <v>547</v>
      </c>
      <c r="D587" s="126" t="s">
        <v>230</v>
      </c>
      <c r="E587" s="126">
        <v>0</v>
      </c>
      <c r="F587" s="126">
        <v>10</v>
      </c>
      <c r="G587" s="126">
        <v>10</v>
      </c>
      <c r="H587" s="126">
        <v>78110000</v>
      </c>
      <c r="I587" s="128">
        <v>234504</v>
      </c>
      <c r="J587" s="128">
        <f t="shared" si="17"/>
        <v>2345040</v>
      </c>
    </row>
    <row r="588" spans="1:10">
      <c r="A588" s="124">
        <f t="shared" si="18"/>
        <v>389</v>
      </c>
      <c r="B588" s="126">
        <v>64221</v>
      </c>
      <c r="C588" s="104" t="s">
        <v>548</v>
      </c>
      <c r="D588" s="126" t="s">
        <v>230</v>
      </c>
      <c r="E588" s="126">
        <v>0</v>
      </c>
      <c r="F588" s="126">
        <v>10</v>
      </c>
      <c r="G588" s="126">
        <v>10</v>
      </c>
      <c r="H588" s="126">
        <v>78110000</v>
      </c>
      <c r="I588" s="128">
        <v>234504</v>
      </c>
      <c r="J588" s="128">
        <f t="shared" si="17"/>
        <v>2345040</v>
      </c>
    </row>
    <row r="589" spans="1:10">
      <c r="A589" s="124">
        <f t="shared" si="18"/>
        <v>390</v>
      </c>
      <c r="B589" s="126">
        <v>64221</v>
      </c>
      <c r="C589" s="104" t="s">
        <v>549</v>
      </c>
      <c r="D589" s="126" t="s">
        <v>230</v>
      </c>
      <c r="E589" s="126">
        <v>0</v>
      </c>
      <c r="F589" s="126">
        <v>10</v>
      </c>
      <c r="G589" s="126">
        <v>10</v>
      </c>
      <c r="H589" s="126">
        <v>78110000</v>
      </c>
      <c r="I589" s="128">
        <v>234504</v>
      </c>
      <c r="J589" s="128">
        <f t="shared" si="17"/>
        <v>2345040</v>
      </c>
    </row>
    <row r="590" spans="1:10">
      <c r="A590" s="124">
        <f t="shared" si="18"/>
        <v>391</v>
      </c>
      <c r="B590" s="126">
        <v>64221</v>
      </c>
      <c r="C590" s="104" t="s">
        <v>550</v>
      </c>
      <c r="D590" s="126" t="s">
        <v>230</v>
      </c>
      <c r="E590" s="126">
        <v>0</v>
      </c>
      <c r="F590" s="126">
        <v>10</v>
      </c>
      <c r="G590" s="126">
        <v>10</v>
      </c>
      <c r="H590" s="126">
        <v>78110000</v>
      </c>
      <c r="I590" s="128">
        <v>234504</v>
      </c>
      <c r="J590" s="128">
        <f t="shared" si="17"/>
        <v>2345040</v>
      </c>
    </row>
    <row r="591" spans="1:10">
      <c r="A591" s="124">
        <f t="shared" si="18"/>
        <v>392</v>
      </c>
      <c r="B591" s="126">
        <v>64221</v>
      </c>
      <c r="C591" s="104" t="s">
        <v>551</v>
      </c>
      <c r="D591" s="126" t="s">
        <v>230</v>
      </c>
      <c r="E591" s="126">
        <v>0</v>
      </c>
      <c r="F591" s="126">
        <v>10</v>
      </c>
      <c r="G591" s="126">
        <v>10</v>
      </c>
      <c r="H591" s="126">
        <v>78110000</v>
      </c>
      <c r="I591" s="128">
        <v>234504</v>
      </c>
      <c r="J591" s="128">
        <f t="shared" ref="J591:J654" si="19">I591*F591</f>
        <v>2345040</v>
      </c>
    </row>
    <row r="592" spans="1:10">
      <c r="A592" s="124">
        <f t="shared" ref="A592:A655" si="20">A591+1</f>
        <v>393</v>
      </c>
      <c r="B592" s="126">
        <v>64221</v>
      </c>
      <c r="C592" s="104" t="s">
        <v>552</v>
      </c>
      <c r="D592" s="126" t="s">
        <v>230</v>
      </c>
      <c r="E592" s="126">
        <v>0</v>
      </c>
      <c r="F592" s="126">
        <v>10</v>
      </c>
      <c r="G592" s="126">
        <v>10</v>
      </c>
      <c r="H592" s="126">
        <v>78110000</v>
      </c>
      <c r="I592" s="128">
        <v>234504</v>
      </c>
      <c r="J592" s="128">
        <f t="shared" si="19"/>
        <v>2345040</v>
      </c>
    </row>
    <row r="593" spans="1:10">
      <c r="A593" s="124">
        <f t="shared" si="20"/>
        <v>394</v>
      </c>
      <c r="B593" s="126">
        <v>64221</v>
      </c>
      <c r="C593" s="104" t="s">
        <v>553</v>
      </c>
      <c r="D593" s="126" t="s">
        <v>230</v>
      </c>
      <c r="E593" s="126">
        <v>0</v>
      </c>
      <c r="F593" s="126">
        <v>10</v>
      </c>
      <c r="G593" s="126">
        <v>10</v>
      </c>
      <c r="H593" s="126">
        <v>78110000</v>
      </c>
      <c r="I593" s="128">
        <v>234504</v>
      </c>
      <c r="J593" s="128">
        <f t="shared" si="19"/>
        <v>2345040</v>
      </c>
    </row>
    <row r="594" spans="1:10">
      <c r="A594" s="124">
        <f t="shared" si="20"/>
        <v>395</v>
      </c>
      <c r="B594" s="126">
        <v>64221</v>
      </c>
      <c r="C594" s="104" t="s">
        <v>554</v>
      </c>
      <c r="D594" s="126" t="s">
        <v>230</v>
      </c>
      <c r="E594" s="126">
        <v>0</v>
      </c>
      <c r="F594" s="126">
        <v>10</v>
      </c>
      <c r="G594" s="126">
        <v>10</v>
      </c>
      <c r="H594" s="126">
        <v>78110000</v>
      </c>
      <c r="I594" s="128">
        <v>234504</v>
      </c>
      <c r="J594" s="128">
        <f t="shared" si="19"/>
        <v>2345040</v>
      </c>
    </row>
    <row r="595" spans="1:10">
      <c r="A595" s="124">
        <f t="shared" si="20"/>
        <v>396</v>
      </c>
      <c r="B595" s="126">
        <v>64221</v>
      </c>
      <c r="C595" s="104" t="s">
        <v>555</v>
      </c>
      <c r="D595" s="126" t="s">
        <v>230</v>
      </c>
      <c r="E595" s="126">
        <v>0</v>
      </c>
      <c r="F595" s="126">
        <v>100</v>
      </c>
      <c r="G595" s="126">
        <v>100</v>
      </c>
      <c r="H595" s="126">
        <v>78110000</v>
      </c>
      <c r="I595" s="128">
        <v>234504</v>
      </c>
      <c r="J595" s="128">
        <f t="shared" si="19"/>
        <v>23450400</v>
      </c>
    </row>
    <row r="596" spans="1:10">
      <c r="A596" s="124">
        <f t="shared" si="20"/>
        <v>397</v>
      </c>
      <c r="B596" s="126">
        <v>64221</v>
      </c>
      <c r="C596" s="104" t="s">
        <v>556</v>
      </c>
      <c r="D596" s="126" t="s">
        <v>230</v>
      </c>
      <c r="E596" s="126">
        <v>0</v>
      </c>
      <c r="F596" s="126">
        <v>10</v>
      </c>
      <c r="G596" s="126">
        <v>10</v>
      </c>
      <c r="H596" s="126">
        <v>78110000</v>
      </c>
      <c r="I596" s="128">
        <v>234504</v>
      </c>
      <c r="J596" s="128">
        <f t="shared" si="19"/>
        <v>2345040</v>
      </c>
    </row>
    <row r="597" spans="1:10">
      <c r="A597" s="124">
        <f t="shared" si="20"/>
        <v>398</v>
      </c>
      <c r="B597" s="126">
        <v>64221</v>
      </c>
      <c r="C597" s="104" t="s">
        <v>557</v>
      </c>
      <c r="D597" s="126" t="s">
        <v>230</v>
      </c>
      <c r="E597" s="126">
        <v>0</v>
      </c>
      <c r="F597" s="126">
        <v>10</v>
      </c>
      <c r="G597" s="126">
        <v>10</v>
      </c>
      <c r="H597" s="126">
        <v>78110000</v>
      </c>
      <c r="I597" s="128">
        <v>234504</v>
      </c>
      <c r="J597" s="128">
        <f t="shared" si="19"/>
        <v>2345040</v>
      </c>
    </row>
    <row r="598" spans="1:10">
      <c r="A598" s="124">
        <f t="shared" si="20"/>
        <v>399</v>
      </c>
      <c r="B598" s="126">
        <v>64221</v>
      </c>
      <c r="C598" s="104" t="s">
        <v>558</v>
      </c>
      <c r="D598" s="126" t="s">
        <v>230</v>
      </c>
      <c r="E598" s="126">
        <v>0</v>
      </c>
      <c r="F598" s="126">
        <v>10</v>
      </c>
      <c r="G598" s="126">
        <v>10</v>
      </c>
      <c r="H598" s="126">
        <v>78110000</v>
      </c>
      <c r="I598" s="128">
        <v>234504</v>
      </c>
      <c r="J598" s="128">
        <f t="shared" si="19"/>
        <v>2345040</v>
      </c>
    </row>
    <row r="599" spans="1:10">
      <c r="A599" s="124">
        <f t="shared" si="20"/>
        <v>400</v>
      </c>
      <c r="B599" s="126">
        <v>64221</v>
      </c>
      <c r="C599" s="104" t="s">
        <v>559</v>
      </c>
      <c r="D599" s="126" t="s">
        <v>230</v>
      </c>
      <c r="E599" s="126">
        <v>0</v>
      </c>
      <c r="F599" s="126">
        <v>10</v>
      </c>
      <c r="G599" s="126">
        <v>10</v>
      </c>
      <c r="H599" s="126">
        <v>78110000</v>
      </c>
      <c r="I599" s="128">
        <v>234504</v>
      </c>
      <c r="J599" s="128">
        <f t="shared" si="19"/>
        <v>2345040</v>
      </c>
    </row>
    <row r="600" spans="1:10">
      <c r="A600" s="124">
        <f t="shared" si="20"/>
        <v>401</v>
      </c>
      <c r="B600" s="126">
        <v>64221</v>
      </c>
      <c r="C600" s="104" t="s">
        <v>560</v>
      </c>
      <c r="D600" s="126" t="s">
        <v>230</v>
      </c>
      <c r="E600" s="126">
        <v>0</v>
      </c>
      <c r="F600" s="126">
        <v>10</v>
      </c>
      <c r="G600" s="126">
        <v>10</v>
      </c>
      <c r="H600" s="126">
        <v>78110000</v>
      </c>
      <c r="I600" s="128">
        <v>234504</v>
      </c>
      <c r="J600" s="128">
        <f t="shared" si="19"/>
        <v>2345040</v>
      </c>
    </row>
    <row r="601" spans="1:10">
      <c r="A601" s="124">
        <f t="shared" si="20"/>
        <v>402</v>
      </c>
      <c r="B601" s="126">
        <v>64221</v>
      </c>
      <c r="C601" s="104" t="s">
        <v>561</v>
      </c>
      <c r="D601" s="126" t="s">
        <v>230</v>
      </c>
      <c r="E601" s="126">
        <v>0</v>
      </c>
      <c r="F601" s="126">
        <v>10</v>
      </c>
      <c r="G601" s="126">
        <v>10</v>
      </c>
      <c r="H601" s="126">
        <v>78110000</v>
      </c>
      <c r="I601" s="128">
        <v>234504</v>
      </c>
      <c r="J601" s="128">
        <f t="shared" si="19"/>
        <v>2345040</v>
      </c>
    </row>
    <row r="602" spans="1:10">
      <c r="A602" s="124">
        <f t="shared" si="20"/>
        <v>403</v>
      </c>
      <c r="B602" s="126">
        <v>64221</v>
      </c>
      <c r="C602" s="104" t="s">
        <v>562</v>
      </c>
      <c r="D602" s="126" t="s">
        <v>230</v>
      </c>
      <c r="E602" s="126">
        <v>0</v>
      </c>
      <c r="F602" s="126">
        <v>10</v>
      </c>
      <c r="G602" s="126">
        <v>10</v>
      </c>
      <c r="H602" s="126">
        <v>78110000</v>
      </c>
      <c r="I602" s="128">
        <v>234504</v>
      </c>
      <c r="J602" s="128">
        <f t="shared" si="19"/>
        <v>2345040</v>
      </c>
    </row>
    <row r="603" spans="1:10">
      <c r="A603" s="124">
        <f t="shared" si="20"/>
        <v>404</v>
      </c>
      <c r="B603" s="126">
        <v>64221</v>
      </c>
      <c r="C603" s="104" t="s">
        <v>563</v>
      </c>
      <c r="D603" s="126" t="s">
        <v>230</v>
      </c>
      <c r="E603" s="126">
        <v>0</v>
      </c>
      <c r="F603" s="126">
        <v>10</v>
      </c>
      <c r="G603" s="126">
        <v>10</v>
      </c>
      <c r="H603" s="126">
        <v>78110000</v>
      </c>
      <c r="I603" s="128">
        <v>234504</v>
      </c>
      <c r="J603" s="128">
        <f t="shared" si="19"/>
        <v>2345040</v>
      </c>
    </row>
    <row r="604" spans="1:10">
      <c r="A604" s="124">
        <f t="shared" si="20"/>
        <v>405</v>
      </c>
      <c r="B604" s="126">
        <v>64221</v>
      </c>
      <c r="C604" s="104" t="s">
        <v>564</v>
      </c>
      <c r="D604" s="126" t="s">
        <v>230</v>
      </c>
      <c r="E604" s="126">
        <v>0</v>
      </c>
      <c r="F604" s="126">
        <v>20</v>
      </c>
      <c r="G604" s="126">
        <v>20</v>
      </c>
      <c r="H604" s="126">
        <v>78110000</v>
      </c>
      <c r="I604" s="128">
        <v>234504</v>
      </c>
      <c r="J604" s="128">
        <f t="shared" si="19"/>
        <v>4690080</v>
      </c>
    </row>
    <row r="605" spans="1:10">
      <c r="A605" s="124">
        <f t="shared" si="20"/>
        <v>406</v>
      </c>
      <c r="B605" s="126">
        <v>64221</v>
      </c>
      <c r="C605" s="104" t="s">
        <v>565</v>
      </c>
      <c r="D605" s="126" t="s">
        <v>230</v>
      </c>
      <c r="E605" s="126">
        <v>0</v>
      </c>
      <c r="F605" s="126">
        <v>10</v>
      </c>
      <c r="G605" s="126">
        <v>10</v>
      </c>
      <c r="H605" s="126">
        <v>78110000</v>
      </c>
      <c r="I605" s="128">
        <v>234504</v>
      </c>
      <c r="J605" s="128">
        <f t="shared" si="19"/>
        <v>2345040</v>
      </c>
    </row>
    <row r="606" spans="1:10">
      <c r="A606" s="124">
        <f t="shared" si="20"/>
        <v>407</v>
      </c>
      <c r="B606" s="126">
        <v>64221</v>
      </c>
      <c r="C606" s="104" t="s">
        <v>566</v>
      </c>
      <c r="D606" s="126" t="s">
        <v>230</v>
      </c>
      <c r="E606" s="126">
        <v>0</v>
      </c>
      <c r="F606" s="126">
        <v>10</v>
      </c>
      <c r="G606" s="126">
        <v>10</v>
      </c>
      <c r="H606" s="126">
        <v>78110000</v>
      </c>
      <c r="I606" s="128">
        <v>234504</v>
      </c>
      <c r="J606" s="128">
        <f t="shared" si="19"/>
        <v>2345040</v>
      </c>
    </row>
    <row r="607" spans="1:10">
      <c r="A607" s="124">
        <f t="shared" si="20"/>
        <v>408</v>
      </c>
      <c r="B607" s="126">
        <v>64221</v>
      </c>
      <c r="C607" s="104" t="s">
        <v>567</v>
      </c>
      <c r="D607" s="126" t="s">
        <v>230</v>
      </c>
      <c r="E607" s="126">
        <v>0</v>
      </c>
      <c r="F607" s="126">
        <v>10</v>
      </c>
      <c r="G607" s="126">
        <v>10</v>
      </c>
      <c r="H607" s="126">
        <v>78110000</v>
      </c>
      <c r="I607" s="128">
        <v>234504</v>
      </c>
      <c r="J607" s="128">
        <f t="shared" si="19"/>
        <v>2345040</v>
      </c>
    </row>
    <row r="608" spans="1:10">
      <c r="A608" s="124">
        <f t="shared" si="20"/>
        <v>409</v>
      </c>
      <c r="B608" s="126">
        <v>64221</v>
      </c>
      <c r="C608" s="104" t="s">
        <v>568</v>
      </c>
      <c r="D608" s="126" t="s">
        <v>230</v>
      </c>
      <c r="E608" s="126">
        <v>0</v>
      </c>
      <c r="F608" s="126">
        <v>10</v>
      </c>
      <c r="G608" s="126">
        <v>10</v>
      </c>
      <c r="H608" s="126">
        <v>78110000</v>
      </c>
      <c r="I608" s="128">
        <v>234504</v>
      </c>
      <c r="J608" s="128">
        <f t="shared" si="19"/>
        <v>2345040</v>
      </c>
    </row>
    <row r="609" spans="1:10">
      <c r="A609" s="124">
        <f t="shared" si="20"/>
        <v>410</v>
      </c>
      <c r="B609" s="126">
        <v>64221</v>
      </c>
      <c r="C609" s="104" t="s">
        <v>569</v>
      </c>
      <c r="D609" s="126" t="s">
        <v>230</v>
      </c>
      <c r="E609" s="126">
        <v>0</v>
      </c>
      <c r="F609" s="126">
        <v>10</v>
      </c>
      <c r="G609" s="126">
        <v>10</v>
      </c>
      <c r="H609" s="126">
        <v>78110000</v>
      </c>
      <c r="I609" s="128">
        <v>234504</v>
      </c>
      <c r="J609" s="128">
        <f t="shared" si="19"/>
        <v>2345040</v>
      </c>
    </row>
    <row r="610" spans="1:10">
      <c r="A610" s="124">
        <f t="shared" si="20"/>
        <v>411</v>
      </c>
      <c r="B610" s="126">
        <v>64221</v>
      </c>
      <c r="C610" s="104" t="s">
        <v>570</v>
      </c>
      <c r="D610" s="126" t="s">
        <v>230</v>
      </c>
      <c r="E610" s="126">
        <v>0</v>
      </c>
      <c r="F610" s="126">
        <v>10</v>
      </c>
      <c r="G610" s="126">
        <v>10</v>
      </c>
      <c r="H610" s="126">
        <v>78110000</v>
      </c>
      <c r="I610" s="128">
        <v>234504</v>
      </c>
      <c r="J610" s="128">
        <f t="shared" si="19"/>
        <v>2345040</v>
      </c>
    </row>
    <row r="611" spans="1:10">
      <c r="A611" s="124">
        <f t="shared" si="20"/>
        <v>412</v>
      </c>
      <c r="B611" s="126">
        <v>64221</v>
      </c>
      <c r="C611" s="104" t="s">
        <v>571</v>
      </c>
      <c r="D611" s="126" t="s">
        <v>230</v>
      </c>
      <c r="E611" s="126">
        <v>0</v>
      </c>
      <c r="F611" s="126">
        <v>10</v>
      </c>
      <c r="G611" s="126">
        <v>10</v>
      </c>
      <c r="H611" s="126">
        <v>78110000</v>
      </c>
      <c r="I611" s="128">
        <v>234504</v>
      </c>
      <c r="J611" s="128">
        <f t="shared" si="19"/>
        <v>2345040</v>
      </c>
    </row>
    <row r="612" spans="1:10">
      <c r="A612" s="124">
        <f t="shared" si="20"/>
        <v>413</v>
      </c>
      <c r="B612" s="126">
        <v>64221</v>
      </c>
      <c r="C612" s="104" t="s">
        <v>572</v>
      </c>
      <c r="D612" s="126" t="s">
        <v>230</v>
      </c>
      <c r="E612" s="126">
        <v>0</v>
      </c>
      <c r="F612" s="126">
        <v>10</v>
      </c>
      <c r="G612" s="126">
        <v>10</v>
      </c>
      <c r="H612" s="126">
        <v>78110000</v>
      </c>
      <c r="I612" s="128">
        <v>234504</v>
      </c>
      <c r="J612" s="128">
        <f t="shared" si="19"/>
        <v>2345040</v>
      </c>
    </row>
    <row r="613" spans="1:10">
      <c r="A613" s="124">
        <f t="shared" si="20"/>
        <v>414</v>
      </c>
      <c r="B613" s="126">
        <v>64221</v>
      </c>
      <c r="C613" s="104" t="s">
        <v>573</v>
      </c>
      <c r="D613" s="126" t="s">
        <v>230</v>
      </c>
      <c r="E613" s="126">
        <v>0</v>
      </c>
      <c r="F613" s="126">
        <v>10</v>
      </c>
      <c r="G613" s="126">
        <v>10</v>
      </c>
      <c r="H613" s="126">
        <v>78110000</v>
      </c>
      <c r="I613" s="128">
        <v>234504</v>
      </c>
      <c r="J613" s="128">
        <f t="shared" si="19"/>
        <v>2345040</v>
      </c>
    </row>
    <row r="614" spans="1:10">
      <c r="A614" s="124">
        <f t="shared" si="20"/>
        <v>415</v>
      </c>
      <c r="B614" s="126">
        <v>64221</v>
      </c>
      <c r="C614" s="104" t="s">
        <v>574</v>
      </c>
      <c r="D614" s="126" t="s">
        <v>230</v>
      </c>
      <c r="E614" s="126">
        <v>0</v>
      </c>
      <c r="F614" s="126">
        <v>10</v>
      </c>
      <c r="G614" s="126">
        <v>10</v>
      </c>
      <c r="H614" s="126">
        <v>78110000</v>
      </c>
      <c r="I614" s="128">
        <v>234504</v>
      </c>
      <c r="J614" s="128">
        <f t="shared" si="19"/>
        <v>2345040</v>
      </c>
    </row>
    <row r="615" spans="1:10">
      <c r="A615" s="124">
        <f t="shared" si="20"/>
        <v>416</v>
      </c>
      <c r="B615" s="126">
        <v>64221</v>
      </c>
      <c r="C615" s="104" t="s">
        <v>575</v>
      </c>
      <c r="D615" s="126" t="s">
        <v>230</v>
      </c>
      <c r="E615" s="126">
        <v>0</v>
      </c>
      <c r="F615" s="126">
        <v>30</v>
      </c>
      <c r="G615" s="126">
        <v>30</v>
      </c>
      <c r="H615" s="126">
        <v>78110000</v>
      </c>
      <c r="I615" s="128">
        <v>234504</v>
      </c>
      <c r="J615" s="128">
        <f t="shared" si="19"/>
        <v>7035120</v>
      </c>
    </row>
    <row r="616" spans="1:10">
      <c r="A616" s="124">
        <f t="shared" si="20"/>
        <v>417</v>
      </c>
      <c r="B616" s="126">
        <v>64221</v>
      </c>
      <c r="C616" s="104" t="s">
        <v>576</v>
      </c>
      <c r="D616" s="126" t="s">
        <v>230</v>
      </c>
      <c r="E616" s="126">
        <v>0</v>
      </c>
      <c r="F616" s="126">
        <v>300</v>
      </c>
      <c r="G616" s="126">
        <v>300</v>
      </c>
      <c r="H616" s="126">
        <v>78110000</v>
      </c>
      <c r="I616" s="128">
        <v>234504</v>
      </c>
      <c r="J616" s="128">
        <f t="shared" si="19"/>
        <v>70351200</v>
      </c>
    </row>
    <row r="617" spans="1:10">
      <c r="A617" s="124">
        <f t="shared" si="20"/>
        <v>418</v>
      </c>
      <c r="B617" s="126">
        <v>64221</v>
      </c>
      <c r="C617" s="104" t="s">
        <v>577</v>
      </c>
      <c r="D617" s="126" t="s">
        <v>230</v>
      </c>
      <c r="E617" s="126">
        <v>0</v>
      </c>
      <c r="F617" s="126">
        <v>200</v>
      </c>
      <c r="G617" s="126">
        <v>200</v>
      </c>
      <c r="H617" s="126">
        <v>78110000</v>
      </c>
      <c r="I617" s="128">
        <v>234504</v>
      </c>
      <c r="J617" s="128">
        <f t="shared" si="19"/>
        <v>46900800</v>
      </c>
    </row>
    <row r="618" spans="1:10">
      <c r="A618" s="124">
        <f t="shared" si="20"/>
        <v>419</v>
      </c>
      <c r="B618" s="126">
        <v>64221</v>
      </c>
      <c r="C618" s="104" t="s">
        <v>578</v>
      </c>
      <c r="D618" s="126" t="s">
        <v>230</v>
      </c>
      <c r="E618" s="126">
        <v>0</v>
      </c>
      <c r="F618" s="126">
        <v>10</v>
      </c>
      <c r="G618" s="126">
        <v>10</v>
      </c>
      <c r="H618" s="126">
        <v>78110000</v>
      </c>
      <c r="I618" s="128">
        <v>234504</v>
      </c>
      <c r="J618" s="128">
        <f t="shared" si="19"/>
        <v>2345040</v>
      </c>
    </row>
    <row r="619" spans="1:10">
      <c r="A619" s="124">
        <f t="shared" si="20"/>
        <v>420</v>
      </c>
      <c r="B619" s="126">
        <v>64221</v>
      </c>
      <c r="C619" s="104" t="s">
        <v>579</v>
      </c>
      <c r="D619" s="126" t="s">
        <v>230</v>
      </c>
      <c r="E619" s="126">
        <v>0</v>
      </c>
      <c r="F619" s="126">
        <v>30</v>
      </c>
      <c r="G619" s="126">
        <v>30</v>
      </c>
      <c r="H619" s="126">
        <v>78110000</v>
      </c>
      <c r="I619" s="128">
        <v>234504</v>
      </c>
      <c r="J619" s="128">
        <f t="shared" si="19"/>
        <v>7035120</v>
      </c>
    </row>
    <row r="620" spans="1:10">
      <c r="A620" s="124">
        <f t="shared" si="20"/>
        <v>421</v>
      </c>
      <c r="B620" s="126">
        <v>64221</v>
      </c>
      <c r="C620" s="104" t="s">
        <v>580</v>
      </c>
      <c r="D620" s="126" t="s">
        <v>230</v>
      </c>
      <c r="E620" s="126">
        <v>0</v>
      </c>
      <c r="F620" s="126">
        <v>10</v>
      </c>
      <c r="G620" s="126">
        <v>10</v>
      </c>
      <c r="H620" s="126">
        <v>78110000</v>
      </c>
      <c r="I620" s="128">
        <v>234504</v>
      </c>
      <c r="J620" s="128">
        <f t="shared" si="19"/>
        <v>2345040</v>
      </c>
    </row>
    <row r="621" spans="1:10">
      <c r="A621" s="124">
        <f t="shared" si="20"/>
        <v>422</v>
      </c>
      <c r="B621" s="126">
        <v>64221</v>
      </c>
      <c r="C621" s="104" t="s">
        <v>581</v>
      </c>
      <c r="D621" s="126" t="s">
        <v>230</v>
      </c>
      <c r="E621" s="126">
        <v>0</v>
      </c>
      <c r="F621" s="126">
        <v>20</v>
      </c>
      <c r="G621" s="126">
        <v>20</v>
      </c>
      <c r="H621" s="126">
        <v>78110000</v>
      </c>
      <c r="I621" s="128">
        <v>234504</v>
      </c>
      <c r="J621" s="128">
        <f t="shared" si="19"/>
        <v>4690080</v>
      </c>
    </row>
    <row r="622" spans="1:10">
      <c r="A622" s="124">
        <f t="shared" si="20"/>
        <v>423</v>
      </c>
      <c r="B622" s="126">
        <v>64221</v>
      </c>
      <c r="C622" s="104" t="s">
        <v>582</v>
      </c>
      <c r="D622" s="126" t="s">
        <v>230</v>
      </c>
      <c r="E622" s="126">
        <v>0</v>
      </c>
      <c r="F622" s="126">
        <v>20</v>
      </c>
      <c r="G622" s="126">
        <v>20</v>
      </c>
      <c r="H622" s="126">
        <v>78110000</v>
      </c>
      <c r="I622" s="128">
        <v>234504</v>
      </c>
      <c r="J622" s="128">
        <f t="shared" si="19"/>
        <v>4690080</v>
      </c>
    </row>
    <row r="623" spans="1:10">
      <c r="A623" s="124">
        <f t="shared" si="20"/>
        <v>424</v>
      </c>
      <c r="B623" s="126">
        <v>64221</v>
      </c>
      <c r="C623" s="104" t="s">
        <v>583</v>
      </c>
      <c r="D623" s="126" t="s">
        <v>230</v>
      </c>
      <c r="E623" s="126">
        <v>0</v>
      </c>
      <c r="F623" s="126">
        <v>10</v>
      </c>
      <c r="G623" s="126">
        <v>10</v>
      </c>
      <c r="H623" s="126">
        <v>78110000</v>
      </c>
      <c r="I623" s="128">
        <v>234504</v>
      </c>
      <c r="J623" s="128">
        <f t="shared" si="19"/>
        <v>2345040</v>
      </c>
    </row>
    <row r="624" spans="1:10">
      <c r="A624" s="124">
        <f t="shared" si="20"/>
        <v>425</v>
      </c>
      <c r="B624" s="126">
        <v>64221</v>
      </c>
      <c r="C624" s="104" t="s">
        <v>584</v>
      </c>
      <c r="D624" s="126" t="s">
        <v>230</v>
      </c>
      <c r="E624" s="126">
        <v>0</v>
      </c>
      <c r="F624" s="126">
        <v>10</v>
      </c>
      <c r="G624" s="126">
        <v>10</v>
      </c>
      <c r="H624" s="126">
        <v>78110000</v>
      </c>
      <c r="I624" s="128">
        <v>234504</v>
      </c>
      <c r="J624" s="128">
        <f t="shared" si="19"/>
        <v>2345040</v>
      </c>
    </row>
    <row r="625" spans="1:10">
      <c r="A625" s="124">
        <f t="shared" si="20"/>
        <v>426</v>
      </c>
      <c r="B625" s="126">
        <v>64221</v>
      </c>
      <c r="C625" s="104" t="s">
        <v>585</v>
      </c>
      <c r="D625" s="126" t="s">
        <v>230</v>
      </c>
      <c r="E625" s="126">
        <v>0</v>
      </c>
      <c r="F625" s="126">
        <v>50</v>
      </c>
      <c r="G625" s="126">
        <v>50</v>
      </c>
      <c r="H625" s="126">
        <v>78110000</v>
      </c>
      <c r="I625" s="128">
        <v>234504</v>
      </c>
      <c r="J625" s="128">
        <f t="shared" si="19"/>
        <v>11725200</v>
      </c>
    </row>
    <row r="626" spans="1:10">
      <c r="A626" s="124">
        <f t="shared" si="20"/>
        <v>427</v>
      </c>
      <c r="B626" s="126">
        <v>64221</v>
      </c>
      <c r="C626" s="104" t="s">
        <v>586</v>
      </c>
      <c r="D626" s="126" t="s">
        <v>230</v>
      </c>
      <c r="E626" s="126">
        <v>0</v>
      </c>
      <c r="F626" s="126">
        <v>50</v>
      </c>
      <c r="G626" s="126">
        <v>50</v>
      </c>
      <c r="H626" s="126">
        <v>78110000</v>
      </c>
      <c r="I626" s="128">
        <v>234504</v>
      </c>
      <c r="J626" s="128">
        <f t="shared" si="19"/>
        <v>11725200</v>
      </c>
    </row>
    <row r="627" spans="1:10">
      <c r="A627" s="124">
        <f t="shared" si="20"/>
        <v>428</v>
      </c>
      <c r="B627" s="126">
        <v>64221</v>
      </c>
      <c r="C627" s="104" t="s">
        <v>587</v>
      </c>
      <c r="D627" s="126" t="s">
        <v>230</v>
      </c>
      <c r="E627" s="126">
        <v>0</v>
      </c>
      <c r="F627" s="126">
        <v>10</v>
      </c>
      <c r="G627" s="126">
        <v>10</v>
      </c>
      <c r="H627" s="126">
        <v>78110000</v>
      </c>
      <c r="I627" s="128">
        <v>234504</v>
      </c>
      <c r="J627" s="128">
        <f t="shared" si="19"/>
        <v>2345040</v>
      </c>
    </row>
    <row r="628" spans="1:10">
      <c r="A628" s="124">
        <f t="shared" si="20"/>
        <v>429</v>
      </c>
      <c r="B628" s="126">
        <v>64221</v>
      </c>
      <c r="C628" s="104" t="s">
        <v>588</v>
      </c>
      <c r="D628" s="126" t="s">
        <v>230</v>
      </c>
      <c r="E628" s="126">
        <v>0</v>
      </c>
      <c r="F628" s="126">
        <v>50</v>
      </c>
      <c r="G628" s="126">
        <v>50</v>
      </c>
      <c r="H628" s="126">
        <v>78110000</v>
      </c>
      <c r="I628" s="128">
        <v>234504</v>
      </c>
      <c r="J628" s="128">
        <f t="shared" si="19"/>
        <v>11725200</v>
      </c>
    </row>
    <row r="629" spans="1:10">
      <c r="A629" s="124">
        <f t="shared" si="20"/>
        <v>430</v>
      </c>
      <c r="B629" s="126">
        <v>64221</v>
      </c>
      <c r="C629" s="104" t="s">
        <v>589</v>
      </c>
      <c r="D629" s="126" t="s">
        <v>230</v>
      </c>
      <c r="E629" s="126">
        <v>0</v>
      </c>
      <c r="F629" s="126">
        <v>50</v>
      </c>
      <c r="G629" s="126">
        <v>50</v>
      </c>
      <c r="H629" s="126">
        <v>78110000</v>
      </c>
      <c r="I629" s="128">
        <v>234504</v>
      </c>
      <c r="J629" s="128">
        <f t="shared" si="19"/>
        <v>11725200</v>
      </c>
    </row>
    <row r="630" spans="1:10">
      <c r="A630" s="124">
        <f t="shared" si="20"/>
        <v>431</v>
      </c>
      <c r="B630" s="126">
        <v>64221</v>
      </c>
      <c r="C630" s="104" t="s">
        <v>590</v>
      </c>
      <c r="D630" s="126" t="s">
        <v>230</v>
      </c>
      <c r="E630" s="126">
        <v>0</v>
      </c>
      <c r="F630" s="126">
        <v>10</v>
      </c>
      <c r="G630" s="126">
        <v>10</v>
      </c>
      <c r="H630" s="126">
        <v>78110000</v>
      </c>
      <c r="I630" s="128">
        <v>234504</v>
      </c>
      <c r="J630" s="128">
        <f t="shared" si="19"/>
        <v>2345040</v>
      </c>
    </row>
    <row r="631" spans="1:10">
      <c r="A631" s="124">
        <f t="shared" si="20"/>
        <v>432</v>
      </c>
      <c r="B631" s="126">
        <v>64221</v>
      </c>
      <c r="C631" s="104" t="s">
        <v>591</v>
      </c>
      <c r="D631" s="126" t="s">
        <v>230</v>
      </c>
      <c r="E631" s="126">
        <v>0</v>
      </c>
      <c r="F631" s="126">
        <v>10</v>
      </c>
      <c r="G631" s="126">
        <v>10</v>
      </c>
      <c r="H631" s="126">
        <v>78110000</v>
      </c>
      <c r="I631" s="128">
        <v>234504</v>
      </c>
      <c r="J631" s="128">
        <f t="shared" si="19"/>
        <v>2345040</v>
      </c>
    </row>
    <row r="632" spans="1:10">
      <c r="A632" s="124">
        <f t="shared" si="20"/>
        <v>433</v>
      </c>
      <c r="B632" s="126">
        <v>64221</v>
      </c>
      <c r="C632" s="104" t="s">
        <v>592</v>
      </c>
      <c r="D632" s="126" t="s">
        <v>230</v>
      </c>
      <c r="E632" s="126">
        <v>0</v>
      </c>
      <c r="F632" s="126">
        <v>10</v>
      </c>
      <c r="G632" s="126">
        <v>10</v>
      </c>
      <c r="H632" s="126">
        <v>78110000</v>
      </c>
      <c r="I632" s="128">
        <v>234504</v>
      </c>
      <c r="J632" s="128">
        <f t="shared" si="19"/>
        <v>2345040</v>
      </c>
    </row>
    <row r="633" spans="1:10">
      <c r="A633" s="124">
        <f t="shared" si="20"/>
        <v>434</v>
      </c>
      <c r="B633" s="126">
        <v>64221</v>
      </c>
      <c r="C633" s="104" t="s">
        <v>593</v>
      </c>
      <c r="D633" s="126" t="s">
        <v>230</v>
      </c>
      <c r="E633" s="126">
        <v>0</v>
      </c>
      <c r="F633" s="126">
        <v>10</v>
      </c>
      <c r="G633" s="126">
        <v>10</v>
      </c>
      <c r="H633" s="126">
        <v>78110000</v>
      </c>
      <c r="I633" s="128">
        <v>234504</v>
      </c>
      <c r="J633" s="128">
        <f t="shared" si="19"/>
        <v>2345040</v>
      </c>
    </row>
    <row r="634" spans="1:10">
      <c r="A634" s="124">
        <f t="shared" si="20"/>
        <v>435</v>
      </c>
      <c r="B634" s="126">
        <v>64221</v>
      </c>
      <c r="C634" s="104" t="s">
        <v>594</v>
      </c>
      <c r="D634" s="126" t="s">
        <v>230</v>
      </c>
      <c r="E634" s="126">
        <v>0</v>
      </c>
      <c r="F634" s="126">
        <v>10</v>
      </c>
      <c r="G634" s="126">
        <v>10</v>
      </c>
      <c r="H634" s="126">
        <v>78110000</v>
      </c>
      <c r="I634" s="128">
        <v>234504</v>
      </c>
      <c r="J634" s="128">
        <f t="shared" si="19"/>
        <v>2345040</v>
      </c>
    </row>
    <row r="635" spans="1:10">
      <c r="A635" s="124">
        <f t="shared" si="20"/>
        <v>436</v>
      </c>
      <c r="B635" s="126">
        <v>64221</v>
      </c>
      <c r="C635" s="104" t="s">
        <v>595</v>
      </c>
      <c r="D635" s="126" t="s">
        <v>230</v>
      </c>
      <c r="E635" s="126">
        <v>0</v>
      </c>
      <c r="F635" s="126">
        <v>10</v>
      </c>
      <c r="G635" s="126">
        <v>10</v>
      </c>
      <c r="H635" s="126">
        <v>78110000</v>
      </c>
      <c r="I635" s="128">
        <v>234504</v>
      </c>
      <c r="J635" s="128">
        <f t="shared" si="19"/>
        <v>2345040</v>
      </c>
    </row>
    <row r="636" spans="1:10">
      <c r="A636" s="124">
        <f t="shared" si="20"/>
        <v>437</v>
      </c>
      <c r="B636" s="126">
        <v>64221</v>
      </c>
      <c r="C636" s="104" t="s">
        <v>596</v>
      </c>
      <c r="D636" s="126" t="s">
        <v>230</v>
      </c>
      <c r="E636" s="126">
        <v>0</v>
      </c>
      <c r="F636" s="126">
        <v>10</v>
      </c>
      <c r="G636" s="126">
        <v>10</v>
      </c>
      <c r="H636" s="126">
        <v>78110000</v>
      </c>
      <c r="I636" s="128">
        <v>234504</v>
      </c>
      <c r="J636" s="128">
        <f t="shared" si="19"/>
        <v>2345040</v>
      </c>
    </row>
    <row r="637" spans="1:10">
      <c r="A637" s="124">
        <f t="shared" si="20"/>
        <v>438</v>
      </c>
      <c r="B637" s="126">
        <v>64221</v>
      </c>
      <c r="C637" s="104" t="s">
        <v>597</v>
      </c>
      <c r="D637" s="126" t="s">
        <v>230</v>
      </c>
      <c r="E637" s="126">
        <v>0</v>
      </c>
      <c r="F637" s="126">
        <v>10</v>
      </c>
      <c r="G637" s="126">
        <v>10</v>
      </c>
      <c r="H637" s="126">
        <v>78110000</v>
      </c>
      <c r="I637" s="128">
        <v>234504</v>
      </c>
      <c r="J637" s="128">
        <f t="shared" si="19"/>
        <v>2345040</v>
      </c>
    </row>
    <row r="638" spans="1:10">
      <c r="A638" s="124">
        <f t="shared" si="20"/>
        <v>439</v>
      </c>
      <c r="B638" s="126">
        <v>64221</v>
      </c>
      <c r="C638" s="104" t="s">
        <v>598</v>
      </c>
      <c r="D638" s="126" t="s">
        <v>230</v>
      </c>
      <c r="E638" s="126">
        <v>0</v>
      </c>
      <c r="F638" s="126">
        <v>10</v>
      </c>
      <c r="G638" s="126">
        <v>10</v>
      </c>
      <c r="H638" s="126">
        <v>78110000</v>
      </c>
      <c r="I638" s="128">
        <v>234504</v>
      </c>
      <c r="J638" s="128">
        <f t="shared" si="19"/>
        <v>2345040</v>
      </c>
    </row>
    <row r="639" spans="1:10">
      <c r="A639" s="124">
        <f t="shared" si="20"/>
        <v>440</v>
      </c>
      <c r="B639" s="126">
        <v>64221</v>
      </c>
      <c r="C639" s="104" t="s">
        <v>599</v>
      </c>
      <c r="D639" s="126" t="s">
        <v>230</v>
      </c>
      <c r="E639" s="126">
        <v>0</v>
      </c>
      <c r="F639" s="126">
        <v>10</v>
      </c>
      <c r="G639" s="126">
        <v>10</v>
      </c>
      <c r="H639" s="126">
        <v>78110000</v>
      </c>
      <c r="I639" s="128">
        <v>234504</v>
      </c>
      <c r="J639" s="128">
        <f t="shared" si="19"/>
        <v>2345040</v>
      </c>
    </row>
    <row r="640" spans="1:10">
      <c r="A640" s="124">
        <f t="shared" si="20"/>
        <v>441</v>
      </c>
      <c r="B640" s="126">
        <v>64221</v>
      </c>
      <c r="C640" s="104" t="s">
        <v>600</v>
      </c>
      <c r="D640" s="126" t="s">
        <v>230</v>
      </c>
      <c r="E640" s="126">
        <v>0</v>
      </c>
      <c r="F640" s="126">
        <v>10</v>
      </c>
      <c r="G640" s="126">
        <v>10</v>
      </c>
      <c r="H640" s="126">
        <v>78110000</v>
      </c>
      <c r="I640" s="128">
        <v>234504</v>
      </c>
      <c r="J640" s="128">
        <f t="shared" si="19"/>
        <v>2345040</v>
      </c>
    </row>
    <row r="641" spans="1:10">
      <c r="A641" s="124">
        <f t="shared" si="20"/>
        <v>442</v>
      </c>
      <c r="B641" s="126">
        <v>64221</v>
      </c>
      <c r="C641" s="104" t="s">
        <v>601</v>
      </c>
      <c r="D641" s="126" t="s">
        <v>230</v>
      </c>
      <c r="E641" s="126">
        <v>0</v>
      </c>
      <c r="F641" s="126">
        <v>10</v>
      </c>
      <c r="G641" s="126">
        <v>10</v>
      </c>
      <c r="H641" s="126">
        <v>78110000</v>
      </c>
      <c r="I641" s="128">
        <v>234504</v>
      </c>
      <c r="J641" s="128">
        <f t="shared" si="19"/>
        <v>2345040</v>
      </c>
    </row>
    <row r="642" spans="1:10">
      <c r="A642" s="124">
        <f t="shared" si="20"/>
        <v>443</v>
      </c>
      <c r="B642" s="126">
        <v>64221</v>
      </c>
      <c r="C642" s="104" t="s">
        <v>602</v>
      </c>
      <c r="D642" s="126" t="s">
        <v>230</v>
      </c>
      <c r="E642" s="126">
        <v>0</v>
      </c>
      <c r="F642" s="126">
        <v>10</v>
      </c>
      <c r="G642" s="126">
        <v>10</v>
      </c>
      <c r="H642" s="126">
        <v>78110000</v>
      </c>
      <c r="I642" s="128">
        <v>234504</v>
      </c>
      <c r="J642" s="128">
        <f t="shared" si="19"/>
        <v>2345040</v>
      </c>
    </row>
    <row r="643" spans="1:10">
      <c r="A643" s="124">
        <f t="shared" si="20"/>
        <v>444</v>
      </c>
      <c r="B643" s="126">
        <v>64221</v>
      </c>
      <c r="C643" s="104" t="s">
        <v>603</v>
      </c>
      <c r="D643" s="126" t="s">
        <v>230</v>
      </c>
      <c r="E643" s="126">
        <v>0</v>
      </c>
      <c r="F643" s="126">
        <v>10</v>
      </c>
      <c r="G643" s="126">
        <v>10</v>
      </c>
      <c r="H643" s="126">
        <v>78110000</v>
      </c>
      <c r="I643" s="128">
        <v>234504</v>
      </c>
      <c r="J643" s="128">
        <f t="shared" si="19"/>
        <v>2345040</v>
      </c>
    </row>
    <row r="644" spans="1:10">
      <c r="A644" s="124">
        <f t="shared" si="20"/>
        <v>445</v>
      </c>
      <c r="B644" s="126">
        <v>64221</v>
      </c>
      <c r="C644" s="104" t="s">
        <v>604</v>
      </c>
      <c r="D644" s="126" t="s">
        <v>230</v>
      </c>
      <c r="E644" s="126">
        <v>0</v>
      </c>
      <c r="F644" s="126">
        <v>10</v>
      </c>
      <c r="G644" s="126">
        <v>10</v>
      </c>
      <c r="H644" s="126">
        <v>78110000</v>
      </c>
      <c r="I644" s="128">
        <v>234504</v>
      </c>
      <c r="J644" s="128">
        <f t="shared" si="19"/>
        <v>2345040</v>
      </c>
    </row>
    <row r="645" spans="1:10">
      <c r="A645" s="124">
        <f t="shared" si="20"/>
        <v>446</v>
      </c>
      <c r="B645" s="126">
        <v>64221</v>
      </c>
      <c r="C645" s="104" t="s">
        <v>605</v>
      </c>
      <c r="D645" s="126" t="s">
        <v>230</v>
      </c>
      <c r="E645" s="126">
        <v>0</v>
      </c>
      <c r="F645" s="126">
        <v>10</v>
      </c>
      <c r="G645" s="126">
        <v>10</v>
      </c>
      <c r="H645" s="126">
        <v>78110000</v>
      </c>
      <c r="I645" s="128">
        <v>234504</v>
      </c>
      <c r="J645" s="128">
        <f t="shared" si="19"/>
        <v>2345040</v>
      </c>
    </row>
    <row r="646" spans="1:10">
      <c r="A646" s="124">
        <f t="shared" si="20"/>
        <v>447</v>
      </c>
      <c r="B646" s="126">
        <v>64221</v>
      </c>
      <c r="C646" s="104" t="s">
        <v>606</v>
      </c>
      <c r="D646" s="126" t="s">
        <v>230</v>
      </c>
      <c r="E646" s="126">
        <v>0</v>
      </c>
      <c r="F646" s="126">
        <v>10</v>
      </c>
      <c r="G646" s="126">
        <v>10</v>
      </c>
      <c r="H646" s="126">
        <v>78110000</v>
      </c>
      <c r="I646" s="128">
        <v>234504</v>
      </c>
      <c r="J646" s="128">
        <f t="shared" si="19"/>
        <v>2345040</v>
      </c>
    </row>
    <row r="647" spans="1:10">
      <c r="A647" s="124">
        <f t="shared" si="20"/>
        <v>448</v>
      </c>
      <c r="B647" s="126">
        <v>64221</v>
      </c>
      <c r="C647" s="104" t="s">
        <v>607</v>
      </c>
      <c r="D647" s="126" t="s">
        <v>230</v>
      </c>
      <c r="E647" s="126">
        <v>0</v>
      </c>
      <c r="F647" s="126">
        <v>10</v>
      </c>
      <c r="G647" s="126">
        <v>10</v>
      </c>
      <c r="H647" s="126">
        <v>78110000</v>
      </c>
      <c r="I647" s="128">
        <v>234504</v>
      </c>
      <c r="J647" s="128">
        <f t="shared" si="19"/>
        <v>2345040</v>
      </c>
    </row>
    <row r="648" spans="1:10">
      <c r="A648" s="124">
        <f t="shared" si="20"/>
        <v>449</v>
      </c>
      <c r="B648" s="126">
        <v>64221</v>
      </c>
      <c r="C648" s="104" t="s">
        <v>608</v>
      </c>
      <c r="D648" s="126" t="s">
        <v>230</v>
      </c>
      <c r="E648" s="126">
        <v>0</v>
      </c>
      <c r="F648" s="126">
        <v>10</v>
      </c>
      <c r="G648" s="126">
        <v>10</v>
      </c>
      <c r="H648" s="126">
        <v>78110000</v>
      </c>
      <c r="I648" s="128">
        <v>234504</v>
      </c>
      <c r="J648" s="128">
        <f t="shared" si="19"/>
        <v>2345040</v>
      </c>
    </row>
    <row r="649" spans="1:10">
      <c r="A649" s="124">
        <f t="shared" si="20"/>
        <v>450</v>
      </c>
      <c r="B649" s="126">
        <v>64221</v>
      </c>
      <c r="C649" s="104" t="s">
        <v>609</v>
      </c>
      <c r="D649" s="126" t="s">
        <v>230</v>
      </c>
      <c r="E649" s="126">
        <v>0</v>
      </c>
      <c r="F649" s="126">
        <v>10</v>
      </c>
      <c r="G649" s="126">
        <v>10</v>
      </c>
      <c r="H649" s="126">
        <v>78110000</v>
      </c>
      <c r="I649" s="128">
        <v>234504</v>
      </c>
      <c r="J649" s="128">
        <f t="shared" si="19"/>
        <v>2345040</v>
      </c>
    </row>
    <row r="650" spans="1:10">
      <c r="A650" s="124">
        <f t="shared" si="20"/>
        <v>451</v>
      </c>
      <c r="B650" s="126">
        <v>64221</v>
      </c>
      <c r="C650" s="104" t="s">
        <v>610</v>
      </c>
      <c r="D650" s="126" t="s">
        <v>230</v>
      </c>
      <c r="E650" s="126">
        <v>0</v>
      </c>
      <c r="F650" s="126">
        <v>10</v>
      </c>
      <c r="G650" s="126">
        <v>10</v>
      </c>
      <c r="H650" s="126">
        <v>78110000</v>
      </c>
      <c r="I650" s="128">
        <v>234504</v>
      </c>
      <c r="J650" s="128">
        <f t="shared" si="19"/>
        <v>2345040</v>
      </c>
    </row>
    <row r="651" spans="1:10">
      <c r="A651" s="124">
        <f t="shared" si="20"/>
        <v>452</v>
      </c>
      <c r="B651" s="126">
        <v>64221</v>
      </c>
      <c r="C651" s="104" t="s">
        <v>611</v>
      </c>
      <c r="D651" s="126" t="s">
        <v>230</v>
      </c>
      <c r="E651" s="126">
        <v>0</v>
      </c>
      <c r="F651" s="126">
        <v>10</v>
      </c>
      <c r="G651" s="126">
        <v>10</v>
      </c>
      <c r="H651" s="126">
        <v>78110000</v>
      </c>
      <c r="I651" s="128">
        <v>234504</v>
      </c>
      <c r="J651" s="128">
        <f t="shared" si="19"/>
        <v>2345040</v>
      </c>
    </row>
    <row r="652" spans="1:10">
      <c r="A652" s="124">
        <f t="shared" si="20"/>
        <v>453</v>
      </c>
      <c r="B652" s="126">
        <v>64221</v>
      </c>
      <c r="C652" s="104" t="s">
        <v>612</v>
      </c>
      <c r="D652" s="126" t="s">
        <v>230</v>
      </c>
      <c r="E652" s="126">
        <v>0</v>
      </c>
      <c r="F652" s="126">
        <v>10</v>
      </c>
      <c r="G652" s="126">
        <v>10</v>
      </c>
      <c r="H652" s="126">
        <v>78110000</v>
      </c>
      <c r="I652" s="128">
        <v>234504</v>
      </c>
      <c r="J652" s="128">
        <f t="shared" si="19"/>
        <v>2345040</v>
      </c>
    </row>
    <row r="653" spans="1:10">
      <c r="A653" s="124">
        <f t="shared" si="20"/>
        <v>454</v>
      </c>
      <c r="B653" s="126">
        <v>64221</v>
      </c>
      <c r="C653" s="104" t="s">
        <v>613</v>
      </c>
      <c r="D653" s="126" t="s">
        <v>230</v>
      </c>
      <c r="E653" s="126">
        <v>0</v>
      </c>
      <c r="F653" s="126">
        <v>10</v>
      </c>
      <c r="G653" s="126">
        <v>10</v>
      </c>
      <c r="H653" s="126">
        <v>78110000</v>
      </c>
      <c r="I653" s="128">
        <v>234504</v>
      </c>
      <c r="J653" s="128">
        <f t="shared" si="19"/>
        <v>2345040</v>
      </c>
    </row>
    <row r="654" spans="1:10">
      <c r="A654" s="124">
        <f t="shared" si="20"/>
        <v>455</v>
      </c>
      <c r="B654" s="126">
        <v>64221</v>
      </c>
      <c r="C654" s="104" t="s">
        <v>614</v>
      </c>
      <c r="D654" s="126" t="s">
        <v>230</v>
      </c>
      <c r="E654" s="126">
        <v>0</v>
      </c>
      <c r="F654" s="126">
        <v>10</v>
      </c>
      <c r="G654" s="126">
        <v>10</v>
      </c>
      <c r="H654" s="126">
        <v>78110000</v>
      </c>
      <c r="I654" s="128">
        <v>234504</v>
      </c>
      <c r="J654" s="128">
        <f t="shared" si="19"/>
        <v>2345040</v>
      </c>
    </row>
    <row r="655" spans="1:10">
      <c r="A655" s="124">
        <f t="shared" si="20"/>
        <v>456</v>
      </c>
      <c r="B655" s="126">
        <v>64221</v>
      </c>
      <c r="C655" s="104" t="s">
        <v>615</v>
      </c>
      <c r="D655" s="126" t="s">
        <v>230</v>
      </c>
      <c r="E655" s="126">
        <v>0</v>
      </c>
      <c r="F655" s="126">
        <v>10</v>
      </c>
      <c r="G655" s="126">
        <v>10</v>
      </c>
      <c r="H655" s="126">
        <v>78110000</v>
      </c>
      <c r="I655" s="128">
        <v>234504</v>
      </c>
      <c r="J655" s="128">
        <f t="shared" ref="J655:J661" si="21">I655*F655</f>
        <v>2345040</v>
      </c>
    </row>
    <row r="656" spans="1:10">
      <c r="A656" s="124">
        <f t="shared" ref="A656:A661" si="22">A655+1</f>
        <v>457</v>
      </c>
      <c r="B656" s="126">
        <v>64221</v>
      </c>
      <c r="C656" s="104" t="s">
        <v>616</v>
      </c>
      <c r="D656" s="126" t="s">
        <v>230</v>
      </c>
      <c r="E656" s="126">
        <v>0</v>
      </c>
      <c r="F656" s="126">
        <v>10</v>
      </c>
      <c r="G656" s="126">
        <v>10</v>
      </c>
      <c r="H656" s="126">
        <v>78110000</v>
      </c>
      <c r="I656" s="128">
        <v>234504</v>
      </c>
      <c r="J656" s="128">
        <f t="shared" si="21"/>
        <v>2345040</v>
      </c>
    </row>
    <row r="657" spans="1:15">
      <c r="A657" s="124">
        <f t="shared" si="22"/>
        <v>458</v>
      </c>
      <c r="B657" s="126">
        <v>64221</v>
      </c>
      <c r="C657" s="104" t="s">
        <v>617</v>
      </c>
      <c r="D657" s="126" t="s">
        <v>230</v>
      </c>
      <c r="E657" s="126">
        <v>0</v>
      </c>
      <c r="F657" s="126">
        <v>10</v>
      </c>
      <c r="G657" s="126">
        <v>10</v>
      </c>
      <c r="H657" s="126">
        <v>78110000</v>
      </c>
      <c r="I657" s="128">
        <v>234504</v>
      </c>
      <c r="J657" s="128">
        <f t="shared" si="21"/>
        <v>2345040</v>
      </c>
    </row>
    <row r="658" spans="1:15">
      <c r="A658" s="124">
        <f t="shared" si="22"/>
        <v>459</v>
      </c>
      <c r="B658" s="126">
        <v>64221</v>
      </c>
      <c r="C658" s="104" t="s">
        <v>618</v>
      </c>
      <c r="D658" s="126" t="s">
        <v>230</v>
      </c>
      <c r="E658" s="126">
        <v>0</v>
      </c>
      <c r="F658" s="126">
        <v>10</v>
      </c>
      <c r="G658" s="126">
        <v>10</v>
      </c>
      <c r="H658" s="126">
        <v>78110000</v>
      </c>
      <c r="I658" s="128">
        <v>234504</v>
      </c>
      <c r="J658" s="128">
        <f t="shared" si="21"/>
        <v>2345040</v>
      </c>
    </row>
    <row r="659" spans="1:15">
      <c r="A659" s="124">
        <f t="shared" si="22"/>
        <v>460</v>
      </c>
      <c r="B659" s="126">
        <v>64221</v>
      </c>
      <c r="C659" s="104" t="s">
        <v>619</v>
      </c>
      <c r="D659" s="126" t="s">
        <v>230</v>
      </c>
      <c r="E659" s="126">
        <v>0</v>
      </c>
      <c r="F659" s="126">
        <v>10</v>
      </c>
      <c r="G659" s="126">
        <v>10</v>
      </c>
      <c r="H659" s="126">
        <v>78110000</v>
      </c>
      <c r="I659" s="128">
        <v>234504</v>
      </c>
      <c r="J659" s="128">
        <f t="shared" si="21"/>
        <v>2345040</v>
      </c>
    </row>
    <row r="660" spans="1:15">
      <c r="A660" s="124">
        <f t="shared" si="22"/>
        <v>461</v>
      </c>
      <c r="B660" s="126">
        <v>64221</v>
      </c>
      <c r="C660" s="104" t="s">
        <v>620</v>
      </c>
      <c r="D660" s="126" t="s">
        <v>230</v>
      </c>
      <c r="E660" s="126">
        <v>0</v>
      </c>
      <c r="F660" s="126">
        <v>10</v>
      </c>
      <c r="G660" s="126">
        <v>10</v>
      </c>
      <c r="H660" s="126">
        <v>78110000</v>
      </c>
      <c r="I660" s="128">
        <v>234504</v>
      </c>
      <c r="J660" s="128">
        <f t="shared" si="21"/>
        <v>2345040</v>
      </c>
    </row>
    <row r="661" spans="1:15">
      <c r="A661" s="124">
        <f t="shared" si="22"/>
        <v>462</v>
      </c>
      <c r="B661" s="126">
        <v>64221</v>
      </c>
      <c r="C661" s="104" t="s">
        <v>621</v>
      </c>
      <c r="D661" s="126" t="s">
        <v>230</v>
      </c>
      <c r="E661" s="126">
        <v>0</v>
      </c>
      <c r="F661" s="126">
        <v>10</v>
      </c>
      <c r="G661" s="126">
        <v>10</v>
      </c>
      <c r="H661" s="126">
        <v>78110000</v>
      </c>
      <c r="I661" s="128">
        <v>234504</v>
      </c>
      <c r="J661" s="128">
        <f t="shared" si="21"/>
        <v>2345040</v>
      </c>
    </row>
    <row r="662" spans="1:15">
      <c r="A662" s="115"/>
      <c r="B662" s="72"/>
      <c r="C662" s="132"/>
      <c r="D662" s="72"/>
      <c r="E662" s="72"/>
      <c r="F662" s="72"/>
      <c r="G662" s="72"/>
      <c r="H662" s="72"/>
      <c r="I662" s="134"/>
      <c r="J662" s="134"/>
    </row>
    <row r="663" spans="1:15">
      <c r="A663" s="458" t="s">
        <v>622</v>
      </c>
      <c r="B663" s="459"/>
      <c r="C663" s="459"/>
      <c r="D663" s="459"/>
      <c r="E663" s="459"/>
      <c r="F663" s="459"/>
      <c r="G663" s="459"/>
      <c r="H663" s="459"/>
      <c r="I663" s="460"/>
      <c r="J663" s="357">
        <f>+H244+H268</f>
        <v>36000000</v>
      </c>
    </row>
    <row r="664" spans="1:15">
      <c r="A664" s="115"/>
      <c r="B664" s="72"/>
      <c r="C664" s="132"/>
      <c r="D664" s="72"/>
      <c r="E664" s="72"/>
      <c r="F664" s="72"/>
      <c r="G664" s="72"/>
      <c r="H664" s="72"/>
      <c r="I664" s="134"/>
      <c r="J664" s="134"/>
    </row>
    <row r="665" spans="1:15">
      <c r="A665" s="451" t="s">
        <v>135</v>
      </c>
      <c r="B665" s="451"/>
      <c r="C665" s="451"/>
      <c r="D665" s="451"/>
      <c r="E665" s="451"/>
      <c r="F665" s="451"/>
      <c r="G665" s="451"/>
      <c r="H665" s="451"/>
      <c r="I665" s="451"/>
      <c r="J665" s="451"/>
    </row>
    <row r="666" spans="1:15" ht="24.75" customHeight="1">
      <c r="A666" s="452" t="s">
        <v>63</v>
      </c>
      <c r="B666" s="453"/>
      <c r="C666" s="453"/>
      <c r="D666" s="453"/>
      <c r="E666" s="453"/>
      <c r="F666" s="453"/>
      <c r="G666" s="453"/>
      <c r="H666" s="453"/>
      <c r="I666" s="453"/>
      <c r="J666" s="453"/>
    </row>
    <row r="667" spans="1:15">
      <c r="A667" s="438" t="s">
        <v>4</v>
      </c>
      <c r="B667" s="438"/>
      <c r="C667" s="438"/>
      <c r="D667" s="438"/>
      <c r="E667" s="438"/>
      <c r="F667" s="438"/>
      <c r="G667" s="438"/>
      <c r="H667" s="438"/>
      <c r="I667" s="438"/>
      <c r="J667" s="438"/>
      <c r="K667" s="109"/>
      <c r="L667" s="109"/>
      <c r="M667" s="109"/>
      <c r="N667" s="109"/>
      <c r="O667" s="109"/>
    </row>
    <row r="668" spans="1:15">
      <c r="A668" s="115"/>
      <c r="B668" s="115"/>
      <c r="C668" s="115"/>
      <c r="D668" s="115"/>
      <c r="E668" s="115"/>
      <c r="F668" s="115"/>
      <c r="G668" s="115"/>
      <c r="H668" s="115"/>
      <c r="I668" s="115"/>
      <c r="J668" s="115"/>
    </row>
    <row r="669" spans="1:15">
      <c r="A669" s="438" t="s">
        <v>623</v>
      </c>
      <c r="B669" s="438"/>
      <c r="C669" s="438"/>
      <c r="D669" s="438"/>
      <c r="E669" s="438"/>
      <c r="F669" s="438"/>
      <c r="G669" s="438"/>
      <c r="H669" s="438"/>
      <c r="I669" s="438"/>
      <c r="J669" s="438"/>
    </row>
    <row r="670" spans="1:15">
      <c r="A670" s="345"/>
      <c r="B670" s="345"/>
      <c r="C670" s="345"/>
      <c r="D670" s="346"/>
      <c r="E670" s="346"/>
      <c r="F670" s="345"/>
      <c r="G670" s="109"/>
      <c r="H670" s="109"/>
      <c r="I670" s="109"/>
      <c r="J670" s="109"/>
    </row>
    <row r="671" spans="1:15">
      <c r="A671" s="439" t="s">
        <v>624</v>
      </c>
      <c r="B671" s="439"/>
      <c r="C671" s="439"/>
      <c r="D671" s="439"/>
      <c r="E671" s="439"/>
      <c r="F671" s="439"/>
      <c r="G671" s="439"/>
      <c r="H671" s="439"/>
      <c r="I671" s="439"/>
      <c r="J671" s="439"/>
    </row>
    <row r="672" spans="1:15">
      <c r="A672" s="436" t="s">
        <v>138</v>
      </c>
      <c r="B672" s="436"/>
      <c r="C672" s="436"/>
      <c r="D672" s="436" t="s">
        <v>139</v>
      </c>
      <c r="E672" s="436"/>
      <c r="F672" s="436"/>
      <c r="G672" s="436"/>
      <c r="H672" s="436" t="s">
        <v>140</v>
      </c>
      <c r="I672" s="436"/>
      <c r="J672" s="436"/>
    </row>
    <row r="673" spans="1:15" ht="54" customHeight="1">
      <c r="A673" s="436" t="s">
        <v>97</v>
      </c>
      <c r="B673" s="436"/>
      <c r="C673" s="436"/>
      <c r="D673" s="437" t="s">
        <v>98</v>
      </c>
      <c r="E673" s="437"/>
      <c r="F673" s="437"/>
      <c r="G673" s="437"/>
      <c r="H673" s="434">
        <v>8600000</v>
      </c>
      <c r="I673" s="435"/>
      <c r="J673" s="435"/>
    </row>
    <row r="674" spans="1:15" ht="45">
      <c r="A674" s="186" t="s">
        <v>141</v>
      </c>
      <c r="B674" s="124" t="s">
        <v>142</v>
      </c>
      <c r="C674" s="124" t="s">
        <v>143</v>
      </c>
      <c r="D674" s="124" t="s">
        <v>144</v>
      </c>
      <c r="E674" s="124" t="s">
        <v>145</v>
      </c>
      <c r="F674" s="124" t="s">
        <v>146</v>
      </c>
      <c r="G674" s="124" t="s">
        <v>147</v>
      </c>
      <c r="H674" s="124" t="s">
        <v>148</v>
      </c>
      <c r="I674" s="124" t="s">
        <v>149</v>
      </c>
      <c r="J674" s="124" t="s">
        <v>150</v>
      </c>
    </row>
    <row r="675" spans="1:15" ht="60">
      <c r="A675" s="124">
        <f>A661+1</f>
        <v>463</v>
      </c>
      <c r="B675" s="126">
        <v>8912103</v>
      </c>
      <c r="C675" s="104" t="s">
        <v>625</v>
      </c>
      <c r="D675" s="126" t="s">
        <v>152</v>
      </c>
      <c r="E675" s="126">
        <v>0</v>
      </c>
      <c r="F675" s="126">
        <v>5</v>
      </c>
      <c r="G675" s="126">
        <v>5</v>
      </c>
      <c r="H675" s="126">
        <v>82101501</v>
      </c>
      <c r="I675" s="128">
        <v>234504</v>
      </c>
      <c r="J675" s="128">
        <f>I675*F675</f>
        <v>1172520</v>
      </c>
    </row>
    <row r="676" spans="1:15" ht="60">
      <c r="A676" s="124">
        <f>A675+1</f>
        <v>464</v>
      </c>
      <c r="B676" s="126">
        <v>8912103</v>
      </c>
      <c r="C676" s="104" t="s">
        <v>626</v>
      </c>
      <c r="D676" s="126" t="s">
        <v>152</v>
      </c>
      <c r="E676" s="126">
        <v>0</v>
      </c>
      <c r="F676" s="126">
        <v>5</v>
      </c>
      <c r="G676" s="126">
        <v>5</v>
      </c>
      <c r="H676" s="126">
        <v>82101501</v>
      </c>
      <c r="I676" s="128">
        <v>234504</v>
      </c>
      <c r="J676" s="128">
        <f>I676*F676</f>
        <v>1172520</v>
      </c>
    </row>
    <row r="677" spans="1:15">
      <c r="A677" s="115"/>
      <c r="B677" s="72"/>
      <c r="C677" s="132"/>
      <c r="D677" s="72"/>
      <c r="E677" s="72"/>
      <c r="F677" s="72"/>
      <c r="G677" s="72"/>
      <c r="H677" s="72"/>
      <c r="I677" s="134"/>
      <c r="J677" s="134"/>
    </row>
    <row r="678" spans="1:15">
      <c r="A678" s="448" t="s">
        <v>627</v>
      </c>
      <c r="B678" s="449"/>
      <c r="C678" s="449"/>
      <c r="D678" s="449"/>
      <c r="E678" s="449"/>
      <c r="F678" s="449"/>
      <c r="G678" s="449"/>
      <c r="H678" s="449"/>
      <c r="I678" s="450"/>
      <c r="J678" s="358">
        <f>+H673</f>
        <v>8600000</v>
      </c>
    </row>
    <row r="679" spans="1:15">
      <c r="A679" s="115"/>
      <c r="B679" s="72"/>
      <c r="C679" s="132"/>
      <c r="D679" s="72"/>
      <c r="E679" s="72"/>
      <c r="F679" s="72"/>
      <c r="G679" s="72"/>
      <c r="H679" s="72"/>
      <c r="I679" s="134"/>
      <c r="J679" s="134"/>
    </row>
    <row r="680" spans="1:15">
      <c r="A680" s="451" t="s">
        <v>135</v>
      </c>
      <c r="B680" s="451"/>
      <c r="C680" s="451"/>
      <c r="D680" s="451"/>
      <c r="E680" s="451"/>
      <c r="F680" s="451"/>
      <c r="G680" s="451"/>
      <c r="H680" s="451"/>
      <c r="I680" s="451"/>
      <c r="J680" s="451"/>
    </row>
    <row r="681" spans="1:15" ht="24.75" customHeight="1">
      <c r="A681" s="452" t="s">
        <v>64</v>
      </c>
      <c r="B681" s="453"/>
      <c r="C681" s="453"/>
      <c r="D681" s="453"/>
      <c r="E681" s="453"/>
      <c r="F681" s="453"/>
      <c r="G681" s="453"/>
      <c r="H681" s="453"/>
      <c r="I681" s="453"/>
      <c r="J681" s="453"/>
    </row>
    <row r="682" spans="1:15">
      <c r="A682" s="438" t="s">
        <v>4</v>
      </c>
      <c r="B682" s="438"/>
      <c r="C682" s="438"/>
      <c r="D682" s="438"/>
      <c r="E682" s="438"/>
      <c r="F682" s="438"/>
      <c r="G682" s="438"/>
      <c r="H682" s="438"/>
      <c r="I682" s="438"/>
      <c r="J682" s="438"/>
      <c r="K682" s="109"/>
      <c r="L682" s="109"/>
      <c r="M682" s="109"/>
      <c r="N682" s="109"/>
      <c r="O682" s="109"/>
    </row>
    <row r="683" spans="1:15">
      <c r="A683" s="115"/>
      <c r="B683" s="115"/>
      <c r="C683" s="115"/>
      <c r="D683" s="115"/>
      <c r="E683" s="115"/>
      <c r="F683" s="115"/>
      <c r="G683" s="115"/>
      <c r="H683" s="115"/>
      <c r="I683" s="115"/>
      <c r="J683" s="115"/>
    </row>
    <row r="684" spans="1:15">
      <c r="A684" s="438" t="s">
        <v>136</v>
      </c>
      <c r="B684" s="438"/>
      <c r="C684" s="438"/>
      <c r="D684" s="438"/>
      <c r="E684" s="438"/>
      <c r="F684" s="438"/>
      <c r="G684" s="438"/>
      <c r="H684" s="438"/>
      <c r="I684" s="438"/>
      <c r="J684" s="438"/>
    </row>
    <row r="685" spans="1:15">
      <c r="A685" s="345"/>
      <c r="B685" s="345"/>
      <c r="C685" s="345"/>
      <c r="D685" s="346"/>
      <c r="E685" s="346"/>
      <c r="F685" s="345"/>
      <c r="G685" s="109"/>
      <c r="H685" s="109"/>
      <c r="I685" s="109"/>
      <c r="J685" s="109"/>
    </row>
    <row r="686" spans="1:15">
      <c r="A686" s="439" t="s">
        <v>137</v>
      </c>
      <c r="B686" s="439"/>
      <c r="C686" s="439"/>
      <c r="D686" s="439"/>
      <c r="E686" s="439"/>
      <c r="F686" s="439"/>
      <c r="G686" s="439"/>
      <c r="H686" s="439"/>
      <c r="I686" s="439"/>
      <c r="J686" s="439"/>
    </row>
    <row r="687" spans="1:15" s="5" customFormat="1" ht="14">
      <c r="A687" s="436" t="s">
        <v>138</v>
      </c>
      <c r="B687" s="436"/>
      <c r="C687" s="436"/>
      <c r="D687" s="436" t="s">
        <v>139</v>
      </c>
      <c r="E687" s="436"/>
      <c r="F687" s="436"/>
      <c r="G687" s="436"/>
      <c r="H687" s="436" t="s">
        <v>140</v>
      </c>
      <c r="I687" s="436"/>
      <c r="J687" s="436"/>
    </row>
    <row r="688" spans="1:15" s="5" customFormat="1" ht="30.75" customHeight="1">
      <c r="A688" s="436" t="s">
        <v>100</v>
      </c>
      <c r="B688" s="436"/>
      <c r="C688" s="436"/>
      <c r="D688" s="437" t="s">
        <v>101</v>
      </c>
      <c r="E688" s="437"/>
      <c r="F688" s="437"/>
      <c r="G688" s="437"/>
      <c r="H688" s="434">
        <v>10000000</v>
      </c>
      <c r="I688" s="435"/>
      <c r="J688" s="435"/>
    </row>
    <row r="689" spans="1:15" s="5" customFormat="1" ht="45">
      <c r="A689" s="186" t="s">
        <v>141</v>
      </c>
      <c r="B689" s="124" t="s">
        <v>142</v>
      </c>
      <c r="C689" s="124" t="s">
        <v>143</v>
      </c>
      <c r="D689" s="124" t="s">
        <v>144</v>
      </c>
      <c r="E689" s="124" t="s">
        <v>145</v>
      </c>
      <c r="F689" s="124" t="s">
        <v>146</v>
      </c>
      <c r="G689" s="124" t="s">
        <v>147</v>
      </c>
      <c r="H689" s="124" t="s">
        <v>148</v>
      </c>
      <c r="I689" s="124" t="s">
        <v>149</v>
      </c>
      <c r="J689" s="124" t="s">
        <v>150</v>
      </c>
    </row>
    <row r="690" spans="1:15" ht="28">
      <c r="A690" s="359">
        <f>A676+1</f>
        <v>465</v>
      </c>
      <c r="B690" s="360">
        <v>31210</v>
      </c>
      <c r="C690" s="361" t="s">
        <v>628</v>
      </c>
      <c r="D690" s="362" t="s">
        <v>629</v>
      </c>
      <c r="E690" s="360">
        <v>0</v>
      </c>
      <c r="F690" s="360">
        <v>200</v>
      </c>
      <c r="G690" s="360">
        <f>F690</f>
        <v>200</v>
      </c>
      <c r="H690" s="360">
        <v>30103605</v>
      </c>
      <c r="I690" s="363"/>
      <c r="J690" s="363"/>
    </row>
    <row r="691" spans="1:15" ht="28">
      <c r="A691" s="359">
        <f>A690+1</f>
        <v>466</v>
      </c>
      <c r="B691" s="360">
        <v>31210</v>
      </c>
      <c r="C691" s="30" t="s">
        <v>630</v>
      </c>
      <c r="D691" s="364" t="s">
        <v>629</v>
      </c>
      <c r="E691" s="360">
        <v>0</v>
      </c>
      <c r="F691" s="360">
        <v>100</v>
      </c>
      <c r="G691" s="360">
        <f>F691</f>
        <v>100</v>
      </c>
      <c r="H691" s="360">
        <v>30103601</v>
      </c>
      <c r="I691" s="363"/>
      <c r="J691" s="363"/>
    </row>
    <row r="692" spans="1:15" s="5" customFormat="1" ht="21" customHeight="1">
      <c r="A692" s="279"/>
      <c r="B692" s="280"/>
      <c r="C692" s="365"/>
      <c r="D692" s="366"/>
      <c r="E692" s="280"/>
      <c r="F692" s="280"/>
      <c r="G692" s="280"/>
      <c r="H692" s="280"/>
      <c r="I692" s="367"/>
      <c r="J692" s="367"/>
    </row>
    <row r="693" spans="1:15" s="5" customFormat="1" ht="18.75" customHeight="1">
      <c r="A693" s="436" t="s">
        <v>138</v>
      </c>
      <c r="B693" s="436"/>
      <c r="C693" s="436"/>
      <c r="D693" s="436" t="s">
        <v>139</v>
      </c>
      <c r="E693" s="436"/>
      <c r="F693" s="436"/>
      <c r="G693" s="436"/>
      <c r="H693" s="436" t="s">
        <v>140</v>
      </c>
      <c r="I693" s="436"/>
      <c r="J693" s="436"/>
    </row>
    <row r="694" spans="1:15" s="5" customFormat="1" ht="21.75" customHeight="1">
      <c r="A694" s="436" t="s">
        <v>102</v>
      </c>
      <c r="B694" s="436"/>
      <c r="C694" s="436"/>
      <c r="D694" s="437" t="s">
        <v>103</v>
      </c>
      <c r="E694" s="437"/>
      <c r="F694" s="437"/>
      <c r="G694" s="437"/>
      <c r="H694" s="434">
        <v>6000000</v>
      </c>
      <c r="I694" s="435"/>
      <c r="J694" s="435"/>
    </row>
    <row r="695" spans="1:15" s="5" customFormat="1" ht="45">
      <c r="A695" s="186" t="s">
        <v>141</v>
      </c>
      <c r="B695" s="124" t="s">
        <v>142</v>
      </c>
      <c r="C695" s="124" t="s">
        <v>143</v>
      </c>
      <c r="D695" s="124" t="s">
        <v>144</v>
      </c>
      <c r="E695" s="124" t="s">
        <v>145</v>
      </c>
      <c r="F695" s="124" t="s">
        <v>146</v>
      </c>
      <c r="G695" s="124" t="s">
        <v>147</v>
      </c>
      <c r="H695" s="124" t="s">
        <v>148</v>
      </c>
      <c r="I695" s="124" t="s">
        <v>149</v>
      </c>
      <c r="J695" s="124" t="s">
        <v>150</v>
      </c>
    </row>
    <row r="696" spans="1:15" s="5" customFormat="1" ht="30.75" customHeight="1">
      <c r="A696" s="359">
        <f>A691+1</f>
        <v>467</v>
      </c>
      <c r="B696" s="360">
        <v>3471001</v>
      </c>
      <c r="C696" s="368" t="s">
        <v>631</v>
      </c>
      <c r="D696" s="364" t="s">
        <v>632</v>
      </c>
      <c r="E696" s="360">
        <v>0</v>
      </c>
      <c r="F696" s="360">
        <v>20</v>
      </c>
      <c r="G696" s="360">
        <f>F696</f>
        <v>20</v>
      </c>
      <c r="H696" s="360">
        <v>54101706</v>
      </c>
      <c r="I696" s="363"/>
      <c r="J696" s="363"/>
      <c r="K696" s="360"/>
      <c r="L696" s="360"/>
      <c r="M696" s="360"/>
      <c r="N696" s="360"/>
      <c r="O696" s="360"/>
    </row>
    <row r="697" spans="1:15" s="5" customFormat="1" ht="13">
      <c r="A697" s="279"/>
      <c r="B697" s="280"/>
      <c r="C697" s="369"/>
      <c r="D697" s="370"/>
      <c r="E697" s="280"/>
      <c r="F697" s="280"/>
      <c r="G697" s="280"/>
      <c r="H697" s="280"/>
      <c r="I697" s="367"/>
      <c r="J697" s="367"/>
      <c r="K697" s="360"/>
      <c r="L697" s="360"/>
      <c r="M697" s="360"/>
      <c r="N697" s="360"/>
      <c r="O697" s="360"/>
    </row>
    <row r="698" spans="1:15" s="5" customFormat="1" ht="14">
      <c r="A698" s="436" t="s">
        <v>138</v>
      </c>
      <c r="B698" s="436"/>
      <c r="C698" s="436"/>
      <c r="D698" s="436" t="s">
        <v>139</v>
      </c>
      <c r="E698" s="436"/>
      <c r="F698" s="436"/>
      <c r="G698" s="436"/>
      <c r="H698" s="436" t="s">
        <v>140</v>
      </c>
      <c r="I698" s="436"/>
      <c r="J698" s="436"/>
      <c r="K698" s="360"/>
      <c r="L698" s="360"/>
      <c r="M698" s="360"/>
      <c r="N698" s="360"/>
      <c r="O698" s="360"/>
    </row>
    <row r="699" spans="1:15" s="5" customFormat="1" ht="41.25" customHeight="1">
      <c r="A699" s="436" t="s">
        <v>104</v>
      </c>
      <c r="B699" s="436"/>
      <c r="C699" s="436"/>
      <c r="D699" s="437" t="s">
        <v>105</v>
      </c>
      <c r="E699" s="437"/>
      <c r="F699" s="437"/>
      <c r="G699" s="437"/>
      <c r="H699" s="434">
        <v>12000000</v>
      </c>
      <c r="I699" s="435"/>
      <c r="J699" s="435"/>
      <c r="K699" s="360"/>
      <c r="L699" s="360"/>
      <c r="M699" s="360"/>
      <c r="N699" s="360"/>
      <c r="O699" s="360"/>
    </row>
    <row r="700" spans="1:15" s="5" customFormat="1" ht="45">
      <c r="A700" s="186" t="s">
        <v>141</v>
      </c>
      <c r="B700" s="124" t="s">
        <v>142</v>
      </c>
      <c r="C700" s="124" t="s">
        <v>143</v>
      </c>
      <c r="D700" s="124" t="s">
        <v>144</v>
      </c>
      <c r="E700" s="124" t="s">
        <v>145</v>
      </c>
      <c r="F700" s="124" t="s">
        <v>146</v>
      </c>
      <c r="G700" s="124" t="s">
        <v>147</v>
      </c>
      <c r="H700" s="124" t="s">
        <v>148</v>
      </c>
      <c r="I700" s="124" t="s">
        <v>149</v>
      </c>
      <c r="J700" s="124" t="s">
        <v>150</v>
      </c>
    </row>
    <row r="701" spans="1:15" s="5" customFormat="1" ht="14">
      <c r="A701" s="371">
        <f>A696+1</f>
        <v>468</v>
      </c>
      <c r="B701" s="372">
        <v>3511035</v>
      </c>
      <c r="C701" s="373" t="s">
        <v>633</v>
      </c>
      <c r="D701" s="374" t="s">
        <v>634</v>
      </c>
      <c r="E701" s="360">
        <v>0</v>
      </c>
      <c r="F701" s="360">
        <f t="shared" ref="F701:F708" si="23">+K701+M701+N701+O701</f>
        <v>80</v>
      </c>
      <c r="G701" s="375">
        <f>F701</f>
        <v>80</v>
      </c>
      <c r="H701" s="372">
        <v>31211803</v>
      </c>
      <c r="I701" s="363"/>
      <c r="J701" s="363"/>
      <c r="K701" s="360">
        <v>10</v>
      </c>
      <c r="L701" s="360"/>
      <c r="M701" s="360">
        <v>10</v>
      </c>
      <c r="N701" s="360">
        <v>50</v>
      </c>
      <c r="O701" s="360">
        <v>10</v>
      </c>
    </row>
    <row r="702" spans="1:15" s="5" customFormat="1" ht="42">
      <c r="A702" s="359">
        <f t="shared" ref="A702:A711" si="24">A701+1</f>
        <v>469</v>
      </c>
      <c r="B702" s="376">
        <v>3511004</v>
      </c>
      <c r="C702" s="377" t="s">
        <v>635</v>
      </c>
      <c r="D702" s="378" t="s">
        <v>634</v>
      </c>
      <c r="E702" s="360">
        <v>0</v>
      </c>
      <c r="F702" s="360">
        <f t="shared" si="23"/>
        <v>8</v>
      </c>
      <c r="G702" s="375">
        <f t="shared" ref="G702:G711" si="25">F702</f>
        <v>8</v>
      </c>
      <c r="H702" s="376">
        <v>31211518</v>
      </c>
      <c r="I702" s="363"/>
      <c r="J702" s="363"/>
      <c r="K702" s="360">
        <v>4</v>
      </c>
      <c r="L702" s="360"/>
      <c r="M702" s="360">
        <v>1</v>
      </c>
      <c r="N702" s="360">
        <v>3</v>
      </c>
      <c r="O702" s="360"/>
    </row>
    <row r="703" spans="1:15" s="5" customFormat="1" ht="42">
      <c r="A703" s="359">
        <f t="shared" si="24"/>
        <v>470</v>
      </c>
      <c r="B703" s="376">
        <v>3511004</v>
      </c>
      <c r="C703" s="377" t="s">
        <v>636</v>
      </c>
      <c r="D703" s="379" t="s">
        <v>634</v>
      </c>
      <c r="E703" s="360">
        <v>0</v>
      </c>
      <c r="F703" s="360">
        <f t="shared" si="23"/>
        <v>40</v>
      </c>
      <c r="G703" s="375">
        <f t="shared" si="25"/>
        <v>40</v>
      </c>
      <c r="H703" s="376">
        <v>31211518</v>
      </c>
      <c r="I703" s="363"/>
      <c r="J703" s="363"/>
      <c r="K703" s="360"/>
      <c r="L703" s="360"/>
      <c r="M703" s="360"/>
      <c r="N703" s="360">
        <v>40</v>
      </c>
      <c r="O703" s="360"/>
    </row>
    <row r="704" spans="1:15" s="5" customFormat="1" ht="84">
      <c r="A704" s="359">
        <f t="shared" si="24"/>
        <v>471</v>
      </c>
      <c r="B704" s="15">
        <v>3511001</v>
      </c>
      <c r="C704" s="377" t="s">
        <v>637</v>
      </c>
      <c r="D704" s="378" t="s">
        <v>638</v>
      </c>
      <c r="E704" s="360">
        <v>0</v>
      </c>
      <c r="F704" s="360">
        <f t="shared" si="23"/>
        <v>10</v>
      </c>
      <c r="G704" s="375">
        <f t="shared" si="25"/>
        <v>10</v>
      </c>
      <c r="H704" s="376">
        <v>31211508</v>
      </c>
      <c r="I704" s="363"/>
      <c r="J704" s="363"/>
      <c r="K704" s="360"/>
      <c r="L704" s="360"/>
      <c r="M704" s="360"/>
      <c r="N704" s="360">
        <v>5</v>
      </c>
      <c r="O704" s="360">
        <v>5</v>
      </c>
    </row>
    <row r="705" spans="1:15" s="5" customFormat="1" ht="84">
      <c r="A705" s="359">
        <f t="shared" si="24"/>
        <v>472</v>
      </c>
      <c r="B705" s="15">
        <v>3511001</v>
      </c>
      <c r="C705" s="377" t="s">
        <v>639</v>
      </c>
      <c r="D705" s="378" t="s">
        <v>638</v>
      </c>
      <c r="E705" s="360">
        <v>0</v>
      </c>
      <c r="F705" s="360">
        <f t="shared" si="23"/>
        <v>10</v>
      </c>
      <c r="G705" s="375">
        <f t="shared" si="25"/>
        <v>10</v>
      </c>
      <c r="H705" s="376">
        <v>31211508</v>
      </c>
      <c r="I705" s="363"/>
      <c r="J705" s="363"/>
      <c r="K705" s="360"/>
      <c r="L705" s="360"/>
      <c r="M705" s="360"/>
      <c r="N705" s="360">
        <v>5</v>
      </c>
      <c r="O705" s="360">
        <v>5</v>
      </c>
    </row>
    <row r="706" spans="1:15" s="5" customFormat="1" ht="78" customHeight="1">
      <c r="A706" s="359">
        <f t="shared" si="24"/>
        <v>473</v>
      </c>
      <c r="B706" s="380">
        <v>3511003</v>
      </c>
      <c r="C706" s="381" t="s">
        <v>640</v>
      </c>
      <c r="D706" s="362" t="s">
        <v>641</v>
      </c>
      <c r="E706" s="360">
        <v>0</v>
      </c>
      <c r="F706" s="360">
        <f t="shared" si="23"/>
        <v>20</v>
      </c>
      <c r="G706" s="375">
        <f t="shared" si="25"/>
        <v>20</v>
      </c>
      <c r="H706" s="380">
        <v>31211501</v>
      </c>
      <c r="I706" s="382"/>
      <c r="J706" s="363"/>
      <c r="K706" s="383">
        <v>5</v>
      </c>
      <c r="L706" s="383"/>
      <c r="M706" s="383">
        <v>5</v>
      </c>
      <c r="N706" s="383">
        <v>5</v>
      </c>
      <c r="O706" s="383">
        <v>5</v>
      </c>
    </row>
    <row r="707" spans="1:15" s="5" customFormat="1" ht="42.75" customHeight="1">
      <c r="A707" s="359">
        <f t="shared" si="24"/>
        <v>474</v>
      </c>
      <c r="B707" s="380" t="s">
        <v>642</v>
      </c>
      <c r="C707" s="377" t="s">
        <v>643</v>
      </c>
      <c r="D707" s="378" t="s">
        <v>634</v>
      </c>
      <c r="E707" s="360">
        <v>0</v>
      </c>
      <c r="F707" s="360">
        <f t="shared" si="23"/>
        <v>15</v>
      </c>
      <c r="G707" s="375">
        <f t="shared" si="25"/>
        <v>15</v>
      </c>
      <c r="H707" s="380">
        <v>31211522</v>
      </c>
      <c r="I707" s="363"/>
      <c r="J707" s="363"/>
      <c r="N707" s="5">
        <v>5</v>
      </c>
      <c r="O707" s="5">
        <v>10</v>
      </c>
    </row>
    <row r="708" spans="1:15" s="5" customFormat="1" ht="28">
      <c r="A708" s="359">
        <f t="shared" si="24"/>
        <v>475</v>
      </c>
      <c r="B708" s="380" t="s">
        <v>642</v>
      </c>
      <c r="C708" s="377" t="s">
        <v>644</v>
      </c>
      <c r="D708" s="379" t="s">
        <v>634</v>
      </c>
      <c r="E708" s="360">
        <v>0</v>
      </c>
      <c r="F708" s="360">
        <f t="shared" si="23"/>
        <v>20</v>
      </c>
      <c r="G708" s="375">
        <f t="shared" si="25"/>
        <v>20</v>
      </c>
      <c r="H708" s="380">
        <v>31211522</v>
      </c>
      <c r="I708" s="363"/>
      <c r="J708" s="363"/>
      <c r="K708" s="5">
        <v>5</v>
      </c>
      <c r="N708" s="5">
        <v>10</v>
      </c>
      <c r="O708" s="5">
        <v>5</v>
      </c>
    </row>
    <row r="709" spans="1:15" s="5" customFormat="1" ht="14">
      <c r="A709" s="359">
        <f t="shared" si="24"/>
        <v>476</v>
      </c>
      <c r="B709" s="376">
        <v>3542006</v>
      </c>
      <c r="C709" s="377" t="s">
        <v>645</v>
      </c>
      <c r="D709" s="378" t="s">
        <v>646</v>
      </c>
      <c r="E709" s="360">
        <v>0</v>
      </c>
      <c r="F709" s="360">
        <v>10</v>
      </c>
      <c r="G709" s="375">
        <f t="shared" si="25"/>
        <v>10</v>
      </c>
      <c r="H709" s="376">
        <v>31201610</v>
      </c>
      <c r="I709" s="363"/>
      <c r="J709" s="363"/>
    </row>
    <row r="710" spans="1:15" s="5" customFormat="1" ht="12.75" customHeight="1">
      <c r="A710" s="359">
        <f t="shared" si="24"/>
        <v>477</v>
      </c>
      <c r="B710" s="380">
        <v>3549051</v>
      </c>
      <c r="C710" s="377" t="s">
        <v>647</v>
      </c>
      <c r="D710" s="379" t="s">
        <v>634</v>
      </c>
      <c r="E710" s="360">
        <v>0</v>
      </c>
      <c r="F710" s="360">
        <v>10</v>
      </c>
      <c r="G710" s="375">
        <f t="shared" si="25"/>
        <v>10</v>
      </c>
      <c r="H710" s="376">
        <v>12164905</v>
      </c>
      <c r="I710" s="363"/>
      <c r="J710" s="363"/>
    </row>
    <row r="711" spans="1:15" s="5" customFormat="1" ht="17.25" customHeight="1">
      <c r="A711" s="359">
        <f t="shared" si="24"/>
        <v>478</v>
      </c>
      <c r="B711" s="360">
        <v>3542006</v>
      </c>
      <c r="C711" s="377" t="s">
        <v>648</v>
      </c>
      <c r="D711" s="378" t="s">
        <v>649</v>
      </c>
      <c r="E711" s="360">
        <v>0</v>
      </c>
      <c r="F711" s="360">
        <v>10</v>
      </c>
      <c r="G711" s="375">
        <f t="shared" si="25"/>
        <v>10</v>
      </c>
      <c r="H711" s="376">
        <v>31201610</v>
      </c>
      <c r="I711" s="363"/>
      <c r="J711" s="363"/>
    </row>
    <row r="712" spans="1:15" s="5" customFormat="1" ht="13">
      <c r="A712" s="279"/>
      <c r="B712" s="280"/>
      <c r="C712" s="384"/>
      <c r="D712" s="385"/>
      <c r="E712" s="280"/>
      <c r="F712" s="280"/>
      <c r="G712" s="280"/>
      <c r="H712" s="280"/>
      <c r="I712" s="367"/>
      <c r="J712" s="367"/>
      <c r="K712" s="5">
        <v>5</v>
      </c>
      <c r="M712" s="5">
        <v>5</v>
      </c>
      <c r="N712" s="5">
        <v>20</v>
      </c>
      <c r="O712" s="5">
        <v>30</v>
      </c>
    </row>
    <row r="713" spans="1:15" s="5" customFormat="1" ht="14">
      <c r="A713" s="436" t="s">
        <v>138</v>
      </c>
      <c r="B713" s="436"/>
      <c r="C713" s="436"/>
      <c r="D713" s="436" t="s">
        <v>139</v>
      </c>
      <c r="E713" s="436"/>
      <c r="F713" s="436"/>
      <c r="G713" s="436"/>
      <c r="H713" s="436" t="s">
        <v>140</v>
      </c>
      <c r="I713" s="436"/>
      <c r="J713" s="436"/>
      <c r="K713" s="5">
        <v>5</v>
      </c>
      <c r="M713" s="5">
        <v>5</v>
      </c>
      <c r="N713" s="5">
        <v>20</v>
      </c>
      <c r="O713" s="5">
        <v>30</v>
      </c>
    </row>
    <row r="714" spans="1:15" s="5" customFormat="1" ht="14">
      <c r="A714" s="436" t="s">
        <v>82</v>
      </c>
      <c r="B714" s="436"/>
      <c r="C714" s="436"/>
      <c r="D714" s="437" t="s">
        <v>83</v>
      </c>
      <c r="E714" s="437"/>
      <c r="F714" s="437"/>
      <c r="G714" s="437"/>
      <c r="H714" s="434">
        <v>5000000</v>
      </c>
      <c r="I714" s="435"/>
      <c r="J714" s="435"/>
      <c r="M714" s="5">
        <v>2</v>
      </c>
    </row>
    <row r="715" spans="1:15" s="5" customFormat="1" ht="45">
      <c r="A715" s="186" t="s">
        <v>141</v>
      </c>
      <c r="B715" s="124" t="s">
        <v>142</v>
      </c>
      <c r="C715" s="124" t="s">
        <v>143</v>
      </c>
      <c r="D715" s="124" t="s">
        <v>144</v>
      </c>
      <c r="E715" s="124" t="s">
        <v>145</v>
      </c>
      <c r="F715" s="124" t="s">
        <v>146</v>
      </c>
      <c r="G715" s="124" t="s">
        <v>147</v>
      </c>
      <c r="H715" s="124" t="s">
        <v>148</v>
      </c>
      <c r="I715" s="124" t="s">
        <v>149</v>
      </c>
      <c r="J715" s="124" t="s">
        <v>150</v>
      </c>
    </row>
    <row r="716" spans="1:15" s="5" customFormat="1" ht="28">
      <c r="A716" s="371">
        <f>A711+1</f>
        <v>479</v>
      </c>
      <c r="B716" s="375">
        <v>3623001</v>
      </c>
      <c r="C716" s="377" t="s">
        <v>650</v>
      </c>
      <c r="D716" s="378" t="s">
        <v>629</v>
      </c>
      <c r="E716" s="360">
        <v>0</v>
      </c>
      <c r="F716" s="360">
        <f t="shared" ref="F716:F730" si="26">+K716+M716+N716+O716</f>
        <v>50</v>
      </c>
      <c r="G716" s="375">
        <f t="shared" ref="G716:G778" si="27">F716</f>
        <v>50</v>
      </c>
      <c r="H716" s="375">
        <v>142000</v>
      </c>
      <c r="I716" s="363"/>
      <c r="J716" s="363"/>
      <c r="K716" s="5">
        <v>5</v>
      </c>
      <c r="M716" s="5">
        <v>5</v>
      </c>
      <c r="N716" s="5">
        <v>20</v>
      </c>
      <c r="O716" s="5">
        <v>20</v>
      </c>
    </row>
    <row r="717" spans="1:15" s="5" customFormat="1" ht="28">
      <c r="A717" s="359">
        <f>A716+1</f>
        <v>480</v>
      </c>
      <c r="B717" s="360">
        <v>3623001</v>
      </c>
      <c r="C717" s="377" t="s">
        <v>651</v>
      </c>
      <c r="D717" s="378" t="s">
        <v>629</v>
      </c>
      <c r="E717" s="360">
        <v>0</v>
      </c>
      <c r="F717" s="360">
        <f t="shared" si="26"/>
        <v>50</v>
      </c>
      <c r="G717" s="375">
        <f t="shared" si="27"/>
        <v>50</v>
      </c>
      <c r="H717" s="360">
        <v>142000</v>
      </c>
      <c r="I717" s="363"/>
      <c r="J717" s="363"/>
      <c r="K717" s="5">
        <v>5</v>
      </c>
      <c r="M717" s="5">
        <v>5</v>
      </c>
      <c r="N717" s="5">
        <v>20</v>
      </c>
      <c r="O717" s="5">
        <v>20</v>
      </c>
    </row>
    <row r="718" spans="1:15" s="5" customFormat="1" ht="14">
      <c r="A718" s="359">
        <f t="shared" ref="A718:A781" si="28">A717+1</f>
        <v>481</v>
      </c>
      <c r="B718" s="360">
        <v>3626002</v>
      </c>
      <c r="C718" s="377" t="s">
        <v>652</v>
      </c>
      <c r="D718" s="362" t="s">
        <v>653</v>
      </c>
      <c r="E718" s="360">
        <v>0</v>
      </c>
      <c r="F718" s="360">
        <f t="shared" si="26"/>
        <v>50</v>
      </c>
      <c r="G718" s="375">
        <f t="shared" si="27"/>
        <v>50</v>
      </c>
      <c r="H718" s="360">
        <v>60105810</v>
      </c>
      <c r="I718" s="363"/>
      <c r="J718" s="363"/>
      <c r="K718" s="5">
        <v>5</v>
      </c>
      <c r="M718" s="5">
        <v>5</v>
      </c>
      <c r="N718" s="5">
        <v>20</v>
      </c>
      <c r="O718" s="5">
        <v>20</v>
      </c>
    </row>
    <row r="719" spans="1:15" s="5" customFormat="1" ht="14">
      <c r="A719" s="359">
        <f t="shared" si="28"/>
        <v>482</v>
      </c>
      <c r="B719" s="360">
        <v>3632003</v>
      </c>
      <c r="C719" s="368" t="s">
        <v>654</v>
      </c>
      <c r="D719" s="364" t="s">
        <v>629</v>
      </c>
      <c r="E719" s="360">
        <v>0</v>
      </c>
      <c r="F719" s="360">
        <f t="shared" si="26"/>
        <v>50</v>
      </c>
      <c r="G719" s="375">
        <f t="shared" si="27"/>
        <v>50</v>
      </c>
      <c r="H719" s="360">
        <v>40171517</v>
      </c>
      <c r="I719" s="363"/>
      <c r="J719" s="363"/>
      <c r="K719" s="5">
        <v>5</v>
      </c>
      <c r="M719" s="5">
        <v>5</v>
      </c>
      <c r="N719" s="5">
        <v>20</v>
      </c>
      <c r="O719" s="5">
        <v>20</v>
      </c>
    </row>
    <row r="720" spans="1:15" s="5" customFormat="1" ht="14">
      <c r="A720" s="359">
        <f t="shared" si="28"/>
        <v>483</v>
      </c>
      <c r="B720" s="360">
        <v>3632003</v>
      </c>
      <c r="C720" s="368" t="s">
        <v>655</v>
      </c>
      <c r="D720" s="364" t="s">
        <v>629</v>
      </c>
      <c r="E720" s="360">
        <v>0</v>
      </c>
      <c r="F720" s="360">
        <f t="shared" si="26"/>
        <v>50</v>
      </c>
      <c r="G720" s="375">
        <f t="shared" si="27"/>
        <v>50</v>
      </c>
      <c r="H720" s="360">
        <v>40141719</v>
      </c>
      <c r="I720" s="363"/>
      <c r="J720" s="363"/>
      <c r="K720" s="5">
        <v>5</v>
      </c>
      <c r="M720" s="5">
        <v>5</v>
      </c>
      <c r="N720" s="5">
        <v>20</v>
      </c>
      <c r="O720" s="5">
        <v>20</v>
      </c>
    </row>
    <row r="721" spans="1:15" s="5" customFormat="1" ht="14">
      <c r="A721" s="359">
        <f t="shared" si="28"/>
        <v>484</v>
      </c>
      <c r="B721" s="360">
        <v>3632003</v>
      </c>
      <c r="C721" s="368" t="s">
        <v>656</v>
      </c>
      <c r="D721" s="364" t="s">
        <v>629</v>
      </c>
      <c r="E721" s="360">
        <v>0</v>
      </c>
      <c r="F721" s="360">
        <f t="shared" si="26"/>
        <v>50</v>
      </c>
      <c r="G721" s="375">
        <f t="shared" si="27"/>
        <v>50</v>
      </c>
      <c r="H721" s="360">
        <v>40141719</v>
      </c>
      <c r="I721" s="363"/>
      <c r="J721" s="363"/>
      <c r="K721" s="5">
        <v>5</v>
      </c>
      <c r="M721" s="5">
        <v>5</v>
      </c>
      <c r="N721" s="5">
        <v>20</v>
      </c>
      <c r="O721" s="5">
        <v>20</v>
      </c>
    </row>
    <row r="722" spans="1:15" s="5" customFormat="1" ht="14">
      <c r="A722" s="359">
        <f t="shared" si="28"/>
        <v>485</v>
      </c>
      <c r="B722" s="360">
        <v>3632003</v>
      </c>
      <c r="C722" s="368" t="s">
        <v>657</v>
      </c>
      <c r="D722" s="364" t="s">
        <v>629</v>
      </c>
      <c r="E722" s="360">
        <v>0</v>
      </c>
      <c r="F722" s="360">
        <f t="shared" si="26"/>
        <v>50</v>
      </c>
      <c r="G722" s="375">
        <f t="shared" si="27"/>
        <v>50</v>
      </c>
      <c r="H722" s="360">
        <v>26121500</v>
      </c>
      <c r="I722" s="363"/>
      <c r="J722" s="363"/>
      <c r="K722" s="5">
        <v>5</v>
      </c>
      <c r="M722" s="5">
        <v>5</v>
      </c>
      <c r="N722" s="5">
        <v>20</v>
      </c>
      <c r="O722" s="5">
        <v>20</v>
      </c>
    </row>
    <row r="723" spans="1:15" s="5" customFormat="1" ht="14">
      <c r="A723" s="359">
        <f t="shared" si="28"/>
        <v>486</v>
      </c>
      <c r="B723" s="360">
        <v>3632003</v>
      </c>
      <c r="C723" s="368" t="s">
        <v>658</v>
      </c>
      <c r="D723" s="364" t="s">
        <v>629</v>
      </c>
      <c r="E723" s="360">
        <v>0</v>
      </c>
      <c r="F723" s="360">
        <f t="shared" si="26"/>
        <v>50</v>
      </c>
      <c r="G723" s="375">
        <f t="shared" si="27"/>
        <v>50</v>
      </c>
      <c r="H723" s="360">
        <v>26121500</v>
      </c>
      <c r="I723" s="363"/>
      <c r="J723" s="363"/>
      <c r="K723" s="5">
        <v>5</v>
      </c>
      <c r="M723" s="5">
        <v>5</v>
      </c>
      <c r="N723" s="5">
        <v>20</v>
      </c>
      <c r="O723" s="5">
        <v>20</v>
      </c>
    </row>
    <row r="724" spans="1:15" s="5" customFormat="1" ht="14">
      <c r="A724" s="359">
        <f t="shared" si="28"/>
        <v>487</v>
      </c>
      <c r="B724" s="360">
        <v>3632003</v>
      </c>
      <c r="C724" s="368" t="s">
        <v>659</v>
      </c>
      <c r="D724" s="364" t="s">
        <v>629</v>
      </c>
      <c r="E724" s="360">
        <v>0</v>
      </c>
      <c r="F724" s="360">
        <f t="shared" si="26"/>
        <v>50</v>
      </c>
      <c r="G724" s="375">
        <f t="shared" si="27"/>
        <v>50</v>
      </c>
      <c r="H724" s="360">
        <v>26121500</v>
      </c>
      <c r="I724" s="363"/>
      <c r="J724" s="363"/>
      <c r="K724" s="5">
        <v>5</v>
      </c>
      <c r="M724" s="5">
        <v>5</v>
      </c>
      <c r="N724" s="5">
        <v>20</v>
      </c>
      <c r="O724" s="5">
        <v>20</v>
      </c>
    </row>
    <row r="725" spans="1:15" s="5" customFormat="1" ht="14">
      <c r="A725" s="359">
        <f t="shared" si="28"/>
        <v>488</v>
      </c>
      <c r="B725" s="360">
        <v>3632003</v>
      </c>
      <c r="C725" s="368" t="s">
        <v>660</v>
      </c>
      <c r="D725" s="364" t="s">
        <v>629</v>
      </c>
      <c r="E725" s="360">
        <v>0</v>
      </c>
      <c r="F725" s="360">
        <f t="shared" si="26"/>
        <v>50</v>
      </c>
      <c r="G725" s="375">
        <f t="shared" si="27"/>
        <v>50</v>
      </c>
      <c r="H725" s="360">
        <v>26121500</v>
      </c>
      <c r="I725" s="363"/>
      <c r="J725" s="363"/>
      <c r="K725" s="5">
        <v>5</v>
      </c>
      <c r="M725" s="5">
        <v>5</v>
      </c>
      <c r="N725" s="5">
        <v>20</v>
      </c>
      <c r="O725" s="5">
        <v>20</v>
      </c>
    </row>
    <row r="726" spans="1:15" s="5" customFormat="1" ht="14">
      <c r="A726" s="359">
        <f t="shared" si="28"/>
        <v>489</v>
      </c>
      <c r="B726" s="360">
        <v>3632003</v>
      </c>
      <c r="C726" s="368" t="s">
        <v>661</v>
      </c>
      <c r="D726" s="364" t="s">
        <v>629</v>
      </c>
      <c r="E726" s="360">
        <v>0</v>
      </c>
      <c r="F726" s="360">
        <f t="shared" si="26"/>
        <v>50</v>
      </c>
      <c r="G726" s="375">
        <f t="shared" si="27"/>
        <v>50</v>
      </c>
      <c r="H726" s="360">
        <v>26121500</v>
      </c>
      <c r="I726" s="363"/>
      <c r="J726" s="363"/>
      <c r="K726" s="5">
        <v>5</v>
      </c>
      <c r="M726" s="5">
        <v>5</v>
      </c>
      <c r="N726" s="5">
        <v>20</v>
      </c>
      <c r="O726" s="5">
        <v>20</v>
      </c>
    </row>
    <row r="727" spans="1:15" s="5" customFormat="1" ht="14">
      <c r="A727" s="359">
        <f t="shared" si="28"/>
        <v>490</v>
      </c>
      <c r="B727" s="360">
        <v>3632003</v>
      </c>
      <c r="C727" s="368" t="s">
        <v>662</v>
      </c>
      <c r="D727" s="364" t="s">
        <v>629</v>
      </c>
      <c r="E727" s="360">
        <v>0</v>
      </c>
      <c r="F727" s="360">
        <f t="shared" si="26"/>
        <v>50</v>
      </c>
      <c r="G727" s="375">
        <f t="shared" si="27"/>
        <v>50</v>
      </c>
      <c r="H727" s="360">
        <v>26121500</v>
      </c>
      <c r="I727" s="363"/>
      <c r="J727" s="363"/>
      <c r="K727" s="5">
        <v>5</v>
      </c>
      <c r="M727" s="5">
        <v>5</v>
      </c>
      <c r="N727" s="5">
        <v>20</v>
      </c>
      <c r="O727" s="5">
        <v>20</v>
      </c>
    </row>
    <row r="728" spans="1:15" s="5" customFormat="1" ht="14">
      <c r="A728" s="359">
        <f t="shared" si="28"/>
        <v>491</v>
      </c>
      <c r="B728" s="360">
        <v>3632003</v>
      </c>
      <c r="C728" s="368" t="s">
        <v>663</v>
      </c>
      <c r="D728" s="364" t="s">
        <v>629</v>
      </c>
      <c r="E728" s="360">
        <v>0</v>
      </c>
      <c r="F728" s="360">
        <f t="shared" si="26"/>
        <v>50</v>
      </c>
      <c r="G728" s="375">
        <f t="shared" si="27"/>
        <v>50</v>
      </c>
      <c r="H728" s="360">
        <v>26121500</v>
      </c>
      <c r="I728" s="363"/>
      <c r="J728" s="363"/>
      <c r="K728" s="5">
        <v>5</v>
      </c>
      <c r="M728" s="5">
        <v>5</v>
      </c>
      <c r="N728" s="5">
        <v>20</v>
      </c>
      <c r="O728" s="5">
        <v>20</v>
      </c>
    </row>
    <row r="729" spans="1:15" s="5" customFormat="1" ht="14">
      <c r="A729" s="359">
        <f t="shared" si="28"/>
        <v>492</v>
      </c>
      <c r="B729" s="360">
        <v>3632003</v>
      </c>
      <c r="C729" s="368" t="s">
        <v>664</v>
      </c>
      <c r="D729" s="379" t="s">
        <v>629</v>
      </c>
      <c r="E729" s="360">
        <v>0</v>
      </c>
      <c r="F729" s="360">
        <f t="shared" si="26"/>
        <v>50</v>
      </c>
      <c r="G729" s="375">
        <f t="shared" si="27"/>
        <v>50</v>
      </c>
      <c r="H729" s="360">
        <v>26121500</v>
      </c>
      <c r="I729" s="363"/>
      <c r="J729" s="363"/>
      <c r="K729" s="5">
        <v>5</v>
      </c>
      <c r="M729" s="5">
        <v>5</v>
      </c>
      <c r="N729" s="5">
        <v>20</v>
      </c>
      <c r="O729" s="5">
        <v>20</v>
      </c>
    </row>
    <row r="730" spans="1:15" s="5" customFormat="1" ht="14">
      <c r="A730" s="359">
        <f t="shared" si="28"/>
        <v>493</v>
      </c>
      <c r="B730" s="360">
        <v>3632003</v>
      </c>
      <c r="C730" s="368" t="s">
        <v>665</v>
      </c>
      <c r="D730" s="379" t="s">
        <v>629</v>
      </c>
      <c r="E730" s="360">
        <v>0</v>
      </c>
      <c r="F730" s="360">
        <f t="shared" si="26"/>
        <v>50</v>
      </c>
      <c r="G730" s="375">
        <f t="shared" si="27"/>
        <v>50</v>
      </c>
      <c r="H730" s="360">
        <v>26121500</v>
      </c>
      <c r="I730" s="363"/>
      <c r="J730" s="363"/>
      <c r="K730" s="5">
        <v>5</v>
      </c>
      <c r="M730" s="5">
        <v>5</v>
      </c>
      <c r="N730" s="5">
        <v>20</v>
      </c>
      <c r="O730" s="5">
        <v>20</v>
      </c>
    </row>
    <row r="731" spans="1:15" s="5" customFormat="1" ht="14">
      <c r="A731" s="359">
        <f t="shared" si="28"/>
        <v>494</v>
      </c>
      <c r="B731" s="360">
        <v>3632003</v>
      </c>
      <c r="C731" s="368" t="s">
        <v>666</v>
      </c>
      <c r="D731" s="379" t="s">
        <v>629</v>
      </c>
      <c r="E731" s="360">
        <v>0</v>
      </c>
      <c r="F731" s="360">
        <f t="shared" ref="F731:F760" si="29">+K731+M731+N731+O731</f>
        <v>50</v>
      </c>
      <c r="G731" s="375">
        <f t="shared" si="27"/>
        <v>50</v>
      </c>
      <c r="H731" s="360">
        <v>26121500</v>
      </c>
      <c r="I731" s="363"/>
      <c r="J731" s="363"/>
      <c r="K731" s="5">
        <v>5</v>
      </c>
      <c r="M731" s="5">
        <v>5</v>
      </c>
      <c r="N731" s="5">
        <v>20</v>
      </c>
      <c r="O731" s="5">
        <v>20</v>
      </c>
    </row>
    <row r="732" spans="1:15" s="5" customFormat="1" ht="14">
      <c r="A732" s="359">
        <f t="shared" si="28"/>
        <v>495</v>
      </c>
      <c r="B732" s="360">
        <v>3632003</v>
      </c>
      <c r="C732" s="368" t="s">
        <v>667</v>
      </c>
      <c r="D732" s="379" t="s">
        <v>629</v>
      </c>
      <c r="E732" s="360">
        <v>0</v>
      </c>
      <c r="F732" s="360">
        <f t="shared" si="29"/>
        <v>50</v>
      </c>
      <c r="G732" s="375">
        <f t="shared" si="27"/>
        <v>50</v>
      </c>
      <c r="H732" s="360">
        <v>26121500</v>
      </c>
      <c r="I732" s="363"/>
      <c r="J732" s="363"/>
      <c r="K732" s="5">
        <v>5</v>
      </c>
      <c r="M732" s="5">
        <v>5</v>
      </c>
      <c r="N732" s="5">
        <v>20</v>
      </c>
      <c r="O732" s="5">
        <v>20</v>
      </c>
    </row>
    <row r="733" spans="1:15" s="5" customFormat="1" ht="14">
      <c r="A733" s="359">
        <f t="shared" si="28"/>
        <v>496</v>
      </c>
      <c r="B733" s="360">
        <v>3632003</v>
      </c>
      <c r="C733" s="368" t="s">
        <v>668</v>
      </c>
      <c r="D733" s="379" t="s">
        <v>629</v>
      </c>
      <c r="E733" s="360">
        <v>0</v>
      </c>
      <c r="F733" s="360">
        <f t="shared" si="29"/>
        <v>50</v>
      </c>
      <c r="G733" s="375">
        <f t="shared" si="27"/>
        <v>50</v>
      </c>
      <c r="H733" s="360">
        <v>26121500</v>
      </c>
      <c r="I733" s="363"/>
      <c r="J733" s="363"/>
      <c r="K733" s="5">
        <v>5</v>
      </c>
      <c r="M733" s="5">
        <v>5</v>
      </c>
      <c r="N733" s="5">
        <v>20</v>
      </c>
      <c r="O733" s="5">
        <v>20</v>
      </c>
    </row>
    <row r="734" spans="1:15" s="5" customFormat="1" ht="14">
      <c r="A734" s="359">
        <f t="shared" si="28"/>
        <v>497</v>
      </c>
      <c r="B734" s="360">
        <v>3632003</v>
      </c>
      <c r="C734" s="368" t="s">
        <v>669</v>
      </c>
      <c r="D734" s="379" t="s">
        <v>629</v>
      </c>
      <c r="E734" s="360">
        <v>0</v>
      </c>
      <c r="F734" s="360">
        <f t="shared" si="29"/>
        <v>50</v>
      </c>
      <c r="G734" s="375">
        <f t="shared" si="27"/>
        <v>50</v>
      </c>
      <c r="H734" s="360">
        <v>26121500</v>
      </c>
      <c r="I734" s="363"/>
      <c r="J734" s="363"/>
      <c r="K734" s="5">
        <v>5</v>
      </c>
      <c r="M734" s="5">
        <v>5</v>
      </c>
      <c r="N734" s="5">
        <v>20</v>
      </c>
      <c r="O734" s="5">
        <v>20</v>
      </c>
    </row>
    <row r="735" spans="1:15" s="5" customFormat="1" ht="14">
      <c r="A735" s="359">
        <f t="shared" si="28"/>
        <v>498</v>
      </c>
      <c r="B735" s="360">
        <v>3632003</v>
      </c>
      <c r="C735" s="368" t="s">
        <v>670</v>
      </c>
      <c r="D735" s="379" t="s">
        <v>629</v>
      </c>
      <c r="E735" s="360">
        <v>0</v>
      </c>
      <c r="F735" s="360">
        <f t="shared" si="29"/>
        <v>50</v>
      </c>
      <c r="G735" s="375">
        <f t="shared" si="27"/>
        <v>50</v>
      </c>
      <c r="H735" s="360">
        <v>26121500</v>
      </c>
      <c r="I735" s="363"/>
      <c r="J735" s="363"/>
      <c r="K735" s="5">
        <v>5</v>
      </c>
      <c r="M735" s="5">
        <v>5</v>
      </c>
      <c r="N735" s="5">
        <v>20</v>
      </c>
      <c r="O735" s="5">
        <v>20</v>
      </c>
    </row>
    <row r="736" spans="1:15" s="5" customFormat="1" ht="14">
      <c r="A736" s="359">
        <f t="shared" si="28"/>
        <v>499</v>
      </c>
      <c r="B736" s="360">
        <v>3632003</v>
      </c>
      <c r="C736" s="368" t="s">
        <v>671</v>
      </c>
      <c r="D736" s="379" t="s">
        <v>629</v>
      </c>
      <c r="E736" s="360">
        <v>0</v>
      </c>
      <c r="F736" s="360">
        <f t="shared" si="29"/>
        <v>50</v>
      </c>
      <c r="G736" s="375">
        <f t="shared" si="27"/>
        <v>50</v>
      </c>
      <c r="H736" s="360">
        <v>26121500</v>
      </c>
      <c r="I736" s="363"/>
      <c r="J736" s="363"/>
      <c r="K736" s="5">
        <v>5</v>
      </c>
      <c r="M736" s="5">
        <v>5</v>
      </c>
      <c r="N736" s="5">
        <v>20</v>
      </c>
      <c r="O736" s="5">
        <v>20</v>
      </c>
    </row>
    <row r="737" spans="1:15" s="5" customFormat="1" ht="14">
      <c r="A737" s="359">
        <f t="shared" si="28"/>
        <v>500</v>
      </c>
      <c r="B737" s="360">
        <v>3632003</v>
      </c>
      <c r="C737" s="368" t="s">
        <v>672</v>
      </c>
      <c r="D737" s="379" t="s">
        <v>629</v>
      </c>
      <c r="E737" s="360">
        <v>0</v>
      </c>
      <c r="F737" s="360">
        <f t="shared" si="29"/>
        <v>50</v>
      </c>
      <c r="G737" s="375">
        <f t="shared" si="27"/>
        <v>50</v>
      </c>
      <c r="H737" s="360">
        <v>26121500</v>
      </c>
      <c r="I737" s="363"/>
      <c r="J737" s="363"/>
      <c r="K737" s="5">
        <v>5</v>
      </c>
      <c r="M737" s="5">
        <v>5</v>
      </c>
      <c r="N737" s="5">
        <v>20</v>
      </c>
      <c r="O737" s="5">
        <v>20</v>
      </c>
    </row>
    <row r="738" spans="1:15" s="5" customFormat="1" ht="14">
      <c r="A738" s="359">
        <f t="shared" si="28"/>
        <v>501</v>
      </c>
      <c r="B738" s="360">
        <v>3632003</v>
      </c>
      <c r="C738" s="368" t="s">
        <v>673</v>
      </c>
      <c r="D738" s="379" t="s">
        <v>629</v>
      </c>
      <c r="E738" s="360">
        <v>0</v>
      </c>
      <c r="F738" s="360">
        <f t="shared" si="29"/>
        <v>50</v>
      </c>
      <c r="G738" s="375">
        <f t="shared" si="27"/>
        <v>50</v>
      </c>
      <c r="H738" s="360">
        <v>26121500</v>
      </c>
      <c r="I738" s="363"/>
      <c r="J738" s="363"/>
      <c r="K738" s="5">
        <v>5</v>
      </c>
      <c r="M738" s="5">
        <v>5</v>
      </c>
      <c r="N738" s="5">
        <v>20</v>
      </c>
      <c r="O738" s="5">
        <v>20</v>
      </c>
    </row>
    <row r="739" spans="1:15" s="5" customFormat="1" ht="14">
      <c r="A739" s="359">
        <f t="shared" si="28"/>
        <v>502</v>
      </c>
      <c r="B739" s="360">
        <v>3632003</v>
      </c>
      <c r="C739" s="368" t="s">
        <v>674</v>
      </c>
      <c r="D739" s="379" t="s">
        <v>629</v>
      </c>
      <c r="E739" s="360">
        <v>0</v>
      </c>
      <c r="F739" s="360">
        <f t="shared" si="29"/>
        <v>50</v>
      </c>
      <c r="G739" s="375">
        <f t="shared" si="27"/>
        <v>50</v>
      </c>
      <c r="H739" s="360">
        <v>26121500</v>
      </c>
      <c r="I739" s="363"/>
      <c r="J739" s="363"/>
      <c r="K739" s="5">
        <v>5</v>
      </c>
      <c r="M739" s="5">
        <v>5</v>
      </c>
      <c r="N739" s="5">
        <v>20</v>
      </c>
      <c r="O739" s="5">
        <v>20</v>
      </c>
    </row>
    <row r="740" spans="1:15" s="5" customFormat="1" ht="14">
      <c r="A740" s="359">
        <f t="shared" si="28"/>
        <v>503</v>
      </c>
      <c r="B740" s="360">
        <v>3632003</v>
      </c>
      <c r="C740" s="368" t="s">
        <v>675</v>
      </c>
      <c r="D740" s="379" t="s">
        <v>629</v>
      </c>
      <c r="E740" s="360">
        <v>0</v>
      </c>
      <c r="F740" s="360">
        <f t="shared" si="29"/>
        <v>50</v>
      </c>
      <c r="G740" s="375">
        <f t="shared" si="27"/>
        <v>50</v>
      </c>
      <c r="H740" s="360">
        <v>26121500</v>
      </c>
      <c r="I740" s="363"/>
      <c r="J740" s="363"/>
      <c r="K740" s="5">
        <v>5</v>
      </c>
      <c r="M740" s="5">
        <v>5</v>
      </c>
      <c r="N740" s="5">
        <v>20</v>
      </c>
      <c r="O740" s="5">
        <v>20</v>
      </c>
    </row>
    <row r="741" spans="1:15" s="5" customFormat="1" ht="14">
      <c r="A741" s="359">
        <f t="shared" si="28"/>
        <v>504</v>
      </c>
      <c r="B741" s="360">
        <v>3632003</v>
      </c>
      <c r="C741" s="368" t="s">
        <v>676</v>
      </c>
      <c r="D741" s="379" t="s">
        <v>629</v>
      </c>
      <c r="E741" s="360">
        <v>0</v>
      </c>
      <c r="F741" s="360">
        <f t="shared" si="29"/>
        <v>50</v>
      </c>
      <c r="G741" s="375">
        <f t="shared" si="27"/>
        <v>50</v>
      </c>
      <c r="H741" s="360">
        <v>26121500</v>
      </c>
      <c r="I741" s="363"/>
      <c r="J741" s="363"/>
      <c r="K741" s="5">
        <v>5</v>
      </c>
      <c r="M741" s="5">
        <v>5</v>
      </c>
      <c r="N741" s="5">
        <v>20</v>
      </c>
      <c r="O741" s="5">
        <v>20</v>
      </c>
    </row>
    <row r="742" spans="1:15" s="5" customFormat="1" ht="14">
      <c r="A742" s="359">
        <f t="shared" si="28"/>
        <v>505</v>
      </c>
      <c r="B742" s="360">
        <v>3632003</v>
      </c>
      <c r="C742" s="368" t="s">
        <v>677</v>
      </c>
      <c r="D742" s="379" t="s">
        <v>629</v>
      </c>
      <c r="E742" s="360">
        <v>0</v>
      </c>
      <c r="F742" s="360">
        <f t="shared" si="29"/>
        <v>50</v>
      </c>
      <c r="G742" s="375">
        <f t="shared" si="27"/>
        <v>50</v>
      </c>
      <c r="H742" s="360">
        <v>26121500</v>
      </c>
      <c r="I742" s="363"/>
      <c r="J742" s="363"/>
      <c r="K742" s="5">
        <v>5</v>
      </c>
      <c r="M742" s="5">
        <v>5</v>
      </c>
      <c r="N742" s="5">
        <v>20</v>
      </c>
      <c r="O742" s="5">
        <v>20</v>
      </c>
    </row>
    <row r="743" spans="1:15" s="5" customFormat="1" ht="14">
      <c r="A743" s="359">
        <f t="shared" si="28"/>
        <v>506</v>
      </c>
      <c r="B743" s="360">
        <v>3632003</v>
      </c>
      <c r="C743" s="368" t="s">
        <v>678</v>
      </c>
      <c r="D743" s="379" t="s">
        <v>629</v>
      </c>
      <c r="E743" s="360">
        <v>0</v>
      </c>
      <c r="F743" s="360">
        <f t="shared" si="29"/>
        <v>50</v>
      </c>
      <c r="G743" s="375">
        <f t="shared" si="27"/>
        <v>50</v>
      </c>
      <c r="H743" s="360">
        <v>26121500</v>
      </c>
      <c r="I743" s="363"/>
      <c r="J743" s="363"/>
      <c r="K743" s="5">
        <v>5</v>
      </c>
      <c r="M743" s="5">
        <v>5</v>
      </c>
      <c r="N743" s="5">
        <v>20</v>
      </c>
      <c r="O743" s="5">
        <v>20</v>
      </c>
    </row>
    <row r="744" spans="1:15" s="5" customFormat="1" ht="14">
      <c r="A744" s="359">
        <f t="shared" si="28"/>
        <v>507</v>
      </c>
      <c r="B744" s="360">
        <v>3632003</v>
      </c>
      <c r="C744" s="368" t="s">
        <v>679</v>
      </c>
      <c r="D744" s="379" t="s">
        <v>629</v>
      </c>
      <c r="E744" s="360">
        <v>0</v>
      </c>
      <c r="F744" s="360">
        <f t="shared" si="29"/>
        <v>50</v>
      </c>
      <c r="G744" s="375">
        <f t="shared" si="27"/>
        <v>50</v>
      </c>
      <c r="H744" s="360">
        <v>26121500</v>
      </c>
      <c r="I744" s="363"/>
      <c r="J744" s="363"/>
      <c r="K744" s="5">
        <v>5</v>
      </c>
      <c r="M744" s="5">
        <v>5</v>
      </c>
      <c r="N744" s="5">
        <v>20</v>
      </c>
      <c r="O744" s="5">
        <v>20</v>
      </c>
    </row>
    <row r="745" spans="1:15" s="5" customFormat="1" ht="14">
      <c r="A745" s="359">
        <f t="shared" si="28"/>
        <v>508</v>
      </c>
      <c r="B745" s="360">
        <v>3632003</v>
      </c>
      <c r="C745" s="368" t="s">
        <v>680</v>
      </c>
      <c r="D745" s="379" t="s">
        <v>629</v>
      </c>
      <c r="E745" s="360">
        <v>0</v>
      </c>
      <c r="F745" s="360">
        <f t="shared" si="29"/>
        <v>50</v>
      </c>
      <c r="G745" s="375">
        <f t="shared" si="27"/>
        <v>50</v>
      </c>
      <c r="H745" s="360">
        <v>26121500</v>
      </c>
      <c r="I745" s="363"/>
      <c r="J745" s="363"/>
      <c r="K745" s="5">
        <v>5</v>
      </c>
      <c r="M745" s="5">
        <v>5</v>
      </c>
      <c r="N745" s="5">
        <v>20</v>
      </c>
      <c r="O745" s="5">
        <v>20</v>
      </c>
    </row>
    <row r="746" spans="1:15" s="5" customFormat="1" ht="14">
      <c r="A746" s="359">
        <f t="shared" si="28"/>
        <v>509</v>
      </c>
      <c r="B746" s="360">
        <v>3632003</v>
      </c>
      <c r="C746" s="368" t="s">
        <v>681</v>
      </c>
      <c r="D746" s="379" t="s">
        <v>629</v>
      </c>
      <c r="E746" s="360">
        <v>0</v>
      </c>
      <c r="F746" s="360">
        <f t="shared" si="29"/>
        <v>50</v>
      </c>
      <c r="G746" s="375">
        <f t="shared" si="27"/>
        <v>50</v>
      </c>
      <c r="H746" s="360">
        <v>30111600</v>
      </c>
      <c r="I746" s="363"/>
      <c r="J746" s="363"/>
      <c r="K746" s="5">
        <v>5</v>
      </c>
      <c r="M746" s="5">
        <v>5</v>
      </c>
      <c r="N746" s="5">
        <v>20</v>
      </c>
      <c r="O746" s="5">
        <v>20</v>
      </c>
    </row>
    <row r="747" spans="1:15" s="5" customFormat="1" ht="14">
      <c r="A747" s="359">
        <f t="shared" si="28"/>
        <v>510</v>
      </c>
      <c r="B747" s="360">
        <v>3632003</v>
      </c>
      <c r="C747" s="368" t="s">
        <v>682</v>
      </c>
      <c r="D747" s="379" t="s">
        <v>629</v>
      </c>
      <c r="E747" s="360">
        <v>0</v>
      </c>
      <c r="F747" s="360">
        <f t="shared" si="29"/>
        <v>50</v>
      </c>
      <c r="G747" s="375">
        <f t="shared" si="27"/>
        <v>50</v>
      </c>
      <c r="H747" s="360">
        <v>30111600</v>
      </c>
      <c r="I747" s="363"/>
      <c r="J747" s="363"/>
      <c r="K747" s="5">
        <v>5</v>
      </c>
      <c r="M747" s="5">
        <v>5</v>
      </c>
      <c r="N747" s="5">
        <v>20</v>
      </c>
      <c r="O747" s="5">
        <v>20</v>
      </c>
    </row>
    <row r="748" spans="1:15" s="5" customFormat="1" ht="14">
      <c r="A748" s="359">
        <f t="shared" si="28"/>
        <v>511</v>
      </c>
      <c r="B748" s="360">
        <v>3632003</v>
      </c>
      <c r="C748" s="368" t="s">
        <v>683</v>
      </c>
      <c r="D748" s="379" t="s">
        <v>629</v>
      </c>
      <c r="E748" s="360">
        <v>0</v>
      </c>
      <c r="F748" s="360">
        <f t="shared" si="29"/>
        <v>50</v>
      </c>
      <c r="G748" s="375">
        <f t="shared" si="27"/>
        <v>50</v>
      </c>
      <c r="H748" s="360">
        <v>30111600</v>
      </c>
      <c r="I748" s="363"/>
      <c r="J748" s="363"/>
      <c r="K748" s="5">
        <v>5</v>
      </c>
      <c r="M748" s="5">
        <v>5</v>
      </c>
      <c r="N748" s="5">
        <v>20</v>
      </c>
      <c r="O748" s="5">
        <v>20</v>
      </c>
    </row>
    <row r="749" spans="1:15" s="5" customFormat="1" ht="14">
      <c r="A749" s="359">
        <f t="shared" si="28"/>
        <v>512</v>
      </c>
      <c r="B749" s="360">
        <v>3632003</v>
      </c>
      <c r="C749" s="368" t="s">
        <v>684</v>
      </c>
      <c r="D749" s="379" t="s">
        <v>629</v>
      </c>
      <c r="E749" s="360">
        <v>0</v>
      </c>
      <c r="F749" s="360">
        <f t="shared" si="29"/>
        <v>50</v>
      </c>
      <c r="G749" s="375">
        <f t="shared" si="27"/>
        <v>50</v>
      </c>
      <c r="H749" s="360">
        <v>30111600</v>
      </c>
      <c r="I749" s="363"/>
      <c r="J749" s="363"/>
      <c r="K749" s="5">
        <v>5</v>
      </c>
      <c r="M749" s="5">
        <v>5</v>
      </c>
      <c r="N749" s="5">
        <v>20</v>
      </c>
      <c r="O749" s="5">
        <v>20</v>
      </c>
    </row>
    <row r="750" spans="1:15" s="5" customFormat="1" ht="14">
      <c r="A750" s="359">
        <f t="shared" si="28"/>
        <v>513</v>
      </c>
      <c r="B750" s="360">
        <v>3632003</v>
      </c>
      <c r="C750" s="368" t="s">
        <v>685</v>
      </c>
      <c r="D750" s="379" t="s">
        <v>629</v>
      </c>
      <c r="E750" s="360">
        <v>0</v>
      </c>
      <c r="F750" s="360">
        <f t="shared" si="29"/>
        <v>50</v>
      </c>
      <c r="G750" s="375">
        <f t="shared" si="27"/>
        <v>50</v>
      </c>
      <c r="H750" s="360">
        <v>30111600</v>
      </c>
      <c r="I750" s="363"/>
      <c r="J750" s="363"/>
      <c r="K750" s="5">
        <v>5</v>
      </c>
      <c r="M750" s="5">
        <v>5</v>
      </c>
      <c r="N750" s="5">
        <v>20</v>
      </c>
      <c r="O750" s="5">
        <v>20</v>
      </c>
    </row>
    <row r="751" spans="1:15" s="5" customFormat="1" ht="14">
      <c r="A751" s="359">
        <f t="shared" si="28"/>
        <v>514</v>
      </c>
      <c r="B751" s="360">
        <v>3632003</v>
      </c>
      <c r="C751" s="368" t="s">
        <v>686</v>
      </c>
      <c r="D751" s="379" t="s">
        <v>629</v>
      </c>
      <c r="E751" s="360">
        <v>0</v>
      </c>
      <c r="F751" s="360">
        <f t="shared" si="29"/>
        <v>50</v>
      </c>
      <c r="G751" s="375">
        <f t="shared" si="27"/>
        <v>50</v>
      </c>
      <c r="H751" s="360">
        <v>30111600</v>
      </c>
      <c r="I751" s="363"/>
      <c r="J751" s="363"/>
      <c r="K751" s="5">
        <v>5</v>
      </c>
      <c r="M751" s="5">
        <v>5</v>
      </c>
      <c r="N751" s="5">
        <v>20</v>
      </c>
      <c r="O751" s="5">
        <v>20</v>
      </c>
    </row>
    <row r="752" spans="1:15" s="5" customFormat="1" ht="14">
      <c r="A752" s="359">
        <f t="shared" si="28"/>
        <v>515</v>
      </c>
      <c r="B752" s="360">
        <v>3632003</v>
      </c>
      <c r="C752" s="368" t="s">
        <v>687</v>
      </c>
      <c r="D752" s="379" t="s">
        <v>629</v>
      </c>
      <c r="E752" s="360">
        <v>0</v>
      </c>
      <c r="F752" s="360">
        <f t="shared" si="29"/>
        <v>50</v>
      </c>
      <c r="G752" s="375">
        <f t="shared" si="27"/>
        <v>50</v>
      </c>
      <c r="H752" s="360">
        <v>30111600</v>
      </c>
      <c r="I752" s="363"/>
      <c r="J752" s="363"/>
      <c r="K752" s="5">
        <v>5</v>
      </c>
      <c r="M752" s="5">
        <v>5</v>
      </c>
      <c r="N752" s="5">
        <v>20</v>
      </c>
      <c r="O752" s="5">
        <v>20</v>
      </c>
    </row>
    <row r="753" spans="1:15" s="5" customFormat="1" ht="14">
      <c r="A753" s="359">
        <f t="shared" si="28"/>
        <v>516</v>
      </c>
      <c r="B753" s="360">
        <v>3632003</v>
      </c>
      <c r="C753" s="368" t="s">
        <v>688</v>
      </c>
      <c r="D753" s="379" t="s">
        <v>629</v>
      </c>
      <c r="E753" s="360">
        <v>0</v>
      </c>
      <c r="F753" s="360">
        <f t="shared" si="29"/>
        <v>50</v>
      </c>
      <c r="G753" s="375">
        <f t="shared" si="27"/>
        <v>50</v>
      </c>
      <c r="H753" s="360">
        <v>30111600</v>
      </c>
      <c r="I753" s="363"/>
      <c r="J753" s="363"/>
      <c r="K753" s="5">
        <v>5</v>
      </c>
      <c r="M753" s="5">
        <v>5</v>
      </c>
      <c r="N753" s="5">
        <v>20</v>
      </c>
      <c r="O753" s="5">
        <v>20</v>
      </c>
    </row>
    <row r="754" spans="1:15" s="5" customFormat="1" ht="14">
      <c r="A754" s="359">
        <f t="shared" si="28"/>
        <v>517</v>
      </c>
      <c r="B754" s="360">
        <v>3632003</v>
      </c>
      <c r="C754" s="368" t="s">
        <v>689</v>
      </c>
      <c r="D754" s="379" t="s">
        <v>629</v>
      </c>
      <c r="E754" s="360">
        <v>0</v>
      </c>
      <c r="F754" s="360">
        <f t="shared" si="29"/>
        <v>50</v>
      </c>
      <c r="G754" s="375">
        <f t="shared" si="27"/>
        <v>50</v>
      </c>
      <c r="H754" s="360">
        <v>30111600</v>
      </c>
      <c r="I754" s="363"/>
      <c r="J754" s="363"/>
      <c r="K754" s="5">
        <v>5</v>
      </c>
      <c r="M754" s="5">
        <v>5</v>
      </c>
      <c r="N754" s="5">
        <v>20</v>
      </c>
      <c r="O754" s="5">
        <v>20</v>
      </c>
    </row>
    <row r="755" spans="1:15" s="5" customFormat="1" ht="14">
      <c r="A755" s="359">
        <f t="shared" si="28"/>
        <v>518</v>
      </c>
      <c r="B755" s="360">
        <v>3632003</v>
      </c>
      <c r="C755" s="368" t="s">
        <v>690</v>
      </c>
      <c r="D755" s="379" t="s">
        <v>629</v>
      </c>
      <c r="E755" s="360">
        <v>0</v>
      </c>
      <c r="F755" s="360">
        <f t="shared" si="29"/>
        <v>50</v>
      </c>
      <c r="G755" s="375">
        <f t="shared" si="27"/>
        <v>50</v>
      </c>
      <c r="H755" s="360">
        <v>30111600</v>
      </c>
      <c r="I755" s="363"/>
      <c r="J755" s="363"/>
      <c r="K755" s="5">
        <v>5</v>
      </c>
      <c r="M755" s="5">
        <v>5</v>
      </c>
      <c r="N755" s="5">
        <v>20</v>
      </c>
      <c r="O755" s="5">
        <v>20</v>
      </c>
    </row>
    <row r="756" spans="1:15" s="5" customFormat="1" ht="14">
      <c r="A756" s="359">
        <f t="shared" si="28"/>
        <v>519</v>
      </c>
      <c r="B756" s="360">
        <v>3632003</v>
      </c>
      <c r="C756" s="368" t="s">
        <v>691</v>
      </c>
      <c r="D756" s="379" t="s">
        <v>629</v>
      </c>
      <c r="E756" s="360">
        <v>0</v>
      </c>
      <c r="F756" s="360">
        <f t="shared" si="29"/>
        <v>50</v>
      </c>
      <c r="G756" s="375">
        <f t="shared" si="27"/>
        <v>50</v>
      </c>
      <c r="H756" s="360">
        <v>30111600</v>
      </c>
      <c r="I756" s="363"/>
      <c r="J756" s="363"/>
      <c r="K756" s="5">
        <v>5</v>
      </c>
      <c r="M756" s="5">
        <v>5</v>
      </c>
      <c r="N756" s="5">
        <v>20</v>
      </c>
      <c r="O756" s="5">
        <v>20</v>
      </c>
    </row>
    <row r="757" spans="1:15" s="5" customFormat="1" ht="14">
      <c r="A757" s="359">
        <f t="shared" si="28"/>
        <v>520</v>
      </c>
      <c r="B757" s="360">
        <v>3632003</v>
      </c>
      <c r="C757" s="368" t="s">
        <v>692</v>
      </c>
      <c r="D757" s="379" t="s">
        <v>629</v>
      </c>
      <c r="E757" s="360">
        <v>0</v>
      </c>
      <c r="F757" s="360">
        <f t="shared" si="29"/>
        <v>50</v>
      </c>
      <c r="G757" s="375">
        <f t="shared" si="27"/>
        <v>50</v>
      </c>
      <c r="H757" s="360">
        <v>30111600</v>
      </c>
      <c r="I757" s="363"/>
      <c r="J757" s="363"/>
      <c r="K757" s="5">
        <v>5</v>
      </c>
      <c r="M757" s="5">
        <v>5</v>
      </c>
      <c r="N757" s="5">
        <v>20</v>
      </c>
      <c r="O757" s="5">
        <v>20</v>
      </c>
    </row>
    <row r="758" spans="1:15" s="5" customFormat="1" ht="14">
      <c r="A758" s="359">
        <f t="shared" si="28"/>
        <v>521</v>
      </c>
      <c r="B758" s="360">
        <v>3632003</v>
      </c>
      <c r="C758" s="368" t="s">
        <v>693</v>
      </c>
      <c r="D758" s="379" t="s">
        <v>629</v>
      </c>
      <c r="E758" s="360">
        <v>0</v>
      </c>
      <c r="F758" s="360">
        <f t="shared" si="29"/>
        <v>50</v>
      </c>
      <c r="G758" s="375">
        <f t="shared" si="27"/>
        <v>50</v>
      </c>
      <c r="H758" s="360">
        <v>30111600</v>
      </c>
      <c r="I758" s="363"/>
      <c r="J758" s="363"/>
      <c r="K758" s="5">
        <v>5</v>
      </c>
      <c r="M758" s="5">
        <v>5</v>
      </c>
      <c r="N758" s="5">
        <v>20</v>
      </c>
      <c r="O758" s="5">
        <v>20</v>
      </c>
    </row>
    <row r="759" spans="1:15" s="5" customFormat="1" ht="14">
      <c r="A759" s="359">
        <f t="shared" si="28"/>
        <v>522</v>
      </c>
      <c r="B759" s="360">
        <v>3632003</v>
      </c>
      <c r="C759" s="368" t="s">
        <v>694</v>
      </c>
      <c r="D759" s="379" t="s">
        <v>629</v>
      </c>
      <c r="E759" s="360">
        <v>0</v>
      </c>
      <c r="F759" s="360">
        <f t="shared" si="29"/>
        <v>50</v>
      </c>
      <c r="G759" s="375">
        <f t="shared" si="27"/>
        <v>50</v>
      </c>
      <c r="H759" s="360">
        <v>30111600</v>
      </c>
      <c r="I759" s="363"/>
      <c r="J759" s="363"/>
      <c r="K759" s="5">
        <v>5</v>
      </c>
      <c r="M759" s="5">
        <v>5</v>
      </c>
      <c r="N759" s="5">
        <v>20</v>
      </c>
      <c r="O759" s="5">
        <v>20</v>
      </c>
    </row>
    <row r="760" spans="1:15" s="5" customFormat="1" ht="14">
      <c r="A760" s="359">
        <f t="shared" si="28"/>
        <v>523</v>
      </c>
      <c r="B760" s="360">
        <v>3632003</v>
      </c>
      <c r="C760" s="368" t="s">
        <v>695</v>
      </c>
      <c r="D760" s="379" t="s">
        <v>629</v>
      </c>
      <c r="E760" s="360">
        <v>0</v>
      </c>
      <c r="F760" s="360">
        <f t="shared" si="29"/>
        <v>50</v>
      </c>
      <c r="G760" s="375">
        <f t="shared" si="27"/>
        <v>50</v>
      </c>
      <c r="H760" s="360">
        <v>30111600</v>
      </c>
      <c r="I760" s="363"/>
      <c r="J760" s="363"/>
      <c r="K760" s="5">
        <v>5</v>
      </c>
      <c r="M760" s="5">
        <v>5</v>
      </c>
      <c r="N760" s="5">
        <v>20</v>
      </c>
      <c r="O760" s="5">
        <v>20</v>
      </c>
    </row>
    <row r="761" spans="1:15" s="5" customFormat="1" ht="14">
      <c r="A761" s="359">
        <f t="shared" si="28"/>
        <v>524</v>
      </c>
      <c r="B761" s="360">
        <v>3632003</v>
      </c>
      <c r="C761" s="368" t="s">
        <v>696</v>
      </c>
      <c r="D761" s="379" t="s">
        <v>629</v>
      </c>
      <c r="E761" s="360">
        <v>0</v>
      </c>
      <c r="F761" s="360">
        <f t="shared" ref="F761:F774" si="30">+K761+M761+N761+O761</f>
        <v>50</v>
      </c>
      <c r="G761" s="375">
        <f t="shared" si="27"/>
        <v>50</v>
      </c>
      <c r="H761" s="360">
        <v>30111600</v>
      </c>
      <c r="I761" s="363"/>
      <c r="J761" s="363"/>
      <c r="K761" s="5">
        <v>5</v>
      </c>
      <c r="M761" s="5">
        <v>5</v>
      </c>
      <c r="N761" s="5">
        <v>20</v>
      </c>
      <c r="O761" s="5">
        <v>20</v>
      </c>
    </row>
    <row r="762" spans="1:15" s="5" customFormat="1" ht="14">
      <c r="A762" s="359">
        <f t="shared" si="28"/>
        <v>525</v>
      </c>
      <c r="B762" s="360">
        <v>3632003</v>
      </c>
      <c r="C762" s="368" t="s">
        <v>697</v>
      </c>
      <c r="D762" s="379" t="s">
        <v>629</v>
      </c>
      <c r="E762" s="360">
        <v>0</v>
      </c>
      <c r="F762" s="360">
        <f t="shared" si="30"/>
        <v>50</v>
      </c>
      <c r="G762" s="375">
        <f t="shared" si="27"/>
        <v>50</v>
      </c>
      <c r="H762" s="360">
        <v>30111600</v>
      </c>
      <c r="I762" s="363"/>
      <c r="J762" s="363"/>
      <c r="K762" s="5">
        <v>5</v>
      </c>
      <c r="M762" s="5">
        <v>5</v>
      </c>
      <c r="N762" s="5">
        <v>20</v>
      </c>
      <c r="O762" s="5">
        <v>20</v>
      </c>
    </row>
    <row r="763" spans="1:15" s="5" customFormat="1" ht="14">
      <c r="A763" s="359">
        <f t="shared" si="28"/>
        <v>526</v>
      </c>
      <c r="B763" s="360">
        <v>3632003</v>
      </c>
      <c r="C763" s="368" t="s">
        <v>698</v>
      </c>
      <c r="D763" s="379" t="s">
        <v>629</v>
      </c>
      <c r="E763" s="360">
        <v>0</v>
      </c>
      <c r="F763" s="360">
        <f t="shared" si="30"/>
        <v>50</v>
      </c>
      <c r="G763" s="375">
        <f t="shared" si="27"/>
        <v>50</v>
      </c>
      <c r="H763" s="360">
        <v>30111600</v>
      </c>
      <c r="I763" s="363"/>
      <c r="J763" s="363"/>
      <c r="K763" s="5">
        <v>5</v>
      </c>
      <c r="M763" s="5">
        <v>5</v>
      </c>
      <c r="N763" s="5">
        <v>20</v>
      </c>
      <c r="O763" s="5">
        <v>20</v>
      </c>
    </row>
    <row r="764" spans="1:15" s="5" customFormat="1" ht="14">
      <c r="A764" s="359">
        <f t="shared" si="28"/>
        <v>527</v>
      </c>
      <c r="B764" s="360">
        <v>3632003</v>
      </c>
      <c r="C764" s="368" t="s">
        <v>699</v>
      </c>
      <c r="D764" s="379" t="s">
        <v>629</v>
      </c>
      <c r="E764" s="360">
        <v>0</v>
      </c>
      <c r="F764" s="360">
        <f t="shared" si="30"/>
        <v>50</v>
      </c>
      <c r="G764" s="375">
        <f t="shared" si="27"/>
        <v>50</v>
      </c>
      <c r="H764" s="360">
        <v>30111600</v>
      </c>
      <c r="I764" s="363"/>
      <c r="J764" s="363"/>
      <c r="K764" s="5">
        <v>5</v>
      </c>
      <c r="M764" s="5">
        <v>5</v>
      </c>
      <c r="N764" s="5">
        <v>20</v>
      </c>
      <c r="O764" s="5">
        <v>20</v>
      </c>
    </row>
    <row r="765" spans="1:15" s="5" customFormat="1" ht="14">
      <c r="A765" s="359">
        <f t="shared" si="28"/>
        <v>528</v>
      </c>
      <c r="B765" s="360">
        <v>3632003</v>
      </c>
      <c r="C765" s="368" t="s">
        <v>700</v>
      </c>
      <c r="D765" s="379" t="s">
        <v>629</v>
      </c>
      <c r="E765" s="360">
        <v>0</v>
      </c>
      <c r="F765" s="360">
        <f t="shared" si="30"/>
        <v>50</v>
      </c>
      <c r="G765" s="375">
        <f t="shared" si="27"/>
        <v>50</v>
      </c>
      <c r="H765" s="360">
        <v>30111600</v>
      </c>
      <c r="I765" s="363"/>
      <c r="J765" s="363"/>
      <c r="K765" s="5">
        <v>5</v>
      </c>
      <c r="M765" s="5">
        <v>5</v>
      </c>
      <c r="N765" s="5">
        <v>20</v>
      </c>
      <c r="O765" s="5">
        <v>20</v>
      </c>
    </row>
    <row r="766" spans="1:15" s="5" customFormat="1" ht="14">
      <c r="A766" s="359">
        <f t="shared" si="28"/>
        <v>529</v>
      </c>
      <c r="B766" s="360">
        <v>3632003</v>
      </c>
      <c r="C766" s="368" t="s">
        <v>701</v>
      </c>
      <c r="D766" s="379" t="s">
        <v>629</v>
      </c>
      <c r="E766" s="360">
        <v>0</v>
      </c>
      <c r="F766" s="360">
        <f t="shared" si="30"/>
        <v>50</v>
      </c>
      <c r="G766" s="375">
        <f t="shared" si="27"/>
        <v>50</v>
      </c>
      <c r="H766" s="360">
        <v>30111600</v>
      </c>
      <c r="I766" s="363"/>
      <c r="J766" s="363"/>
      <c r="K766" s="5">
        <v>5</v>
      </c>
      <c r="M766" s="5">
        <v>5</v>
      </c>
      <c r="N766" s="5">
        <v>20</v>
      </c>
      <c r="O766" s="5">
        <v>20</v>
      </c>
    </row>
    <row r="767" spans="1:15" s="5" customFormat="1" ht="14">
      <c r="A767" s="359">
        <f t="shared" si="28"/>
        <v>530</v>
      </c>
      <c r="B767" s="360">
        <v>3632003</v>
      </c>
      <c r="C767" s="368" t="s">
        <v>702</v>
      </c>
      <c r="D767" s="379" t="s">
        <v>629</v>
      </c>
      <c r="E767" s="360">
        <v>0</v>
      </c>
      <c r="F767" s="360">
        <f t="shared" si="30"/>
        <v>50</v>
      </c>
      <c r="G767" s="375">
        <f t="shared" si="27"/>
        <v>50</v>
      </c>
      <c r="H767" s="360">
        <v>40172808</v>
      </c>
      <c r="I767" s="363"/>
      <c r="J767" s="363"/>
      <c r="K767" s="5">
        <v>5</v>
      </c>
      <c r="M767" s="5">
        <v>5</v>
      </c>
      <c r="N767" s="5">
        <v>20</v>
      </c>
      <c r="O767" s="5">
        <v>20</v>
      </c>
    </row>
    <row r="768" spans="1:15" s="5" customFormat="1" ht="14">
      <c r="A768" s="359">
        <f t="shared" si="28"/>
        <v>531</v>
      </c>
      <c r="B768" s="360">
        <v>3632003</v>
      </c>
      <c r="C768" s="368" t="s">
        <v>703</v>
      </c>
      <c r="D768" s="379" t="s">
        <v>629</v>
      </c>
      <c r="E768" s="360">
        <v>0</v>
      </c>
      <c r="F768" s="360">
        <f t="shared" si="30"/>
        <v>50</v>
      </c>
      <c r="G768" s="375">
        <f t="shared" si="27"/>
        <v>50</v>
      </c>
      <c r="H768" s="360">
        <v>30181605</v>
      </c>
      <c r="I768" s="363"/>
      <c r="J768" s="363"/>
      <c r="K768" s="5">
        <v>5</v>
      </c>
      <c r="M768" s="5">
        <v>5</v>
      </c>
      <c r="N768" s="5">
        <v>20</v>
      </c>
      <c r="O768" s="5">
        <v>20</v>
      </c>
    </row>
    <row r="769" spans="1:15" s="5" customFormat="1" ht="28">
      <c r="A769" s="359">
        <f t="shared" si="28"/>
        <v>532</v>
      </c>
      <c r="B769" s="360">
        <v>3632003</v>
      </c>
      <c r="C769" s="368" t="s">
        <v>704</v>
      </c>
      <c r="D769" s="379" t="s">
        <v>629</v>
      </c>
      <c r="E769" s="360">
        <v>0</v>
      </c>
      <c r="F769" s="360">
        <f t="shared" si="30"/>
        <v>50</v>
      </c>
      <c r="G769" s="375">
        <f t="shared" si="27"/>
        <v>50</v>
      </c>
      <c r="H769" s="360">
        <v>30181605</v>
      </c>
      <c r="I769" s="363"/>
      <c r="J769" s="363"/>
      <c r="K769" s="5">
        <v>5</v>
      </c>
      <c r="M769" s="5">
        <v>5</v>
      </c>
      <c r="N769" s="5">
        <v>20</v>
      </c>
      <c r="O769" s="5">
        <v>20</v>
      </c>
    </row>
    <row r="770" spans="1:15" s="5" customFormat="1" ht="14">
      <c r="A770" s="359">
        <f t="shared" si="28"/>
        <v>533</v>
      </c>
      <c r="B770" s="360">
        <v>3632003</v>
      </c>
      <c r="C770" s="368" t="s">
        <v>705</v>
      </c>
      <c r="D770" s="378" t="s">
        <v>629</v>
      </c>
      <c r="E770" s="360">
        <v>0</v>
      </c>
      <c r="F770" s="360">
        <f t="shared" si="30"/>
        <v>50</v>
      </c>
      <c r="G770" s="375">
        <f t="shared" si="27"/>
        <v>50</v>
      </c>
      <c r="H770" s="360">
        <v>30181605</v>
      </c>
      <c r="I770" s="363"/>
      <c r="J770" s="363"/>
      <c r="K770" s="5">
        <v>5</v>
      </c>
      <c r="M770" s="5">
        <v>5</v>
      </c>
      <c r="N770" s="5">
        <v>20</v>
      </c>
      <c r="O770" s="5">
        <v>20</v>
      </c>
    </row>
    <row r="771" spans="1:15" s="5" customFormat="1" ht="14">
      <c r="A771" s="359">
        <f t="shared" si="28"/>
        <v>534</v>
      </c>
      <c r="B771" s="360">
        <v>3632003</v>
      </c>
      <c r="C771" s="368" t="s">
        <v>706</v>
      </c>
      <c r="D771" s="362" t="s">
        <v>629</v>
      </c>
      <c r="E771" s="360">
        <v>0</v>
      </c>
      <c r="F771" s="360">
        <f t="shared" si="30"/>
        <v>50</v>
      </c>
      <c r="G771" s="375">
        <f t="shared" si="27"/>
        <v>50</v>
      </c>
      <c r="H771" s="360">
        <v>31162800</v>
      </c>
      <c r="I771" s="363"/>
      <c r="J771" s="363"/>
      <c r="K771" s="5">
        <v>5</v>
      </c>
      <c r="M771" s="5">
        <v>5</v>
      </c>
      <c r="N771" s="5">
        <v>20</v>
      </c>
      <c r="O771" s="5">
        <v>20</v>
      </c>
    </row>
    <row r="772" spans="1:15" s="5" customFormat="1" ht="14">
      <c r="A772" s="359">
        <f t="shared" si="28"/>
        <v>535</v>
      </c>
      <c r="B772" s="360">
        <v>3632003</v>
      </c>
      <c r="C772" s="368" t="s">
        <v>707</v>
      </c>
      <c r="D772" s="362" t="s">
        <v>629</v>
      </c>
      <c r="E772" s="360">
        <v>0</v>
      </c>
      <c r="F772" s="360">
        <f t="shared" si="30"/>
        <v>50</v>
      </c>
      <c r="G772" s="375">
        <f t="shared" si="27"/>
        <v>50</v>
      </c>
      <c r="H772" s="360">
        <v>31162800</v>
      </c>
      <c r="I772" s="363"/>
      <c r="J772" s="363"/>
      <c r="K772" s="5">
        <v>5</v>
      </c>
      <c r="M772" s="5">
        <v>5</v>
      </c>
      <c r="N772" s="5">
        <v>20</v>
      </c>
      <c r="O772" s="5">
        <v>20</v>
      </c>
    </row>
    <row r="773" spans="1:15" s="5" customFormat="1" ht="14">
      <c r="A773" s="359">
        <f t="shared" si="28"/>
        <v>536</v>
      </c>
      <c r="B773" s="360">
        <v>3632003</v>
      </c>
      <c r="C773" s="368" t="s">
        <v>708</v>
      </c>
      <c r="D773" s="362" t="s">
        <v>629</v>
      </c>
      <c r="E773" s="360">
        <v>0</v>
      </c>
      <c r="F773" s="360">
        <f t="shared" si="30"/>
        <v>50</v>
      </c>
      <c r="G773" s="375">
        <f t="shared" si="27"/>
        <v>50</v>
      </c>
      <c r="H773" s="360">
        <v>31162800</v>
      </c>
      <c r="I773" s="363"/>
      <c r="J773" s="363"/>
      <c r="K773" s="5">
        <v>5</v>
      </c>
      <c r="M773" s="5">
        <v>5</v>
      </c>
      <c r="N773" s="5">
        <v>20</v>
      </c>
      <c r="O773" s="5">
        <v>20</v>
      </c>
    </row>
    <row r="774" spans="1:15" s="5" customFormat="1" ht="14">
      <c r="A774" s="359">
        <f t="shared" si="28"/>
        <v>537</v>
      </c>
      <c r="B774" s="360">
        <v>3632003</v>
      </c>
      <c r="C774" s="368" t="s">
        <v>709</v>
      </c>
      <c r="D774" s="362" t="s">
        <v>629</v>
      </c>
      <c r="E774" s="360">
        <v>0</v>
      </c>
      <c r="F774" s="360">
        <f t="shared" si="30"/>
        <v>50</v>
      </c>
      <c r="G774" s="375">
        <f t="shared" si="27"/>
        <v>50</v>
      </c>
      <c r="H774" s="360">
        <v>31162800</v>
      </c>
      <c r="I774" s="363"/>
      <c r="J774" s="363"/>
      <c r="K774" s="5">
        <v>5</v>
      </c>
      <c r="M774" s="5">
        <v>5</v>
      </c>
      <c r="N774" s="5">
        <v>20</v>
      </c>
      <c r="O774" s="5">
        <v>20</v>
      </c>
    </row>
    <row r="775" spans="1:15" s="5" customFormat="1" ht="14">
      <c r="A775" s="359">
        <f t="shared" si="28"/>
        <v>538</v>
      </c>
      <c r="B775" s="360">
        <v>3632003</v>
      </c>
      <c r="C775" s="368" t="s">
        <v>710</v>
      </c>
      <c r="D775" s="362" t="s">
        <v>629</v>
      </c>
      <c r="E775" s="360">
        <v>0</v>
      </c>
      <c r="F775" s="360">
        <f t="shared" ref="F775:F791" si="31">+K775+M775+N775+O775</f>
        <v>50</v>
      </c>
      <c r="G775" s="375">
        <f t="shared" si="27"/>
        <v>50</v>
      </c>
      <c r="H775" s="360">
        <v>31162800</v>
      </c>
      <c r="I775" s="363"/>
      <c r="J775" s="363"/>
      <c r="K775" s="5">
        <v>5</v>
      </c>
      <c r="M775" s="5">
        <v>5</v>
      </c>
      <c r="N775" s="5">
        <v>20</v>
      </c>
      <c r="O775" s="5">
        <v>20</v>
      </c>
    </row>
    <row r="776" spans="1:15" s="5" customFormat="1" ht="14">
      <c r="A776" s="359">
        <f t="shared" si="28"/>
        <v>539</v>
      </c>
      <c r="B776" s="360">
        <v>3632003</v>
      </c>
      <c r="C776" s="368" t="s">
        <v>711</v>
      </c>
      <c r="D776" s="362" t="s">
        <v>629</v>
      </c>
      <c r="E776" s="360">
        <v>0</v>
      </c>
      <c r="F776" s="360">
        <f t="shared" si="31"/>
        <v>50</v>
      </c>
      <c r="G776" s="375">
        <f t="shared" si="27"/>
        <v>50</v>
      </c>
      <c r="H776" s="360">
        <v>31162800</v>
      </c>
      <c r="I776" s="363"/>
      <c r="J776" s="363"/>
      <c r="K776" s="5">
        <v>5</v>
      </c>
      <c r="M776" s="5">
        <v>5</v>
      </c>
      <c r="N776" s="5">
        <v>20</v>
      </c>
      <c r="O776" s="5">
        <v>20</v>
      </c>
    </row>
    <row r="777" spans="1:15" s="5" customFormat="1" ht="14">
      <c r="A777" s="359">
        <f t="shared" si="28"/>
        <v>540</v>
      </c>
      <c r="B777" s="360">
        <v>3632003</v>
      </c>
      <c r="C777" s="368" t="s">
        <v>712</v>
      </c>
      <c r="D777" s="362" t="s">
        <v>629</v>
      </c>
      <c r="E777" s="360">
        <v>0</v>
      </c>
      <c r="F777" s="360">
        <f t="shared" si="31"/>
        <v>50</v>
      </c>
      <c r="G777" s="375">
        <f t="shared" si="27"/>
        <v>50</v>
      </c>
      <c r="H777" s="360">
        <v>31162800</v>
      </c>
      <c r="I777" s="363"/>
      <c r="J777" s="363"/>
      <c r="K777" s="5">
        <v>5</v>
      </c>
      <c r="M777" s="5">
        <v>5</v>
      </c>
      <c r="N777" s="5">
        <v>20</v>
      </c>
      <c r="O777" s="5">
        <v>20</v>
      </c>
    </row>
    <row r="778" spans="1:15" s="5" customFormat="1" ht="14">
      <c r="A778" s="359">
        <f t="shared" si="28"/>
        <v>541</v>
      </c>
      <c r="B778" s="360">
        <v>3632003</v>
      </c>
      <c r="C778" s="368" t="s">
        <v>713</v>
      </c>
      <c r="D778" s="362" t="s">
        <v>629</v>
      </c>
      <c r="E778" s="360">
        <v>0</v>
      </c>
      <c r="F778" s="360">
        <f t="shared" si="31"/>
        <v>50</v>
      </c>
      <c r="G778" s="375">
        <f t="shared" si="27"/>
        <v>50</v>
      </c>
      <c r="H778" s="360">
        <v>31162800</v>
      </c>
      <c r="I778" s="363"/>
      <c r="J778" s="363"/>
      <c r="K778" s="5">
        <v>5</v>
      </c>
      <c r="M778" s="5">
        <v>5</v>
      </c>
      <c r="N778" s="5">
        <v>20</v>
      </c>
      <c r="O778" s="5">
        <v>20</v>
      </c>
    </row>
    <row r="779" spans="1:15" s="5" customFormat="1" ht="14">
      <c r="A779" s="359">
        <f t="shared" si="28"/>
        <v>542</v>
      </c>
      <c r="B779" s="360">
        <v>3632003</v>
      </c>
      <c r="C779" s="368" t="s">
        <v>714</v>
      </c>
      <c r="D779" s="362" t="s">
        <v>629</v>
      </c>
      <c r="E779" s="360">
        <v>0</v>
      </c>
      <c r="F779" s="360">
        <f t="shared" si="31"/>
        <v>50</v>
      </c>
      <c r="G779" s="375">
        <f t="shared" ref="G779:G813" si="32">F779</f>
        <v>50</v>
      </c>
      <c r="H779" s="360">
        <v>31162800</v>
      </c>
      <c r="I779" s="363"/>
      <c r="J779" s="363"/>
      <c r="K779" s="5">
        <v>5</v>
      </c>
      <c r="M779" s="5">
        <v>5</v>
      </c>
      <c r="N779" s="5">
        <v>20</v>
      </c>
      <c r="O779" s="5">
        <v>20</v>
      </c>
    </row>
    <row r="780" spans="1:15" s="5" customFormat="1" ht="14">
      <c r="A780" s="359">
        <f t="shared" si="28"/>
        <v>543</v>
      </c>
      <c r="B780" s="360">
        <v>3632003</v>
      </c>
      <c r="C780" s="368" t="s">
        <v>715</v>
      </c>
      <c r="D780" s="362" t="s">
        <v>629</v>
      </c>
      <c r="E780" s="360">
        <v>0</v>
      </c>
      <c r="F780" s="360">
        <f t="shared" si="31"/>
        <v>50</v>
      </c>
      <c r="G780" s="375">
        <f t="shared" si="32"/>
        <v>50</v>
      </c>
      <c r="H780" s="360">
        <v>31162800</v>
      </c>
      <c r="I780" s="363"/>
      <c r="J780" s="363"/>
      <c r="K780" s="5">
        <v>5</v>
      </c>
      <c r="M780" s="5">
        <v>5</v>
      </c>
      <c r="N780" s="5">
        <v>20</v>
      </c>
      <c r="O780" s="5">
        <v>20</v>
      </c>
    </row>
    <row r="781" spans="1:15" s="5" customFormat="1" ht="14">
      <c r="A781" s="359">
        <f t="shared" si="28"/>
        <v>544</v>
      </c>
      <c r="B781" s="360">
        <v>3632003</v>
      </c>
      <c r="C781" s="368" t="s">
        <v>716</v>
      </c>
      <c r="D781" s="362" t="s">
        <v>629</v>
      </c>
      <c r="E781" s="360">
        <v>0</v>
      </c>
      <c r="F781" s="360">
        <f t="shared" si="31"/>
        <v>50</v>
      </c>
      <c r="G781" s="375">
        <f t="shared" si="32"/>
        <v>50</v>
      </c>
      <c r="H781" s="360">
        <v>31162800</v>
      </c>
      <c r="I781" s="363"/>
      <c r="J781" s="363"/>
      <c r="K781" s="5">
        <v>5</v>
      </c>
      <c r="M781" s="5">
        <v>5</v>
      </c>
      <c r="N781" s="5">
        <v>20</v>
      </c>
      <c r="O781" s="5">
        <v>20</v>
      </c>
    </row>
    <row r="782" spans="1:15" s="5" customFormat="1" ht="14">
      <c r="A782" s="359">
        <f t="shared" ref="A782:A813" si="33">A781+1</f>
        <v>545</v>
      </c>
      <c r="B782" s="360">
        <v>36330</v>
      </c>
      <c r="C782" s="368" t="s">
        <v>717</v>
      </c>
      <c r="D782" s="379" t="s">
        <v>718</v>
      </c>
      <c r="E782" s="360">
        <v>0</v>
      </c>
      <c r="F782" s="360">
        <f t="shared" si="31"/>
        <v>30</v>
      </c>
      <c r="G782" s="375">
        <f t="shared" si="32"/>
        <v>30</v>
      </c>
      <c r="H782" s="360">
        <v>31201514</v>
      </c>
      <c r="I782" s="363"/>
      <c r="J782" s="363"/>
      <c r="K782" s="5">
        <v>5</v>
      </c>
      <c r="M782" s="5">
        <v>5</v>
      </c>
      <c r="N782" s="5">
        <v>10</v>
      </c>
      <c r="O782" s="5">
        <v>10</v>
      </c>
    </row>
    <row r="783" spans="1:15" s="5" customFormat="1" ht="70">
      <c r="A783" s="359">
        <f t="shared" si="33"/>
        <v>546</v>
      </c>
      <c r="B783" s="360">
        <v>3632001</v>
      </c>
      <c r="C783" s="368" t="s">
        <v>719</v>
      </c>
      <c r="D783" s="379" t="s">
        <v>629</v>
      </c>
      <c r="E783" s="360">
        <v>0</v>
      </c>
      <c r="F783" s="360">
        <f t="shared" si="31"/>
        <v>50</v>
      </c>
      <c r="G783" s="375">
        <f t="shared" si="32"/>
        <v>50</v>
      </c>
      <c r="H783" s="360">
        <v>32141000</v>
      </c>
      <c r="I783" s="363"/>
      <c r="J783" s="363"/>
      <c r="N783" s="5">
        <v>50</v>
      </c>
    </row>
    <row r="784" spans="1:15" s="5" customFormat="1" ht="70">
      <c r="A784" s="359">
        <f t="shared" si="33"/>
        <v>547</v>
      </c>
      <c r="B784" s="360">
        <v>3632001</v>
      </c>
      <c r="C784" s="368" t="s">
        <v>720</v>
      </c>
      <c r="D784" s="379" t="s">
        <v>629</v>
      </c>
      <c r="E784" s="360">
        <v>0</v>
      </c>
      <c r="F784" s="360">
        <f t="shared" si="31"/>
        <v>50</v>
      </c>
      <c r="G784" s="375">
        <f t="shared" si="32"/>
        <v>50</v>
      </c>
      <c r="H784" s="360">
        <v>32141000</v>
      </c>
      <c r="I784" s="363"/>
      <c r="J784" s="363"/>
      <c r="N784" s="5">
        <v>50</v>
      </c>
    </row>
    <row r="785" spans="1:15" s="5" customFormat="1" ht="42">
      <c r="A785" s="359">
        <f t="shared" si="33"/>
        <v>548</v>
      </c>
      <c r="B785" s="360">
        <v>3632001</v>
      </c>
      <c r="C785" s="368" t="s">
        <v>721</v>
      </c>
      <c r="D785" s="379" t="s">
        <v>629</v>
      </c>
      <c r="E785" s="360">
        <v>0</v>
      </c>
      <c r="F785" s="360">
        <f t="shared" si="31"/>
        <v>50</v>
      </c>
      <c r="G785" s="375">
        <f t="shared" si="32"/>
        <v>50</v>
      </c>
      <c r="H785" s="360">
        <v>32141000</v>
      </c>
      <c r="I785" s="363"/>
      <c r="J785" s="363"/>
      <c r="O785" s="5">
        <v>50</v>
      </c>
    </row>
    <row r="786" spans="1:15" s="5" customFormat="1" ht="56">
      <c r="A786" s="359">
        <f t="shared" si="33"/>
        <v>549</v>
      </c>
      <c r="B786" s="360">
        <v>3632001</v>
      </c>
      <c r="C786" s="368" t="s">
        <v>722</v>
      </c>
      <c r="D786" s="379" t="s">
        <v>629</v>
      </c>
      <c r="E786" s="360">
        <v>0</v>
      </c>
      <c r="F786" s="360">
        <f t="shared" si="31"/>
        <v>10</v>
      </c>
      <c r="G786" s="375">
        <f t="shared" si="32"/>
        <v>10</v>
      </c>
      <c r="H786" s="360">
        <v>32141000</v>
      </c>
      <c r="I786" s="363"/>
      <c r="J786" s="363"/>
      <c r="N786" s="5">
        <v>10</v>
      </c>
    </row>
    <row r="787" spans="1:15" s="5" customFormat="1" ht="56">
      <c r="A787" s="359">
        <f t="shared" si="33"/>
        <v>550</v>
      </c>
      <c r="B787" s="360">
        <v>3632001</v>
      </c>
      <c r="C787" s="368" t="s">
        <v>723</v>
      </c>
      <c r="D787" s="379" t="s">
        <v>629</v>
      </c>
      <c r="E787" s="360">
        <v>0</v>
      </c>
      <c r="F787" s="360">
        <f t="shared" si="31"/>
        <v>30</v>
      </c>
      <c r="G787" s="375">
        <f t="shared" si="32"/>
        <v>30</v>
      </c>
      <c r="H787" s="360">
        <v>32141000</v>
      </c>
      <c r="I787" s="363"/>
      <c r="J787" s="363"/>
      <c r="N787" s="5">
        <v>10</v>
      </c>
      <c r="O787" s="5">
        <v>20</v>
      </c>
    </row>
    <row r="788" spans="1:15" s="5" customFormat="1" ht="42">
      <c r="A788" s="359">
        <f t="shared" si="33"/>
        <v>551</v>
      </c>
      <c r="B788" s="360">
        <v>3632001</v>
      </c>
      <c r="C788" s="368" t="s">
        <v>724</v>
      </c>
      <c r="D788" s="379" t="s">
        <v>629</v>
      </c>
      <c r="E788" s="360">
        <v>0</v>
      </c>
      <c r="F788" s="360">
        <f t="shared" si="31"/>
        <v>10</v>
      </c>
      <c r="G788" s="375">
        <f t="shared" si="32"/>
        <v>10</v>
      </c>
      <c r="H788" s="360">
        <v>32141000</v>
      </c>
      <c r="I788" s="363"/>
      <c r="J788" s="363"/>
      <c r="O788" s="5">
        <v>10</v>
      </c>
    </row>
    <row r="789" spans="1:15" s="5" customFormat="1" ht="42">
      <c r="A789" s="359">
        <f t="shared" si="33"/>
        <v>552</v>
      </c>
      <c r="B789" s="360">
        <v>3632001</v>
      </c>
      <c r="C789" s="368" t="s">
        <v>725</v>
      </c>
      <c r="D789" s="379" t="s">
        <v>629</v>
      </c>
      <c r="E789" s="360">
        <v>0</v>
      </c>
      <c r="F789" s="360">
        <f t="shared" si="31"/>
        <v>50</v>
      </c>
      <c r="G789" s="375">
        <f t="shared" si="32"/>
        <v>50</v>
      </c>
      <c r="H789" s="360">
        <v>32141000</v>
      </c>
      <c r="I789" s="363"/>
      <c r="J789" s="363"/>
      <c r="O789" s="5">
        <v>50</v>
      </c>
    </row>
    <row r="790" spans="1:15" s="5" customFormat="1" ht="28">
      <c r="A790" s="359">
        <f t="shared" si="33"/>
        <v>553</v>
      </c>
      <c r="B790" s="360">
        <v>3632001</v>
      </c>
      <c r="C790" s="368" t="s">
        <v>726</v>
      </c>
      <c r="D790" s="379" t="s">
        <v>629</v>
      </c>
      <c r="E790" s="360">
        <v>0</v>
      </c>
      <c r="F790" s="360">
        <f t="shared" si="31"/>
        <v>50</v>
      </c>
      <c r="G790" s="375">
        <f t="shared" si="32"/>
        <v>50</v>
      </c>
      <c r="H790" s="360">
        <v>32141000</v>
      </c>
      <c r="I790" s="363"/>
      <c r="J790" s="363"/>
      <c r="N790" s="5">
        <v>30</v>
      </c>
      <c r="O790" s="5">
        <v>20</v>
      </c>
    </row>
    <row r="791" spans="1:15" s="5" customFormat="1" ht="28">
      <c r="A791" s="359">
        <f t="shared" si="33"/>
        <v>554</v>
      </c>
      <c r="B791" s="360">
        <v>3632001</v>
      </c>
      <c r="C791" s="368" t="s">
        <v>727</v>
      </c>
      <c r="D791" s="379" t="s">
        <v>629</v>
      </c>
      <c r="E791" s="360">
        <v>0</v>
      </c>
      <c r="F791" s="360">
        <f t="shared" si="31"/>
        <v>20</v>
      </c>
      <c r="G791" s="375">
        <f t="shared" si="32"/>
        <v>20</v>
      </c>
      <c r="H791" s="360">
        <v>32141000</v>
      </c>
      <c r="I791" s="363"/>
      <c r="J791" s="363"/>
      <c r="N791" s="5">
        <v>10</v>
      </c>
      <c r="O791" s="5">
        <v>10</v>
      </c>
    </row>
    <row r="792" spans="1:15" s="5" customFormat="1" ht="14">
      <c r="A792" s="359">
        <f t="shared" si="33"/>
        <v>555</v>
      </c>
      <c r="B792" s="360">
        <v>3632009</v>
      </c>
      <c r="C792" s="368" t="s">
        <v>728</v>
      </c>
      <c r="D792" s="379" t="s">
        <v>629</v>
      </c>
      <c r="E792" s="360">
        <v>0</v>
      </c>
      <c r="F792" s="360">
        <f t="shared" ref="F792:F813" si="34">+K792+M792+N792+O792</f>
        <v>50</v>
      </c>
      <c r="G792" s="375">
        <f t="shared" si="32"/>
        <v>50</v>
      </c>
      <c r="H792" s="360">
        <v>31162800</v>
      </c>
      <c r="I792" s="363"/>
      <c r="J792" s="363"/>
      <c r="K792" s="5">
        <v>5</v>
      </c>
      <c r="M792" s="5">
        <v>5</v>
      </c>
      <c r="N792" s="5">
        <v>20</v>
      </c>
      <c r="O792" s="5">
        <v>20</v>
      </c>
    </row>
    <row r="793" spans="1:15" s="5" customFormat="1" ht="28">
      <c r="A793" s="359">
        <f t="shared" si="33"/>
        <v>556</v>
      </c>
      <c r="B793" s="360">
        <v>3632009</v>
      </c>
      <c r="C793" s="368" t="s">
        <v>729</v>
      </c>
      <c r="D793" s="379" t="s">
        <v>629</v>
      </c>
      <c r="E793" s="360">
        <v>0</v>
      </c>
      <c r="F793" s="360">
        <f t="shared" si="34"/>
        <v>50</v>
      </c>
      <c r="G793" s="375">
        <f t="shared" si="32"/>
        <v>50</v>
      </c>
      <c r="H793" s="360">
        <v>31162800</v>
      </c>
      <c r="I793" s="363"/>
      <c r="J793" s="363"/>
      <c r="K793" s="5">
        <v>5</v>
      </c>
      <c r="M793" s="5">
        <v>5</v>
      </c>
      <c r="N793" s="5">
        <v>20</v>
      </c>
      <c r="O793" s="5">
        <v>20</v>
      </c>
    </row>
    <row r="794" spans="1:15" s="5" customFormat="1" ht="14">
      <c r="A794" s="359">
        <f t="shared" si="33"/>
        <v>557</v>
      </c>
      <c r="B794" s="360">
        <v>3632009</v>
      </c>
      <c r="C794" s="368" t="s">
        <v>730</v>
      </c>
      <c r="D794" s="379" t="s">
        <v>629</v>
      </c>
      <c r="E794" s="360">
        <v>0</v>
      </c>
      <c r="F794" s="360">
        <f t="shared" si="34"/>
        <v>50</v>
      </c>
      <c r="G794" s="375">
        <f t="shared" si="32"/>
        <v>50</v>
      </c>
      <c r="H794" s="360">
        <v>31162800</v>
      </c>
      <c r="I794" s="363"/>
      <c r="J794" s="363"/>
      <c r="K794" s="5">
        <v>5</v>
      </c>
      <c r="M794" s="5">
        <v>5</v>
      </c>
      <c r="N794" s="5">
        <v>20</v>
      </c>
      <c r="O794" s="5">
        <v>20</v>
      </c>
    </row>
    <row r="795" spans="1:15" s="5" customFormat="1" ht="14">
      <c r="A795" s="359">
        <f t="shared" si="33"/>
        <v>558</v>
      </c>
      <c r="B795" s="360">
        <v>3632009</v>
      </c>
      <c r="C795" s="368" t="s">
        <v>731</v>
      </c>
      <c r="D795" s="379" t="s">
        <v>629</v>
      </c>
      <c r="E795" s="360">
        <v>0</v>
      </c>
      <c r="F795" s="360">
        <f t="shared" si="34"/>
        <v>50</v>
      </c>
      <c r="G795" s="375">
        <f t="shared" si="32"/>
        <v>50</v>
      </c>
      <c r="H795" s="360">
        <v>31162800</v>
      </c>
      <c r="I795" s="363"/>
      <c r="J795" s="363"/>
      <c r="K795" s="5">
        <v>5</v>
      </c>
      <c r="M795" s="5">
        <v>5</v>
      </c>
      <c r="N795" s="5">
        <v>20</v>
      </c>
      <c r="O795" s="5">
        <v>20</v>
      </c>
    </row>
    <row r="796" spans="1:15" s="5" customFormat="1" ht="14">
      <c r="A796" s="359">
        <f t="shared" si="33"/>
        <v>559</v>
      </c>
      <c r="B796" s="360">
        <v>3632009</v>
      </c>
      <c r="C796" s="368" t="s">
        <v>732</v>
      </c>
      <c r="D796" s="379" t="s">
        <v>629</v>
      </c>
      <c r="E796" s="360">
        <v>0</v>
      </c>
      <c r="F796" s="360">
        <f t="shared" si="34"/>
        <v>50</v>
      </c>
      <c r="G796" s="375">
        <f t="shared" si="32"/>
        <v>50</v>
      </c>
      <c r="H796" s="360">
        <v>31162800</v>
      </c>
      <c r="I796" s="363"/>
      <c r="J796" s="363"/>
      <c r="K796" s="5">
        <v>5</v>
      </c>
      <c r="M796" s="5">
        <v>5</v>
      </c>
      <c r="N796" s="5">
        <v>20</v>
      </c>
      <c r="O796" s="5">
        <v>20</v>
      </c>
    </row>
    <row r="797" spans="1:15" s="5" customFormat="1" ht="14">
      <c r="A797" s="359">
        <f t="shared" si="33"/>
        <v>560</v>
      </c>
      <c r="B797" s="360">
        <v>3632009</v>
      </c>
      <c r="C797" s="368" t="s">
        <v>733</v>
      </c>
      <c r="D797" s="379" t="s">
        <v>629</v>
      </c>
      <c r="E797" s="360">
        <v>0</v>
      </c>
      <c r="F797" s="360">
        <f t="shared" si="34"/>
        <v>50</v>
      </c>
      <c r="G797" s="375">
        <f t="shared" si="32"/>
        <v>50</v>
      </c>
      <c r="H797" s="360">
        <v>31162800</v>
      </c>
      <c r="I797" s="363"/>
      <c r="J797" s="363"/>
      <c r="K797" s="5">
        <v>5</v>
      </c>
      <c r="M797" s="5">
        <v>5</v>
      </c>
      <c r="N797" s="5">
        <v>20</v>
      </c>
      <c r="O797" s="5">
        <v>20</v>
      </c>
    </row>
    <row r="798" spans="1:15" s="5" customFormat="1" ht="14">
      <c r="A798" s="359">
        <f t="shared" si="33"/>
        <v>561</v>
      </c>
      <c r="B798" s="360">
        <v>3632009</v>
      </c>
      <c r="C798" s="368" t="s">
        <v>734</v>
      </c>
      <c r="D798" s="379" t="s">
        <v>629</v>
      </c>
      <c r="E798" s="360">
        <v>0</v>
      </c>
      <c r="F798" s="360">
        <f t="shared" si="34"/>
        <v>20</v>
      </c>
      <c r="G798" s="375">
        <f t="shared" si="32"/>
        <v>20</v>
      </c>
      <c r="H798" s="360">
        <v>31162800</v>
      </c>
      <c r="I798" s="363"/>
      <c r="J798" s="363"/>
      <c r="N798" s="5">
        <v>10</v>
      </c>
      <c r="O798" s="5">
        <v>10</v>
      </c>
    </row>
    <row r="799" spans="1:15" s="5" customFormat="1" ht="14">
      <c r="A799" s="359">
        <f t="shared" si="33"/>
        <v>562</v>
      </c>
      <c r="B799" s="360">
        <v>3632009</v>
      </c>
      <c r="C799" s="368" t="s">
        <v>735</v>
      </c>
      <c r="D799" s="379" t="s">
        <v>629</v>
      </c>
      <c r="E799" s="360">
        <v>0</v>
      </c>
      <c r="F799" s="360">
        <f t="shared" si="34"/>
        <v>20</v>
      </c>
      <c r="G799" s="375">
        <f t="shared" si="32"/>
        <v>20</v>
      </c>
      <c r="H799" s="360">
        <v>31162800</v>
      </c>
      <c r="I799" s="363"/>
      <c r="J799" s="363"/>
      <c r="N799" s="5">
        <v>10</v>
      </c>
      <c r="O799" s="5">
        <v>10</v>
      </c>
    </row>
    <row r="800" spans="1:15" s="5" customFormat="1" ht="14">
      <c r="A800" s="359">
        <f t="shared" si="33"/>
        <v>563</v>
      </c>
      <c r="B800" s="360">
        <v>3632003</v>
      </c>
      <c r="C800" s="368" t="s">
        <v>736</v>
      </c>
      <c r="D800" s="378" t="s">
        <v>629</v>
      </c>
      <c r="E800" s="360">
        <v>0</v>
      </c>
      <c r="F800" s="360">
        <f t="shared" si="34"/>
        <v>20</v>
      </c>
      <c r="G800" s="375">
        <f t="shared" si="32"/>
        <v>20</v>
      </c>
      <c r="H800" s="360">
        <v>31162800</v>
      </c>
      <c r="I800" s="363"/>
      <c r="J800" s="363"/>
      <c r="N800" s="5">
        <v>10</v>
      </c>
      <c r="O800" s="5">
        <v>10</v>
      </c>
    </row>
    <row r="801" spans="1:15" s="5" customFormat="1" ht="14">
      <c r="A801" s="359">
        <f t="shared" si="33"/>
        <v>564</v>
      </c>
      <c r="B801" s="360">
        <v>3632003</v>
      </c>
      <c r="C801" s="368" t="s">
        <v>737</v>
      </c>
      <c r="D801" s="378" t="s">
        <v>629</v>
      </c>
      <c r="E801" s="360">
        <v>0</v>
      </c>
      <c r="F801" s="360">
        <f t="shared" si="34"/>
        <v>20</v>
      </c>
      <c r="G801" s="375">
        <f t="shared" si="32"/>
        <v>20</v>
      </c>
      <c r="H801" s="360">
        <v>31162800</v>
      </c>
      <c r="I801" s="363"/>
      <c r="J801" s="363"/>
      <c r="N801" s="5">
        <v>10</v>
      </c>
      <c r="O801" s="5">
        <v>10</v>
      </c>
    </row>
    <row r="802" spans="1:15" s="5" customFormat="1" ht="14">
      <c r="A802" s="359">
        <f t="shared" si="33"/>
        <v>565</v>
      </c>
      <c r="B802" s="360">
        <v>3692001</v>
      </c>
      <c r="C802" s="23" t="s">
        <v>738</v>
      </c>
      <c r="D802" s="379" t="s">
        <v>718</v>
      </c>
      <c r="E802" s="360">
        <v>0</v>
      </c>
      <c r="F802" s="360">
        <f t="shared" si="34"/>
        <v>30</v>
      </c>
      <c r="G802" s="375">
        <f t="shared" si="32"/>
        <v>30</v>
      </c>
      <c r="H802" s="360">
        <v>31201502</v>
      </c>
      <c r="I802" s="363"/>
      <c r="J802" s="363"/>
      <c r="K802" s="5">
        <v>5</v>
      </c>
      <c r="M802" s="5">
        <v>5</v>
      </c>
      <c r="N802" s="5">
        <v>10</v>
      </c>
      <c r="O802" s="5">
        <v>10</v>
      </c>
    </row>
    <row r="803" spans="1:15" s="5" customFormat="1" ht="14">
      <c r="A803" s="359">
        <f t="shared" si="33"/>
        <v>566</v>
      </c>
      <c r="B803" s="360">
        <v>3692001</v>
      </c>
      <c r="C803" s="23" t="s">
        <v>739</v>
      </c>
      <c r="D803" s="364" t="s">
        <v>718</v>
      </c>
      <c r="E803" s="360">
        <v>0</v>
      </c>
      <c r="F803" s="360">
        <f t="shared" si="34"/>
        <v>30</v>
      </c>
      <c r="G803" s="375">
        <f t="shared" si="32"/>
        <v>30</v>
      </c>
      <c r="H803" s="360">
        <v>31201502</v>
      </c>
      <c r="I803" s="363"/>
      <c r="J803" s="363"/>
      <c r="K803" s="5">
        <v>5</v>
      </c>
      <c r="M803" s="5">
        <v>5</v>
      </c>
      <c r="N803" s="5">
        <v>10</v>
      </c>
      <c r="O803" s="5">
        <v>10</v>
      </c>
    </row>
    <row r="804" spans="1:15" s="5" customFormat="1" ht="14">
      <c r="A804" s="359">
        <f t="shared" si="33"/>
        <v>567</v>
      </c>
      <c r="B804" s="360">
        <v>3692002</v>
      </c>
      <c r="C804" s="23" t="s">
        <v>740</v>
      </c>
      <c r="D804" s="364" t="s">
        <v>718</v>
      </c>
      <c r="E804" s="360">
        <v>0</v>
      </c>
      <c r="F804" s="360">
        <f t="shared" si="34"/>
        <v>30</v>
      </c>
      <c r="G804" s="375">
        <f t="shared" si="32"/>
        <v>30</v>
      </c>
      <c r="H804" s="360">
        <v>31201503</v>
      </c>
      <c r="I804" s="363"/>
      <c r="J804" s="363"/>
      <c r="K804" s="5">
        <v>5</v>
      </c>
      <c r="M804" s="5">
        <v>5</v>
      </c>
      <c r="N804" s="5">
        <v>10</v>
      </c>
      <c r="O804" s="5">
        <v>10</v>
      </c>
    </row>
    <row r="805" spans="1:15" s="5" customFormat="1" ht="14">
      <c r="A805" s="359">
        <f t="shared" si="33"/>
        <v>568</v>
      </c>
      <c r="B805" s="360">
        <v>3692002</v>
      </c>
      <c r="C805" s="23" t="s">
        <v>741</v>
      </c>
      <c r="D805" s="379" t="s">
        <v>718</v>
      </c>
      <c r="E805" s="360">
        <v>0</v>
      </c>
      <c r="F805" s="360">
        <f t="shared" si="34"/>
        <v>30</v>
      </c>
      <c r="G805" s="375">
        <f t="shared" si="32"/>
        <v>30</v>
      </c>
      <c r="H805" s="360">
        <v>31201503</v>
      </c>
      <c r="I805" s="363"/>
      <c r="J805" s="363"/>
      <c r="K805" s="5">
        <v>5</v>
      </c>
      <c r="M805" s="5">
        <v>5</v>
      </c>
      <c r="N805" s="5">
        <v>10</v>
      </c>
      <c r="O805" s="5">
        <v>10</v>
      </c>
    </row>
    <row r="806" spans="1:15" s="5" customFormat="1" ht="28">
      <c r="A806" s="359">
        <f t="shared" si="33"/>
        <v>569</v>
      </c>
      <c r="B806" s="360">
        <v>3692002</v>
      </c>
      <c r="C806" s="23" t="s">
        <v>742</v>
      </c>
      <c r="D806" s="379" t="s">
        <v>629</v>
      </c>
      <c r="E806" s="360">
        <v>0</v>
      </c>
      <c r="F806" s="360">
        <f t="shared" si="34"/>
        <v>20</v>
      </c>
      <c r="G806" s="375">
        <f t="shared" si="32"/>
        <v>20</v>
      </c>
      <c r="H806" s="360">
        <v>31201600</v>
      </c>
      <c r="I806" s="363"/>
      <c r="J806" s="363"/>
      <c r="N806" s="5">
        <v>20</v>
      </c>
    </row>
    <row r="807" spans="1:15" s="5" customFormat="1" ht="28">
      <c r="A807" s="359">
        <f t="shared" si="33"/>
        <v>570</v>
      </c>
      <c r="B807" s="360">
        <v>3692002</v>
      </c>
      <c r="C807" s="23" t="s">
        <v>743</v>
      </c>
      <c r="D807" s="379" t="s">
        <v>718</v>
      </c>
      <c r="E807" s="360">
        <v>0</v>
      </c>
      <c r="F807" s="360">
        <f t="shared" si="34"/>
        <v>20</v>
      </c>
      <c r="G807" s="375">
        <f t="shared" si="32"/>
        <v>20</v>
      </c>
      <c r="H807" s="360">
        <v>31201516</v>
      </c>
      <c r="I807" s="363"/>
      <c r="J807" s="363"/>
      <c r="K807" s="5">
        <v>5</v>
      </c>
      <c r="M807" s="5">
        <v>5</v>
      </c>
      <c r="N807" s="5">
        <v>5</v>
      </c>
      <c r="O807" s="5">
        <v>5</v>
      </c>
    </row>
    <row r="808" spans="1:15" s="5" customFormat="1" ht="14">
      <c r="A808" s="359">
        <f t="shared" si="33"/>
        <v>571</v>
      </c>
      <c r="B808" s="360">
        <v>3699038</v>
      </c>
      <c r="C808" s="23" t="s">
        <v>744</v>
      </c>
      <c r="D808" s="378" t="s">
        <v>629</v>
      </c>
      <c r="E808" s="360">
        <v>0</v>
      </c>
      <c r="F808" s="360">
        <f t="shared" si="34"/>
        <v>60</v>
      </c>
      <c r="G808" s="375">
        <f t="shared" si="32"/>
        <v>60</v>
      </c>
      <c r="H808" s="360">
        <v>27112120</v>
      </c>
      <c r="I808" s="363"/>
      <c r="J808" s="363"/>
      <c r="N808" s="5">
        <v>30</v>
      </c>
      <c r="O808" s="5">
        <v>30</v>
      </c>
    </row>
    <row r="809" spans="1:15" s="5" customFormat="1" ht="14">
      <c r="A809" s="359">
        <f t="shared" si="33"/>
        <v>572</v>
      </c>
      <c r="B809" s="360">
        <v>3699038</v>
      </c>
      <c r="C809" s="23" t="s">
        <v>745</v>
      </c>
      <c r="D809" s="379" t="s">
        <v>746</v>
      </c>
      <c r="E809" s="360">
        <v>0</v>
      </c>
      <c r="F809" s="360">
        <f t="shared" si="34"/>
        <v>40</v>
      </c>
      <c r="G809" s="375">
        <f t="shared" si="32"/>
        <v>40</v>
      </c>
      <c r="H809" s="360">
        <v>27112120</v>
      </c>
      <c r="I809" s="363"/>
      <c r="J809" s="363"/>
      <c r="K809" s="5">
        <v>20</v>
      </c>
      <c r="O809" s="5">
        <v>20</v>
      </c>
    </row>
    <row r="810" spans="1:15" s="5" customFormat="1" ht="28">
      <c r="A810" s="359">
        <f t="shared" si="33"/>
        <v>573</v>
      </c>
      <c r="B810" s="360">
        <v>3693001</v>
      </c>
      <c r="C810" s="23" t="s">
        <v>747</v>
      </c>
      <c r="D810" s="364" t="s">
        <v>748</v>
      </c>
      <c r="E810" s="360">
        <v>0</v>
      </c>
      <c r="F810" s="360">
        <f t="shared" si="34"/>
        <v>50</v>
      </c>
      <c r="G810" s="375">
        <f t="shared" si="32"/>
        <v>50</v>
      </c>
      <c r="H810" s="360">
        <v>30181804</v>
      </c>
      <c r="I810" s="363"/>
      <c r="J810" s="363"/>
      <c r="K810" s="5">
        <v>10</v>
      </c>
      <c r="M810" s="5">
        <v>10</v>
      </c>
      <c r="N810" s="5">
        <v>15</v>
      </c>
      <c r="O810" s="5">
        <v>15</v>
      </c>
    </row>
    <row r="811" spans="1:15" s="5" customFormat="1" ht="28">
      <c r="A811" s="359">
        <f t="shared" si="33"/>
        <v>574</v>
      </c>
      <c r="B811" s="360">
        <v>3693001</v>
      </c>
      <c r="C811" s="23" t="s">
        <v>749</v>
      </c>
      <c r="D811" s="379" t="s">
        <v>748</v>
      </c>
      <c r="E811" s="360">
        <v>0</v>
      </c>
      <c r="F811" s="360">
        <f t="shared" si="34"/>
        <v>50</v>
      </c>
      <c r="G811" s="375">
        <f t="shared" si="32"/>
        <v>50</v>
      </c>
      <c r="H811" s="360">
        <v>30181804</v>
      </c>
      <c r="I811" s="363"/>
      <c r="J811" s="363"/>
      <c r="K811" s="5">
        <v>10</v>
      </c>
      <c r="M811" s="5">
        <v>10</v>
      </c>
      <c r="N811" s="5">
        <v>15</v>
      </c>
      <c r="O811" s="5">
        <v>15</v>
      </c>
    </row>
    <row r="812" spans="1:15" s="5" customFormat="1" ht="28">
      <c r="A812" s="359">
        <f t="shared" si="33"/>
        <v>575</v>
      </c>
      <c r="B812" s="360">
        <v>3699039</v>
      </c>
      <c r="C812" s="23" t="s">
        <v>750</v>
      </c>
      <c r="D812" s="379" t="s">
        <v>632</v>
      </c>
      <c r="E812" s="360">
        <v>0</v>
      </c>
      <c r="F812" s="360">
        <f t="shared" si="34"/>
        <v>5</v>
      </c>
      <c r="G812" s="375">
        <f t="shared" si="32"/>
        <v>5</v>
      </c>
      <c r="H812" s="360">
        <v>11162105</v>
      </c>
      <c r="I812" s="363"/>
      <c r="J812" s="363"/>
      <c r="O812" s="5">
        <v>5</v>
      </c>
    </row>
    <row r="813" spans="1:15" s="5" customFormat="1" ht="14">
      <c r="A813" s="359">
        <f t="shared" si="33"/>
        <v>576</v>
      </c>
      <c r="B813" s="360">
        <v>3695004</v>
      </c>
      <c r="C813" s="23" t="s">
        <v>751</v>
      </c>
      <c r="D813" s="364" t="s">
        <v>629</v>
      </c>
      <c r="E813" s="360">
        <v>0</v>
      </c>
      <c r="F813" s="360">
        <f t="shared" si="34"/>
        <v>30</v>
      </c>
      <c r="G813" s="375">
        <f t="shared" si="32"/>
        <v>30</v>
      </c>
      <c r="H813" s="360">
        <v>30151513</v>
      </c>
      <c r="I813" s="363"/>
      <c r="J813" s="363"/>
      <c r="O813" s="5">
        <v>30</v>
      </c>
    </row>
    <row r="814" spans="1:15" s="5" customFormat="1" ht="13">
      <c r="A814" s="279"/>
      <c r="B814" s="280"/>
      <c r="C814" s="386"/>
      <c r="D814" s="370"/>
      <c r="E814" s="280"/>
      <c r="F814" s="280"/>
      <c r="G814" s="280"/>
      <c r="H814" s="280"/>
      <c r="I814" s="367"/>
      <c r="J814" s="367"/>
    </row>
    <row r="815" spans="1:15" s="5" customFormat="1" ht="14">
      <c r="A815" s="436" t="s">
        <v>138</v>
      </c>
      <c r="B815" s="436"/>
      <c r="C815" s="436"/>
      <c r="D815" s="436" t="s">
        <v>139</v>
      </c>
      <c r="E815" s="436"/>
      <c r="F815" s="436"/>
      <c r="G815" s="436"/>
      <c r="H815" s="436" t="s">
        <v>140</v>
      </c>
      <c r="I815" s="436"/>
      <c r="J815" s="436"/>
    </row>
    <row r="816" spans="1:15" s="5" customFormat="1" ht="43.5" customHeight="1">
      <c r="A816" s="436" t="s">
        <v>106</v>
      </c>
      <c r="B816" s="436"/>
      <c r="C816" s="436"/>
      <c r="D816" s="437" t="s">
        <v>107</v>
      </c>
      <c r="E816" s="437"/>
      <c r="F816" s="437"/>
      <c r="G816" s="437"/>
      <c r="H816" s="434">
        <v>15000000</v>
      </c>
      <c r="I816" s="435"/>
      <c r="J816" s="435"/>
    </row>
    <row r="817" spans="1:15" s="5" customFormat="1" ht="45">
      <c r="A817" s="186" t="s">
        <v>141</v>
      </c>
      <c r="B817" s="124" t="s">
        <v>142</v>
      </c>
      <c r="C817" s="124" t="s">
        <v>143</v>
      </c>
      <c r="D817" s="124" t="s">
        <v>144</v>
      </c>
      <c r="E817" s="124" t="s">
        <v>145</v>
      </c>
      <c r="F817" s="124" t="s">
        <v>146</v>
      </c>
      <c r="G817" s="124" t="s">
        <v>147</v>
      </c>
      <c r="H817" s="124" t="s">
        <v>148</v>
      </c>
      <c r="I817" s="124" t="s">
        <v>149</v>
      </c>
      <c r="J817" s="124" t="s">
        <v>150</v>
      </c>
    </row>
    <row r="818" spans="1:15" s="5" customFormat="1" ht="28">
      <c r="A818" s="371">
        <f>A813+1</f>
        <v>577</v>
      </c>
      <c r="B818" s="380">
        <v>3721003</v>
      </c>
      <c r="C818" s="373" t="s">
        <v>752</v>
      </c>
      <c r="D818" s="374" t="s">
        <v>629</v>
      </c>
      <c r="E818" s="360">
        <v>0</v>
      </c>
      <c r="F818" s="360">
        <f t="shared" ref="F818:F831" si="35">+K818+M818+N818+O818</f>
        <v>11</v>
      </c>
      <c r="G818" s="375">
        <f>F818</f>
        <v>11</v>
      </c>
      <c r="H818" s="376">
        <v>30181506</v>
      </c>
      <c r="I818" s="363"/>
      <c r="J818" s="363"/>
      <c r="K818" s="5">
        <v>3</v>
      </c>
      <c r="M818" s="5">
        <v>3</v>
      </c>
      <c r="N818" s="5">
        <v>5</v>
      </c>
    </row>
    <row r="819" spans="1:15" s="5" customFormat="1" ht="28">
      <c r="A819" s="359">
        <f t="shared" ref="A819:A872" si="36">A818+1</f>
        <v>578</v>
      </c>
      <c r="B819" s="380">
        <v>3721001</v>
      </c>
      <c r="C819" s="377" t="s">
        <v>753</v>
      </c>
      <c r="D819" s="379" t="s">
        <v>629</v>
      </c>
      <c r="E819" s="360">
        <v>0</v>
      </c>
      <c r="F819" s="360">
        <f t="shared" si="35"/>
        <v>11</v>
      </c>
      <c r="G819" s="375">
        <f t="shared" ref="G819:G831" si="37">F819</f>
        <v>11</v>
      </c>
      <c r="H819" s="375">
        <v>30181511</v>
      </c>
      <c r="I819" s="363"/>
      <c r="J819" s="363"/>
      <c r="K819" s="5">
        <v>3</v>
      </c>
      <c r="M819" s="5">
        <v>3</v>
      </c>
      <c r="N819" s="5">
        <v>5</v>
      </c>
    </row>
    <row r="820" spans="1:15" s="5" customFormat="1" ht="14">
      <c r="A820" s="359">
        <f t="shared" si="36"/>
        <v>579</v>
      </c>
      <c r="B820" s="360">
        <v>30181511</v>
      </c>
      <c r="C820" s="377" t="s">
        <v>754</v>
      </c>
      <c r="D820" s="378" t="s">
        <v>629</v>
      </c>
      <c r="E820" s="360">
        <v>0</v>
      </c>
      <c r="F820" s="360">
        <f t="shared" si="35"/>
        <v>400</v>
      </c>
      <c r="G820" s="375">
        <f t="shared" si="37"/>
        <v>400</v>
      </c>
      <c r="H820" s="380">
        <v>30131604</v>
      </c>
      <c r="I820" s="363"/>
      <c r="J820" s="363"/>
      <c r="N820" s="5">
        <v>400</v>
      </c>
    </row>
    <row r="821" spans="1:15" s="5" customFormat="1" ht="84">
      <c r="A821" s="359">
        <f t="shared" si="36"/>
        <v>580</v>
      </c>
      <c r="B821" s="360">
        <v>3742002</v>
      </c>
      <c r="C821" s="377" t="s">
        <v>755</v>
      </c>
      <c r="D821" s="379" t="s">
        <v>756</v>
      </c>
      <c r="E821" s="360">
        <v>0</v>
      </c>
      <c r="F821" s="360">
        <f t="shared" si="35"/>
        <v>30</v>
      </c>
      <c r="G821" s="375">
        <f t="shared" si="37"/>
        <v>30</v>
      </c>
      <c r="H821" s="375">
        <v>30111605</v>
      </c>
      <c r="I821" s="363"/>
      <c r="J821" s="363"/>
      <c r="K821" s="5">
        <v>5</v>
      </c>
      <c r="M821" s="5">
        <v>5</v>
      </c>
      <c r="N821" s="5">
        <v>10</v>
      </c>
      <c r="O821" s="5">
        <v>10</v>
      </c>
    </row>
    <row r="822" spans="1:15" s="5" customFormat="1" ht="140">
      <c r="A822" s="359">
        <f t="shared" si="36"/>
        <v>581</v>
      </c>
      <c r="B822" s="360">
        <v>3744002</v>
      </c>
      <c r="C822" s="377" t="s">
        <v>757</v>
      </c>
      <c r="D822" s="378" t="s">
        <v>756</v>
      </c>
      <c r="E822" s="360">
        <v>0</v>
      </c>
      <c r="F822" s="360">
        <f t="shared" si="35"/>
        <v>10</v>
      </c>
      <c r="G822" s="375">
        <f t="shared" si="37"/>
        <v>10</v>
      </c>
      <c r="H822" s="375">
        <v>30111601</v>
      </c>
      <c r="I822" s="363"/>
      <c r="J822" s="363"/>
      <c r="N822" s="5">
        <v>5</v>
      </c>
      <c r="O822" s="5">
        <v>5</v>
      </c>
    </row>
    <row r="823" spans="1:15" s="5" customFormat="1" ht="140">
      <c r="A823" s="359">
        <f t="shared" si="36"/>
        <v>582</v>
      </c>
      <c r="B823" s="360">
        <v>3744001</v>
      </c>
      <c r="C823" s="377" t="s">
        <v>758</v>
      </c>
      <c r="D823" s="378" t="s">
        <v>756</v>
      </c>
      <c r="E823" s="360">
        <v>0</v>
      </c>
      <c r="F823" s="360">
        <f t="shared" si="35"/>
        <v>70</v>
      </c>
      <c r="G823" s="375">
        <f t="shared" si="37"/>
        <v>70</v>
      </c>
      <c r="H823" s="375">
        <v>30111601</v>
      </c>
      <c r="I823" s="363"/>
      <c r="J823" s="363"/>
      <c r="K823" s="5">
        <v>5</v>
      </c>
      <c r="M823" s="5">
        <v>5</v>
      </c>
      <c r="N823" s="5">
        <v>10</v>
      </c>
      <c r="O823" s="5">
        <v>50</v>
      </c>
    </row>
    <row r="824" spans="1:15" s="5" customFormat="1" ht="28">
      <c r="A824" s="359">
        <f t="shared" si="36"/>
        <v>583</v>
      </c>
      <c r="B824" s="360">
        <v>3753002</v>
      </c>
      <c r="C824" s="377" t="s">
        <v>759</v>
      </c>
      <c r="D824" s="379" t="s">
        <v>629</v>
      </c>
      <c r="E824" s="360">
        <v>0</v>
      </c>
      <c r="F824" s="360">
        <f t="shared" si="35"/>
        <v>30</v>
      </c>
      <c r="G824" s="375">
        <f t="shared" si="37"/>
        <v>30</v>
      </c>
      <c r="H824" s="375">
        <v>30161503</v>
      </c>
      <c r="I824" s="363"/>
      <c r="J824" s="363"/>
      <c r="N824" s="5">
        <v>30</v>
      </c>
    </row>
    <row r="825" spans="1:15" s="5" customFormat="1" ht="28">
      <c r="A825" s="359">
        <f t="shared" si="36"/>
        <v>584</v>
      </c>
      <c r="B825" s="360">
        <v>3757010</v>
      </c>
      <c r="C825" s="377" t="s">
        <v>760</v>
      </c>
      <c r="D825" s="378" t="s">
        <v>629</v>
      </c>
      <c r="E825" s="360">
        <v>0</v>
      </c>
      <c r="F825" s="360">
        <f t="shared" si="35"/>
        <v>30</v>
      </c>
      <c r="G825" s="375">
        <f t="shared" si="37"/>
        <v>30</v>
      </c>
      <c r="H825" s="375">
        <v>30151511</v>
      </c>
      <c r="I825" s="363"/>
      <c r="J825" s="363"/>
      <c r="N825" s="5">
        <v>30</v>
      </c>
    </row>
    <row r="826" spans="1:15" s="5" customFormat="1" ht="28">
      <c r="A826" s="359">
        <f t="shared" si="36"/>
        <v>585</v>
      </c>
      <c r="B826" s="360">
        <v>3757001</v>
      </c>
      <c r="C826" s="377" t="s">
        <v>761</v>
      </c>
      <c r="D826" s="378" t="s">
        <v>629</v>
      </c>
      <c r="E826" s="360">
        <v>0</v>
      </c>
      <c r="F826" s="360">
        <f t="shared" si="35"/>
        <v>30</v>
      </c>
      <c r="G826" s="375">
        <f t="shared" si="37"/>
        <v>30</v>
      </c>
      <c r="H826" s="375">
        <v>30151511</v>
      </c>
      <c r="I826" s="363"/>
      <c r="J826" s="363"/>
      <c r="N826" s="5">
        <v>30</v>
      </c>
    </row>
    <row r="827" spans="1:15" s="5" customFormat="1" ht="14">
      <c r="A827" s="359">
        <f t="shared" si="36"/>
        <v>586</v>
      </c>
      <c r="B827" s="360">
        <v>3791001</v>
      </c>
      <c r="C827" s="377" t="s">
        <v>762</v>
      </c>
      <c r="D827" s="379" t="s">
        <v>629</v>
      </c>
      <c r="E827" s="360">
        <v>0</v>
      </c>
      <c r="F827" s="360">
        <f t="shared" si="35"/>
        <v>40</v>
      </c>
      <c r="G827" s="375">
        <f t="shared" si="37"/>
        <v>40</v>
      </c>
      <c r="H827" s="375">
        <v>27112838</v>
      </c>
      <c r="I827" s="363"/>
      <c r="J827" s="363"/>
      <c r="K827" s="5">
        <v>5</v>
      </c>
      <c r="M827" s="5">
        <v>5</v>
      </c>
      <c r="N827" s="5">
        <v>20</v>
      </c>
      <c r="O827" s="5">
        <v>10</v>
      </c>
    </row>
    <row r="828" spans="1:15" s="5" customFormat="1" ht="14">
      <c r="A828" s="359">
        <f t="shared" si="36"/>
        <v>587</v>
      </c>
      <c r="B828" s="360">
        <v>3791001</v>
      </c>
      <c r="C828" s="377" t="s">
        <v>763</v>
      </c>
      <c r="D828" s="378" t="s">
        <v>629</v>
      </c>
      <c r="E828" s="360">
        <v>0</v>
      </c>
      <c r="F828" s="360">
        <f t="shared" si="35"/>
        <v>40</v>
      </c>
      <c r="G828" s="375">
        <f t="shared" si="37"/>
        <v>40</v>
      </c>
      <c r="H828" s="375">
        <v>27112838</v>
      </c>
      <c r="I828" s="363"/>
      <c r="J828" s="363"/>
      <c r="K828" s="5">
        <v>5</v>
      </c>
      <c r="M828" s="5">
        <v>5</v>
      </c>
      <c r="N828" s="5">
        <v>20</v>
      </c>
      <c r="O828" s="5">
        <v>10</v>
      </c>
    </row>
    <row r="829" spans="1:15" s="5" customFormat="1" ht="14">
      <c r="A829" s="359">
        <f t="shared" si="36"/>
        <v>588</v>
      </c>
      <c r="B829" s="360">
        <v>3791005</v>
      </c>
      <c r="C829" s="377" t="s">
        <v>764</v>
      </c>
      <c r="D829" s="378" t="s">
        <v>629</v>
      </c>
      <c r="E829" s="360">
        <v>0</v>
      </c>
      <c r="F829" s="360">
        <f t="shared" si="35"/>
        <v>40</v>
      </c>
      <c r="G829" s="375">
        <f t="shared" si="37"/>
        <v>40</v>
      </c>
      <c r="H829" s="375">
        <v>27111918</v>
      </c>
      <c r="I829" s="363"/>
      <c r="J829" s="363"/>
      <c r="K829" s="5">
        <v>5</v>
      </c>
      <c r="M829" s="5">
        <v>5</v>
      </c>
      <c r="N829" s="5">
        <v>20</v>
      </c>
      <c r="O829" s="5">
        <v>10</v>
      </c>
    </row>
    <row r="830" spans="1:15" s="5" customFormat="1" ht="14">
      <c r="A830" s="359">
        <f t="shared" si="36"/>
        <v>589</v>
      </c>
      <c r="B830" s="360">
        <v>3791005</v>
      </c>
      <c r="C830" s="377" t="s">
        <v>765</v>
      </c>
      <c r="D830" s="378" t="s">
        <v>766</v>
      </c>
      <c r="E830" s="360">
        <v>0</v>
      </c>
      <c r="F830" s="360">
        <f t="shared" si="35"/>
        <v>40</v>
      </c>
      <c r="G830" s="375">
        <f t="shared" si="37"/>
        <v>40</v>
      </c>
      <c r="H830" s="375">
        <v>27111918</v>
      </c>
      <c r="I830" s="363"/>
      <c r="J830" s="363"/>
      <c r="K830" s="5">
        <v>5</v>
      </c>
      <c r="M830" s="5">
        <v>5</v>
      </c>
      <c r="N830" s="5">
        <v>20</v>
      </c>
      <c r="O830" s="5">
        <v>10</v>
      </c>
    </row>
    <row r="831" spans="1:15" s="5" customFormat="1" ht="42">
      <c r="A831" s="359">
        <f t="shared" si="36"/>
        <v>590</v>
      </c>
      <c r="B831" s="360">
        <v>3731001</v>
      </c>
      <c r="C831" s="377" t="s">
        <v>767</v>
      </c>
      <c r="D831" s="378" t="s">
        <v>768</v>
      </c>
      <c r="E831" s="360">
        <v>0</v>
      </c>
      <c r="F831" s="360">
        <f t="shared" si="35"/>
        <v>50</v>
      </c>
      <c r="G831" s="375">
        <f t="shared" si="37"/>
        <v>50</v>
      </c>
      <c r="H831" s="375">
        <v>30131704</v>
      </c>
      <c r="I831" s="363"/>
      <c r="J831" s="363"/>
      <c r="N831" s="5">
        <v>25</v>
      </c>
      <c r="O831" s="5">
        <v>25</v>
      </c>
    </row>
    <row r="832" spans="1:15" s="5" customFormat="1" ht="20.25" customHeight="1">
      <c r="A832" s="279"/>
      <c r="B832" s="280"/>
      <c r="C832" s="384"/>
      <c r="D832" s="385"/>
      <c r="E832" s="280"/>
      <c r="F832" s="280"/>
      <c r="G832" s="280"/>
      <c r="H832" s="280"/>
      <c r="I832" s="367"/>
      <c r="J832" s="367"/>
    </row>
    <row r="833" spans="1:16" s="5" customFormat="1" ht="13">
      <c r="A833" s="279"/>
      <c r="B833" s="280"/>
      <c r="C833" s="384"/>
      <c r="D833" s="385"/>
      <c r="E833" s="280"/>
      <c r="F833" s="280"/>
      <c r="G833" s="280"/>
      <c r="H833" s="280"/>
      <c r="I833" s="367"/>
      <c r="J833" s="367"/>
    </row>
    <row r="834" spans="1:16" s="5" customFormat="1" ht="14">
      <c r="A834" s="436" t="s">
        <v>138</v>
      </c>
      <c r="B834" s="436"/>
      <c r="C834" s="436"/>
      <c r="D834" s="436" t="s">
        <v>139</v>
      </c>
      <c r="E834" s="436"/>
      <c r="F834" s="436"/>
      <c r="G834" s="436"/>
      <c r="H834" s="436" t="s">
        <v>140</v>
      </c>
      <c r="I834" s="436"/>
      <c r="J834" s="436"/>
    </row>
    <row r="835" spans="1:16" s="5" customFormat="1" ht="14">
      <c r="A835" s="436" t="s">
        <v>108</v>
      </c>
      <c r="B835" s="436"/>
      <c r="C835" s="436"/>
      <c r="D835" s="437" t="s">
        <v>109</v>
      </c>
      <c r="E835" s="437"/>
      <c r="F835" s="437"/>
      <c r="G835" s="437"/>
      <c r="H835" s="434">
        <v>2000000</v>
      </c>
      <c r="I835" s="435"/>
      <c r="J835" s="435"/>
    </row>
    <row r="836" spans="1:16" s="5" customFormat="1" ht="45">
      <c r="A836" s="186" t="s">
        <v>141</v>
      </c>
      <c r="B836" s="124" t="s">
        <v>142</v>
      </c>
      <c r="C836" s="124" t="s">
        <v>143</v>
      </c>
      <c r="D836" s="124" t="s">
        <v>144</v>
      </c>
      <c r="E836" s="124" t="s">
        <v>145</v>
      </c>
      <c r="F836" s="124" t="s">
        <v>146</v>
      </c>
      <c r="G836" s="124" t="s">
        <v>147</v>
      </c>
      <c r="H836" s="124" t="s">
        <v>148</v>
      </c>
      <c r="I836" s="124" t="s">
        <v>149</v>
      </c>
      <c r="J836" s="124" t="s">
        <v>150</v>
      </c>
    </row>
    <row r="837" spans="1:16" s="5" customFormat="1" ht="14">
      <c r="A837" s="371">
        <f>A831+1</f>
        <v>591</v>
      </c>
      <c r="B837" s="375">
        <v>3899310</v>
      </c>
      <c r="C837" s="377" t="s">
        <v>769</v>
      </c>
      <c r="D837" s="379" t="s">
        <v>629</v>
      </c>
      <c r="E837" s="360">
        <v>0</v>
      </c>
      <c r="F837" s="360">
        <f>+K837+M837+N837+O837</f>
        <v>40</v>
      </c>
      <c r="G837" s="375">
        <f>F837</f>
        <v>40</v>
      </c>
      <c r="H837" s="375">
        <v>31211904</v>
      </c>
      <c r="I837" s="363"/>
      <c r="J837" s="363"/>
      <c r="K837" s="5">
        <v>5</v>
      </c>
      <c r="M837" s="5">
        <v>5</v>
      </c>
      <c r="N837" s="5">
        <v>20</v>
      </c>
      <c r="O837" s="5">
        <v>10</v>
      </c>
    </row>
    <row r="838" spans="1:16" s="5" customFormat="1" ht="14">
      <c r="A838" s="359">
        <f t="shared" si="36"/>
        <v>592</v>
      </c>
      <c r="B838" s="360">
        <v>3899310</v>
      </c>
      <c r="C838" s="377" t="s">
        <v>770</v>
      </c>
      <c r="D838" s="379" t="s">
        <v>629</v>
      </c>
      <c r="E838" s="360">
        <v>0</v>
      </c>
      <c r="F838" s="360">
        <f>+K838+M838+N838+O838</f>
        <v>40</v>
      </c>
      <c r="G838" s="375">
        <f>F838</f>
        <v>40</v>
      </c>
      <c r="H838" s="360">
        <v>31211904</v>
      </c>
      <c r="I838" s="363"/>
      <c r="J838" s="363"/>
      <c r="K838" s="5">
        <v>5</v>
      </c>
      <c r="M838" s="5">
        <v>5</v>
      </c>
      <c r="N838" s="5">
        <v>20</v>
      </c>
      <c r="O838" s="5">
        <v>10</v>
      </c>
    </row>
    <row r="839" spans="1:16" s="5" customFormat="1" ht="28">
      <c r="A839" s="359">
        <f t="shared" si="36"/>
        <v>593</v>
      </c>
      <c r="B839" s="360">
        <v>3899310</v>
      </c>
      <c r="C839" s="377" t="s">
        <v>771</v>
      </c>
      <c r="D839" s="379" t="s">
        <v>629</v>
      </c>
      <c r="E839" s="360">
        <v>0</v>
      </c>
      <c r="F839" s="360">
        <f>+K839+M839+N839+O839</f>
        <v>40</v>
      </c>
      <c r="G839" s="375">
        <f>F839</f>
        <v>40</v>
      </c>
      <c r="H839" s="360">
        <v>31211904</v>
      </c>
      <c r="I839" s="363"/>
      <c r="J839" s="363"/>
      <c r="K839" s="5">
        <v>5</v>
      </c>
      <c r="M839" s="5">
        <v>5</v>
      </c>
      <c r="N839" s="5">
        <v>20</v>
      </c>
      <c r="O839" s="5">
        <v>10</v>
      </c>
    </row>
    <row r="840" spans="1:16" s="5" customFormat="1" ht="14">
      <c r="A840" s="359">
        <f t="shared" si="36"/>
        <v>594</v>
      </c>
      <c r="B840" s="360">
        <v>3899311</v>
      </c>
      <c r="C840" s="377" t="s">
        <v>772</v>
      </c>
      <c r="D840" s="364" t="s">
        <v>629</v>
      </c>
      <c r="E840" s="360">
        <v>0</v>
      </c>
      <c r="F840" s="360">
        <f>+K840+M840+N840+O840</f>
        <v>40</v>
      </c>
      <c r="G840" s="375">
        <f>F840</f>
        <v>40</v>
      </c>
      <c r="H840" s="360">
        <v>31211906</v>
      </c>
      <c r="I840" s="363"/>
      <c r="J840" s="363"/>
      <c r="K840" s="5">
        <v>5</v>
      </c>
      <c r="M840" s="5">
        <v>5</v>
      </c>
      <c r="N840" s="5">
        <v>20</v>
      </c>
      <c r="O840" s="5">
        <v>10</v>
      </c>
    </row>
    <row r="841" spans="1:16" s="5" customFormat="1" ht="13">
      <c r="A841" s="279"/>
      <c r="B841" s="280"/>
      <c r="C841" s="384"/>
      <c r="D841" s="370"/>
      <c r="E841" s="280"/>
      <c r="F841" s="280"/>
      <c r="G841" s="280"/>
      <c r="H841" s="280"/>
      <c r="I841" s="367"/>
      <c r="J841" s="367"/>
    </row>
    <row r="842" spans="1:16" s="5" customFormat="1" ht="14">
      <c r="A842" s="438" t="s">
        <v>773</v>
      </c>
      <c r="B842" s="438"/>
      <c r="C842" s="438"/>
      <c r="D842" s="438"/>
      <c r="E842" s="438"/>
      <c r="F842" s="438"/>
      <c r="G842" s="438"/>
      <c r="H842" s="438"/>
      <c r="I842" s="438"/>
      <c r="J842" s="438"/>
      <c r="K842" s="109"/>
      <c r="L842" s="387" t="s">
        <v>773</v>
      </c>
      <c r="M842" s="387"/>
      <c r="N842" s="387"/>
      <c r="O842" s="387"/>
      <c r="P842" s="387"/>
    </row>
    <row r="843" spans="1:16" s="5" customFormat="1" ht="13">
      <c r="A843" s="345"/>
      <c r="B843" s="345"/>
      <c r="C843" s="345"/>
      <c r="D843" s="346"/>
      <c r="E843" s="346"/>
      <c r="F843" s="345"/>
      <c r="G843" s="109"/>
      <c r="H843" s="109"/>
      <c r="I843" s="109"/>
      <c r="J843" s="109"/>
    </row>
    <row r="844" spans="1:16" s="5" customFormat="1" ht="20.25" customHeight="1">
      <c r="A844" s="439" t="s">
        <v>774</v>
      </c>
      <c r="B844" s="439"/>
      <c r="C844" s="439"/>
      <c r="D844" s="439"/>
      <c r="E844" s="439"/>
      <c r="F844" s="439"/>
      <c r="G844" s="439"/>
      <c r="H844" s="439"/>
      <c r="I844" s="439"/>
      <c r="J844" s="439"/>
    </row>
    <row r="845" spans="1:16" s="5" customFormat="1" ht="13">
      <c r="A845" s="345"/>
      <c r="B845" s="345"/>
      <c r="C845" s="345"/>
      <c r="D845" s="346"/>
      <c r="E845" s="346"/>
      <c r="F845" s="345"/>
      <c r="G845" s="109"/>
      <c r="H845" s="346"/>
      <c r="I845" s="109"/>
      <c r="J845" s="109"/>
    </row>
    <row r="846" spans="1:16" s="5" customFormat="1" ht="14">
      <c r="A846" s="436" t="s">
        <v>138</v>
      </c>
      <c r="B846" s="436"/>
      <c r="C846" s="436"/>
      <c r="D846" s="436" t="s">
        <v>139</v>
      </c>
      <c r="E846" s="436"/>
      <c r="F846" s="436"/>
      <c r="G846" s="436"/>
      <c r="H846" s="436" t="s">
        <v>140</v>
      </c>
      <c r="I846" s="436"/>
      <c r="J846" s="436"/>
    </row>
    <row r="847" spans="1:16" s="5" customFormat="1" ht="14">
      <c r="A847" s="436" t="s">
        <v>110</v>
      </c>
      <c r="B847" s="436"/>
      <c r="C847" s="436"/>
      <c r="D847" s="437" t="s">
        <v>111</v>
      </c>
      <c r="E847" s="437"/>
      <c r="F847" s="437"/>
      <c r="G847" s="437"/>
      <c r="H847" s="434">
        <v>15000000</v>
      </c>
      <c r="I847" s="435"/>
      <c r="J847" s="435"/>
    </row>
    <row r="848" spans="1:16" s="5" customFormat="1" ht="45">
      <c r="A848" s="186" t="s">
        <v>141</v>
      </c>
      <c r="B848" s="124" t="s">
        <v>142</v>
      </c>
      <c r="C848" s="124" t="s">
        <v>143</v>
      </c>
      <c r="D848" s="124" t="s">
        <v>144</v>
      </c>
      <c r="E848" s="124" t="s">
        <v>145</v>
      </c>
      <c r="F848" s="124" t="s">
        <v>146</v>
      </c>
      <c r="G848" s="124" t="s">
        <v>147</v>
      </c>
      <c r="H848" s="124" t="s">
        <v>148</v>
      </c>
      <c r="I848" s="124" t="s">
        <v>149</v>
      </c>
      <c r="J848" s="124" t="s">
        <v>150</v>
      </c>
    </row>
    <row r="849" spans="1:15" s="5" customFormat="1" ht="14">
      <c r="A849" s="371">
        <f>A840+1</f>
        <v>595</v>
      </c>
      <c r="B849" s="375">
        <v>4125101</v>
      </c>
      <c r="C849" s="23" t="s">
        <v>775</v>
      </c>
      <c r="D849" s="364" t="s">
        <v>629</v>
      </c>
      <c r="E849" s="360">
        <v>0</v>
      </c>
      <c r="F849" s="360">
        <f>+K849+M849+N849+O849</f>
        <v>50</v>
      </c>
      <c r="G849" s="360">
        <f>+L849+N849+O849+P849</f>
        <v>50</v>
      </c>
      <c r="H849" s="375">
        <v>30101503</v>
      </c>
      <c r="I849" s="363"/>
      <c r="J849" s="363"/>
      <c r="N849" s="5">
        <v>50</v>
      </c>
    </row>
    <row r="850" spans="1:15" s="5" customFormat="1" ht="42">
      <c r="A850" s="359">
        <f t="shared" si="36"/>
        <v>596</v>
      </c>
      <c r="B850" s="360">
        <v>4125101</v>
      </c>
      <c r="C850" s="23" t="s">
        <v>776</v>
      </c>
      <c r="D850" s="364" t="s">
        <v>629</v>
      </c>
      <c r="E850" s="360">
        <v>0</v>
      </c>
      <c r="F850" s="360">
        <f t="shared" ref="F850:G871" si="38">+K850+M850+N850+O850</f>
        <v>50</v>
      </c>
      <c r="G850" s="360">
        <f t="shared" si="38"/>
        <v>50</v>
      </c>
      <c r="H850" s="360">
        <v>30101506</v>
      </c>
      <c r="I850" s="363"/>
      <c r="J850" s="363"/>
      <c r="N850" s="5">
        <v>50</v>
      </c>
    </row>
    <row r="851" spans="1:15" s="5" customFormat="1" ht="28">
      <c r="A851" s="359">
        <f t="shared" si="36"/>
        <v>597</v>
      </c>
      <c r="B851" s="360">
        <v>4151301</v>
      </c>
      <c r="C851" s="368" t="s">
        <v>777</v>
      </c>
      <c r="D851" s="362" t="s">
        <v>768</v>
      </c>
      <c r="E851" s="360">
        <v>0</v>
      </c>
      <c r="F851" s="360">
        <f t="shared" si="38"/>
        <v>500</v>
      </c>
      <c r="G851" s="360">
        <f t="shared" si="38"/>
        <v>400</v>
      </c>
      <c r="H851" s="360">
        <v>26121520</v>
      </c>
      <c r="I851" s="363"/>
      <c r="J851" s="363"/>
      <c r="K851" s="5">
        <v>100</v>
      </c>
      <c r="N851" s="5">
        <v>200</v>
      </c>
      <c r="O851" s="5">
        <v>200</v>
      </c>
    </row>
    <row r="852" spans="1:15" s="5" customFormat="1" ht="28">
      <c r="A852" s="359">
        <f t="shared" si="36"/>
        <v>598</v>
      </c>
      <c r="B852" s="360">
        <v>4151301</v>
      </c>
      <c r="C852" s="368" t="s">
        <v>778</v>
      </c>
      <c r="D852" s="362" t="s">
        <v>768</v>
      </c>
      <c r="E852" s="360">
        <v>0</v>
      </c>
      <c r="F852" s="360">
        <f t="shared" si="38"/>
        <v>500</v>
      </c>
      <c r="G852" s="360">
        <f t="shared" si="38"/>
        <v>400</v>
      </c>
      <c r="H852" s="360">
        <v>26121520</v>
      </c>
      <c r="I852" s="363"/>
      <c r="J852" s="363"/>
      <c r="K852" s="5">
        <v>100</v>
      </c>
      <c r="N852" s="5">
        <v>200</v>
      </c>
      <c r="O852" s="5">
        <v>200</v>
      </c>
    </row>
    <row r="853" spans="1:15" s="5" customFormat="1" ht="28">
      <c r="A853" s="359">
        <f t="shared" si="36"/>
        <v>599</v>
      </c>
      <c r="B853" s="360">
        <v>4151301</v>
      </c>
      <c r="C853" s="368" t="s">
        <v>779</v>
      </c>
      <c r="D853" s="362" t="s">
        <v>768</v>
      </c>
      <c r="E853" s="360">
        <v>0</v>
      </c>
      <c r="F853" s="360">
        <f t="shared" si="38"/>
        <v>500</v>
      </c>
      <c r="G853" s="360">
        <f t="shared" si="38"/>
        <v>400</v>
      </c>
      <c r="H853" s="360">
        <v>26121520</v>
      </c>
      <c r="I853" s="363"/>
      <c r="J853" s="363"/>
      <c r="K853" s="5">
        <v>100</v>
      </c>
      <c r="N853" s="5">
        <v>200</v>
      </c>
      <c r="O853" s="5">
        <v>200</v>
      </c>
    </row>
    <row r="854" spans="1:15" s="5" customFormat="1" ht="28">
      <c r="A854" s="359">
        <f t="shared" si="36"/>
        <v>600</v>
      </c>
      <c r="B854" s="360">
        <v>4151301</v>
      </c>
      <c r="C854" s="368" t="s">
        <v>780</v>
      </c>
      <c r="D854" s="362" t="s">
        <v>768</v>
      </c>
      <c r="E854" s="360">
        <v>0</v>
      </c>
      <c r="F854" s="360">
        <f t="shared" si="38"/>
        <v>500</v>
      </c>
      <c r="G854" s="360">
        <f t="shared" si="38"/>
        <v>400</v>
      </c>
      <c r="H854" s="360">
        <v>26121520</v>
      </c>
      <c r="I854" s="363"/>
      <c r="J854" s="363"/>
      <c r="K854" s="5">
        <v>100</v>
      </c>
      <c r="N854" s="5">
        <v>200</v>
      </c>
      <c r="O854" s="5">
        <v>200</v>
      </c>
    </row>
    <row r="855" spans="1:15" s="5" customFormat="1" ht="28">
      <c r="A855" s="359">
        <f t="shared" si="36"/>
        <v>601</v>
      </c>
      <c r="B855" s="360">
        <v>4151301</v>
      </c>
      <c r="C855" s="368" t="s">
        <v>781</v>
      </c>
      <c r="D855" s="362" t="s">
        <v>768</v>
      </c>
      <c r="E855" s="360">
        <v>0</v>
      </c>
      <c r="F855" s="360">
        <f t="shared" si="38"/>
        <v>500</v>
      </c>
      <c r="G855" s="360">
        <f t="shared" si="38"/>
        <v>400</v>
      </c>
      <c r="H855" s="360">
        <v>26121520</v>
      </c>
      <c r="I855" s="363"/>
      <c r="J855" s="363"/>
      <c r="K855" s="5">
        <v>100</v>
      </c>
      <c r="N855" s="5">
        <v>200</v>
      </c>
      <c r="O855" s="5">
        <v>200</v>
      </c>
    </row>
    <row r="856" spans="1:15" s="5" customFormat="1" ht="28">
      <c r="A856" s="359">
        <f t="shared" si="36"/>
        <v>602</v>
      </c>
      <c r="B856" s="360">
        <v>4124203</v>
      </c>
      <c r="C856" s="368" t="s">
        <v>782</v>
      </c>
      <c r="D856" s="379" t="s">
        <v>629</v>
      </c>
      <c r="E856" s="360">
        <v>0</v>
      </c>
      <c r="F856" s="360">
        <f t="shared" si="38"/>
        <v>60</v>
      </c>
      <c r="G856" s="360">
        <f t="shared" si="38"/>
        <v>60</v>
      </c>
      <c r="H856" s="360">
        <v>30102403</v>
      </c>
      <c r="I856" s="363"/>
      <c r="J856" s="363"/>
      <c r="N856" s="5">
        <v>60</v>
      </c>
    </row>
    <row r="857" spans="1:15" s="5" customFormat="1" ht="28">
      <c r="A857" s="359">
        <f t="shared" si="36"/>
        <v>603</v>
      </c>
      <c r="B857" s="360">
        <v>4124203</v>
      </c>
      <c r="C857" s="368" t="s">
        <v>783</v>
      </c>
      <c r="D857" s="379" t="s">
        <v>629</v>
      </c>
      <c r="E857" s="360">
        <v>0</v>
      </c>
      <c r="F857" s="360">
        <f t="shared" si="38"/>
        <v>20</v>
      </c>
      <c r="G857" s="360">
        <f t="shared" si="38"/>
        <v>20</v>
      </c>
      <c r="H857" s="360">
        <v>30102403</v>
      </c>
      <c r="I857" s="363"/>
      <c r="J857" s="363"/>
      <c r="N857" s="5">
        <v>20</v>
      </c>
    </row>
    <row r="858" spans="1:15" s="5" customFormat="1" ht="28">
      <c r="A858" s="359">
        <f t="shared" si="36"/>
        <v>604</v>
      </c>
      <c r="B858" s="360">
        <v>4124203</v>
      </c>
      <c r="C858" s="368" t="s">
        <v>784</v>
      </c>
      <c r="D858" s="379" t="s">
        <v>629</v>
      </c>
      <c r="E858" s="360">
        <v>0</v>
      </c>
      <c r="F858" s="360">
        <f t="shared" si="38"/>
        <v>70</v>
      </c>
      <c r="G858" s="360">
        <f t="shared" si="38"/>
        <v>70</v>
      </c>
      <c r="H858" s="360">
        <v>30102403</v>
      </c>
      <c r="I858" s="363"/>
      <c r="J858" s="363"/>
      <c r="N858" s="5">
        <v>70</v>
      </c>
    </row>
    <row r="859" spans="1:15" s="5" customFormat="1" ht="14">
      <c r="A859" s="359">
        <f t="shared" si="36"/>
        <v>605</v>
      </c>
      <c r="B859" s="360">
        <v>4123105</v>
      </c>
      <c r="C859" s="368" t="s">
        <v>785</v>
      </c>
      <c r="D859" s="379" t="s">
        <v>629</v>
      </c>
      <c r="E859" s="360">
        <v>0</v>
      </c>
      <c r="F859" s="360">
        <f t="shared" si="38"/>
        <v>50</v>
      </c>
      <c r="G859" s="360">
        <f t="shared" si="38"/>
        <v>50</v>
      </c>
      <c r="H859" s="360">
        <v>30102400</v>
      </c>
      <c r="I859" s="363"/>
      <c r="J859" s="363"/>
      <c r="N859" s="5">
        <v>50</v>
      </c>
    </row>
    <row r="860" spans="1:15" s="5" customFormat="1" ht="28">
      <c r="A860" s="359">
        <f t="shared" si="36"/>
        <v>606</v>
      </c>
      <c r="B860" s="360">
        <v>4128303</v>
      </c>
      <c r="C860" s="368" t="s">
        <v>786</v>
      </c>
      <c r="D860" s="379" t="s">
        <v>629</v>
      </c>
      <c r="E860" s="360">
        <v>0</v>
      </c>
      <c r="F860" s="360">
        <f t="shared" si="38"/>
        <v>20</v>
      </c>
      <c r="G860" s="360">
        <f t="shared" si="38"/>
        <v>20</v>
      </c>
      <c r="H860" s="360">
        <v>30102400</v>
      </c>
      <c r="I860" s="363"/>
      <c r="J860" s="363"/>
      <c r="N860" s="5">
        <v>20</v>
      </c>
    </row>
    <row r="861" spans="1:15" s="5" customFormat="1" ht="28">
      <c r="A861" s="359">
        <f t="shared" si="36"/>
        <v>607</v>
      </c>
      <c r="B861" s="360">
        <v>4123107</v>
      </c>
      <c r="C861" s="368" t="s">
        <v>787</v>
      </c>
      <c r="D861" s="362" t="s">
        <v>629</v>
      </c>
      <c r="E861" s="360">
        <v>0</v>
      </c>
      <c r="F861" s="360">
        <f t="shared" si="38"/>
        <v>50</v>
      </c>
      <c r="G861" s="360">
        <f t="shared" si="38"/>
        <v>50</v>
      </c>
      <c r="H861" s="360">
        <v>30151703</v>
      </c>
      <c r="I861" s="363"/>
      <c r="J861" s="363"/>
      <c r="N861" s="5">
        <v>50</v>
      </c>
    </row>
    <row r="862" spans="1:15" s="5" customFormat="1" ht="28">
      <c r="A862" s="359">
        <f t="shared" si="36"/>
        <v>608</v>
      </c>
      <c r="B862" s="388">
        <v>4123107</v>
      </c>
      <c r="C862" s="368" t="s">
        <v>788</v>
      </c>
      <c r="D862" s="362" t="s">
        <v>629</v>
      </c>
      <c r="E862" s="360">
        <v>0</v>
      </c>
      <c r="F862" s="360">
        <f t="shared" si="38"/>
        <v>50</v>
      </c>
      <c r="G862" s="360">
        <f t="shared" si="38"/>
        <v>50</v>
      </c>
      <c r="H862" s="360">
        <v>30151703</v>
      </c>
      <c r="I862" s="363"/>
      <c r="J862" s="363"/>
      <c r="N862" s="5">
        <v>50</v>
      </c>
    </row>
    <row r="863" spans="1:15" s="5" customFormat="1" ht="28">
      <c r="A863" s="359">
        <f t="shared" si="36"/>
        <v>609</v>
      </c>
      <c r="B863" s="360">
        <v>4123106</v>
      </c>
      <c r="C863" s="368" t="s">
        <v>789</v>
      </c>
      <c r="D863" s="378" t="s">
        <v>629</v>
      </c>
      <c r="E863" s="360">
        <v>0</v>
      </c>
      <c r="F863" s="360">
        <f t="shared" si="38"/>
        <v>50</v>
      </c>
      <c r="G863" s="360">
        <f t="shared" si="38"/>
        <v>50</v>
      </c>
      <c r="H863" s="360">
        <v>30151703</v>
      </c>
      <c r="I863" s="363"/>
      <c r="J863" s="363"/>
      <c r="N863" s="5">
        <v>50</v>
      </c>
    </row>
    <row r="864" spans="1:15" s="5" customFormat="1" ht="28">
      <c r="A864" s="359">
        <f t="shared" si="36"/>
        <v>610</v>
      </c>
      <c r="B864" s="360">
        <v>4151301</v>
      </c>
      <c r="C864" s="368" t="s">
        <v>790</v>
      </c>
      <c r="D864" s="362" t="s">
        <v>768</v>
      </c>
      <c r="E864" s="360">
        <v>0</v>
      </c>
      <c r="F864" s="360">
        <f t="shared" si="38"/>
        <v>500</v>
      </c>
      <c r="G864" s="360">
        <f t="shared" si="38"/>
        <v>400</v>
      </c>
      <c r="H864" s="360">
        <v>26121520</v>
      </c>
      <c r="I864" s="363"/>
      <c r="J864" s="363"/>
      <c r="K864" s="5">
        <v>100</v>
      </c>
      <c r="N864" s="5">
        <v>200</v>
      </c>
      <c r="O864" s="5">
        <v>200</v>
      </c>
    </row>
    <row r="865" spans="1:15" s="5" customFormat="1" ht="28">
      <c r="A865" s="359">
        <f t="shared" si="36"/>
        <v>611</v>
      </c>
      <c r="B865" s="360">
        <v>4123106</v>
      </c>
      <c r="C865" s="368" t="s">
        <v>791</v>
      </c>
      <c r="D865" s="379" t="s">
        <v>629</v>
      </c>
      <c r="E865" s="360">
        <v>0</v>
      </c>
      <c r="F865" s="360">
        <f t="shared" si="38"/>
        <v>50</v>
      </c>
      <c r="G865" s="360">
        <f t="shared" si="38"/>
        <v>50</v>
      </c>
      <c r="H865" s="360">
        <v>30151703</v>
      </c>
      <c r="I865" s="363"/>
      <c r="J865" s="363"/>
      <c r="N865" s="5">
        <v>50</v>
      </c>
    </row>
    <row r="866" spans="1:15" s="5" customFormat="1" ht="28">
      <c r="A866" s="359">
        <f t="shared" si="36"/>
        <v>612</v>
      </c>
      <c r="B866" s="360">
        <v>30151703</v>
      </c>
      <c r="C866" s="23" t="s">
        <v>792</v>
      </c>
      <c r="D866" s="364" t="s">
        <v>629</v>
      </c>
      <c r="E866" s="360">
        <v>0</v>
      </c>
      <c r="F866" s="360">
        <f t="shared" si="38"/>
        <v>17</v>
      </c>
      <c r="G866" s="360">
        <f t="shared" si="38"/>
        <v>17</v>
      </c>
      <c r="H866" s="360">
        <v>30171507</v>
      </c>
      <c r="I866" s="363"/>
      <c r="J866" s="363"/>
      <c r="N866" s="5">
        <v>2</v>
      </c>
      <c r="O866" s="5">
        <v>15</v>
      </c>
    </row>
    <row r="867" spans="1:15" s="5" customFormat="1" ht="28">
      <c r="A867" s="359">
        <f t="shared" si="36"/>
        <v>613</v>
      </c>
      <c r="B867" s="360">
        <v>4294601</v>
      </c>
      <c r="C867" s="377" t="s">
        <v>793</v>
      </c>
      <c r="D867" s="378" t="s">
        <v>718</v>
      </c>
      <c r="E867" s="360">
        <v>0</v>
      </c>
      <c r="F867" s="360">
        <v>5</v>
      </c>
      <c r="G867" s="360">
        <v>5</v>
      </c>
      <c r="H867" s="360">
        <v>31152002</v>
      </c>
      <c r="I867" s="363"/>
      <c r="J867" s="363"/>
      <c r="K867" s="5">
        <v>5</v>
      </c>
      <c r="O867" s="5">
        <v>5</v>
      </c>
    </row>
    <row r="868" spans="1:15" s="5" customFormat="1" ht="14">
      <c r="A868" s="359">
        <f t="shared" si="36"/>
        <v>614</v>
      </c>
      <c r="B868" s="360">
        <v>4294603</v>
      </c>
      <c r="C868" s="377" t="s">
        <v>794</v>
      </c>
      <c r="D868" s="378" t="s">
        <v>795</v>
      </c>
      <c r="E868" s="360">
        <v>0</v>
      </c>
      <c r="F868" s="360">
        <f t="shared" si="38"/>
        <v>5</v>
      </c>
      <c r="G868" s="360">
        <f t="shared" si="38"/>
        <v>5</v>
      </c>
      <c r="H868" s="360">
        <v>31152305</v>
      </c>
      <c r="I868" s="363"/>
      <c r="J868" s="363"/>
      <c r="N868" s="5">
        <v>5</v>
      </c>
    </row>
    <row r="869" spans="1:15" s="5" customFormat="1" ht="14">
      <c r="A869" s="359">
        <f t="shared" si="36"/>
        <v>615</v>
      </c>
      <c r="B869" s="360">
        <v>4294603</v>
      </c>
      <c r="C869" s="377" t="s">
        <v>796</v>
      </c>
      <c r="D869" s="379" t="s">
        <v>795</v>
      </c>
      <c r="E869" s="360">
        <v>0</v>
      </c>
      <c r="F869" s="360">
        <f t="shared" si="38"/>
        <v>15</v>
      </c>
      <c r="G869" s="360">
        <f t="shared" si="38"/>
        <v>15</v>
      </c>
      <c r="H869" s="360">
        <v>31152305</v>
      </c>
      <c r="I869" s="363"/>
      <c r="J869" s="363"/>
      <c r="N869" s="5">
        <v>15</v>
      </c>
    </row>
    <row r="870" spans="1:15" s="5" customFormat="1" ht="28">
      <c r="A870" s="359">
        <f t="shared" si="36"/>
        <v>616</v>
      </c>
      <c r="B870" s="360">
        <v>4294603</v>
      </c>
      <c r="C870" s="377" t="s">
        <v>797</v>
      </c>
      <c r="D870" s="389" t="s">
        <v>629</v>
      </c>
      <c r="E870" s="360">
        <v>0</v>
      </c>
      <c r="F870" s="360">
        <f t="shared" si="38"/>
        <v>200</v>
      </c>
      <c r="G870" s="360">
        <f t="shared" si="38"/>
        <v>200</v>
      </c>
      <c r="H870" s="360">
        <v>49151504</v>
      </c>
      <c r="I870" s="363"/>
      <c r="J870" s="363"/>
      <c r="N870" s="5">
        <v>200</v>
      </c>
    </row>
    <row r="871" spans="1:15" s="5" customFormat="1" ht="28">
      <c r="A871" s="359">
        <f t="shared" si="36"/>
        <v>617</v>
      </c>
      <c r="B871" s="360">
        <v>4299212</v>
      </c>
      <c r="C871" s="377" t="s">
        <v>798</v>
      </c>
      <c r="D871" s="364" t="s">
        <v>629</v>
      </c>
      <c r="E871" s="360">
        <v>0</v>
      </c>
      <c r="F871" s="360">
        <f t="shared" si="38"/>
        <v>30</v>
      </c>
      <c r="G871" s="360">
        <f t="shared" si="38"/>
        <v>20</v>
      </c>
      <c r="H871" s="360">
        <v>31162403</v>
      </c>
      <c r="I871" s="363"/>
      <c r="J871" s="363"/>
      <c r="K871" s="5">
        <v>5</v>
      </c>
      <c r="M871" s="5">
        <v>5</v>
      </c>
      <c r="N871" s="5">
        <v>10</v>
      </c>
      <c r="O871" s="5">
        <v>10</v>
      </c>
    </row>
    <row r="872" spans="1:15" s="5" customFormat="1" ht="38.25" customHeight="1">
      <c r="A872" s="359">
        <f t="shared" si="36"/>
        <v>618</v>
      </c>
      <c r="B872" s="360">
        <v>4299101</v>
      </c>
      <c r="C872" s="377" t="s">
        <v>799</v>
      </c>
      <c r="D872" s="362" t="s">
        <v>768</v>
      </c>
      <c r="E872" s="360">
        <v>0</v>
      </c>
      <c r="F872" s="360">
        <f>+K872+M872+N872+O872</f>
        <v>8</v>
      </c>
      <c r="G872" s="360">
        <f>+L872+N872+O872+P872</f>
        <v>4</v>
      </c>
      <c r="H872" s="360">
        <v>31151609</v>
      </c>
      <c r="I872" s="363"/>
      <c r="J872" s="363"/>
      <c r="K872" s="5">
        <v>2</v>
      </c>
      <c r="M872" s="5">
        <v>2</v>
      </c>
      <c r="N872" s="5">
        <v>2</v>
      </c>
      <c r="O872" s="5">
        <v>2</v>
      </c>
    </row>
    <row r="873" spans="1:15" s="5" customFormat="1" ht="13">
      <c r="A873" s="279"/>
      <c r="B873" s="280"/>
      <c r="C873" s="384"/>
      <c r="D873" s="390"/>
      <c r="E873" s="280"/>
      <c r="F873" s="280"/>
      <c r="G873" s="280"/>
      <c r="H873" s="280"/>
      <c r="I873" s="367"/>
      <c r="J873" s="367"/>
    </row>
    <row r="874" spans="1:15" s="5" customFormat="1" ht="14">
      <c r="A874" s="436" t="s">
        <v>138</v>
      </c>
      <c r="B874" s="436"/>
      <c r="C874" s="436"/>
      <c r="D874" s="436" t="s">
        <v>139</v>
      </c>
      <c r="E874" s="436"/>
      <c r="F874" s="436"/>
      <c r="G874" s="436"/>
      <c r="H874" s="436">
        <v>26121520</v>
      </c>
      <c r="I874" s="436"/>
      <c r="J874" s="436"/>
    </row>
    <row r="875" spans="1:15" s="5" customFormat="1" ht="44.25" customHeight="1">
      <c r="A875" s="436" t="s">
        <v>112</v>
      </c>
      <c r="B875" s="436"/>
      <c r="C875" s="436"/>
      <c r="D875" s="437" t="s">
        <v>113</v>
      </c>
      <c r="E875" s="437"/>
      <c r="F875" s="437"/>
      <c r="G875" s="437"/>
      <c r="H875" s="434">
        <v>3000000</v>
      </c>
      <c r="I875" s="435"/>
      <c r="J875" s="435"/>
    </row>
    <row r="876" spans="1:15" s="5" customFormat="1" ht="45">
      <c r="A876" s="186" t="s">
        <v>141</v>
      </c>
      <c r="B876" s="124" t="s">
        <v>142</v>
      </c>
      <c r="C876" s="124" t="s">
        <v>143</v>
      </c>
      <c r="D876" s="124" t="s">
        <v>144</v>
      </c>
      <c r="E876" s="124" t="s">
        <v>145</v>
      </c>
      <c r="F876" s="124" t="s">
        <v>146</v>
      </c>
      <c r="G876" s="124" t="s">
        <v>147</v>
      </c>
      <c r="H876" s="124" t="s">
        <v>148</v>
      </c>
      <c r="I876" s="124" t="s">
        <v>149</v>
      </c>
      <c r="J876" s="124" t="s">
        <v>150</v>
      </c>
    </row>
    <row r="877" spans="1:15" s="5" customFormat="1" ht="28">
      <c r="A877" s="371">
        <f>A872+1</f>
        <v>619</v>
      </c>
      <c r="B877" s="375">
        <v>4299206</v>
      </c>
      <c r="C877" s="377" t="s">
        <v>800</v>
      </c>
      <c r="D877" s="379" t="s">
        <v>629</v>
      </c>
      <c r="E877" s="360">
        <v>0</v>
      </c>
      <c r="F877" s="360">
        <f t="shared" ref="F877:F893" si="39">+K877+M877+N877+O877</f>
        <v>8</v>
      </c>
      <c r="G877" s="360">
        <f>F877</f>
        <v>8</v>
      </c>
      <c r="H877" s="375">
        <v>46171501</v>
      </c>
      <c r="I877" s="363"/>
      <c r="J877" s="363"/>
      <c r="K877" s="5">
        <v>2</v>
      </c>
      <c r="M877" s="5">
        <v>2</v>
      </c>
      <c r="N877" s="5">
        <v>2</v>
      </c>
      <c r="O877" s="5">
        <v>2</v>
      </c>
    </row>
    <row r="878" spans="1:15" s="5" customFormat="1" ht="42">
      <c r="A878" s="359">
        <f t="shared" ref="A878:A893" si="40">A877+1</f>
        <v>620</v>
      </c>
      <c r="B878" s="360">
        <v>4299203</v>
      </c>
      <c r="C878" s="377" t="s">
        <v>801</v>
      </c>
      <c r="D878" s="379" t="s">
        <v>629</v>
      </c>
      <c r="E878" s="360">
        <v>0</v>
      </c>
      <c r="F878" s="360">
        <f t="shared" si="39"/>
        <v>30</v>
      </c>
      <c r="G878" s="360">
        <f t="shared" ref="G878:G893" si="41">F878</f>
        <v>30</v>
      </c>
      <c r="H878" s="360">
        <v>31162402</v>
      </c>
      <c r="I878" s="363"/>
      <c r="J878" s="363"/>
      <c r="N878" s="5">
        <v>15</v>
      </c>
      <c r="O878" s="5">
        <v>15</v>
      </c>
    </row>
    <row r="879" spans="1:15" s="5" customFormat="1" ht="56">
      <c r="A879" s="359">
        <f t="shared" si="40"/>
        <v>621</v>
      </c>
      <c r="B879" s="360">
        <v>4299203</v>
      </c>
      <c r="C879" s="377" t="s">
        <v>802</v>
      </c>
      <c r="D879" s="379" t="s">
        <v>629</v>
      </c>
      <c r="E879" s="360">
        <v>0</v>
      </c>
      <c r="F879" s="360">
        <f t="shared" si="39"/>
        <v>8</v>
      </c>
      <c r="G879" s="360">
        <f t="shared" si="41"/>
        <v>8</v>
      </c>
      <c r="H879" s="360">
        <v>31162801</v>
      </c>
      <c r="I879" s="363"/>
      <c r="J879" s="363"/>
      <c r="K879" s="5">
        <v>2</v>
      </c>
      <c r="M879" s="5">
        <v>2</v>
      </c>
      <c r="N879" s="5">
        <v>2</v>
      </c>
      <c r="O879" s="5">
        <v>2</v>
      </c>
    </row>
    <row r="880" spans="1:15" s="5" customFormat="1" ht="28">
      <c r="A880" s="359">
        <f t="shared" si="40"/>
        <v>622</v>
      </c>
      <c r="B880" s="360">
        <v>4294408</v>
      </c>
      <c r="C880" s="377" t="s">
        <v>803</v>
      </c>
      <c r="D880" s="378" t="s">
        <v>629</v>
      </c>
      <c r="E880" s="360">
        <v>0</v>
      </c>
      <c r="F880" s="360">
        <f t="shared" si="39"/>
        <v>5</v>
      </c>
      <c r="G880" s="360">
        <f t="shared" si="41"/>
        <v>5</v>
      </c>
      <c r="H880" s="360">
        <v>31161503</v>
      </c>
      <c r="I880" s="363"/>
      <c r="J880" s="363"/>
      <c r="K880" s="5">
        <v>1</v>
      </c>
      <c r="N880" s="5">
        <v>2</v>
      </c>
      <c r="O880" s="5">
        <v>2</v>
      </c>
    </row>
    <row r="881" spans="1:15" s="5" customFormat="1" ht="28">
      <c r="A881" s="359">
        <f t="shared" si="40"/>
        <v>623</v>
      </c>
      <c r="B881" s="360">
        <v>4294408</v>
      </c>
      <c r="C881" s="377" t="s">
        <v>804</v>
      </c>
      <c r="D881" s="378" t="s">
        <v>629</v>
      </c>
      <c r="E881" s="360">
        <v>0</v>
      </c>
      <c r="F881" s="360">
        <f t="shared" si="39"/>
        <v>5</v>
      </c>
      <c r="G881" s="360">
        <f t="shared" si="41"/>
        <v>5</v>
      </c>
      <c r="H881" s="360">
        <v>31161503</v>
      </c>
      <c r="I881" s="363"/>
      <c r="J881" s="363"/>
      <c r="K881" s="5">
        <v>1</v>
      </c>
      <c r="N881" s="5">
        <v>2</v>
      </c>
      <c r="O881" s="5">
        <v>2</v>
      </c>
    </row>
    <row r="882" spans="1:15" s="5" customFormat="1" ht="28">
      <c r="A882" s="359">
        <f t="shared" si="40"/>
        <v>624</v>
      </c>
      <c r="B882" s="360">
        <v>4294408</v>
      </c>
      <c r="C882" s="377" t="s">
        <v>805</v>
      </c>
      <c r="D882" s="379" t="s">
        <v>629</v>
      </c>
      <c r="E882" s="360">
        <v>0</v>
      </c>
      <c r="F882" s="360">
        <f t="shared" si="39"/>
        <v>5</v>
      </c>
      <c r="G882" s="360">
        <f t="shared" si="41"/>
        <v>5</v>
      </c>
      <c r="H882" s="360">
        <v>31161503</v>
      </c>
      <c r="I882" s="363"/>
      <c r="J882" s="363"/>
      <c r="K882" s="5">
        <v>1</v>
      </c>
      <c r="N882" s="5">
        <v>2</v>
      </c>
      <c r="O882" s="5">
        <v>2</v>
      </c>
    </row>
    <row r="883" spans="1:15" s="5" customFormat="1" ht="14">
      <c r="A883" s="359">
        <f t="shared" si="40"/>
        <v>625</v>
      </c>
      <c r="B883" s="360">
        <v>4292115</v>
      </c>
      <c r="C883" s="377" t="s">
        <v>806</v>
      </c>
      <c r="D883" s="379" t="s">
        <v>629</v>
      </c>
      <c r="E883" s="360">
        <v>0</v>
      </c>
      <c r="F883" s="360">
        <f t="shared" si="39"/>
        <v>40</v>
      </c>
      <c r="G883" s="360">
        <f t="shared" si="41"/>
        <v>40</v>
      </c>
      <c r="H883" s="360">
        <v>27111552</v>
      </c>
      <c r="I883" s="363"/>
      <c r="J883" s="363"/>
      <c r="K883" s="5">
        <v>5</v>
      </c>
      <c r="M883" s="5">
        <v>5</v>
      </c>
      <c r="N883" s="5">
        <v>20</v>
      </c>
      <c r="O883" s="5">
        <v>10</v>
      </c>
    </row>
    <row r="884" spans="1:15" s="5" customFormat="1" ht="14">
      <c r="A884" s="359">
        <f t="shared" si="40"/>
        <v>626</v>
      </c>
      <c r="B884" s="360">
        <v>4154103</v>
      </c>
      <c r="C884" s="377" t="s">
        <v>807</v>
      </c>
      <c r="D884" s="379" t="s">
        <v>795</v>
      </c>
      <c r="E884" s="360">
        <v>0</v>
      </c>
      <c r="F884" s="360">
        <f t="shared" si="39"/>
        <v>10</v>
      </c>
      <c r="G884" s="360">
        <f t="shared" si="41"/>
        <v>10</v>
      </c>
      <c r="H884" s="360">
        <v>23271812</v>
      </c>
      <c r="I884" s="363"/>
      <c r="J884" s="363"/>
      <c r="N884" s="5">
        <v>10</v>
      </c>
    </row>
    <row r="885" spans="1:15" s="5" customFormat="1" ht="14">
      <c r="A885" s="359">
        <f t="shared" si="40"/>
        <v>627</v>
      </c>
      <c r="B885" s="360">
        <v>4154103</v>
      </c>
      <c r="C885" s="377" t="s">
        <v>808</v>
      </c>
      <c r="D885" s="379" t="s">
        <v>795</v>
      </c>
      <c r="E885" s="360">
        <v>0</v>
      </c>
      <c r="F885" s="360">
        <f t="shared" si="39"/>
        <v>10</v>
      </c>
      <c r="G885" s="360">
        <f t="shared" si="41"/>
        <v>10</v>
      </c>
      <c r="H885" s="360">
        <v>23271812</v>
      </c>
      <c r="I885" s="363"/>
      <c r="J885" s="363"/>
      <c r="N885" s="5">
        <v>10</v>
      </c>
    </row>
    <row r="886" spans="1:15" s="5" customFormat="1" ht="14">
      <c r="A886" s="359">
        <f t="shared" si="40"/>
        <v>628</v>
      </c>
      <c r="B886" s="360">
        <v>4154103</v>
      </c>
      <c r="C886" s="377" t="s">
        <v>809</v>
      </c>
      <c r="D886" s="378" t="s">
        <v>810</v>
      </c>
      <c r="E886" s="360">
        <v>0</v>
      </c>
      <c r="F886" s="360">
        <f t="shared" si="39"/>
        <v>10</v>
      </c>
      <c r="G886" s="360">
        <f t="shared" si="41"/>
        <v>10</v>
      </c>
      <c r="H886" s="360">
        <v>23271812</v>
      </c>
      <c r="I886" s="363"/>
      <c r="J886" s="363"/>
      <c r="N886" s="5">
        <v>10</v>
      </c>
    </row>
    <row r="887" spans="1:15" s="5" customFormat="1" ht="14">
      <c r="A887" s="359">
        <f t="shared" si="40"/>
        <v>629</v>
      </c>
      <c r="B887" s="360">
        <v>4154103</v>
      </c>
      <c r="C887" s="377" t="s">
        <v>811</v>
      </c>
      <c r="D887" s="379" t="s">
        <v>795</v>
      </c>
      <c r="E887" s="360">
        <v>0</v>
      </c>
      <c r="F887" s="360">
        <f t="shared" si="39"/>
        <v>10</v>
      </c>
      <c r="G887" s="360">
        <f t="shared" si="41"/>
        <v>10</v>
      </c>
      <c r="H887" s="360">
        <v>23271812</v>
      </c>
      <c r="I887" s="363"/>
      <c r="J887" s="363"/>
      <c r="N887" s="5">
        <v>10</v>
      </c>
    </row>
    <row r="888" spans="1:15" s="5" customFormat="1" ht="14">
      <c r="A888" s="359">
        <f t="shared" si="40"/>
        <v>630</v>
      </c>
      <c r="B888" s="360">
        <v>4294401</v>
      </c>
      <c r="C888" s="377" t="s">
        <v>812</v>
      </c>
      <c r="D888" s="362" t="s">
        <v>813</v>
      </c>
      <c r="E888" s="360">
        <v>0</v>
      </c>
      <c r="F888" s="360">
        <f t="shared" si="39"/>
        <v>1</v>
      </c>
      <c r="G888" s="360">
        <f t="shared" si="41"/>
        <v>1</v>
      </c>
      <c r="H888" s="360">
        <v>31161509</v>
      </c>
      <c r="I888" s="363"/>
      <c r="J888" s="363"/>
      <c r="N888" s="5">
        <v>1</v>
      </c>
    </row>
    <row r="889" spans="1:15" s="5" customFormat="1" ht="42">
      <c r="A889" s="359">
        <f t="shared" si="40"/>
        <v>631</v>
      </c>
      <c r="B889" s="360">
        <v>4294401</v>
      </c>
      <c r="C889" s="377" t="s">
        <v>814</v>
      </c>
      <c r="D889" s="379" t="s">
        <v>813</v>
      </c>
      <c r="E889" s="360">
        <v>0</v>
      </c>
      <c r="F889" s="360">
        <f t="shared" si="39"/>
        <v>1</v>
      </c>
      <c r="G889" s="360">
        <f t="shared" si="41"/>
        <v>1</v>
      </c>
      <c r="H889" s="360">
        <v>31161509</v>
      </c>
      <c r="I889" s="363"/>
      <c r="J889" s="363"/>
      <c r="N889" s="5">
        <v>1</v>
      </c>
    </row>
    <row r="890" spans="1:15" s="5" customFormat="1" ht="14">
      <c r="A890" s="359">
        <f t="shared" si="40"/>
        <v>632</v>
      </c>
      <c r="B890" s="360">
        <v>4324004</v>
      </c>
      <c r="C890" s="368" t="s">
        <v>815</v>
      </c>
      <c r="D890" s="378" t="s">
        <v>629</v>
      </c>
      <c r="E890" s="360">
        <v>0</v>
      </c>
      <c r="F890" s="360">
        <f t="shared" si="39"/>
        <v>50</v>
      </c>
      <c r="G890" s="360">
        <f t="shared" si="41"/>
        <v>50</v>
      </c>
      <c r="H890" s="360">
        <v>30181701</v>
      </c>
      <c r="I890" s="363"/>
      <c r="J890" s="363"/>
      <c r="K890" s="5">
        <v>5</v>
      </c>
      <c r="M890" s="5">
        <v>5</v>
      </c>
      <c r="N890" s="5">
        <v>20</v>
      </c>
      <c r="O890" s="5">
        <v>20</v>
      </c>
    </row>
    <row r="891" spans="1:15" s="5" customFormat="1" ht="14">
      <c r="A891" s="359">
        <f t="shared" si="40"/>
        <v>633</v>
      </c>
      <c r="B891" s="360">
        <v>4324001</v>
      </c>
      <c r="C891" s="368" t="s">
        <v>816</v>
      </c>
      <c r="D891" s="379" t="s">
        <v>629</v>
      </c>
      <c r="E891" s="360">
        <v>0</v>
      </c>
      <c r="F891" s="360">
        <f t="shared" si="39"/>
        <v>50</v>
      </c>
      <c r="G891" s="360">
        <f t="shared" si="41"/>
        <v>50</v>
      </c>
      <c r="H891" s="360">
        <v>31524569</v>
      </c>
      <c r="I891" s="363"/>
      <c r="J891" s="363"/>
      <c r="K891" s="5">
        <v>5</v>
      </c>
      <c r="M891" s="5">
        <v>5</v>
      </c>
      <c r="N891" s="5">
        <v>20</v>
      </c>
      <c r="O891" s="5">
        <v>20</v>
      </c>
    </row>
    <row r="892" spans="1:15" s="5" customFormat="1" ht="14">
      <c r="A892" s="359">
        <f t="shared" si="40"/>
        <v>634</v>
      </c>
      <c r="B892" s="360">
        <v>4324099</v>
      </c>
      <c r="C892" s="368" t="s">
        <v>817</v>
      </c>
      <c r="D892" s="379" t="s">
        <v>629</v>
      </c>
      <c r="E892" s="360">
        <v>0</v>
      </c>
      <c r="F892" s="360">
        <f t="shared" si="39"/>
        <v>6</v>
      </c>
      <c r="G892" s="360">
        <f t="shared" si="41"/>
        <v>6</v>
      </c>
      <c r="H892" s="360">
        <v>40141608</v>
      </c>
      <c r="I892" s="363"/>
      <c r="J892" s="363"/>
      <c r="N892" s="5">
        <v>6</v>
      </c>
    </row>
    <row r="893" spans="1:15" s="5" customFormat="1" ht="30" customHeight="1">
      <c r="A893" s="359">
        <f t="shared" si="40"/>
        <v>635</v>
      </c>
      <c r="B893" s="360">
        <v>4324099</v>
      </c>
      <c r="C893" s="368" t="s">
        <v>818</v>
      </c>
      <c r="D893" s="364" t="s">
        <v>629</v>
      </c>
      <c r="E893" s="360">
        <v>0</v>
      </c>
      <c r="F893" s="360">
        <f t="shared" si="39"/>
        <v>50</v>
      </c>
      <c r="G893" s="360">
        <f t="shared" si="41"/>
        <v>50</v>
      </c>
      <c r="H893" s="360">
        <v>31162800</v>
      </c>
      <c r="I893" s="363"/>
      <c r="J893" s="363"/>
      <c r="K893" s="5">
        <v>5</v>
      </c>
      <c r="M893" s="5">
        <v>5</v>
      </c>
      <c r="N893" s="5">
        <v>20</v>
      </c>
      <c r="O893" s="5">
        <v>20</v>
      </c>
    </row>
    <row r="894" spans="1:15" s="5" customFormat="1" ht="30" customHeight="1">
      <c r="A894" s="279"/>
      <c r="B894" s="280"/>
      <c r="C894" s="369"/>
      <c r="D894" s="370"/>
      <c r="E894" s="280"/>
      <c r="F894" s="280"/>
      <c r="G894" s="280"/>
      <c r="H894" s="280"/>
      <c r="I894" s="367"/>
      <c r="J894" s="367"/>
    </row>
    <row r="895" spans="1:15" s="5" customFormat="1" ht="14">
      <c r="A895" s="436" t="s">
        <v>138</v>
      </c>
      <c r="B895" s="436"/>
      <c r="C895" s="436"/>
      <c r="D895" s="436" t="s">
        <v>139</v>
      </c>
      <c r="E895" s="436"/>
      <c r="F895" s="436"/>
      <c r="G895" s="436"/>
      <c r="H895" s="436" t="s">
        <v>140</v>
      </c>
      <c r="I895" s="436"/>
      <c r="J895" s="436"/>
    </row>
    <row r="896" spans="1:15" s="5" customFormat="1" ht="14">
      <c r="A896" s="436" t="s">
        <v>114</v>
      </c>
      <c r="B896" s="436"/>
      <c r="C896" s="436"/>
      <c r="D896" s="437" t="s">
        <v>115</v>
      </c>
      <c r="E896" s="437"/>
      <c r="F896" s="437"/>
      <c r="G896" s="437"/>
      <c r="H896" s="434">
        <v>5000000</v>
      </c>
      <c r="I896" s="435"/>
      <c r="J896" s="435"/>
    </row>
    <row r="897" spans="1:15" s="5" customFormat="1" ht="45">
      <c r="A897" s="186" t="s">
        <v>141</v>
      </c>
      <c r="B897" s="124" t="s">
        <v>142</v>
      </c>
      <c r="C897" s="124" t="s">
        <v>143</v>
      </c>
      <c r="D897" s="124" t="s">
        <v>144</v>
      </c>
      <c r="E897" s="124" t="s">
        <v>145</v>
      </c>
      <c r="F897" s="124" t="s">
        <v>146</v>
      </c>
      <c r="G897" s="124" t="s">
        <v>147</v>
      </c>
      <c r="H897" s="124" t="s">
        <v>148</v>
      </c>
      <c r="I897" s="124" t="s">
        <v>149</v>
      </c>
      <c r="J897" s="124" t="s">
        <v>150</v>
      </c>
    </row>
    <row r="898" spans="1:15" s="5" customFormat="1" ht="42">
      <c r="A898" s="359">
        <f>A893</f>
        <v>635</v>
      </c>
      <c r="B898" s="360">
        <v>4621205</v>
      </c>
      <c r="C898" s="23" t="s">
        <v>819</v>
      </c>
      <c r="D898" s="378" t="s">
        <v>629</v>
      </c>
      <c r="E898" s="360">
        <v>0</v>
      </c>
      <c r="F898" s="360">
        <f t="shared" ref="F898:F909" si="42">SUM(K898:O898)</f>
        <v>4</v>
      </c>
      <c r="G898" s="360">
        <v>4</v>
      </c>
      <c r="H898" s="360">
        <v>39121616</v>
      </c>
      <c r="I898" s="363"/>
      <c r="J898" s="363"/>
      <c r="K898" s="5">
        <v>1</v>
      </c>
      <c r="O898" s="5">
        <v>3</v>
      </c>
    </row>
    <row r="899" spans="1:15" s="5" customFormat="1" ht="42">
      <c r="A899" s="359">
        <f t="shared" ref="A899:A909" si="43">A898+1</f>
        <v>636</v>
      </c>
      <c r="B899" s="360">
        <v>4621205</v>
      </c>
      <c r="C899" s="23" t="s">
        <v>820</v>
      </c>
      <c r="D899" s="379" t="s">
        <v>629</v>
      </c>
      <c r="E899" s="360">
        <v>0</v>
      </c>
      <c r="F899" s="360">
        <f t="shared" si="42"/>
        <v>30</v>
      </c>
      <c r="G899" s="360">
        <v>30</v>
      </c>
      <c r="H899" s="360">
        <v>39121304</v>
      </c>
      <c r="I899" s="363"/>
      <c r="J899" s="363"/>
      <c r="K899" s="5">
        <v>5</v>
      </c>
      <c r="M899" s="5">
        <v>5</v>
      </c>
      <c r="N899" s="5">
        <v>10</v>
      </c>
      <c r="O899" s="5">
        <v>10</v>
      </c>
    </row>
    <row r="900" spans="1:15" s="5" customFormat="1" ht="14">
      <c r="A900" s="359">
        <f t="shared" si="43"/>
        <v>637</v>
      </c>
      <c r="B900" s="360">
        <v>4621205</v>
      </c>
      <c r="C900" s="23" t="s">
        <v>821</v>
      </c>
      <c r="D900" s="379" t="s">
        <v>629</v>
      </c>
      <c r="E900" s="360">
        <v>0</v>
      </c>
      <c r="F900" s="360">
        <f t="shared" si="42"/>
        <v>50</v>
      </c>
      <c r="G900" s="360">
        <v>50</v>
      </c>
      <c r="H900" s="360">
        <v>39121303</v>
      </c>
      <c r="I900" s="363"/>
      <c r="J900" s="363"/>
      <c r="K900" s="5">
        <v>5</v>
      </c>
      <c r="M900" s="5">
        <v>5</v>
      </c>
      <c r="N900" s="5">
        <v>20</v>
      </c>
      <c r="O900" s="5">
        <v>20</v>
      </c>
    </row>
    <row r="901" spans="1:15" s="5" customFormat="1" ht="28">
      <c r="A901" s="359">
        <f t="shared" si="43"/>
        <v>638</v>
      </c>
      <c r="B901" s="360">
        <v>4621202</v>
      </c>
      <c r="C901" s="23" t="s">
        <v>822</v>
      </c>
      <c r="D901" s="379" t="s">
        <v>629</v>
      </c>
      <c r="E901" s="360">
        <v>0</v>
      </c>
      <c r="F901" s="360">
        <f t="shared" si="42"/>
        <v>50</v>
      </c>
      <c r="G901" s="360">
        <v>50</v>
      </c>
      <c r="H901" s="360">
        <v>39122200</v>
      </c>
      <c r="I901" s="363"/>
      <c r="J901" s="363"/>
      <c r="K901" s="5">
        <v>5</v>
      </c>
      <c r="M901" s="5">
        <v>5</v>
      </c>
      <c r="N901" s="5">
        <v>20</v>
      </c>
      <c r="O901" s="5">
        <v>20</v>
      </c>
    </row>
    <row r="902" spans="1:15" s="5" customFormat="1" ht="28">
      <c r="A902" s="359">
        <f t="shared" si="43"/>
        <v>639</v>
      </c>
      <c r="B902" s="360">
        <v>4621202</v>
      </c>
      <c r="C902" s="23" t="s">
        <v>823</v>
      </c>
      <c r="D902" s="379" t="s">
        <v>629</v>
      </c>
      <c r="E902" s="360">
        <v>0</v>
      </c>
      <c r="F902" s="360">
        <f t="shared" si="42"/>
        <v>50</v>
      </c>
      <c r="G902" s="360">
        <v>50</v>
      </c>
      <c r="H902" s="360">
        <v>39122200</v>
      </c>
      <c r="I902" s="363"/>
      <c r="J902" s="363"/>
      <c r="K902" s="5">
        <v>5</v>
      </c>
      <c r="M902" s="5">
        <v>5</v>
      </c>
      <c r="N902" s="5">
        <v>20</v>
      </c>
      <c r="O902" s="5">
        <v>20</v>
      </c>
    </row>
    <row r="903" spans="1:15" s="5" customFormat="1" ht="28">
      <c r="A903" s="359">
        <f t="shared" si="43"/>
        <v>640</v>
      </c>
      <c r="B903" s="360">
        <v>4621213</v>
      </c>
      <c r="C903" s="23" t="s">
        <v>824</v>
      </c>
      <c r="D903" s="379" t="s">
        <v>629</v>
      </c>
      <c r="E903" s="360">
        <v>0</v>
      </c>
      <c r="F903" s="360">
        <f t="shared" si="42"/>
        <v>50</v>
      </c>
      <c r="G903" s="360">
        <v>50</v>
      </c>
      <c r="H903" s="360">
        <v>39121402</v>
      </c>
      <c r="I903" s="363"/>
      <c r="J903" s="363"/>
      <c r="K903" s="5">
        <v>5</v>
      </c>
      <c r="M903" s="5">
        <v>5</v>
      </c>
      <c r="N903" s="5">
        <v>20</v>
      </c>
      <c r="O903" s="5">
        <v>20</v>
      </c>
    </row>
    <row r="904" spans="1:15" s="5" customFormat="1" ht="28">
      <c r="A904" s="359">
        <f t="shared" si="43"/>
        <v>641</v>
      </c>
      <c r="B904" s="360">
        <v>4621213</v>
      </c>
      <c r="C904" s="23" t="s">
        <v>825</v>
      </c>
      <c r="D904" s="379" t="s">
        <v>629</v>
      </c>
      <c r="E904" s="360">
        <v>0</v>
      </c>
      <c r="F904" s="360">
        <f t="shared" si="42"/>
        <v>50</v>
      </c>
      <c r="G904" s="360">
        <v>50</v>
      </c>
      <c r="H904" s="360">
        <v>39121402</v>
      </c>
      <c r="I904" s="363"/>
      <c r="J904" s="363"/>
      <c r="K904" s="5">
        <v>5</v>
      </c>
      <c r="M904" s="5">
        <v>5</v>
      </c>
      <c r="N904" s="5">
        <v>20</v>
      </c>
      <c r="O904" s="5">
        <v>20</v>
      </c>
    </row>
    <row r="905" spans="1:15" s="5" customFormat="1" ht="70">
      <c r="A905" s="359">
        <f t="shared" si="43"/>
        <v>642</v>
      </c>
      <c r="B905" s="360">
        <v>4651008</v>
      </c>
      <c r="C905" s="377" t="s">
        <v>826</v>
      </c>
      <c r="D905" s="379" t="s">
        <v>629</v>
      </c>
      <c r="E905" s="360">
        <v>0</v>
      </c>
      <c r="F905" s="360">
        <f t="shared" si="42"/>
        <v>50</v>
      </c>
      <c r="G905" s="360">
        <v>50</v>
      </c>
      <c r="H905" s="360">
        <v>39101601</v>
      </c>
      <c r="I905" s="363"/>
      <c r="J905" s="363"/>
      <c r="K905" s="5">
        <v>5</v>
      </c>
      <c r="M905" s="5">
        <v>5</v>
      </c>
      <c r="N905" s="5">
        <v>20</v>
      </c>
      <c r="O905" s="5">
        <v>20</v>
      </c>
    </row>
    <row r="906" spans="1:15" s="5" customFormat="1" ht="42">
      <c r="A906" s="359">
        <f t="shared" si="43"/>
        <v>643</v>
      </c>
      <c r="B906" s="360">
        <v>4651008</v>
      </c>
      <c r="C906" s="377" t="s">
        <v>827</v>
      </c>
      <c r="D906" s="379" t="s">
        <v>629</v>
      </c>
      <c r="E906" s="360">
        <v>0</v>
      </c>
      <c r="F906" s="360">
        <f t="shared" si="42"/>
        <v>50</v>
      </c>
      <c r="G906" s="360">
        <v>50</v>
      </c>
      <c r="H906" s="360">
        <v>39101601</v>
      </c>
      <c r="I906" s="363"/>
      <c r="J906" s="363"/>
      <c r="N906" s="5">
        <v>50</v>
      </c>
    </row>
    <row r="907" spans="1:15" ht="56">
      <c r="A907" s="359">
        <f t="shared" si="43"/>
        <v>644</v>
      </c>
      <c r="B907" s="360">
        <v>4651008</v>
      </c>
      <c r="C907" s="377" t="s">
        <v>828</v>
      </c>
      <c r="D907" s="364" t="s">
        <v>629</v>
      </c>
      <c r="E907" s="360">
        <v>0</v>
      </c>
      <c r="F907" s="360">
        <f t="shared" si="42"/>
        <v>50</v>
      </c>
      <c r="G907" s="360">
        <v>50</v>
      </c>
      <c r="H907" s="360">
        <v>39101601</v>
      </c>
      <c r="I907" s="363"/>
      <c r="J907" s="363"/>
      <c r="K907" s="5">
        <v>10</v>
      </c>
      <c r="N907" s="5">
        <v>20</v>
      </c>
      <c r="O907" s="5">
        <v>20</v>
      </c>
    </row>
    <row r="908" spans="1:15" s="5" customFormat="1" ht="28">
      <c r="A908" s="359">
        <f t="shared" si="43"/>
        <v>645</v>
      </c>
      <c r="B908" s="360">
        <v>4651007</v>
      </c>
      <c r="C908" s="377" t="s">
        <v>829</v>
      </c>
      <c r="D908" s="364" t="s">
        <v>629</v>
      </c>
      <c r="E908" s="360">
        <v>0</v>
      </c>
      <c r="F908" s="360">
        <f t="shared" si="42"/>
        <v>50</v>
      </c>
      <c r="G908" s="360">
        <v>50</v>
      </c>
      <c r="H908" s="360">
        <v>39112102</v>
      </c>
      <c r="I908" s="363"/>
      <c r="J908" s="363"/>
      <c r="K908" s="5">
        <v>5</v>
      </c>
      <c r="M908" s="5">
        <v>5</v>
      </c>
      <c r="N908" s="5">
        <v>20</v>
      </c>
      <c r="O908" s="5">
        <v>20</v>
      </c>
    </row>
    <row r="909" spans="1:15" s="5" customFormat="1" ht="28">
      <c r="A909" s="359">
        <f t="shared" si="43"/>
        <v>646</v>
      </c>
      <c r="B909" s="360">
        <v>4651007</v>
      </c>
      <c r="C909" s="377" t="s">
        <v>830</v>
      </c>
      <c r="D909" s="364" t="s">
        <v>629</v>
      </c>
      <c r="E909" s="360">
        <v>0</v>
      </c>
      <c r="F909" s="360">
        <f t="shared" si="42"/>
        <v>50</v>
      </c>
      <c r="G909" s="360">
        <v>50</v>
      </c>
      <c r="H909" s="360">
        <v>39112102</v>
      </c>
      <c r="I909" s="363"/>
      <c r="J909" s="363"/>
      <c r="K909" s="5">
        <v>5</v>
      </c>
      <c r="M909" s="5">
        <v>5</v>
      </c>
      <c r="N909" s="5">
        <v>20</v>
      </c>
      <c r="O909" s="5">
        <v>20</v>
      </c>
    </row>
    <row r="910" spans="1:15" s="5" customFormat="1" ht="14">
      <c r="A910" s="115"/>
      <c r="B910" s="72"/>
      <c r="C910" s="132"/>
      <c r="D910" s="72"/>
      <c r="E910" s="72"/>
      <c r="F910" s="72"/>
      <c r="G910" s="72"/>
      <c r="H910" s="72"/>
      <c r="I910" s="134"/>
      <c r="J910" s="134"/>
    </row>
    <row r="911" spans="1:15">
      <c r="A911" s="438" t="s">
        <v>773</v>
      </c>
      <c r="B911" s="438"/>
      <c r="C911" s="438"/>
      <c r="D911" s="438"/>
      <c r="E911" s="438"/>
      <c r="F911" s="438"/>
      <c r="G911" s="438"/>
      <c r="H911" s="438"/>
      <c r="I911" s="438"/>
      <c r="J911" s="438"/>
    </row>
    <row r="912" spans="1:15" s="5" customFormat="1" ht="13">
      <c r="A912" s="345"/>
      <c r="B912" s="345"/>
      <c r="C912" s="345"/>
      <c r="D912" s="346"/>
      <c r="E912" s="346"/>
      <c r="F912" s="345"/>
      <c r="G912" s="109"/>
      <c r="H912" s="109"/>
      <c r="I912" s="109"/>
      <c r="J912" s="109"/>
    </row>
    <row r="913" spans="1:11" s="5" customFormat="1" ht="23.25" customHeight="1">
      <c r="A913" s="439" t="s">
        <v>774</v>
      </c>
      <c r="B913" s="439"/>
      <c r="C913" s="439"/>
      <c r="D913" s="439"/>
      <c r="E913" s="439"/>
      <c r="F913" s="439"/>
      <c r="G913" s="439"/>
      <c r="H913" s="439"/>
      <c r="I913" s="439"/>
      <c r="J913" s="439"/>
    </row>
    <row r="914" spans="1:11">
      <c r="A914" s="391"/>
      <c r="B914" s="391"/>
      <c r="C914" s="391"/>
      <c r="D914" s="391"/>
      <c r="E914" s="391"/>
      <c r="F914" s="391"/>
      <c r="G914" s="391"/>
      <c r="H914" s="391"/>
      <c r="I914" s="391"/>
      <c r="J914" s="134"/>
    </row>
    <row r="915" spans="1:11" s="8" customFormat="1" ht="44.25" customHeight="1">
      <c r="A915" s="436" t="s">
        <v>138</v>
      </c>
      <c r="B915" s="436"/>
      <c r="C915" s="436"/>
      <c r="D915" s="436" t="s">
        <v>139</v>
      </c>
      <c r="E915" s="436"/>
      <c r="F915" s="436"/>
      <c r="G915" s="436"/>
      <c r="H915" s="436" t="s">
        <v>140</v>
      </c>
      <c r="I915" s="436"/>
      <c r="J915" s="436"/>
    </row>
    <row r="916" spans="1:11" s="8" customFormat="1" ht="14">
      <c r="A916" s="436" t="s">
        <v>88</v>
      </c>
      <c r="B916" s="436"/>
      <c r="C916" s="436"/>
      <c r="D916" s="437" t="s">
        <v>89</v>
      </c>
      <c r="E916" s="437"/>
      <c r="F916" s="437"/>
      <c r="G916" s="437"/>
      <c r="H916" s="434">
        <v>500000</v>
      </c>
      <c r="I916" s="435"/>
      <c r="J916" s="435"/>
    </row>
    <row r="917" spans="1:11" s="5" customFormat="1" ht="45">
      <c r="A917" s="123" t="s">
        <v>141</v>
      </c>
      <c r="B917" s="121" t="s">
        <v>142</v>
      </c>
      <c r="C917" s="121" t="s">
        <v>143</v>
      </c>
      <c r="D917" s="121" t="s">
        <v>144</v>
      </c>
      <c r="E917" s="121" t="s">
        <v>145</v>
      </c>
      <c r="F917" s="121" t="s">
        <v>146</v>
      </c>
      <c r="G917" s="121" t="s">
        <v>147</v>
      </c>
      <c r="H917" s="121" t="s">
        <v>148</v>
      </c>
      <c r="I917" s="121" t="s">
        <v>149</v>
      </c>
      <c r="J917" s="121" t="s">
        <v>150</v>
      </c>
    </row>
    <row r="918" spans="1:11" s="5" customFormat="1" ht="33.75" customHeight="1">
      <c r="A918" s="359">
        <f>A909+1</f>
        <v>647</v>
      </c>
      <c r="B918" s="360">
        <v>4323002</v>
      </c>
      <c r="C918" s="392" t="s">
        <v>831</v>
      </c>
      <c r="D918" s="360" t="s">
        <v>832</v>
      </c>
      <c r="E918" s="360">
        <v>0</v>
      </c>
      <c r="F918" s="360">
        <v>1</v>
      </c>
      <c r="G918" s="360">
        <v>1</v>
      </c>
      <c r="H918" s="360">
        <v>40151601</v>
      </c>
      <c r="I918" s="363"/>
      <c r="J918" s="363"/>
    </row>
    <row r="919" spans="1:11" s="8" customFormat="1" ht="14">
      <c r="A919" s="279"/>
      <c r="B919" s="280"/>
      <c r="C919" s="393"/>
      <c r="D919" s="280"/>
      <c r="E919" s="280"/>
      <c r="F919" s="280"/>
      <c r="G919" s="280"/>
      <c r="H919" s="280"/>
      <c r="I919" s="367"/>
      <c r="J919" s="367"/>
    </row>
    <row r="920" spans="1:11" s="8" customFormat="1" ht="14">
      <c r="A920" s="436" t="s">
        <v>138</v>
      </c>
      <c r="B920" s="436"/>
      <c r="C920" s="436"/>
      <c r="D920" s="436" t="s">
        <v>139</v>
      </c>
      <c r="E920" s="436"/>
      <c r="F920" s="436"/>
      <c r="G920" s="436"/>
      <c r="H920" s="436" t="s">
        <v>140</v>
      </c>
      <c r="I920" s="436"/>
      <c r="J920" s="436"/>
    </row>
    <row r="921" spans="1:11" s="8" customFormat="1" ht="14">
      <c r="A921" s="436" t="s">
        <v>117</v>
      </c>
      <c r="B921" s="436"/>
      <c r="C921" s="436"/>
      <c r="D921" s="437" t="s">
        <v>118</v>
      </c>
      <c r="E921" s="437"/>
      <c r="F921" s="437"/>
      <c r="G921" s="437"/>
      <c r="H921" s="434">
        <v>8500000</v>
      </c>
      <c r="I921" s="435"/>
      <c r="J921" s="435"/>
    </row>
    <row r="922" spans="1:11" s="5" customFormat="1" ht="45">
      <c r="A922" s="123" t="s">
        <v>141</v>
      </c>
      <c r="B922" s="121" t="s">
        <v>142</v>
      </c>
      <c r="C922" s="121" t="s">
        <v>143</v>
      </c>
      <c r="D922" s="121" t="s">
        <v>144</v>
      </c>
      <c r="E922" s="121" t="s">
        <v>145</v>
      </c>
      <c r="F922" s="121" t="s">
        <v>146</v>
      </c>
      <c r="G922" s="121" t="s">
        <v>147</v>
      </c>
      <c r="H922" s="121" t="s">
        <v>148</v>
      </c>
      <c r="I922" s="121" t="s">
        <v>149</v>
      </c>
      <c r="J922" s="121" t="s">
        <v>150</v>
      </c>
    </row>
    <row r="923" spans="1:11" s="8" customFormat="1" ht="75.75" customHeight="1">
      <c r="A923" s="359">
        <f>A918+1</f>
        <v>648</v>
      </c>
      <c r="B923" s="360">
        <v>4423101</v>
      </c>
      <c r="C923" s="394" t="s">
        <v>833</v>
      </c>
      <c r="D923" s="360" t="s">
        <v>832</v>
      </c>
      <c r="E923" s="360">
        <v>0</v>
      </c>
      <c r="F923" s="360">
        <v>2</v>
      </c>
      <c r="G923" s="360">
        <v>2</v>
      </c>
      <c r="H923" s="360">
        <v>27111515</v>
      </c>
      <c r="I923" s="363"/>
      <c r="J923" s="363"/>
    </row>
    <row r="924" spans="1:11" s="8" customFormat="1" ht="44.25" customHeight="1">
      <c r="A924" s="359">
        <f t="shared" ref="A924:A929" si="44">A923+1</f>
        <v>649</v>
      </c>
      <c r="B924" s="360">
        <v>4421601</v>
      </c>
      <c r="C924" s="394" t="s">
        <v>834</v>
      </c>
      <c r="D924" s="360" t="s">
        <v>832</v>
      </c>
      <c r="E924" s="360">
        <v>0</v>
      </c>
      <c r="F924" s="360">
        <v>2</v>
      </c>
      <c r="G924" s="360">
        <v>2</v>
      </c>
      <c r="H924" s="360">
        <v>23241411</v>
      </c>
      <c r="I924" s="363"/>
      <c r="J924" s="363"/>
    </row>
    <row r="925" spans="1:11" s="8" customFormat="1" ht="57.75" customHeight="1">
      <c r="A925" s="359">
        <f t="shared" si="44"/>
        <v>650</v>
      </c>
      <c r="B925" s="360">
        <v>4424101</v>
      </c>
      <c r="C925" s="394" t="s">
        <v>835</v>
      </c>
      <c r="D925" s="360" t="s">
        <v>832</v>
      </c>
      <c r="E925" s="360">
        <v>0</v>
      </c>
      <c r="F925" s="360">
        <v>1</v>
      </c>
      <c r="G925" s="360">
        <v>1</v>
      </c>
      <c r="H925" s="360">
        <v>23271400</v>
      </c>
      <c r="I925" s="363"/>
      <c r="J925" s="363"/>
      <c r="K925" s="395"/>
    </row>
    <row r="926" spans="1:11" s="8" customFormat="1" ht="73.5" customHeight="1">
      <c r="A926" s="359">
        <f t="shared" si="44"/>
        <v>651</v>
      </c>
      <c r="B926" s="360">
        <v>4423101</v>
      </c>
      <c r="C926" s="394" t="s">
        <v>836</v>
      </c>
      <c r="D926" s="360" t="s">
        <v>832</v>
      </c>
      <c r="E926" s="360">
        <v>0</v>
      </c>
      <c r="F926" s="360">
        <v>1</v>
      </c>
      <c r="G926" s="360">
        <v>1</v>
      </c>
      <c r="H926" s="360">
        <v>27111515</v>
      </c>
      <c r="I926" s="363"/>
      <c r="J926" s="363"/>
      <c r="K926" s="395"/>
    </row>
    <row r="927" spans="1:11" s="8" customFormat="1" ht="42">
      <c r="A927" s="359">
        <f t="shared" si="44"/>
        <v>652</v>
      </c>
      <c r="B927" s="360">
        <v>4422201</v>
      </c>
      <c r="C927" s="392" t="s">
        <v>837</v>
      </c>
      <c r="D927" s="360" t="s">
        <v>832</v>
      </c>
      <c r="E927" s="360">
        <v>0</v>
      </c>
      <c r="F927" s="360">
        <v>2</v>
      </c>
      <c r="G927" s="360">
        <v>2</v>
      </c>
      <c r="H927" s="360">
        <v>27112826</v>
      </c>
      <c r="I927" s="363"/>
      <c r="J927" s="363"/>
    </row>
    <row r="928" spans="1:11" s="5" customFormat="1" ht="42">
      <c r="A928" s="359">
        <f t="shared" si="44"/>
        <v>653</v>
      </c>
      <c r="B928" s="360">
        <v>4491906</v>
      </c>
      <c r="C928" s="392" t="s">
        <v>838</v>
      </c>
      <c r="D928" s="360" t="s">
        <v>832</v>
      </c>
      <c r="E928" s="360">
        <v>0</v>
      </c>
      <c r="F928" s="360">
        <v>2</v>
      </c>
      <c r="G928" s="360">
        <v>2</v>
      </c>
      <c r="H928" s="22">
        <v>26101111</v>
      </c>
      <c r="I928" s="363"/>
      <c r="J928" s="363"/>
    </row>
    <row r="929" spans="1:10" s="5" customFormat="1" ht="33.75" customHeight="1">
      <c r="A929" s="359">
        <f t="shared" si="44"/>
        <v>654</v>
      </c>
      <c r="B929" s="360">
        <v>4421703</v>
      </c>
      <c r="C929" s="394" t="s">
        <v>839</v>
      </c>
      <c r="D929" s="360" t="s">
        <v>832</v>
      </c>
      <c r="E929" s="360">
        <v>0</v>
      </c>
      <c r="F929" s="360">
        <v>2</v>
      </c>
      <c r="G929" s="360">
        <v>2</v>
      </c>
      <c r="H929" s="22">
        <v>27121504</v>
      </c>
      <c r="I929" s="363"/>
      <c r="J929" s="363"/>
    </row>
    <row r="930" spans="1:10" s="5" customFormat="1" ht="13">
      <c r="A930" s="279"/>
      <c r="B930" s="280"/>
      <c r="C930" s="281"/>
      <c r="D930" s="280"/>
      <c r="E930" s="280"/>
      <c r="F930" s="280"/>
      <c r="G930" s="280"/>
      <c r="H930" s="396"/>
      <c r="I930" s="282"/>
      <c r="J930" s="282"/>
    </row>
    <row r="931" spans="1:10" s="8" customFormat="1" ht="14">
      <c r="A931" s="279"/>
      <c r="B931" s="280"/>
      <c r="C931" s="393"/>
      <c r="D931" s="280"/>
      <c r="E931" s="280"/>
      <c r="F931" s="280"/>
      <c r="G931" s="280"/>
      <c r="H931" s="280"/>
      <c r="I931" s="367"/>
      <c r="J931" s="367"/>
    </row>
    <row r="932" spans="1:10">
      <c r="A932" s="436" t="s">
        <v>138</v>
      </c>
      <c r="B932" s="436"/>
      <c r="C932" s="436"/>
      <c r="D932" s="436" t="s">
        <v>139</v>
      </c>
      <c r="E932" s="436"/>
      <c r="F932" s="436"/>
      <c r="G932" s="436"/>
      <c r="H932" s="436" t="s">
        <v>140</v>
      </c>
      <c r="I932" s="436"/>
      <c r="J932" s="436"/>
    </row>
    <row r="933" spans="1:10" s="5" customFormat="1" ht="14">
      <c r="A933" s="436" t="s">
        <v>119</v>
      </c>
      <c r="B933" s="436"/>
      <c r="C933" s="436"/>
      <c r="D933" s="437" t="s">
        <v>120</v>
      </c>
      <c r="E933" s="437"/>
      <c r="F933" s="437"/>
      <c r="G933" s="437"/>
      <c r="H933" s="434">
        <v>500000</v>
      </c>
      <c r="I933" s="435"/>
      <c r="J933" s="435"/>
    </row>
    <row r="934" spans="1:10" s="5" customFormat="1" ht="45">
      <c r="A934" s="123" t="s">
        <v>141</v>
      </c>
      <c r="B934" s="121" t="s">
        <v>142</v>
      </c>
      <c r="C934" s="121" t="s">
        <v>143</v>
      </c>
      <c r="D934" s="121" t="s">
        <v>144</v>
      </c>
      <c r="E934" s="121" t="s">
        <v>145</v>
      </c>
      <c r="F934" s="121" t="s">
        <v>146</v>
      </c>
      <c r="G934" s="121" t="s">
        <v>147</v>
      </c>
      <c r="H934" s="121" t="s">
        <v>148</v>
      </c>
      <c r="I934" s="121" t="s">
        <v>149</v>
      </c>
      <c r="J934" s="121" t="s">
        <v>150</v>
      </c>
    </row>
    <row r="935" spans="1:10" s="5" customFormat="1" ht="33.75" customHeight="1">
      <c r="A935" s="359">
        <f>A929+1</f>
        <v>655</v>
      </c>
      <c r="B935" s="360">
        <v>4824901</v>
      </c>
      <c r="C935" s="392" t="s">
        <v>840</v>
      </c>
      <c r="D935" s="360" t="s">
        <v>832</v>
      </c>
      <c r="E935" s="360">
        <v>0</v>
      </c>
      <c r="F935" s="360">
        <v>5</v>
      </c>
      <c r="G935" s="360">
        <v>5</v>
      </c>
      <c r="H935" s="360">
        <v>41113630</v>
      </c>
      <c r="I935" s="363"/>
      <c r="J935" s="363"/>
    </row>
    <row r="936" spans="1:10" s="8" customFormat="1" ht="44.25" customHeight="1">
      <c r="A936" s="115"/>
      <c r="B936" s="72"/>
      <c r="C936" s="132"/>
      <c r="D936" s="72"/>
      <c r="E936" s="72"/>
      <c r="F936" s="72"/>
      <c r="G936" s="72"/>
      <c r="H936" s="72"/>
      <c r="I936" s="134"/>
      <c r="J936" s="134"/>
    </row>
    <row r="937" spans="1:10" s="8" customFormat="1" ht="14">
      <c r="A937" s="436" t="s">
        <v>138</v>
      </c>
      <c r="B937" s="436"/>
      <c r="C937" s="436"/>
      <c r="D937" s="436" t="s">
        <v>139</v>
      </c>
      <c r="E937" s="436"/>
      <c r="F937" s="436"/>
      <c r="G937" s="436"/>
      <c r="H937" s="436" t="s">
        <v>140</v>
      </c>
      <c r="I937" s="436"/>
      <c r="J937" s="436"/>
    </row>
    <row r="938" spans="1:10" s="8" customFormat="1" ht="44.25" customHeight="1">
      <c r="A938" s="436" t="s">
        <v>112</v>
      </c>
      <c r="B938" s="436"/>
      <c r="C938" s="436"/>
      <c r="D938" s="437" t="s">
        <v>113</v>
      </c>
      <c r="E938" s="437"/>
      <c r="F938" s="437"/>
      <c r="G938" s="437"/>
      <c r="H938" s="434">
        <v>8000000</v>
      </c>
      <c r="I938" s="435"/>
      <c r="J938" s="435"/>
    </row>
    <row r="939" spans="1:10" s="5" customFormat="1" ht="45">
      <c r="A939" s="123" t="s">
        <v>141</v>
      </c>
      <c r="B939" s="121" t="s">
        <v>142</v>
      </c>
      <c r="C939" s="121" t="s">
        <v>143</v>
      </c>
      <c r="D939" s="121" t="s">
        <v>144</v>
      </c>
      <c r="E939" s="121" t="s">
        <v>145</v>
      </c>
      <c r="F939" s="121" t="s">
        <v>146</v>
      </c>
      <c r="G939" s="121" t="s">
        <v>147</v>
      </c>
      <c r="H939" s="121" t="s">
        <v>148</v>
      </c>
      <c r="I939" s="121" t="s">
        <v>149</v>
      </c>
      <c r="J939" s="121" t="s">
        <v>150</v>
      </c>
    </row>
    <row r="940" spans="1:10" s="8" customFormat="1" ht="44.25" customHeight="1">
      <c r="A940" s="359">
        <f>A935+1</f>
        <v>656</v>
      </c>
      <c r="B940" s="360">
        <v>4292105</v>
      </c>
      <c r="C940" s="392" t="s">
        <v>841</v>
      </c>
      <c r="D940" s="360" t="s">
        <v>832</v>
      </c>
      <c r="E940" s="360">
        <v>0</v>
      </c>
      <c r="F940" s="360">
        <v>20</v>
      </c>
      <c r="G940" s="360">
        <v>20</v>
      </c>
      <c r="H940" s="360">
        <v>22101701</v>
      </c>
      <c r="I940" s="363"/>
      <c r="J940" s="363"/>
    </row>
    <row r="941" spans="1:10" s="8" customFormat="1" ht="44.25" customHeight="1">
      <c r="A941" s="359">
        <f>A940+1</f>
        <v>657</v>
      </c>
      <c r="B941" s="360">
        <v>4292119</v>
      </c>
      <c r="C941" s="392" t="s">
        <v>842</v>
      </c>
      <c r="D941" s="360" t="s">
        <v>832</v>
      </c>
      <c r="E941" s="360">
        <v>0</v>
      </c>
      <c r="F941" s="360">
        <v>10</v>
      </c>
      <c r="G941" s="360">
        <v>10</v>
      </c>
      <c r="H941" s="360">
        <v>27111701</v>
      </c>
      <c r="I941" s="363"/>
      <c r="J941" s="363"/>
    </row>
    <row r="942" spans="1:10" s="8" customFormat="1" ht="28">
      <c r="A942" s="359">
        <f t="shared" ref="A942:A947" si="45">A941+1</f>
        <v>658</v>
      </c>
      <c r="B942" s="360">
        <v>4292124</v>
      </c>
      <c r="C942" s="392" t="s">
        <v>843</v>
      </c>
      <c r="D942" s="360" t="s">
        <v>832</v>
      </c>
      <c r="E942" s="360">
        <v>0</v>
      </c>
      <c r="F942" s="360">
        <v>10</v>
      </c>
      <c r="G942" s="360">
        <v>10</v>
      </c>
      <c r="H942" s="360">
        <v>25191719</v>
      </c>
      <c r="I942" s="363"/>
      <c r="J942" s="363"/>
    </row>
    <row r="943" spans="1:10" s="8" customFormat="1" ht="28">
      <c r="A943" s="359">
        <f t="shared" si="45"/>
        <v>659</v>
      </c>
      <c r="B943" s="360">
        <v>4292124</v>
      </c>
      <c r="C943" s="392" t="s">
        <v>844</v>
      </c>
      <c r="D943" s="360" t="s">
        <v>832</v>
      </c>
      <c r="E943" s="360">
        <v>0</v>
      </c>
      <c r="F943" s="360">
        <v>10</v>
      </c>
      <c r="G943" s="360">
        <v>10</v>
      </c>
      <c r="H943" s="360">
        <v>25191719</v>
      </c>
      <c r="I943" s="363"/>
      <c r="J943" s="363"/>
    </row>
    <row r="944" spans="1:10" s="8" customFormat="1" ht="28">
      <c r="A944" s="359">
        <f t="shared" si="45"/>
        <v>660</v>
      </c>
      <c r="B944" s="360">
        <v>4292123</v>
      </c>
      <c r="C944" s="392" t="s">
        <v>845</v>
      </c>
      <c r="D944" s="360" t="s">
        <v>832</v>
      </c>
      <c r="E944" s="360">
        <v>0</v>
      </c>
      <c r="F944" s="360">
        <v>10</v>
      </c>
      <c r="G944" s="360">
        <v>10</v>
      </c>
      <c r="H944" s="360">
        <v>25191719</v>
      </c>
      <c r="I944" s="363"/>
      <c r="J944" s="363"/>
    </row>
    <row r="945" spans="1:18" ht="128.25" customHeight="1">
      <c r="A945" s="359">
        <f t="shared" si="45"/>
        <v>661</v>
      </c>
      <c r="B945" s="360">
        <v>42921</v>
      </c>
      <c r="C945" s="394" t="s">
        <v>846</v>
      </c>
      <c r="D945" s="360" t="s">
        <v>832</v>
      </c>
      <c r="E945" s="360">
        <v>0</v>
      </c>
      <c r="F945" s="360">
        <v>10</v>
      </c>
      <c r="G945" s="360">
        <v>10</v>
      </c>
      <c r="H945" s="360">
        <v>25191719</v>
      </c>
      <c r="I945" s="363"/>
      <c r="J945" s="363"/>
      <c r="K945" s="109"/>
      <c r="L945" s="109"/>
      <c r="M945" s="109"/>
      <c r="N945" s="109"/>
      <c r="O945" s="109"/>
      <c r="P945" s="109"/>
      <c r="Q945" s="109"/>
      <c r="R945" s="109"/>
    </row>
    <row r="946" spans="1:18" s="5" customFormat="1" ht="112">
      <c r="A946" s="359">
        <f t="shared" si="45"/>
        <v>662</v>
      </c>
      <c r="B946" s="360">
        <v>42921</v>
      </c>
      <c r="C946" s="394" t="s">
        <v>847</v>
      </c>
      <c r="D946" s="360" t="s">
        <v>832</v>
      </c>
      <c r="E946" s="360">
        <v>0</v>
      </c>
      <c r="F946" s="360">
        <v>10</v>
      </c>
      <c r="G946" s="360">
        <v>10</v>
      </c>
      <c r="H946" s="360">
        <v>25191719</v>
      </c>
      <c r="I946" s="363"/>
      <c r="J946" s="363"/>
    </row>
    <row r="947" spans="1:18" s="5" customFormat="1" ht="33.75" customHeight="1">
      <c r="A947" s="359">
        <f t="shared" si="45"/>
        <v>663</v>
      </c>
      <c r="B947" s="360">
        <v>4292101</v>
      </c>
      <c r="C947" s="394" t="s">
        <v>848</v>
      </c>
      <c r="D947" s="360" t="s">
        <v>832</v>
      </c>
      <c r="E947" s="360">
        <v>0</v>
      </c>
      <c r="F947" s="360">
        <v>20</v>
      </c>
      <c r="G947" s="360">
        <v>20</v>
      </c>
      <c r="H947" s="360">
        <v>27112001</v>
      </c>
      <c r="I947" s="363"/>
      <c r="J947" s="363"/>
    </row>
    <row r="948" spans="1:18" s="8" customFormat="1" ht="14">
      <c r="A948" s="345"/>
      <c r="B948" s="345"/>
      <c r="C948" s="345"/>
      <c r="D948" s="346"/>
      <c r="E948" s="346"/>
      <c r="F948" s="345"/>
      <c r="G948" s="109"/>
      <c r="H948" s="346"/>
      <c r="I948" s="109"/>
      <c r="J948" s="109"/>
    </row>
    <row r="949" spans="1:18" s="8" customFormat="1" ht="14">
      <c r="A949" s="436" t="s">
        <v>138</v>
      </c>
      <c r="B949" s="436"/>
      <c r="C949" s="436"/>
      <c r="D949" s="436" t="s">
        <v>139</v>
      </c>
      <c r="E949" s="436"/>
      <c r="F949" s="436"/>
      <c r="G949" s="436"/>
      <c r="H949" s="436" t="s">
        <v>140</v>
      </c>
      <c r="I949" s="436"/>
      <c r="J949" s="436"/>
    </row>
    <row r="950" spans="1:18" s="8" customFormat="1" ht="14">
      <c r="A950" s="436" t="s">
        <v>85</v>
      </c>
      <c r="B950" s="436"/>
      <c r="C950" s="436"/>
      <c r="D950" s="437" t="s">
        <v>86</v>
      </c>
      <c r="E950" s="437"/>
      <c r="F950" s="437"/>
      <c r="G950" s="437"/>
      <c r="H950" s="434">
        <v>2000000</v>
      </c>
      <c r="I950" s="435"/>
      <c r="J950" s="435"/>
    </row>
    <row r="951" spans="1:18" s="8" customFormat="1" ht="42">
      <c r="A951" s="359">
        <f>A947+1</f>
        <v>664</v>
      </c>
      <c r="B951" s="360">
        <v>4993003</v>
      </c>
      <c r="C951" s="392" t="s">
        <v>849</v>
      </c>
      <c r="D951" s="360" t="s">
        <v>832</v>
      </c>
      <c r="E951" s="360">
        <v>0</v>
      </c>
      <c r="F951" s="360">
        <v>5</v>
      </c>
      <c r="G951" s="360">
        <v>5</v>
      </c>
      <c r="H951" s="360">
        <v>60141204</v>
      </c>
      <c r="I951" s="363"/>
      <c r="J951" s="363"/>
    </row>
    <row r="952" spans="1:18" s="8" customFormat="1" ht="42">
      <c r="A952" s="359">
        <f>A951+1</f>
        <v>665</v>
      </c>
      <c r="B952" s="360">
        <v>4993002</v>
      </c>
      <c r="C952" s="394" t="s">
        <v>850</v>
      </c>
      <c r="D952" s="360" t="s">
        <v>832</v>
      </c>
      <c r="E952" s="360">
        <v>0</v>
      </c>
      <c r="F952" s="360">
        <v>5</v>
      </c>
      <c r="G952" s="360">
        <v>5</v>
      </c>
      <c r="H952" s="360">
        <v>60141204</v>
      </c>
      <c r="I952" s="363"/>
      <c r="J952" s="363"/>
    </row>
    <row r="953" spans="1:18" s="8" customFormat="1" ht="14">
      <c r="A953" s="279"/>
      <c r="B953" s="280"/>
      <c r="C953" s="281"/>
      <c r="D953" s="280"/>
      <c r="E953" s="280"/>
      <c r="F953" s="280"/>
      <c r="G953" s="280"/>
      <c r="H953" s="280"/>
      <c r="I953" s="282"/>
      <c r="J953" s="282"/>
    </row>
    <row r="954" spans="1:18" s="5" customFormat="1" ht="13">
      <c r="A954" s="447" t="s">
        <v>136</v>
      </c>
      <c r="B954" s="447"/>
      <c r="C954" s="447"/>
      <c r="D954" s="447"/>
      <c r="E954" s="447"/>
      <c r="F954" s="447"/>
      <c r="G954" s="447"/>
      <c r="H954" s="447"/>
      <c r="I954" s="447"/>
      <c r="J954" s="447"/>
    </row>
    <row r="955" spans="1:18" s="5" customFormat="1" ht="13">
      <c r="A955" s="279"/>
      <c r="B955" s="280"/>
      <c r="C955" s="281"/>
      <c r="D955" s="280"/>
      <c r="E955" s="280"/>
      <c r="F955" s="280"/>
      <c r="G955" s="280"/>
      <c r="H955" s="280"/>
      <c r="I955" s="282"/>
      <c r="J955" s="282"/>
    </row>
    <row r="956" spans="1:18" s="8" customFormat="1" ht="14">
      <c r="A956" s="447" t="s">
        <v>137</v>
      </c>
      <c r="B956" s="447"/>
      <c r="C956" s="447"/>
      <c r="D956" s="447"/>
      <c r="E956" s="447"/>
      <c r="F956" s="447"/>
      <c r="G956" s="447"/>
      <c r="H956" s="447"/>
      <c r="I956" s="447"/>
      <c r="J956" s="447"/>
    </row>
    <row r="957" spans="1:18">
      <c r="A957" s="436" t="s">
        <v>138</v>
      </c>
      <c r="B957" s="436"/>
      <c r="C957" s="436"/>
      <c r="D957" s="436" t="s">
        <v>139</v>
      </c>
      <c r="E957" s="436"/>
      <c r="F957" s="436"/>
      <c r="G957" s="436"/>
      <c r="H957" s="436" t="s">
        <v>140</v>
      </c>
      <c r="I957" s="436"/>
      <c r="J957" s="436"/>
      <c r="K957" s="109"/>
      <c r="L957" s="109"/>
      <c r="M957" s="109"/>
      <c r="N957" s="109"/>
      <c r="O957" s="109"/>
      <c r="P957" s="109"/>
      <c r="Q957" s="109"/>
      <c r="R957" s="109"/>
    </row>
    <row r="958" spans="1:18" ht="37.5" customHeight="1">
      <c r="A958" s="436" t="s">
        <v>106</v>
      </c>
      <c r="B958" s="436"/>
      <c r="C958" s="436"/>
      <c r="D958" s="437" t="s">
        <v>121</v>
      </c>
      <c r="E958" s="437"/>
      <c r="F958" s="437"/>
      <c r="G958" s="437"/>
      <c r="H958" s="434">
        <v>500000</v>
      </c>
      <c r="I958" s="435"/>
      <c r="J958" s="435"/>
      <c r="K958" s="109"/>
      <c r="L958" s="109"/>
      <c r="M958" s="109"/>
      <c r="N958" s="109"/>
      <c r="O958" s="109"/>
      <c r="P958" s="109"/>
      <c r="Q958" s="109"/>
      <c r="R958" s="109"/>
    </row>
    <row r="959" spans="1:18" ht="28">
      <c r="A959" s="359">
        <f>A952+1</f>
        <v>666</v>
      </c>
      <c r="B959" s="360">
        <v>3791001</v>
      </c>
      <c r="C959" s="392" t="s">
        <v>851</v>
      </c>
      <c r="D959" s="360" t="s">
        <v>832</v>
      </c>
      <c r="E959" s="360">
        <v>0</v>
      </c>
      <c r="F959" s="360">
        <v>1</v>
      </c>
      <c r="G959" s="360">
        <v>1</v>
      </c>
      <c r="H959" s="360">
        <v>11101502</v>
      </c>
      <c r="I959" s="397">
        <v>234504</v>
      </c>
      <c r="J959" s="363"/>
      <c r="K959" s="109"/>
      <c r="L959" s="109"/>
      <c r="M959" s="109"/>
      <c r="N959" s="109"/>
      <c r="O959" s="109"/>
      <c r="P959" s="109"/>
      <c r="Q959" s="109"/>
      <c r="R959" s="109"/>
    </row>
    <row r="960" spans="1:18" ht="15" customHeight="1">
      <c r="A960" s="345"/>
      <c r="B960" s="345"/>
      <c r="C960" s="345"/>
      <c r="D960" s="346"/>
      <c r="E960" s="346"/>
      <c r="F960" s="345"/>
      <c r="G960" s="109"/>
      <c r="H960" s="346"/>
      <c r="I960" s="109"/>
      <c r="J960" s="109"/>
      <c r="K960" s="109"/>
      <c r="L960" s="109"/>
      <c r="M960" s="109"/>
      <c r="N960" s="109"/>
      <c r="O960" s="109"/>
      <c r="P960" s="109"/>
      <c r="Q960" s="109"/>
      <c r="R960" s="109"/>
    </row>
    <row r="961" spans="1:18">
      <c r="A961" s="438" t="s">
        <v>773</v>
      </c>
      <c r="B961" s="438"/>
      <c r="C961" s="438"/>
      <c r="D961" s="438"/>
      <c r="E961" s="438"/>
      <c r="F961" s="438"/>
      <c r="G961" s="438"/>
      <c r="H961" s="438"/>
      <c r="I961" s="438"/>
      <c r="J961" s="438"/>
      <c r="K961" s="109"/>
      <c r="L961" s="109"/>
      <c r="M961" s="109"/>
      <c r="N961" s="109"/>
      <c r="O961" s="109"/>
      <c r="P961" s="109"/>
      <c r="Q961" s="109"/>
      <c r="R961" s="109"/>
    </row>
    <row r="962" spans="1:18">
      <c r="A962" s="345"/>
      <c r="B962" s="345"/>
      <c r="C962" s="345"/>
      <c r="D962" s="346"/>
      <c r="E962" s="346"/>
      <c r="F962" s="345"/>
      <c r="G962" s="109"/>
      <c r="H962" s="109"/>
      <c r="I962" s="109"/>
      <c r="J962" s="109"/>
      <c r="K962" s="109"/>
      <c r="L962" s="109"/>
      <c r="M962" s="109"/>
      <c r="N962" s="109"/>
      <c r="O962" s="109"/>
      <c r="P962" s="109"/>
      <c r="Q962" s="109"/>
      <c r="R962" s="109"/>
    </row>
    <row r="963" spans="1:18">
      <c r="A963" s="439" t="s">
        <v>774</v>
      </c>
      <c r="B963" s="439"/>
      <c r="C963" s="439"/>
      <c r="D963" s="439"/>
      <c r="E963" s="439"/>
      <c r="F963" s="439"/>
      <c r="G963" s="439"/>
      <c r="H963" s="439"/>
      <c r="I963" s="439"/>
      <c r="J963" s="439"/>
      <c r="K963" s="109"/>
      <c r="L963" s="109"/>
      <c r="M963" s="109"/>
      <c r="N963" s="109"/>
      <c r="O963" s="109"/>
      <c r="P963" s="109"/>
      <c r="Q963" s="109"/>
      <c r="R963" s="109"/>
    </row>
    <row r="964" spans="1:18">
      <c r="A964" s="391"/>
      <c r="B964" s="391"/>
      <c r="C964" s="391"/>
      <c r="D964" s="391"/>
      <c r="E964" s="391"/>
      <c r="F964" s="391"/>
      <c r="G964" s="391"/>
      <c r="H964" s="391"/>
      <c r="I964" s="391"/>
      <c r="J964" s="134"/>
      <c r="K964" s="109"/>
      <c r="L964" s="109"/>
      <c r="M964" s="109"/>
      <c r="N964" s="109"/>
      <c r="O964" s="109"/>
      <c r="P964" s="109"/>
      <c r="Q964" s="109"/>
      <c r="R964" s="109"/>
    </row>
    <row r="965" spans="1:18" ht="42.75" customHeight="1">
      <c r="A965" s="436" t="s">
        <v>138</v>
      </c>
      <c r="B965" s="436"/>
      <c r="C965" s="436"/>
      <c r="D965" s="436" t="s">
        <v>139</v>
      </c>
      <c r="E965" s="436"/>
      <c r="F965" s="436"/>
      <c r="G965" s="436"/>
      <c r="H965" s="436" t="s">
        <v>140</v>
      </c>
      <c r="I965" s="436"/>
      <c r="J965" s="436"/>
      <c r="K965" s="109"/>
      <c r="L965" s="109"/>
      <c r="M965" s="109"/>
      <c r="N965" s="109"/>
      <c r="O965" s="109"/>
      <c r="P965" s="109"/>
      <c r="Q965" s="109"/>
      <c r="R965" s="109"/>
    </row>
    <row r="966" spans="1:18">
      <c r="A966" s="436" t="s">
        <v>117</v>
      </c>
      <c r="B966" s="436"/>
      <c r="C966" s="436"/>
      <c r="D966" s="437" t="s">
        <v>118</v>
      </c>
      <c r="E966" s="437"/>
      <c r="F966" s="437"/>
      <c r="G966" s="437"/>
      <c r="H966" s="434">
        <v>10000000</v>
      </c>
      <c r="I966" s="435"/>
      <c r="J966" s="435"/>
      <c r="K966" s="109"/>
      <c r="L966" s="109"/>
      <c r="M966" s="109"/>
      <c r="N966" s="109"/>
      <c r="O966" s="109"/>
      <c r="P966" s="109"/>
      <c r="Q966" s="109"/>
      <c r="R966" s="109"/>
    </row>
    <row r="967" spans="1:18" ht="45">
      <c r="A967" s="123" t="s">
        <v>141</v>
      </c>
      <c r="B967" s="121" t="s">
        <v>142</v>
      </c>
      <c r="C967" s="121" t="s">
        <v>143</v>
      </c>
      <c r="D967" s="121" t="s">
        <v>144</v>
      </c>
      <c r="E967" s="121" t="s">
        <v>145</v>
      </c>
      <c r="F967" s="121" t="s">
        <v>146</v>
      </c>
      <c r="G967" s="121" t="s">
        <v>147</v>
      </c>
      <c r="H967" s="121" t="s">
        <v>148</v>
      </c>
      <c r="I967" s="121" t="s">
        <v>149</v>
      </c>
      <c r="J967" s="121" t="s">
        <v>150</v>
      </c>
      <c r="K967" s="109"/>
      <c r="L967" s="109"/>
      <c r="M967" s="109"/>
      <c r="N967" s="109"/>
      <c r="O967" s="109"/>
      <c r="P967" s="109"/>
      <c r="Q967" s="109"/>
      <c r="R967" s="109"/>
    </row>
    <row r="968" spans="1:18">
      <c r="A968" s="359">
        <f>A959+1</f>
        <v>667</v>
      </c>
      <c r="B968" s="360">
        <v>4412303</v>
      </c>
      <c r="C968" s="392" t="s">
        <v>852</v>
      </c>
      <c r="D968" s="360" t="s">
        <v>832</v>
      </c>
      <c r="E968" s="360">
        <v>0</v>
      </c>
      <c r="F968" s="360">
        <v>5</v>
      </c>
      <c r="G968" s="360">
        <v>5</v>
      </c>
      <c r="H968" s="360">
        <v>27112006</v>
      </c>
      <c r="I968" s="363"/>
      <c r="J968" s="363"/>
      <c r="K968" s="109"/>
      <c r="L968" s="109"/>
      <c r="M968" s="109"/>
      <c r="N968" s="109"/>
      <c r="O968" s="109"/>
      <c r="P968" s="109"/>
      <c r="Q968" s="109"/>
      <c r="R968" s="109"/>
    </row>
    <row r="969" spans="1:18" ht="15" customHeight="1">
      <c r="A969" s="345"/>
      <c r="B969" s="345"/>
      <c r="C969" s="345"/>
      <c r="D969" s="346"/>
      <c r="E969" s="346"/>
      <c r="F969" s="345"/>
      <c r="G969" s="109"/>
      <c r="H969" s="346"/>
      <c r="I969" s="109"/>
      <c r="J969" s="109"/>
      <c r="K969" s="109"/>
      <c r="L969" s="109"/>
      <c r="M969" s="109"/>
      <c r="N969" s="109"/>
      <c r="O969" s="109"/>
      <c r="P969" s="109"/>
      <c r="Q969" s="109"/>
      <c r="R969" s="109"/>
    </row>
    <row r="970" spans="1:18">
      <c r="A970" s="438" t="s">
        <v>773</v>
      </c>
      <c r="B970" s="438"/>
      <c r="C970" s="438"/>
      <c r="D970" s="438"/>
      <c r="E970" s="438"/>
      <c r="F970" s="438"/>
      <c r="G970" s="438"/>
      <c r="H970" s="438"/>
      <c r="I970" s="438"/>
      <c r="J970" s="438"/>
      <c r="K970" s="109"/>
      <c r="L970" s="109"/>
      <c r="M970" s="109"/>
      <c r="N970" s="109"/>
      <c r="O970" s="109"/>
      <c r="P970" s="109"/>
      <c r="Q970" s="109"/>
      <c r="R970" s="109"/>
    </row>
    <row r="971" spans="1:18">
      <c r="A971" s="345"/>
      <c r="B971" s="345"/>
      <c r="C971" s="345"/>
      <c r="D971" s="346"/>
      <c r="E971" s="346"/>
      <c r="F971" s="345"/>
      <c r="G971" s="109"/>
      <c r="H971" s="109"/>
      <c r="I971" s="109"/>
      <c r="J971" s="109"/>
      <c r="K971" s="109"/>
      <c r="L971" s="109"/>
      <c r="M971" s="109"/>
      <c r="N971" s="109"/>
      <c r="O971" s="109"/>
      <c r="P971" s="109"/>
      <c r="Q971" s="109"/>
      <c r="R971" s="109"/>
    </row>
    <row r="972" spans="1:18">
      <c r="A972" s="439" t="s">
        <v>774</v>
      </c>
      <c r="B972" s="439"/>
      <c r="C972" s="439"/>
      <c r="D972" s="439"/>
      <c r="E972" s="439"/>
      <c r="F972" s="439"/>
      <c r="G972" s="439"/>
      <c r="H972" s="439"/>
      <c r="I972" s="439"/>
      <c r="J972" s="439"/>
      <c r="K972" s="109"/>
      <c r="L972" s="109"/>
      <c r="M972" s="109"/>
      <c r="N972" s="109"/>
      <c r="O972" s="109"/>
      <c r="P972" s="109"/>
      <c r="Q972" s="109"/>
      <c r="R972" s="109"/>
    </row>
    <row r="973" spans="1:18">
      <c r="A973" s="391"/>
      <c r="B973" s="391"/>
      <c r="C973" s="391"/>
      <c r="D973" s="391"/>
      <c r="E973" s="391"/>
      <c r="F973" s="391"/>
      <c r="G973" s="391"/>
      <c r="H973" s="391"/>
      <c r="I973" s="391"/>
      <c r="J973" s="134"/>
      <c r="K973" s="109"/>
      <c r="L973" s="109"/>
      <c r="M973" s="109"/>
      <c r="N973" s="109"/>
      <c r="O973" s="109"/>
      <c r="P973" s="109"/>
      <c r="Q973" s="109"/>
      <c r="R973" s="109"/>
    </row>
    <row r="974" spans="1:18">
      <c r="A974" s="436" t="s">
        <v>138</v>
      </c>
      <c r="B974" s="436"/>
      <c r="C974" s="436"/>
      <c r="D974" s="436" t="s">
        <v>139</v>
      </c>
      <c r="E974" s="436"/>
      <c r="F974" s="436"/>
      <c r="G974" s="436"/>
      <c r="H974" s="436" t="s">
        <v>140</v>
      </c>
      <c r="I974" s="436"/>
      <c r="J974" s="436"/>
      <c r="K974" s="109"/>
      <c r="L974" s="109"/>
      <c r="M974" s="109"/>
      <c r="N974" s="109"/>
      <c r="O974" s="109"/>
      <c r="P974" s="109"/>
      <c r="Q974" s="109"/>
      <c r="R974" s="109"/>
    </row>
    <row r="975" spans="1:18" ht="42.75" customHeight="1">
      <c r="A975" s="436" t="s">
        <v>123</v>
      </c>
      <c r="B975" s="436"/>
      <c r="C975" s="436"/>
      <c r="D975" s="437" t="s">
        <v>124</v>
      </c>
      <c r="E975" s="437"/>
      <c r="F975" s="437"/>
      <c r="G975" s="437"/>
      <c r="H975" s="434">
        <v>35000000</v>
      </c>
      <c r="I975" s="435"/>
      <c r="J975" s="435"/>
      <c r="K975" s="109"/>
      <c r="L975" s="109"/>
      <c r="M975" s="109"/>
      <c r="N975" s="109"/>
      <c r="O975" s="109"/>
      <c r="P975" s="109"/>
      <c r="Q975" s="109"/>
      <c r="R975" s="109"/>
    </row>
    <row r="976" spans="1:18" ht="45">
      <c r="A976" s="123" t="s">
        <v>141</v>
      </c>
      <c r="B976" s="121" t="s">
        <v>142</v>
      </c>
      <c r="C976" s="121" t="s">
        <v>143</v>
      </c>
      <c r="D976" s="121" t="s">
        <v>144</v>
      </c>
      <c r="E976" s="121" t="s">
        <v>145</v>
      </c>
      <c r="F976" s="121" t="s">
        <v>146</v>
      </c>
      <c r="G976" s="121" t="s">
        <v>147</v>
      </c>
      <c r="H976" s="121" t="s">
        <v>148</v>
      </c>
      <c r="I976" s="121" t="s">
        <v>149</v>
      </c>
      <c r="J976" s="121" t="s">
        <v>150</v>
      </c>
      <c r="K976" s="109"/>
      <c r="L976" s="109"/>
      <c r="M976" s="109"/>
      <c r="N976" s="109"/>
      <c r="O976" s="109"/>
      <c r="P976" s="109"/>
      <c r="Q976" s="109"/>
      <c r="R976" s="109"/>
    </row>
    <row r="977" spans="1:18" ht="87" customHeight="1">
      <c r="A977" s="359">
        <f>A968+1</f>
        <v>668</v>
      </c>
      <c r="B977" s="360">
        <v>4523001</v>
      </c>
      <c r="C977" s="394" t="s">
        <v>853</v>
      </c>
      <c r="D977" s="360" t="s">
        <v>832</v>
      </c>
      <c r="E977" s="360">
        <v>0</v>
      </c>
      <c r="F977" s="360">
        <v>10</v>
      </c>
      <c r="G977" s="360">
        <v>10</v>
      </c>
      <c r="H977" s="360">
        <v>43211500</v>
      </c>
      <c r="I977" s="363"/>
      <c r="J977" s="363"/>
      <c r="K977" s="109"/>
      <c r="L977" s="109"/>
      <c r="M977" s="109"/>
      <c r="N977" s="109"/>
      <c r="O977" s="109"/>
      <c r="P977" s="109"/>
      <c r="Q977" s="109"/>
      <c r="R977" s="109"/>
    </row>
    <row r="978" spans="1:18">
      <c r="A978" s="345"/>
      <c r="B978" s="345"/>
      <c r="C978" s="345"/>
      <c r="D978" s="346"/>
      <c r="E978" s="346"/>
      <c r="F978" s="345"/>
      <c r="G978" s="109"/>
      <c r="H978" s="346"/>
      <c r="I978" s="109"/>
      <c r="J978" s="109"/>
      <c r="K978" s="109"/>
      <c r="L978" s="109"/>
      <c r="M978" s="109"/>
      <c r="N978" s="109"/>
      <c r="O978" s="109"/>
      <c r="P978" s="109"/>
      <c r="Q978" s="109"/>
      <c r="R978" s="109"/>
    </row>
    <row r="979" spans="1:18">
      <c r="A979" s="436" t="s">
        <v>138</v>
      </c>
      <c r="B979" s="436"/>
      <c r="C979" s="436"/>
      <c r="D979" s="436" t="s">
        <v>139</v>
      </c>
      <c r="E979" s="436"/>
      <c r="F979" s="436"/>
      <c r="G979" s="436"/>
      <c r="H979" s="436" t="s">
        <v>140</v>
      </c>
      <c r="I979" s="436"/>
      <c r="J979" s="436"/>
      <c r="K979" s="109"/>
      <c r="L979" s="109"/>
      <c r="M979" s="109"/>
      <c r="N979" s="109"/>
      <c r="O979" s="109"/>
      <c r="P979" s="109"/>
      <c r="Q979" s="109"/>
      <c r="R979" s="109"/>
    </row>
    <row r="980" spans="1:18" ht="33" customHeight="1">
      <c r="A980" s="436" t="s">
        <v>126</v>
      </c>
      <c r="B980" s="436"/>
      <c r="C980" s="436"/>
      <c r="D980" s="437" t="s">
        <v>127</v>
      </c>
      <c r="E980" s="437"/>
      <c r="F980" s="437"/>
      <c r="G980" s="437"/>
      <c r="H980" s="434">
        <v>15000000</v>
      </c>
      <c r="I980" s="435"/>
      <c r="J980" s="435"/>
      <c r="K980" s="109"/>
      <c r="L980" s="109"/>
      <c r="M980" s="109"/>
      <c r="N980" s="109"/>
      <c r="O980" s="109"/>
      <c r="P980" s="109"/>
      <c r="Q980" s="109"/>
      <c r="R980" s="109"/>
    </row>
    <row r="981" spans="1:18" ht="45">
      <c r="A981" s="123" t="s">
        <v>141</v>
      </c>
      <c r="B981" s="121" t="s">
        <v>142</v>
      </c>
      <c r="C981" s="121" t="s">
        <v>143</v>
      </c>
      <c r="D981" s="121" t="s">
        <v>144</v>
      </c>
      <c r="E981" s="121" t="s">
        <v>145</v>
      </c>
      <c r="F981" s="121" t="s">
        <v>146</v>
      </c>
      <c r="G981" s="121" t="s">
        <v>147</v>
      </c>
      <c r="H981" s="121" t="s">
        <v>148</v>
      </c>
      <c r="I981" s="121" t="s">
        <v>149</v>
      </c>
      <c r="J981" s="121" t="s">
        <v>150</v>
      </c>
      <c r="K981" s="109"/>
      <c r="L981" s="109"/>
      <c r="M981" s="109"/>
      <c r="N981" s="109"/>
      <c r="O981" s="109"/>
      <c r="P981" s="109"/>
      <c r="Q981" s="109"/>
      <c r="R981" s="109"/>
    </row>
    <row r="982" spans="1:18" ht="42">
      <c r="A982" s="359">
        <f>A977+1</f>
        <v>669</v>
      </c>
      <c r="B982" s="360">
        <v>47811</v>
      </c>
      <c r="C982" s="394" t="s">
        <v>854</v>
      </c>
      <c r="D982" s="360" t="s">
        <v>832</v>
      </c>
      <c r="E982" s="360">
        <v>0</v>
      </c>
      <c r="F982" s="360">
        <v>10</v>
      </c>
      <c r="G982" s="360">
        <v>10</v>
      </c>
      <c r="H982" s="360">
        <v>81112501</v>
      </c>
      <c r="I982" s="363"/>
      <c r="J982" s="363"/>
      <c r="K982" s="109"/>
      <c r="L982" s="109"/>
      <c r="M982" s="109"/>
      <c r="N982" s="109"/>
      <c r="O982" s="109"/>
      <c r="P982" s="109"/>
      <c r="Q982" s="109"/>
      <c r="R982" s="109"/>
    </row>
    <row r="983" spans="1:18" ht="36" customHeight="1">
      <c r="A983" s="359">
        <f>A982+1</f>
        <v>670</v>
      </c>
      <c r="B983" s="360">
        <v>47821</v>
      </c>
      <c r="C983" s="394" t="s">
        <v>855</v>
      </c>
      <c r="D983" s="360" t="s">
        <v>832</v>
      </c>
      <c r="E983" s="360">
        <v>0</v>
      </c>
      <c r="F983" s="360">
        <v>10</v>
      </c>
      <c r="G983" s="360">
        <v>10</v>
      </c>
      <c r="H983" s="360">
        <v>81112501</v>
      </c>
      <c r="I983" s="363"/>
      <c r="J983" s="363"/>
      <c r="K983" s="109"/>
      <c r="L983" s="109"/>
      <c r="M983" s="109"/>
      <c r="N983" s="109"/>
      <c r="O983" s="109"/>
      <c r="P983" s="109"/>
      <c r="Q983" s="109"/>
      <c r="R983" s="109"/>
    </row>
    <row r="984" spans="1:18">
      <c r="A984" s="345"/>
      <c r="B984" s="345"/>
      <c r="C984" s="345"/>
      <c r="D984" s="346"/>
      <c r="E984" s="346"/>
      <c r="F984" s="345"/>
      <c r="G984" s="109"/>
      <c r="H984" s="346"/>
      <c r="I984" s="109"/>
      <c r="J984" s="109"/>
      <c r="K984" s="109"/>
      <c r="L984" s="109"/>
      <c r="M984" s="109"/>
      <c r="N984" s="109"/>
      <c r="O984" s="109"/>
      <c r="P984" s="109"/>
      <c r="Q984" s="109"/>
      <c r="R984" s="109"/>
    </row>
    <row r="985" spans="1:18">
      <c r="A985" s="436" t="s">
        <v>138</v>
      </c>
      <c r="B985" s="436"/>
      <c r="C985" s="436"/>
      <c r="D985" s="436" t="s">
        <v>139</v>
      </c>
      <c r="E985" s="436"/>
      <c r="F985" s="436"/>
      <c r="G985" s="436"/>
      <c r="H985" s="436" t="s">
        <v>140</v>
      </c>
      <c r="I985" s="436"/>
      <c r="J985" s="436"/>
      <c r="K985" s="109"/>
      <c r="L985" s="109"/>
      <c r="M985" s="109"/>
      <c r="N985" s="109"/>
      <c r="O985" s="109"/>
      <c r="P985" s="109"/>
      <c r="Q985" s="109"/>
      <c r="R985" s="109"/>
    </row>
    <row r="986" spans="1:18" ht="35.25" customHeight="1">
      <c r="A986" s="436" t="s">
        <v>123</v>
      </c>
      <c r="B986" s="436"/>
      <c r="C986" s="436"/>
      <c r="D986" s="437" t="s">
        <v>124</v>
      </c>
      <c r="E986" s="437"/>
      <c r="F986" s="437"/>
      <c r="G986" s="437"/>
      <c r="H986" s="434">
        <v>15000000</v>
      </c>
      <c r="I986" s="435"/>
      <c r="J986" s="435"/>
      <c r="K986" s="109"/>
      <c r="L986" s="109"/>
      <c r="M986" s="109"/>
      <c r="N986" s="109"/>
      <c r="O986" s="109"/>
      <c r="P986" s="109"/>
      <c r="Q986" s="109"/>
      <c r="R986" s="109"/>
    </row>
    <row r="987" spans="1:18" ht="54.75" customHeight="1">
      <c r="A987" s="123" t="s">
        <v>141</v>
      </c>
      <c r="B987" s="121" t="s">
        <v>142</v>
      </c>
      <c r="C987" s="121" t="s">
        <v>143</v>
      </c>
      <c r="D987" s="121" t="s">
        <v>144</v>
      </c>
      <c r="E987" s="121" t="s">
        <v>145</v>
      </c>
      <c r="F987" s="121" t="s">
        <v>146</v>
      </c>
      <c r="G987" s="121" t="s">
        <v>147</v>
      </c>
      <c r="H987" s="121" t="s">
        <v>148</v>
      </c>
      <c r="I987" s="121" t="s">
        <v>149</v>
      </c>
      <c r="J987" s="121" t="s">
        <v>150</v>
      </c>
      <c r="K987" s="109"/>
      <c r="L987" s="109"/>
      <c r="M987" s="109"/>
      <c r="N987" s="109"/>
      <c r="O987" s="109"/>
      <c r="P987" s="109"/>
      <c r="Q987" s="109"/>
      <c r="R987" s="109"/>
    </row>
    <row r="988" spans="1:18" ht="82.5" customHeight="1">
      <c r="A988" s="359">
        <f>A983+1</f>
        <v>671</v>
      </c>
      <c r="B988" s="360">
        <v>4526601</v>
      </c>
      <c r="C988" s="394" t="s">
        <v>856</v>
      </c>
      <c r="D988" s="360" t="s">
        <v>832</v>
      </c>
      <c r="E988" s="360">
        <v>0</v>
      </c>
      <c r="F988" s="360">
        <v>2</v>
      </c>
      <c r="G988" s="360">
        <v>2</v>
      </c>
      <c r="H988" s="360">
        <v>43212100</v>
      </c>
      <c r="I988" s="363"/>
      <c r="J988" s="363"/>
      <c r="K988" s="109"/>
      <c r="L988" s="109"/>
      <c r="M988" s="109"/>
      <c r="N988" s="109"/>
      <c r="O988" s="109"/>
      <c r="P988" s="109"/>
      <c r="Q988" s="109"/>
      <c r="R988" s="109"/>
    </row>
    <row r="989" spans="1:18" ht="95.25" customHeight="1">
      <c r="A989" s="359">
        <f>A988+1</f>
        <v>672</v>
      </c>
      <c r="B989" s="360">
        <v>4526601</v>
      </c>
      <c r="C989" s="394" t="s">
        <v>857</v>
      </c>
      <c r="D989" s="360" t="s">
        <v>832</v>
      </c>
      <c r="E989" s="360">
        <v>0</v>
      </c>
      <c r="F989" s="360">
        <v>3</v>
      </c>
      <c r="G989" s="360">
        <v>3</v>
      </c>
      <c r="H989" s="360">
        <v>43212100</v>
      </c>
      <c r="I989" s="363"/>
      <c r="J989" s="363"/>
      <c r="K989" s="109"/>
      <c r="L989" s="109"/>
      <c r="M989" s="109"/>
      <c r="N989" s="109"/>
      <c r="O989" s="109"/>
      <c r="P989" s="109"/>
      <c r="Q989" s="109"/>
      <c r="R989" s="109"/>
    </row>
    <row r="990" spans="1:18" ht="67.5" customHeight="1">
      <c r="A990" s="359">
        <f>A989+1</f>
        <v>673</v>
      </c>
      <c r="B990" s="360">
        <v>45263</v>
      </c>
      <c r="C990" s="394" t="s">
        <v>858</v>
      </c>
      <c r="D990" s="360" t="s">
        <v>832</v>
      </c>
      <c r="E990" s="360">
        <v>0</v>
      </c>
      <c r="F990" s="360">
        <v>1</v>
      </c>
      <c r="G990" s="360">
        <v>1</v>
      </c>
      <c r="H990" s="360">
        <v>43212100</v>
      </c>
      <c r="I990" s="363"/>
      <c r="J990" s="363"/>
      <c r="K990" s="109"/>
      <c r="L990" s="109"/>
      <c r="M990" s="109"/>
      <c r="N990" s="109"/>
      <c r="O990" s="109"/>
      <c r="P990" s="109"/>
      <c r="Q990" s="109"/>
      <c r="R990" s="109"/>
    </row>
    <row r="991" spans="1:18">
      <c r="A991" s="345"/>
      <c r="B991" s="345"/>
      <c r="C991" s="345"/>
      <c r="D991" s="346"/>
      <c r="E991" s="346"/>
      <c r="F991" s="345"/>
      <c r="G991" s="109"/>
      <c r="H991" s="346"/>
      <c r="I991" s="109"/>
      <c r="J991" s="109"/>
      <c r="K991" s="109"/>
      <c r="L991" s="109"/>
      <c r="M991" s="109"/>
      <c r="N991" s="109"/>
      <c r="O991" s="109"/>
      <c r="P991" s="109"/>
      <c r="Q991" s="109"/>
      <c r="R991" s="109"/>
    </row>
    <row r="992" spans="1:18">
      <c r="A992" s="436" t="s">
        <v>138</v>
      </c>
      <c r="B992" s="436"/>
      <c r="C992" s="436"/>
      <c r="D992" s="436" t="s">
        <v>139</v>
      </c>
      <c r="E992" s="436"/>
      <c r="F992" s="436"/>
      <c r="G992" s="436"/>
      <c r="H992" s="436" t="s">
        <v>140</v>
      </c>
      <c r="I992" s="436"/>
      <c r="J992" s="436"/>
      <c r="K992" s="109"/>
      <c r="L992" s="109"/>
      <c r="M992" s="109"/>
      <c r="N992" s="109"/>
      <c r="O992" s="109"/>
      <c r="P992" s="109"/>
      <c r="Q992" s="109"/>
      <c r="R992" s="109"/>
    </row>
    <row r="993" spans="1:18" ht="40.5" customHeight="1">
      <c r="A993" s="436" t="s">
        <v>123</v>
      </c>
      <c r="B993" s="436"/>
      <c r="C993" s="436"/>
      <c r="D993" s="437" t="s">
        <v>124</v>
      </c>
      <c r="E993" s="437"/>
      <c r="F993" s="437"/>
      <c r="G993" s="437"/>
      <c r="H993" s="434">
        <v>7000000</v>
      </c>
      <c r="I993" s="435"/>
      <c r="J993" s="435"/>
      <c r="K993" s="109"/>
      <c r="L993" s="109"/>
      <c r="M993" s="109"/>
      <c r="N993" s="109"/>
      <c r="O993" s="109"/>
      <c r="P993" s="109"/>
      <c r="Q993" s="109"/>
      <c r="R993" s="109"/>
    </row>
    <row r="994" spans="1:18" ht="45">
      <c r="A994" s="123" t="s">
        <v>141</v>
      </c>
      <c r="B994" s="121" t="s">
        <v>142</v>
      </c>
      <c r="C994" s="121" t="s">
        <v>143</v>
      </c>
      <c r="D994" s="121" t="s">
        <v>144</v>
      </c>
      <c r="E994" s="121" t="s">
        <v>145</v>
      </c>
      <c r="F994" s="121" t="s">
        <v>146</v>
      </c>
      <c r="G994" s="121" t="s">
        <v>147</v>
      </c>
      <c r="H994" s="121" t="s">
        <v>148</v>
      </c>
      <c r="I994" s="121" t="s">
        <v>149</v>
      </c>
      <c r="J994" s="121" t="s">
        <v>150</v>
      </c>
      <c r="K994" s="109"/>
      <c r="L994" s="109"/>
      <c r="M994" s="109"/>
      <c r="N994" s="109"/>
      <c r="O994" s="109"/>
      <c r="P994" s="109"/>
      <c r="Q994" s="109"/>
      <c r="R994" s="109"/>
    </row>
    <row r="995" spans="1:18" ht="112">
      <c r="A995" s="359">
        <f>A990+1</f>
        <v>674</v>
      </c>
      <c r="B995" s="360">
        <v>45262</v>
      </c>
      <c r="C995" s="394" t="s">
        <v>859</v>
      </c>
      <c r="D995" s="360" t="s">
        <v>832</v>
      </c>
      <c r="E995" s="360">
        <v>0</v>
      </c>
      <c r="F995" s="360">
        <v>2</v>
      </c>
      <c r="G995" s="360">
        <v>2</v>
      </c>
      <c r="H995" s="360">
        <v>43211711</v>
      </c>
      <c r="I995" s="363"/>
      <c r="J995" s="363"/>
      <c r="K995" s="109"/>
      <c r="L995" s="109"/>
      <c r="M995" s="109"/>
      <c r="N995" s="109"/>
      <c r="O995" s="109"/>
      <c r="P995" s="109"/>
      <c r="Q995" s="109"/>
      <c r="R995" s="109"/>
    </row>
    <row r="996" spans="1:18" ht="15" customHeight="1">
      <c r="A996" s="345"/>
      <c r="B996" s="345"/>
      <c r="C996" s="345"/>
      <c r="D996" s="346"/>
      <c r="E996" s="346"/>
      <c r="F996" s="345"/>
      <c r="G996" s="109"/>
      <c r="H996" s="346"/>
      <c r="I996" s="109"/>
      <c r="J996" s="109"/>
      <c r="K996" s="109"/>
      <c r="L996" s="109"/>
      <c r="M996" s="109"/>
      <c r="N996" s="109"/>
      <c r="O996" s="109"/>
      <c r="P996" s="109"/>
      <c r="Q996" s="109"/>
      <c r="R996" s="109"/>
    </row>
    <row r="997" spans="1:18">
      <c r="A997" s="438" t="s">
        <v>623</v>
      </c>
      <c r="B997" s="438"/>
      <c r="C997" s="438"/>
      <c r="D997" s="438"/>
      <c r="E997" s="438"/>
      <c r="F997" s="438"/>
      <c r="G997" s="438"/>
      <c r="H997" s="438"/>
      <c r="I997" s="438"/>
      <c r="J997" s="438"/>
      <c r="K997" s="109"/>
      <c r="L997" s="109"/>
      <c r="M997" s="109"/>
      <c r="N997" s="109"/>
      <c r="O997" s="109"/>
      <c r="P997" s="109"/>
      <c r="Q997" s="109"/>
      <c r="R997" s="109"/>
    </row>
    <row r="998" spans="1:18">
      <c r="A998" s="345"/>
      <c r="B998" s="345"/>
      <c r="C998" s="345"/>
      <c r="D998" s="346"/>
      <c r="E998" s="346"/>
      <c r="F998" s="345"/>
      <c r="G998" s="109"/>
      <c r="H998" s="109"/>
      <c r="I998" s="109"/>
      <c r="J998" s="109"/>
      <c r="K998" s="109"/>
      <c r="L998" s="109"/>
      <c r="M998" s="109"/>
      <c r="N998" s="109"/>
      <c r="O998" s="109"/>
      <c r="P998" s="109"/>
      <c r="Q998" s="109"/>
      <c r="R998" s="109"/>
    </row>
    <row r="999" spans="1:18">
      <c r="A999" s="439" t="s">
        <v>624</v>
      </c>
      <c r="B999" s="439"/>
      <c r="C999" s="439"/>
      <c r="D999" s="439"/>
      <c r="E999" s="439"/>
      <c r="F999" s="439"/>
      <c r="G999" s="439"/>
      <c r="H999" s="439"/>
      <c r="I999" s="439"/>
      <c r="J999" s="439"/>
      <c r="K999" s="109"/>
      <c r="L999" s="109"/>
      <c r="M999" s="109"/>
      <c r="N999" s="109"/>
      <c r="O999" s="109"/>
      <c r="P999" s="109"/>
      <c r="Q999" s="109"/>
      <c r="R999" s="109"/>
    </row>
    <row r="1000" spans="1:18">
      <c r="A1000" s="345"/>
      <c r="B1000" s="345"/>
      <c r="C1000" s="345"/>
      <c r="D1000" s="346"/>
      <c r="E1000" s="346"/>
      <c r="F1000" s="345"/>
      <c r="G1000" s="109"/>
      <c r="H1000" s="346"/>
      <c r="I1000" s="109"/>
      <c r="J1000" s="109"/>
      <c r="K1000" s="109"/>
      <c r="L1000" s="109"/>
      <c r="M1000" s="109"/>
      <c r="N1000" s="109"/>
      <c r="O1000" s="109"/>
      <c r="P1000" s="109"/>
      <c r="Q1000" s="109"/>
      <c r="R1000" s="109"/>
    </row>
    <row r="1001" spans="1:18">
      <c r="A1001" s="436" t="s">
        <v>138</v>
      </c>
      <c r="B1001" s="436"/>
      <c r="C1001" s="436"/>
      <c r="D1001" s="436" t="s">
        <v>139</v>
      </c>
      <c r="E1001" s="436"/>
      <c r="F1001" s="436"/>
      <c r="G1001" s="436"/>
      <c r="H1001" s="436" t="s">
        <v>140</v>
      </c>
      <c r="I1001" s="436"/>
      <c r="J1001" s="436"/>
      <c r="K1001" s="109"/>
      <c r="L1001" s="109"/>
      <c r="M1001" s="109"/>
      <c r="N1001" s="109"/>
      <c r="O1001" s="109"/>
      <c r="P1001" s="109"/>
      <c r="Q1001" s="109"/>
      <c r="R1001" s="109"/>
    </row>
    <row r="1002" spans="1:18" ht="53.25" customHeight="1">
      <c r="A1002" s="436" t="s">
        <v>90</v>
      </c>
      <c r="B1002" s="436"/>
      <c r="C1002" s="436"/>
      <c r="D1002" s="437" t="s">
        <v>91</v>
      </c>
      <c r="E1002" s="437"/>
      <c r="F1002" s="437"/>
      <c r="G1002" s="437"/>
      <c r="H1002" s="434">
        <v>8000000</v>
      </c>
      <c r="I1002" s="435"/>
      <c r="J1002" s="435"/>
      <c r="K1002" s="109"/>
      <c r="L1002" s="109"/>
      <c r="M1002" s="109"/>
      <c r="N1002" s="109"/>
      <c r="O1002" s="109"/>
      <c r="P1002" s="109"/>
      <c r="Q1002" s="109"/>
      <c r="R1002" s="109"/>
    </row>
    <row r="1003" spans="1:18" ht="45">
      <c r="A1003" s="123" t="s">
        <v>141</v>
      </c>
      <c r="B1003" s="121" t="s">
        <v>142</v>
      </c>
      <c r="C1003" s="121" t="s">
        <v>143</v>
      </c>
      <c r="D1003" s="121" t="s">
        <v>144</v>
      </c>
      <c r="E1003" s="121" t="s">
        <v>145</v>
      </c>
      <c r="F1003" s="121" t="s">
        <v>146</v>
      </c>
      <c r="G1003" s="121" t="s">
        <v>147</v>
      </c>
      <c r="H1003" s="121" t="s">
        <v>148</v>
      </c>
      <c r="I1003" s="121" t="s">
        <v>149</v>
      </c>
      <c r="J1003" s="121" t="s">
        <v>150</v>
      </c>
      <c r="K1003" s="109"/>
      <c r="L1003" s="109"/>
      <c r="M1003" s="109"/>
      <c r="N1003" s="109"/>
      <c r="O1003" s="109"/>
      <c r="P1003" s="109"/>
      <c r="Q1003" s="109"/>
      <c r="R1003" s="109"/>
    </row>
    <row r="1004" spans="1:18" ht="112">
      <c r="A1004" s="359">
        <f>A995+1</f>
        <v>675</v>
      </c>
      <c r="B1004" s="360">
        <v>8713000</v>
      </c>
      <c r="C1004" s="394" t="s">
        <v>860</v>
      </c>
      <c r="D1004" s="360" t="s">
        <v>832</v>
      </c>
      <c r="E1004" s="360">
        <v>0</v>
      </c>
      <c r="F1004" s="360">
        <v>1</v>
      </c>
      <c r="G1004" s="360">
        <v>1</v>
      </c>
      <c r="H1004" s="360">
        <v>72154066</v>
      </c>
      <c r="I1004" s="363"/>
      <c r="J1004" s="363"/>
      <c r="K1004" s="109"/>
      <c r="L1004" s="109"/>
      <c r="M1004" s="109"/>
      <c r="N1004" s="109"/>
      <c r="O1004" s="109"/>
      <c r="P1004" s="109"/>
      <c r="Q1004" s="109"/>
      <c r="R1004" s="109"/>
    </row>
    <row r="1005" spans="1:18" ht="15" customHeight="1">
      <c r="A1005" s="345"/>
      <c r="B1005" s="345"/>
      <c r="C1005" s="345"/>
      <c r="D1005" s="346"/>
      <c r="E1005" s="346"/>
      <c r="F1005" s="345"/>
      <c r="G1005" s="109"/>
      <c r="H1005" s="346"/>
      <c r="I1005" s="109"/>
      <c r="J1005" s="109"/>
      <c r="K1005" s="109"/>
      <c r="L1005" s="109"/>
      <c r="M1005" s="109"/>
      <c r="N1005" s="109"/>
      <c r="O1005" s="109"/>
      <c r="P1005" s="109"/>
      <c r="Q1005" s="109"/>
      <c r="R1005" s="109"/>
    </row>
    <row r="1006" spans="1:18">
      <c r="A1006" s="438" t="s">
        <v>136</v>
      </c>
      <c r="B1006" s="438"/>
      <c r="C1006" s="438"/>
      <c r="D1006" s="438"/>
      <c r="E1006" s="438"/>
      <c r="F1006" s="438"/>
      <c r="G1006" s="438"/>
      <c r="H1006" s="438"/>
      <c r="I1006" s="438"/>
      <c r="J1006" s="438"/>
      <c r="K1006" s="109"/>
      <c r="L1006" s="109"/>
      <c r="M1006" s="109"/>
      <c r="N1006" s="109"/>
      <c r="O1006" s="109"/>
      <c r="P1006" s="109"/>
      <c r="Q1006" s="109"/>
      <c r="R1006" s="109"/>
    </row>
    <row r="1007" spans="1:18">
      <c r="A1007" s="345"/>
      <c r="B1007" s="345"/>
      <c r="C1007" s="345"/>
      <c r="D1007" s="346"/>
      <c r="E1007" s="346"/>
      <c r="F1007" s="345"/>
      <c r="G1007" s="109"/>
      <c r="H1007" s="109"/>
      <c r="I1007" s="109"/>
      <c r="J1007" s="109"/>
      <c r="K1007" s="109"/>
      <c r="L1007" s="109"/>
      <c r="M1007" s="109"/>
      <c r="N1007" s="109"/>
      <c r="O1007" s="109"/>
      <c r="P1007" s="109"/>
      <c r="Q1007" s="109"/>
      <c r="R1007" s="109"/>
    </row>
    <row r="1008" spans="1:18">
      <c r="A1008" s="439" t="s">
        <v>137</v>
      </c>
      <c r="B1008" s="439"/>
      <c r="C1008" s="439"/>
      <c r="D1008" s="439"/>
      <c r="E1008" s="439"/>
      <c r="F1008" s="439"/>
      <c r="G1008" s="439"/>
      <c r="H1008" s="439"/>
      <c r="I1008" s="439"/>
      <c r="J1008" s="439"/>
      <c r="K1008" s="109"/>
      <c r="L1008" s="109"/>
      <c r="M1008" s="109"/>
      <c r="N1008" s="109"/>
      <c r="O1008" s="109"/>
      <c r="P1008" s="109"/>
      <c r="Q1008" s="109"/>
      <c r="R1008" s="109"/>
    </row>
    <row r="1009" spans="1:18">
      <c r="A1009" s="345"/>
      <c r="B1009" s="345"/>
      <c r="C1009" s="345"/>
      <c r="D1009" s="346"/>
      <c r="E1009" s="346"/>
      <c r="F1009" s="345"/>
      <c r="G1009" s="109"/>
      <c r="H1009" s="346"/>
      <c r="I1009" s="109"/>
      <c r="J1009" s="109"/>
      <c r="K1009" s="109"/>
      <c r="L1009" s="109"/>
      <c r="M1009" s="109"/>
      <c r="N1009" s="109"/>
      <c r="O1009" s="109"/>
      <c r="P1009" s="109"/>
      <c r="Q1009" s="109"/>
      <c r="R1009" s="109"/>
    </row>
    <row r="1010" spans="1:18">
      <c r="A1010" s="436" t="s">
        <v>138</v>
      </c>
      <c r="B1010" s="436"/>
      <c r="C1010" s="436"/>
      <c r="D1010" s="436" t="s">
        <v>139</v>
      </c>
      <c r="E1010" s="436"/>
      <c r="F1010" s="436"/>
      <c r="G1010" s="436"/>
      <c r="H1010" s="436" t="s">
        <v>140</v>
      </c>
      <c r="I1010" s="436"/>
      <c r="J1010" s="436"/>
      <c r="K1010" s="109"/>
      <c r="L1010" s="109"/>
      <c r="M1010" s="109"/>
      <c r="N1010" s="109"/>
      <c r="O1010" s="109"/>
      <c r="P1010" s="109"/>
      <c r="Q1010" s="109"/>
      <c r="R1010" s="109"/>
    </row>
    <row r="1011" spans="1:18" ht="49.5" customHeight="1">
      <c r="A1011" s="436" t="s">
        <v>104</v>
      </c>
      <c r="B1011" s="436"/>
      <c r="C1011" s="436"/>
      <c r="D1011" s="437" t="s">
        <v>105</v>
      </c>
      <c r="E1011" s="437"/>
      <c r="F1011" s="437"/>
      <c r="G1011" s="437"/>
      <c r="H1011" s="434">
        <v>30000000</v>
      </c>
      <c r="I1011" s="435"/>
      <c r="J1011" s="435"/>
      <c r="K1011" s="109"/>
      <c r="L1011" s="109"/>
      <c r="M1011" s="109"/>
      <c r="N1011" s="109"/>
      <c r="O1011" s="109"/>
      <c r="P1011" s="109"/>
      <c r="Q1011" s="109"/>
      <c r="R1011" s="109"/>
    </row>
    <row r="1012" spans="1:18" ht="45">
      <c r="A1012" s="186" t="s">
        <v>141</v>
      </c>
      <c r="B1012" s="124" t="s">
        <v>142</v>
      </c>
      <c r="C1012" s="124" t="s">
        <v>143</v>
      </c>
      <c r="D1012" s="124" t="s">
        <v>144</v>
      </c>
      <c r="E1012" s="124" t="s">
        <v>145</v>
      </c>
      <c r="F1012" s="124" t="s">
        <v>146</v>
      </c>
      <c r="G1012" s="124" t="s">
        <v>147</v>
      </c>
      <c r="H1012" s="124" t="s">
        <v>148</v>
      </c>
      <c r="I1012" s="124" t="s">
        <v>149</v>
      </c>
      <c r="J1012" s="124" t="s">
        <v>150</v>
      </c>
      <c r="K1012" s="109"/>
      <c r="L1012" s="109"/>
      <c r="M1012" s="109"/>
      <c r="N1012" s="109"/>
      <c r="O1012" s="109"/>
      <c r="P1012" s="109"/>
      <c r="Q1012" s="109"/>
      <c r="R1012" s="109"/>
    </row>
    <row r="1013" spans="1:18" ht="28">
      <c r="A1013" s="359">
        <f>A1004+1</f>
        <v>676</v>
      </c>
      <c r="B1013" s="360">
        <v>3527012</v>
      </c>
      <c r="C1013" s="394" t="s">
        <v>861</v>
      </c>
      <c r="D1013" s="360" t="s">
        <v>862</v>
      </c>
      <c r="E1013" s="360">
        <v>0</v>
      </c>
      <c r="F1013" s="360">
        <v>40</v>
      </c>
      <c r="G1013" s="360">
        <f>F1013</f>
        <v>40</v>
      </c>
      <c r="H1013" s="360">
        <v>42311511</v>
      </c>
      <c r="I1013" s="398"/>
      <c r="J1013" s="398"/>
      <c r="K1013" s="109"/>
      <c r="L1013" s="109"/>
      <c r="M1013" s="109"/>
      <c r="N1013" s="109"/>
      <c r="O1013" s="109"/>
      <c r="P1013" s="109"/>
      <c r="Q1013" s="109"/>
      <c r="R1013" s="109"/>
    </row>
    <row r="1014" spans="1:18">
      <c r="A1014" s="359">
        <f>A1013+1</f>
        <v>677</v>
      </c>
      <c r="B1014" s="360">
        <v>3527011</v>
      </c>
      <c r="C1014" s="394" t="s">
        <v>863</v>
      </c>
      <c r="D1014" s="360" t="s">
        <v>32</v>
      </c>
      <c r="E1014" s="360">
        <v>0</v>
      </c>
      <c r="F1014" s="360">
        <v>200</v>
      </c>
      <c r="G1014" s="360">
        <f t="shared" ref="G1014:G1040" si="46">F1014</f>
        <v>200</v>
      </c>
      <c r="H1014" s="360">
        <v>42311605</v>
      </c>
      <c r="I1014" s="398"/>
      <c r="J1014" s="398"/>
      <c r="K1014" s="109"/>
      <c r="L1014" s="109"/>
      <c r="M1014" s="109"/>
      <c r="N1014" s="109"/>
      <c r="O1014" s="109"/>
      <c r="P1014" s="109"/>
      <c r="Q1014" s="109"/>
      <c r="R1014" s="109"/>
    </row>
    <row r="1015" spans="1:18">
      <c r="A1015" s="359">
        <f t="shared" ref="A1015:A1040" si="47">A1014+1</f>
        <v>678</v>
      </c>
      <c r="B1015" s="360">
        <v>4817199</v>
      </c>
      <c r="C1015" s="394" t="s">
        <v>864</v>
      </c>
      <c r="D1015" s="360" t="s">
        <v>832</v>
      </c>
      <c r="E1015" s="360">
        <v>0</v>
      </c>
      <c r="F1015" s="360">
        <v>40</v>
      </c>
      <c r="G1015" s="360">
        <f t="shared" si="46"/>
        <v>40</v>
      </c>
      <c r="H1015" s="360">
        <v>41104104</v>
      </c>
      <c r="I1015" s="398"/>
      <c r="J1015" s="398"/>
      <c r="K1015" s="109"/>
      <c r="L1015" s="109"/>
      <c r="M1015" s="109"/>
      <c r="N1015" s="109"/>
      <c r="O1015" s="109"/>
      <c r="P1015" s="109"/>
      <c r="Q1015" s="109"/>
      <c r="R1015" s="109"/>
    </row>
    <row r="1016" spans="1:18">
      <c r="A1016" s="359">
        <f t="shared" si="47"/>
        <v>679</v>
      </c>
      <c r="B1016" s="360">
        <v>4815007</v>
      </c>
      <c r="C1016" s="394" t="s">
        <v>865</v>
      </c>
      <c r="D1016" s="360" t="s">
        <v>862</v>
      </c>
      <c r="E1016" s="360">
        <v>0</v>
      </c>
      <c r="F1016" s="360">
        <v>8</v>
      </c>
      <c r="G1016" s="360">
        <f t="shared" si="46"/>
        <v>8</v>
      </c>
      <c r="H1016" s="360">
        <v>51000000</v>
      </c>
      <c r="I1016" s="398"/>
      <c r="J1016" s="398"/>
      <c r="K1016" s="109"/>
      <c r="L1016" s="109"/>
      <c r="M1016" s="109"/>
      <c r="N1016" s="109"/>
      <c r="O1016" s="109"/>
      <c r="P1016" s="109"/>
      <c r="Q1016" s="109"/>
      <c r="R1016" s="109"/>
    </row>
    <row r="1017" spans="1:18">
      <c r="A1017" s="359">
        <f t="shared" si="47"/>
        <v>680</v>
      </c>
      <c r="B1017" s="360">
        <v>3414062</v>
      </c>
      <c r="C1017" s="394" t="s">
        <v>866</v>
      </c>
      <c r="D1017" s="360" t="s">
        <v>832</v>
      </c>
      <c r="E1017" s="360">
        <v>0</v>
      </c>
      <c r="F1017" s="360">
        <v>200</v>
      </c>
      <c r="G1017" s="360">
        <f t="shared" si="46"/>
        <v>200</v>
      </c>
      <c r="H1017" s="360">
        <v>51121900</v>
      </c>
      <c r="I1017" s="398"/>
      <c r="J1017" s="398"/>
      <c r="K1017" s="109"/>
      <c r="L1017" s="109"/>
      <c r="M1017" s="109"/>
      <c r="N1017" s="109"/>
      <c r="O1017" s="109"/>
      <c r="P1017" s="109"/>
      <c r="Q1017" s="109"/>
      <c r="R1017" s="109"/>
    </row>
    <row r="1018" spans="1:18">
      <c r="A1018" s="359">
        <f t="shared" si="47"/>
        <v>681</v>
      </c>
      <c r="B1018" s="360">
        <v>4815001</v>
      </c>
      <c r="C1018" s="394" t="s">
        <v>867</v>
      </c>
      <c r="D1018" s="360" t="s">
        <v>832</v>
      </c>
      <c r="E1018" s="360">
        <v>0</v>
      </c>
      <c r="F1018" s="360">
        <v>200</v>
      </c>
      <c r="G1018" s="360">
        <f t="shared" si="46"/>
        <v>200</v>
      </c>
      <c r="H1018" s="360">
        <v>41122004</v>
      </c>
      <c r="I1018" s="398"/>
      <c r="J1018" s="398"/>
      <c r="K1018" s="109"/>
      <c r="L1018" s="109"/>
      <c r="M1018" s="109"/>
      <c r="N1018" s="109"/>
      <c r="O1018" s="109"/>
      <c r="P1018" s="109"/>
      <c r="Q1018" s="109"/>
      <c r="R1018" s="109"/>
    </row>
    <row r="1019" spans="1:18">
      <c r="A1019" s="359">
        <f t="shared" si="47"/>
        <v>682</v>
      </c>
      <c r="B1019" s="360">
        <v>4815001</v>
      </c>
      <c r="C1019" s="394" t="s">
        <v>868</v>
      </c>
      <c r="D1019" s="360" t="s">
        <v>832</v>
      </c>
      <c r="E1019" s="360">
        <v>0</v>
      </c>
      <c r="F1019" s="360">
        <v>200</v>
      </c>
      <c r="G1019" s="360">
        <f t="shared" si="46"/>
        <v>200</v>
      </c>
      <c r="H1019" s="360">
        <v>41122004</v>
      </c>
      <c r="I1019" s="398"/>
      <c r="J1019" s="398"/>
      <c r="K1019" s="109"/>
      <c r="L1019" s="109"/>
      <c r="M1019" s="109"/>
      <c r="N1019" s="109"/>
      <c r="O1019" s="109"/>
      <c r="P1019" s="109"/>
      <c r="Q1019" s="109"/>
      <c r="R1019" s="109"/>
    </row>
    <row r="1020" spans="1:18">
      <c r="A1020" s="359">
        <f t="shared" si="47"/>
        <v>683</v>
      </c>
      <c r="B1020" s="360">
        <v>4815001</v>
      </c>
      <c r="C1020" s="394" t="s">
        <v>869</v>
      </c>
      <c r="D1020" s="360" t="s">
        <v>832</v>
      </c>
      <c r="E1020" s="360">
        <v>0</v>
      </c>
      <c r="F1020" s="360">
        <v>200</v>
      </c>
      <c r="G1020" s="360">
        <f t="shared" si="46"/>
        <v>200</v>
      </c>
      <c r="H1020" s="360">
        <v>41122004</v>
      </c>
      <c r="I1020" s="398"/>
      <c r="J1020" s="398"/>
      <c r="K1020" s="109"/>
      <c r="L1020" s="109"/>
      <c r="M1020" s="109"/>
      <c r="N1020" s="109"/>
      <c r="O1020" s="109"/>
      <c r="P1020" s="109"/>
      <c r="Q1020" s="109"/>
      <c r="R1020" s="109"/>
    </row>
    <row r="1021" spans="1:18">
      <c r="A1021" s="359">
        <f t="shared" si="47"/>
        <v>684</v>
      </c>
      <c r="B1021" s="360">
        <v>4815005</v>
      </c>
      <c r="C1021" s="394" t="s">
        <v>870</v>
      </c>
      <c r="D1021" s="360" t="s">
        <v>832</v>
      </c>
      <c r="E1021" s="360">
        <v>0</v>
      </c>
      <c r="F1021" s="360">
        <v>200</v>
      </c>
      <c r="G1021" s="360">
        <f t="shared" si="46"/>
        <v>200</v>
      </c>
      <c r="H1021" s="360">
        <v>41122004</v>
      </c>
      <c r="I1021" s="398"/>
      <c r="J1021" s="398"/>
      <c r="K1021" s="109"/>
      <c r="L1021" s="109"/>
      <c r="M1021" s="109"/>
      <c r="N1021" s="109"/>
      <c r="O1021" s="109"/>
      <c r="P1021" s="109"/>
      <c r="Q1021" s="109"/>
      <c r="R1021" s="109"/>
    </row>
    <row r="1022" spans="1:18">
      <c r="A1022" s="359">
        <f t="shared" si="47"/>
        <v>685</v>
      </c>
      <c r="B1022" s="360">
        <v>4815005</v>
      </c>
      <c r="C1022" s="394" t="s">
        <v>871</v>
      </c>
      <c r="D1022" s="360" t="s">
        <v>832</v>
      </c>
      <c r="E1022" s="360">
        <v>0</v>
      </c>
      <c r="F1022" s="360">
        <v>200</v>
      </c>
      <c r="G1022" s="360">
        <f t="shared" si="46"/>
        <v>200</v>
      </c>
      <c r="H1022" s="360">
        <v>41122004</v>
      </c>
      <c r="I1022" s="398"/>
      <c r="J1022" s="398"/>
      <c r="K1022" s="109"/>
      <c r="L1022" s="109"/>
      <c r="M1022" s="109"/>
      <c r="N1022" s="109"/>
      <c r="O1022" s="109"/>
      <c r="P1022" s="109"/>
      <c r="Q1022" s="109"/>
      <c r="R1022" s="109"/>
    </row>
    <row r="1023" spans="1:18">
      <c r="A1023" s="359">
        <f t="shared" si="47"/>
        <v>686</v>
      </c>
      <c r="B1023" s="360">
        <v>3844019</v>
      </c>
      <c r="C1023" s="394" t="s">
        <v>872</v>
      </c>
      <c r="D1023" s="360" t="s">
        <v>832</v>
      </c>
      <c r="E1023" s="360">
        <v>0</v>
      </c>
      <c r="F1023" s="360">
        <v>80</v>
      </c>
      <c r="G1023" s="360">
        <f t="shared" si="46"/>
        <v>80</v>
      </c>
      <c r="H1023" s="360">
        <v>42311500</v>
      </c>
      <c r="I1023" s="398"/>
      <c r="J1023" s="398"/>
      <c r="K1023" s="109"/>
      <c r="L1023" s="109"/>
      <c r="M1023" s="109"/>
      <c r="N1023" s="109"/>
      <c r="O1023" s="109"/>
      <c r="P1023" s="109"/>
      <c r="Q1023" s="109"/>
      <c r="R1023" s="109"/>
    </row>
    <row r="1024" spans="1:18">
      <c r="A1024" s="359">
        <f t="shared" si="47"/>
        <v>687</v>
      </c>
      <c r="B1024" s="360">
        <v>4817199</v>
      </c>
      <c r="C1024" s="394" t="s">
        <v>873</v>
      </c>
      <c r="D1024" s="360" t="s">
        <v>832</v>
      </c>
      <c r="E1024" s="360">
        <v>0</v>
      </c>
      <c r="F1024" s="360">
        <v>40</v>
      </c>
      <c r="G1024" s="360">
        <f t="shared" si="46"/>
        <v>40</v>
      </c>
      <c r="H1024" s="360">
        <v>42321723</v>
      </c>
      <c r="I1024" s="398"/>
      <c r="J1024" s="398"/>
      <c r="K1024" s="109"/>
      <c r="L1024" s="109"/>
      <c r="M1024" s="109"/>
      <c r="N1024" s="109"/>
      <c r="O1024" s="109"/>
      <c r="P1024" s="109"/>
      <c r="Q1024" s="109"/>
      <c r="R1024" s="109"/>
    </row>
    <row r="1025" spans="1:18">
      <c r="A1025" s="359">
        <f t="shared" si="47"/>
        <v>688</v>
      </c>
      <c r="B1025" s="360">
        <v>3527015</v>
      </c>
      <c r="C1025" s="394" t="s">
        <v>874</v>
      </c>
      <c r="D1025" s="360" t="s">
        <v>832</v>
      </c>
      <c r="E1025" s="360">
        <v>0</v>
      </c>
      <c r="F1025" s="360">
        <v>80</v>
      </c>
      <c r="G1025" s="360">
        <f t="shared" si="46"/>
        <v>80</v>
      </c>
      <c r="H1025" s="360">
        <v>31201523</v>
      </c>
      <c r="I1025" s="398"/>
      <c r="J1025" s="398"/>
      <c r="K1025" s="109"/>
      <c r="L1025" s="109"/>
      <c r="M1025" s="109"/>
      <c r="N1025" s="109"/>
      <c r="O1025" s="109"/>
      <c r="P1025" s="109"/>
      <c r="Q1025" s="109"/>
      <c r="R1025" s="109"/>
    </row>
    <row r="1026" spans="1:18" ht="28">
      <c r="A1026" s="359">
        <f t="shared" si="47"/>
        <v>689</v>
      </c>
      <c r="B1026" s="360">
        <v>3522008</v>
      </c>
      <c r="C1026" s="394" t="s">
        <v>875</v>
      </c>
      <c r="D1026" s="360" t="s">
        <v>832</v>
      </c>
      <c r="E1026" s="360">
        <v>0</v>
      </c>
      <c r="F1026" s="360">
        <v>200</v>
      </c>
      <c r="G1026" s="360">
        <f t="shared" si="46"/>
        <v>200</v>
      </c>
      <c r="H1026" s="360">
        <v>51000000</v>
      </c>
      <c r="I1026" s="398"/>
      <c r="J1026" s="398"/>
      <c r="K1026" s="109"/>
      <c r="L1026" s="109"/>
      <c r="M1026" s="109"/>
      <c r="N1026" s="109"/>
      <c r="O1026" s="109"/>
      <c r="P1026" s="109"/>
      <c r="Q1026" s="109"/>
      <c r="R1026" s="109"/>
    </row>
    <row r="1027" spans="1:18">
      <c r="A1027" s="359">
        <f t="shared" si="47"/>
        <v>690</v>
      </c>
      <c r="B1027" s="360">
        <v>3527007</v>
      </c>
      <c r="C1027" s="394" t="s">
        <v>876</v>
      </c>
      <c r="D1027" s="360" t="s">
        <v>832</v>
      </c>
      <c r="E1027" s="360">
        <v>0</v>
      </c>
      <c r="F1027" s="360">
        <v>40</v>
      </c>
      <c r="G1027" s="360">
        <f t="shared" si="46"/>
        <v>40</v>
      </c>
      <c r="H1027" s="360">
        <v>51000000</v>
      </c>
      <c r="I1027" s="398"/>
      <c r="J1027" s="398"/>
      <c r="K1027" s="109"/>
      <c r="L1027" s="109"/>
      <c r="M1027" s="109"/>
      <c r="N1027" s="109"/>
      <c r="O1027" s="109"/>
      <c r="P1027" s="109"/>
      <c r="Q1027" s="109"/>
      <c r="R1027" s="109"/>
    </row>
    <row r="1028" spans="1:18">
      <c r="A1028" s="359">
        <f t="shared" si="47"/>
        <v>691</v>
      </c>
      <c r="B1028" s="360">
        <v>3525099</v>
      </c>
      <c r="C1028" s="394" t="s">
        <v>877</v>
      </c>
      <c r="D1028" s="360" t="s">
        <v>832</v>
      </c>
      <c r="E1028" s="360">
        <v>0</v>
      </c>
      <c r="F1028" s="360">
        <v>200</v>
      </c>
      <c r="G1028" s="360">
        <f t="shared" si="46"/>
        <v>200</v>
      </c>
      <c r="H1028" s="360">
        <v>51000000</v>
      </c>
      <c r="I1028" s="398"/>
      <c r="J1028" s="398"/>
      <c r="K1028" s="109"/>
      <c r="L1028" s="109"/>
      <c r="M1028" s="109"/>
      <c r="N1028" s="109"/>
      <c r="O1028" s="109"/>
      <c r="P1028" s="109"/>
      <c r="Q1028" s="109"/>
      <c r="R1028" s="109"/>
    </row>
    <row r="1029" spans="1:18" ht="28">
      <c r="A1029" s="359">
        <f t="shared" si="47"/>
        <v>692</v>
      </c>
      <c r="B1029" s="360">
        <v>3525099</v>
      </c>
      <c r="C1029" s="394" t="s">
        <v>878</v>
      </c>
      <c r="D1029" s="360" t="s">
        <v>832</v>
      </c>
      <c r="E1029" s="360">
        <v>0</v>
      </c>
      <c r="F1029" s="360">
        <v>200</v>
      </c>
      <c r="G1029" s="360">
        <f t="shared" si="46"/>
        <v>200</v>
      </c>
      <c r="H1029" s="360">
        <v>51000000</v>
      </c>
      <c r="I1029" s="398"/>
      <c r="J1029" s="398"/>
      <c r="K1029" s="109"/>
      <c r="L1029" s="109"/>
      <c r="M1029" s="109"/>
      <c r="N1029" s="109"/>
      <c r="O1029" s="109"/>
      <c r="P1029" s="109"/>
      <c r="Q1029" s="109"/>
      <c r="R1029" s="109"/>
    </row>
    <row r="1030" spans="1:18">
      <c r="A1030" s="359">
        <f t="shared" si="47"/>
        <v>693</v>
      </c>
      <c r="B1030" s="360">
        <v>3523008</v>
      </c>
      <c r="C1030" s="394" t="s">
        <v>879</v>
      </c>
      <c r="D1030" s="360" t="s">
        <v>832</v>
      </c>
      <c r="E1030" s="360">
        <v>0</v>
      </c>
      <c r="F1030" s="360">
        <v>400</v>
      </c>
      <c r="G1030" s="360">
        <f t="shared" si="46"/>
        <v>400</v>
      </c>
      <c r="H1030" s="360">
        <v>51000000</v>
      </c>
      <c r="I1030" s="398"/>
      <c r="J1030" s="398"/>
      <c r="K1030" s="109"/>
      <c r="L1030" s="109"/>
      <c r="M1030" s="109"/>
      <c r="N1030" s="109"/>
      <c r="O1030" s="109"/>
      <c r="P1030" s="109"/>
      <c r="Q1030" s="109"/>
      <c r="R1030" s="109"/>
    </row>
    <row r="1031" spans="1:18">
      <c r="A1031" s="359">
        <f t="shared" si="47"/>
        <v>694</v>
      </c>
      <c r="B1031" s="360">
        <v>3525099</v>
      </c>
      <c r="C1031" s="394" t="s">
        <v>880</v>
      </c>
      <c r="D1031" s="360" t="s">
        <v>832</v>
      </c>
      <c r="E1031" s="360">
        <v>0</v>
      </c>
      <c r="F1031" s="360">
        <v>400</v>
      </c>
      <c r="G1031" s="360">
        <f t="shared" si="46"/>
        <v>400</v>
      </c>
      <c r="H1031" s="360">
        <v>51000000</v>
      </c>
      <c r="I1031" s="398"/>
      <c r="J1031" s="398"/>
      <c r="K1031" s="109"/>
      <c r="L1031" s="109"/>
      <c r="M1031" s="109"/>
      <c r="N1031" s="109"/>
      <c r="O1031" s="109"/>
      <c r="P1031" s="109"/>
      <c r="Q1031" s="109"/>
      <c r="R1031" s="109"/>
    </row>
    <row r="1032" spans="1:18">
      <c r="A1032" s="359">
        <f t="shared" si="47"/>
        <v>695</v>
      </c>
      <c r="B1032" s="360">
        <v>3525099</v>
      </c>
      <c r="C1032" s="394" t="s">
        <v>881</v>
      </c>
      <c r="D1032" s="360" t="s">
        <v>832</v>
      </c>
      <c r="E1032" s="360">
        <v>0</v>
      </c>
      <c r="F1032" s="360">
        <v>200</v>
      </c>
      <c r="G1032" s="360">
        <f t="shared" si="46"/>
        <v>200</v>
      </c>
      <c r="H1032" s="360">
        <v>51000000</v>
      </c>
      <c r="I1032" s="398"/>
      <c r="J1032" s="398"/>
      <c r="K1032" s="109"/>
      <c r="L1032" s="109"/>
      <c r="M1032" s="109"/>
      <c r="N1032" s="109"/>
      <c r="O1032" s="109"/>
      <c r="P1032" s="109"/>
      <c r="Q1032" s="109"/>
      <c r="R1032" s="109"/>
    </row>
    <row r="1033" spans="1:18">
      <c r="A1033" s="359">
        <f t="shared" si="47"/>
        <v>696</v>
      </c>
      <c r="B1033" s="360">
        <v>3525099</v>
      </c>
      <c r="C1033" s="394" t="s">
        <v>882</v>
      </c>
      <c r="D1033" s="360" t="s">
        <v>832</v>
      </c>
      <c r="E1033" s="360">
        <v>0</v>
      </c>
      <c r="F1033" s="360">
        <v>400</v>
      </c>
      <c r="G1033" s="360">
        <f t="shared" si="46"/>
        <v>400</v>
      </c>
      <c r="H1033" s="360">
        <v>51000000</v>
      </c>
      <c r="I1033" s="398"/>
      <c r="J1033" s="398"/>
      <c r="K1033" s="109"/>
      <c r="L1033" s="109"/>
      <c r="M1033" s="109"/>
      <c r="N1033" s="109"/>
      <c r="O1033" s="109"/>
      <c r="P1033" s="109"/>
      <c r="Q1033" s="109"/>
      <c r="R1033" s="109"/>
    </row>
    <row r="1034" spans="1:18">
      <c r="A1034" s="359">
        <f t="shared" si="47"/>
        <v>697</v>
      </c>
      <c r="B1034" s="360">
        <v>3525099</v>
      </c>
      <c r="C1034" s="394" t="s">
        <v>883</v>
      </c>
      <c r="D1034" s="360" t="s">
        <v>832</v>
      </c>
      <c r="E1034" s="360">
        <v>0</v>
      </c>
      <c r="F1034" s="360">
        <v>80</v>
      </c>
      <c r="G1034" s="360">
        <f t="shared" si="46"/>
        <v>80</v>
      </c>
      <c r="H1034" s="360">
        <v>51000000</v>
      </c>
      <c r="I1034" s="398"/>
      <c r="J1034" s="398"/>
      <c r="K1034" s="109"/>
      <c r="L1034" s="109"/>
      <c r="M1034" s="109"/>
      <c r="N1034" s="109"/>
      <c r="O1034" s="109"/>
      <c r="P1034" s="109"/>
      <c r="Q1034" s="109"/>
      <c r="R1034" s="109"/>
    </row>
    <row r="1035" spans="1:18">
      <c r="A1035" s="359">
        <f t="shared" si="47"/>
        <v>698</v>
      </c>
      <c r="B1035" s="360">
        <v>3525099</v>
      </c>
      <c r="C1035" s="394" t="s">
        <v>884</v>
      </c>
      <c r="D1035" s="360" t="s">
        <v>832</v>
      </c>
      <c r="E1035" s="360">
        <v>0</v>
      </c>
      <c r="F1035" s="360">
        <v>80</v>
      </c>
      <c r="G1035" s="360">
        <f t="shared" si="46"/>
        <v>80</v>
      </c>
      <c r="H1035" s="360">
        <v>51000000</v>
      </c>
      <c r="I1035" s="398"/>
      <c r="J1035" s="398"/>
      <c r="K1035" s="109"/>
      <c r="L1035" s="109"/>
      <c r="M1035" s="109"/>
      <c r="N1035" s="109"/>
      <c r="O1035" s="109"/>
      <c r="P1035" s="109"/>
      <c r="Q1035" s="109"/>
      <c r="R1035" s="109"/>
    </row>
    <row r="1036" spans="1:18">
      <c r="A1036" s="359">
        <f t="shared" si="47"/>
        <v>699</v>
      </c>
      <c r="B1036" s="360">
        <v>3525099</v>
      </c>
      <c r="C1036" s="394" t="s">
        <v>885</v>
      </c>
      <c r="D1036" s="360" t="s">
        <v>832</v>
      </c>
      <c r="E1036" s="360">
        <v>0</v>
      </c>
      <c r="F1036" s="360">
        <v>400</v>
      </c>
      <c r="G1036" s="360">
        <f t="shared" si="46"/>
        <v>400</v>
      </c>
      <c r="H1036" s="360">
        <v>51000000</v>
      </c>
      <c r="I1036" s="398"/>
      <c r="J1036" s="398"/>
      <c r="K1036" s="109"/>
      <c r="L1036" s="109"/>
      <c r="M1036" s="109"/>
      <c r="N1036" s="109"/>
      <c r="O1036" s="109"/>
      <c r="P1036" s="109"/>
      <c r="Q1036" s="109"/>
      <c r="R1036" s="109"/>
    </row>
    <row r="1037" spans="1:18">
      <c r="A1037" s="359">
        <f t="shared" si="47"/>
        <v>700</v>
      </c>
      <c r="B1037" s="360">
        <v>3525099</v>
      </c>
      <c r="C1037" s="394" t="s">
        <v>886</v>
      </c>
      <c r="D1037" s="360" t="s">
        <v>832</v>
      </c>
      <c r="E1037" s="360">
        <v>0</v>
      </c>
      <c r="F1037" s="360">
        <v>120</v>
      </c>
      <c r="G1037" s="360">
        <f t="shared" si="46"/>
        <v>120</v>
      </c>
      <c r="H1037" s="360">
        <v>51000000</v>
      </c>
      <c r="I1037" s="398"/>
      <c r="J1037" s="398"/>
      <c r="K1037" s="109"/>
      <c r="L1037" s="109"/>
      <c r="M1037" s="109"/>
      <c r="N1037" s="109"/>
      <c r="O1037" s="109"/>
      <c r="P1037" s="109"/>
      <c r="Q1037" s="109"/>
      <c r="R1037" s="109"/>
    </row>
    <row r="1038" spans="1:18">
      <c r="A1038" s="359">
        <f t="shared" si="47"/>
        <v>701</v>
      </c>
      <c r="B1038" s="360">
        <v>3525099</v>
      </c>
      <c r="C1038" s="394" t="s">
        <v>887</v>
      </c>
      <c r="D1038" s="360" t="s">
        <v>832</v>
      </c>
      <c r="E1038" s="360">
        <v>0</v>
      </c>
      <c r="F1038" s="360">
        <v>200</v>
      </c>
      <c r="G1038" s="360">
        <f t="shared" si="46"/>
        <v>200</v>
      </c>
      <c r="H1038" s="360">
        <v>51000000</v>
      </c>
      <c r="I1038" s="398"/>
      <c r="J1038" s="398"/>
      <c r="K1038" s="109"/>
      <c r="L1038" s="109"/>
      <c r="M1038" s="109"/>
      <c r="N1038" s="109"/>
      <c r="O1038" s="109"/>
      <c r="P1038" s="109"/>
      <c r="Q1038" s="109"/>
      <c r="R1038" s="109"/>
    </row>
    <row r="1039" spans="1:18">
      <c r="A1039" s="359">
        <f t="shared" si="47"/>
        <v>702</v>
      </c>
      <c r="B1039" s="360">
        <v>3525099</v>
      </c>
      <c r="C1039" s="394" t="s">
        <v>888</v>
      </c>
      <c r="D1039" s="360" t="s">
        <v>166</v>
      </c>
      <c r="E1039" s="360">
        <v>0</v>
      </c>
      <c r="F1039" s="360">
        <v>200</v>
      </c>
      <c r="G1039" s="360">
        <f t="shared" si="46"/>
        <v>200</v>
      </c>
      <c r="H1039" s="360">
        <v>51000000</v>
      </c>
      <c r="I1039" s="398"/>
      <c r="J1039" s="398"/>
      <c r="K1039" s="109"/>
      <c r="L1039" s="109"/>
      <c r="M1039" s="109"/>
      <c r="N1039" s="109"/>
      <c r="O1039" s="109"/>
      <c r="P1039" s="109"/>
      <c r="Q1039" s="109"/>
      <c r="R1039" s="109"/>
    </row>
    <row r="1040" spans="1:18">
      <c r="A1040" s="359">
        <f t="shared" si="47"/>
        <v>703</v>
      </c>
      <c r="B1040" s="360">
        <v>3525015</v>
      </c>
      <c r="C1040" s="394" t="s">
        <v>889</v>
      </c>
      <c r="D1040" s="360" t="s">
        <v>166</v>
      </c>
      <c r="E1040" s="360">
        <v>0</v>
      </c>
      <c r="F1040" s="360">
        <v>200</v>
      </c>
      <c r="G1040" s="360">
        <f t="shared" si="46"/>
        <v>200</v>
      </c>
      <c r="H1040" s="360">
        <v>51000000</v>
      </c>
      <c r="I1040" s="398"/>
      <c r="J1040" s="398"/>
      <c r="K1040" s="109"/>
      <c r="L1040" s="109"/>
      <c r="M1040" s="109"/>
      <c r="N1040" s="109"/>
      <c r="O1040" s="109"/>
      <c r="P1040" s="109"/>
      <c r="Q1040" s="109"/>
      <c r="R1040" s="109"/>
    </row>
    <row r="1041" spans="1:18" ht="15" customHeight="1">
      <c r="A1041" s="445"/>
      <c r="B1041" s="445"/>
      <c r="C1041" s="446"/>
      <c r="D1041" s="446"/>
      <c r="E1041" s="446"/>
      <c r="F1041" s="345"/>
      <c r="G1041" s="109"/>
      <c r="H1041" s="346"/>
      <c r="I1041" s="109"/>
      <c r="J1041" s="399">
        <f>SUM(J1013:J1037)</f>
        <v>0</v>
      </c>
      <c r="K1041" s="400">
        <f>H1011-J1041</f>
        <v>30000000</v>
      </c>
      <c r="L1041" s="109"/>
      <c r="M1041" s="109"/>
      <c r="N1041" s="109"/>
      <c r="O1041" s="109"/>
      <c r="P1041" s="109"/>
      <c r="Q1041" s="109"/>
      <c r="R1041" s="109"/>
    </row>
    <row r="1042" spans="1:18">
      <c r="A1042" s="438" t="s">
        <v>136</v>
      </c>
      <c r="B1042" s="438"/>
      <c r="C1042" s="438"/>
      <c r="D1042" s="438"/>
      <c r="E1042" s="438"/>
      <c r="F1042" s="438"/>
      <c r="G1042" s="438"/>
      <c r="H1042" s="438"/>
      <c r="I1042" s="438"/>
      <c r="J1042" s="438"/>
      <c r="K1042" s="109"/>
      <c r="L1042" s="109"/>
      <c r="M1042" s="109"/>
      <c r="N1042" s="109"/>
      <c r="O1042" s="109"/>
      <c r="P1042" s="109"/>
      <c r="Q1042" s="109"/>
      <c r="R1042" s="109"/>
    </row>
    <row r="1043" spans="1:18">
      <c r="A1043" s="345"/>
      <c r="B1043" s="345"/>
      <c r="C1043" s="345"/>
      <c r="D1043" s="346"/>
      <c r="E1043" s="346"/>
      <c r="F1043" s="345"/>
      <c r="G1043" s="109"/>
      <c r="H1043" s="109"/>
      <c r="I1043" s="109"/>
      <c r="J1043" s="109"/>
      <c r="K1043" s="109"/>
      <c r="L1043" s="109"/>
      <c r="M1043" s="109"/>
      <c r="N1043" s="109"/>
      <c r="O1043" s="109"/>
      <c r="P1043" s="109"/>
      <c r="Q1043" s="109"/>
      <c r="R1043" s="109"/>
    </row>
    <row r="1044" spans="1:18">
      <c r="A1044" s="439" t="s">
        <v>137</v>
      </c>
      <c r="B1044" s="439"/>
      <c r="C1044" s="439"/>
      <c r="D1044" s="439"/>
      <c r="E1044" s="439"/>
      <c r="F1044" s="439"/>
      <c r="G1044" s="439"/>
      <c r="H1044" s="439"/>
      <c r="I1044" s="439"/>
      <c r="J1044" s="439"/>
      <c r="K1044" s="109"/>
      <c r="L1044" s="109"/>
      <c r="M1044" s="109"/>
      <c r="N1044" s="109"/>
      <c r="O1044" s="109"/>
      <c r="P1044" s="109"/>
      <c r="Q1044" s="109"/>
      <c r="R1044" s="109"/>
    </row>
    <row r="1045" spans="1:18">
      <c r="A1045" s="345"/>
      <c r="B1045" s="345"/>
      <c r="C1045" s="345"/>
      <c r="D1045" s="346"/>
      <c r="E1045" s="346"/>
      <c r="F1045" s="345"/>
      <c r="G1045" s="109"/>
      <c r="H1045" s="346"/>
      <c r="I1045" s="109"/>
      <c r="J1045" s="109"/>
      <c r="K1045" s="109"/>
      <c r="L1045" s="109"/>
      <c r="M1045" s="109"/>
      <c r="N1045" s="109"/>
      <c r="O1045" s="109"/>
      <c r="P1045" s="109"/>
      <c r="Q1045" s="109"/>
      <c r="R1045" s="109"/>
    </row>
    <row r="1046" spans="1:18">
      <c r="A1046" s="436" t="s">
        <v>138</v>
      </c>
      <c r="B1046" s="436"/>
      <c r="C1046" s="436"/>
      <c r="D1046" s="436" t="s">
        <v>139</v>
      </c>
      <c r="E1046" s="436"/>
      <c r="F1046" s="436"/>
      <c r="G1046" s="436"/>
      <c r="H1046" s="436" t="s">
        <v>140</v>
      </c>
      <c r="I1046" s="436"/>
      <c r="J1046" s="436"/>
      <c r="K1046" s="109"/>
      <c r="L1046" s="109"/>
      <c r="M1046" s="109"/>
      <c r="N1046" s="109"/>
      <c r="O1046" s="109"/>
      <c r="P1046" s="109"/>
      <c r="Q1046" s="109"/>
      <c r="R1046" s="109"/>
    </row>
    <row r="1047" spans="1:18">
      <c r="A1047" s="436" t="s">
        <v>88</v>
      </c>
      <c r="B1047" s="436"/>
      <c r="C1047" s="436"/>
      <c r="D1047" s="437" t="s">
        <v>89</v>
      </c>
      <c r="E1047" s="437"/>
      <c r="F1047" s="437"/>
      <c r="G1047" s="437"/>
      <c r="H1047" s="434">
        <v>35000000</v>
      </c>
      <c r="I1047" s="435"/>
      <c r="J1047" s="435"/>
      <c r="K1047" s="109"/>
      <c r="L1047" s="109"/>
      <c r="M1047" s="109"/>
      <c r="N1047" s="109"/>
      <c r="O1047" s="109"/>
      <c r="P1047" s="109"/>
      <c r="Q1047" s="109"/>
      <c r="R1047" s="109"/>
    </row>
    <row r="1048" spans="1:18" ht="45">
      <c r="A1048" s="123" t="s">
        <v>141</v>
      </c>
      <c r="B1048" s="121" t="s">
        <v>142</v>
      </c>
      <c r="C1048" s="121" t="s">
        <v>143</v>
      </c>
      <c r="D1048" s="121" t="s">
        <v>144</v>
      </c>
      <c r="E1048" s="121" t="s">
        <v>145</v>
      </c>
      <c r="F1048" s="121" t="s">
        <v>146</v>
      </c>
      <c r="G1048" s="121" t="s">
        <v>147</v>
      </c>
      <c r="H1048" s="121" t="s">
        <v>148</v>
      </c>
      <c r="I1048" s="121" t="s">
        <v>149</v>
      </c>
      <c r="J1048" s="121" t="s">
        <v>150</v>
      </c>
      <c r="K1048" s="109"/>
      <c r="L1048" s="109"/>
      <c r="M1048" s="109"/>
      <c r="N1048" s="109"/>
      <c r="O1048" s="109"/>
      <c r="P1048" s="109"/>
      <c r="Q1048" s="109"/>
      <c r="R1048" s="109"/>
    </row>
    <row r="1049" spans="1:18" s="5" customFormat="1" ht="42">
      <c r="A1049" s="359">
        <f>A1040+1</f>
        <v>704</v>
      </c>
      <c r="B1049" s="360">
        <v>4391201</v>
      </c>
      <c r="C1049" s="394" t="s">
        <v>890</v>
      </c>
      <c r="D1049" s="360" t="s">
        <v>832</v>
      </c>
      <c r="E1049" s="360">
        <v>0</v>
      </c>
      <c r="F1049" s="360">
        <v>10</v>
      </c>
      <c r="G1049" s="360">
        <v>10</v>
      </c>
      <c r="H1049" s="360">
        <v>52141510</v>
      </c>
      <c r="I1049" s="363"/>
      <c r="J1049" s="363"/>
      <c r="K1049" s="401">
        <f>I96-J1052</f>
        <v>0</v>
      </c>
    </row>
    <row r="1050" spans="1:18" ht="42">
      <c r="A1050" s="359">
        <f>A1049+1</f>
        <v>705</v>
      </c>
      <c r="B1050" s="360">
        <v>4391201</v>
      </c>
      <c r="C1050" s="394" t="s">
        <v>891</v>
      </c>
      <c r="D1050" s="360" t="s">
        <v>832</v>
      </c>
      <c r="E1050" s="360">
        <v>0</v>
      </c>
      <c r="F1050" s="360">
        <v>5</v>
      </c>
      <c r="G1050" s="360">
        <v>5</v>
      </c>
      <c r="H1050" s="360">
        <v>52141510</v>
      </c>
      <c r="I1050" s="363"/>
      <c r="J1050" s="363"/>
      <c r="K1050" s="109"/>
      <c r="L1050" s="109"/>
      <c r="M1050" s="109"/>
      <c r="N1050" s="109"/>
      <c r="O1050" s="109"/>
      <c r="P1050" s="109"/>
      <c r="Q1050" s="109"/>
      <c r="R1050" s="109"/>
    </row>
    <row r="1051" spans="1:18">
      <c r="A1051" s="345"/>
      <c r="B1051" s="345"/>
      <c r="C1051" s="345"/>
      <c r="D1051" s="346"/>
      <c r="E1051" s="346"/>
      <c r="F1051" s="345"/>
      <c r="G1051" s="109"/>
      <c r="H1051" s="346"/>
      <c r="I1051" s="109"/>
      <c r="J1051" s="109"/>
      <c r="K1051" s="109"/>
      <c r="L1051" s="109"/>
      <c r="M1051" s="109"/>
      <c r="N1051" s="109"/>
      <c r="O1051" s="109"/>
      <c r="P1051" s="109"/>
      <c r="Q1051" s="109"/>
      <c r="R1051" s="109"/>
    </row>
    <row r="1052" spans="1:18">
      <c r="A1052" s="426" t="s">
        <v>892</v>
      </c>
      <c r="B1052" s="427"/>
      <c r="C1052" s="427"/>
      <c r="D1052" s="427"/>
      <c r="E1052" s="427"/>
      <c r="F1052" s="427"/>
      <c r="G1052" s="427"/>
      <c r="H1052" s="427"/>
      <c r="I1052" s="428"/>
      <c r="J1052" s="402">
        <f>+H688+H694+H699+H714+H816+H835+H847+H875+H896+H916+H921+H933+H938+H950+H958+H966+H975+H980+H986+H993+H1002+H1011+H1047</f>
        <v>248000000</v>
      </c>
    </row>
    <row r="1053" spans="1:18">
      <c r="A1053" s="345"/>
      <c r="B1053" s="345"/>
      <c r="C1053" s="345"/>
      <c r="D1053" s="346"/>
      <c r="E1053" s="346"/>
      <c r="F1053" s="345"/>
      <c r="G1053" s="109"/>
      <c r="H1053" s="346"/>
      <c r="I1053" s="109"/>
      <c r="J1053" s="109"/>
    </row>
    <row r="1054" spans="1:18">
      <c r="A1054" s="345"/>
      <c r="B1054" s="345"/>
      <c r="C1054" s="345"/>
      <c r="D1054" s="346"/>
      <c r="E1054" s="346"/>
      <c r="F1054" s="345"/>
      <c r="G1054" s="109"/>
      <c r="H1054" s="346"/>
      <c r="I1054" s="109"/>
      <c r="J1054" s="109"/>
    </row>
    <row r="1055" spans="1:18">
      <c r="A1055" s="429" t="s">
        <v>893</v>
      </c>
      <c r="B1055" s="429"/>
      <c r="C1055" s="429"/>
      <c r="D1055" s="429"/>
      <c r="E1055" s="429"/>
      <c r="F1055" s="429"/>
      <c r="G1055" s="429"/>
      <c r="H1055" s="429"/>
      <c r="I1055" s="429"/>
      <c r="J1055" s="429"/>
    </row>
    <row r="1056" spans="1:18">
      <c r="A1056" s="310"/>
      <c r="B1056" s="310"/>
      <c r="C1056" s="310"/>
      <c r="D1056" s="310"/>
      <c r="E1056" s="310"/>
      <c r="F1056" s="310"/>
      <c r="G1056" s="310"/>
      <c r="H1056" s="310"/>
      <c r="I1056" s="310"/>
      <c r="J1056" s="39"/>
    </row>
    <row r="1057" spans="1:18">
      <c r="A1057" s="71" t="s">
        <v>894</v>
      </c>
      <c r="B1057" s="71"/>
      <c r="C1057" s="71"/>
      <c r="D1057" s="72"/>
      <c r="E1057" s="72"/>
      <c r="F1057" s="73"/>
      <c r="G1057" s="73"/>
      <c r="H1057" s="100"/>
      <c r="I1057" s="100"/>
      <c r="J1057" s="39"/>
      <c r="K1057" s="109"/>
      <c r="L1057" s="109"/>
      <c r="M1057" s="109"/>
      <c r="N1057" s="109"/>
      <c r="O1057" s="109"/>
      <c r="P1057" s="109"/>
      <c r="Q1057" s="109"/>
      <c r="R1057" s="109"/>
    </row>
    <row r="1058" spans="1:18">
      <c r="A1058" s="71" t="s">
        <v>895</v>
      </c>
      <c r="B1058" s="114"/>
      <c r="C1058" s="114"/>
      <c r="D1058" s="118"/>
      <c r="E1058" s="118"/>
      <c r="F1058" s="403"/>
      <c r="G1058" s="403"/>
      <c r="H1058" s="100"/>
      <c r="I1058" s="100"/>
      <c r="J1058" s="39"/>
    </row>
    <row r="1059" spans="1:18">
      <c r="A1059" s="404"/>
      <c r="B1059" s="404"/>
      <c r="C1059" s="404"/>
      <c r="D1059" s="405"/>
      <c r="E1059" s="405"/>
      <c r="F1059" s="100"/>
      <c r="G1059" s="100"/>
      <c r="H1059" s="100"/>
      <c r="I1059" s="100"/>
      <c r="J1059" s="39"/>
    </row>
    <row r="1060" spans="1:18">
      <c r="A1060" s="345"/>
      <c r="B1060" s="345"/>
      <c r="C1060" s="345"/>
      <c r="D1060" s="346"/>
      <c r="E1060" s="346"/>
      <c r="F1060" s="345"/>
      <c r="G1060" s="109"/>
      <c r="H1060" s="346"/>
      <c r="I1060" s="109"/>
      <c r="J1060" s="109"/>
    </row>
    <row r="1061" spans="1:18">
      <c r="A1061" s="430" t="s">
        <v>896</v>
      </c>
      <c r="B1061" s="430"/>
      <c r="C1061" s="430"/>
      <c r="D1061" s="430"/>
      <c r="E1061" s="430"/>
      <c r="F1061" s="383"/>
      <c r="G1061" s="383"/>
      <c r="H1061" s="431" t="s">
        <v>897</v>
      </c>
      <c r="I1061" s="431"/>
      <c r="J1061" s="431"/>
    </row>
    <row r="1062" spans="1:18">
      <c r="A1062" s="432" t="s">
        <v>898</v>
      </c>
      <c r="B1062" s="432"/>
      <c r="C1062" s="432"/>
      <c r="D1062" s="432"/>
      <c r="E1062" s="432"/>
      <c r="F1062" s="383"/>
      <c r="G1062" s="383"/>
      <c r="H1062" s="431" t="s">
        <v>899</v>
      </c>
      <c r="I1062" s="431"/>
      <c r="J1062" s="431"/>
    </row>
    <row r="1063" spans="1:18">
      <c r="A1063" s="404"/>
      <c r="B1063" s="404"/>
      <c r="C1063" s="404"/>
      <c r="D1063" s="405"/>
      <c r="E1063" s="405"/>
      <c r="F1063" s="100"/>
      <c r="G1063" s="100"/>
      <c r="H1063" s="100"/>
      <c r="I1063" s="100"/>
      <c r="J1063" s="39"/>
    </row>
    <row r="1064" spans="1:18" ht="16">
      <c r="A1064" s="406"/>
      <c r="B1064" s="406"/>
      <c r="C1064" s="406"/>
      <c r="D1064" s="407"/>
      <c r="E1064" s="407"/>
      <c r="F1064" s="45"/>
      <c r="G1064" s="45"/>
      <c r="H1064" s="45"/>
      <c r="I1064" s="45"/>
      <c r="J1064" s="33"/>
    </row>
    <row r="1065" spans="1:18" ht="16">
      <c r="A1065" s="45"/>
      <c r="B1065" s="45"/>
      <c r="C1065" s="45"/>
      <c r="D1065" s="45"/>
      <c r="E1065" s="45"/>
      <c r="F1065" s="45"/>
      <c r="G1065" s="45"/>
      <c r="H1065" s="45"/>
      <c r="I1065" s="45"/>
      <c r="J1065" s="33"/>
    </row>
    <row r="1067" spans="1:18">
      <c r="A1067" s="433" t="s">
        <v>900</v>
      </c>
      <c r="B1067" s="433"/>
      <c r="C1067" s="433"/>
      <c r="D1067" s="433"/>
    </row>
    <row r="1068" spans="1:18">
      <c r="A1068" s="433" t="s">
        <v>901</v>
      </c>
      <c r="B1068" s="433"/>
      <c r="C1068" s="433"/>
      <c r="D1068" s="433"/>
    </row>
  </sheetData>
  <mergeCells count="482">
    <mergeCell ref="A1:J1"/>
    <mergeCell ref="A2:J2"/>
    <mergeCell ref="A3:H3"/>
    <mergeCell ref="A6:J6"/>
    <mergeCell ref="A7:J7"/>
    <mergeCell ref="A8:J8"/>
    <mergeCell ref="A16:J16"/>
    <mergeCell ref="A18:J18"/>
    <mergeCell ref="A20:J20"/>
    <mergeCell ref="A22:H22"/>
    <mergeCell ref="A24:J24"/>
    <mergeCell ref="A26:H26"/>
    <mergeCell ref="A28:H28"/>
    <mergeCell ref="A30:J30"/>
    <mergeCell ref="A32:H32"/>
    <mergeCell ref="A33:J33"/>
    <mergeCell ref="A34:J34"/>
    <mergeCell ref="A35:J35"/>
    <mergeCell ref="A36:J36"/>
    <mergeCell ref="A37:J37"/>
    <mergeCell ref="A38:J38"/>
    <mergeCell ref="A39:J39"/>
    <mergeCell ref="A40:J40"/>
    <mergeCell ref="A41:J41"/>
    <mergeCell ref="A42:J42"/>
    <mergeCell ref="A44:H44"/>
    <mergeCell ref="A46:J46"/>
    <mergeCell ref="A48:H48"/>
    <mergeCell ref="B50:J50"/>
    <mergeCell ref="B51:J51"/>
    <mergeCell ref="B53:D53"/>
    <mergeCell ref="B54:D54"/>
    <mergeCell ref="A82:H82"/>
    <mergeCell ref="A84:J84"/>
    <mergeCell ref="A86:H86"/>
    <mergeCell ref="A88:F88"/>
    <mergeCell ref="G88:I88"/>
    <mergeCell ref="A89:F89"/>
    <mergeCell ref="G89:I89"/>
    <mergeCell ref="A90:F90"/>
    <mergeCell ref="G90:I90"/>
    <mergeCell ref="A92:G92"/>
    <mergeCell ref="A93:G93"/>
    <mergeCell ref="A94:G94"/>
    <mergeCell ref="A95:G95"/>
    <mergeCell ref="A96:G96"/>
    <mergeCell ref="A97:G97"/>
    <mergeCell ref="A98:G98"/>
    <mergeCell ref="A99:G99"/>
    <mergeCell ref="A101:J101"/>
    <mergeCell ref="A102:J102"/>
    <mergeCell ref="A103:B103"/>
    <mergeCell ref="C103:D103"/>
    <mergeCell ref="E103:G103"/>
    <mergeCell ref="I103:J103"/>
    <mergeCell ref="A104:B104"/>
    <mergeCell ref="C104:D104"/>
    <mergeCell ref="E104:G104"/>
    <mergeCell ref="I104:J104"/>
    <mergeCell ref="A105:B105"/>
    <mergeCell ref="C105:D105"/>
    <mergeCell ref="E105:G105"/>
    <mergeCell ref="I105:J105"/>
    <mergeCell ref="A106:B106"/>
    <mergeCell ref="C106:D106"/>
    <mergeCell ref="E106:G106"/>
    <mergeCell ref="I106:J106"/>
    <mergeCell ref="A107:B107"/>
    <mergeCell ref="C107:D107"/>
    <mergeCell ref="E107:G107"/>
    <mergeCell ref="I107:J107"/>
    <mergeCell ref="A108:B108"/>
    <mergeCell ref="C108:D108"/>
    <mergeCell ref="E108:G108"/>
    <mergeCell ref="I108:J108"/>
    <mergeCell ref="A109:B109"/>
    <mergeCell ref="C109:D109"/>
    <mergeCell ref="E109:G109"/>
    <mergeCell ref="I109:J109"/>
    <mergeCell ref="A110:B110"/>
    <mergeCell ref="C110:D110"/>
    <mergeCell ref="E110:G110"/>
    <mergeCell ref="I110:J110"/>
    <mergeCell ref="A111:B111"/>
    <mergeCell ref="C111:D111"/>
    <mergeCell ref="E111:G111"/>
    <mergeCell ref="I111:J111"/>
    <mergeCell ref="A112:B112"/>
    <mergeCell ref="C112:D112"/>
    <mergeCell ref="E112:G112"/>
    <mergeCell ref="A113:B113"/>
    <mergeCell ref="C113:D113"/>
    <mergeCell ref="E113:G113"/>
    <mergeCell ref="I113:J113"/>
    <mergeCell ref="A114:B114"/>
    <mergeCell ref="C114:D114"/>
    <mergeCell ref="E114:G114"/>
    <mergeCell ref="A115:B115"/>
    <mergeCell ref="C115:D115"/>
    <mergeCell ref="E115:G115"/>
    <mergeCell ref="I115:J115"/>
    <mergeCell ref="A116:B116"/>
    <mergeCell ref="C116:D116"/>
    <mergeCell ref="E116:G116"/>
    <mergeCell ref="I116:J116"/>
    <mergeCell ref="A117:B117"/>
    <mergeCell ref="C117:D117"/>
    <mergeCell ref="E117:G117"/>
    <mergeCell ref="I117:J117"/>
    <mergeCell ref="A118:B118"/>
    <mergeCell ref="C118:D118"/>
    <mergeCell ref="E118:G118"/>
    <mergeCell ref="I118:J118"/>
    <mergeCell ref="A119:B119"/>
    <mergeCell ref="C119:D119"/>
    <mergeCell ref="E119:G119"/>
    <mergeCell ref="I119:J119"/>
    <mergeCell ref="A120:B120"/>
    <mergeCell ref="C120:D120"/>
    <mergeCell ref="E120:G120"/>
    <mergeCell ref="I120:J120"/>
    <mergeCell ref="A121:B121"/>
    <mergeCell ref="C121:D121"/>
    <mergeCell ref="E121:G121"/>
    <mergeCell ref="I121:J121"/>
    <mergeCell ref="A122:B122"/>
    <mergeCell ref="C122:D122"/>
    <mergeCell ref="E122:G122"/>
    <mergeCell ref="I122:J122"/>
    <mergeCell ref="A123:B123"/>
    <mergeCell ref="C123:D123"/>
    <mergeCell ref="E123:G123"/>
    <mergeCell ref="I123:J123"/>
    <mergeCell ref="A124:B124"/>
    <mergeCell ref="C124:D124"/>
    <mergeCell ref="E124:G124"/>
    <mergeCell ref="I124:J124"/>
    <mergeCell ref="A125:B125"/>
    <mergeCell ref="C125:D125"/>
    <mergeCell ref="E125:G125"/>
    <mergeCell ref="I125:J125"/>
    <mergeCell ref="A126:B126"/>
    <mergeCell ref="C126:D126"/>
    <mergeCell ref="I126:J126"/>
    <mergeCell ref="A127:B127"/>
    <mergeCell ref="C127:D127"/>
    <mergeCell ref="E127:G127"/>
    <mergeCell ref="I127:J127"/>
    <mergeCell ref="A128:B128"/>
    <mergeCell ref="C128:D128"/>
    <mergeCell ref="E128:G128"/>
    <mergeCell ref="I128:J128"/>
    <mergeCell ref="A129:B129"/>
    <mergeCell ref="C129:D129"/>
    <mergeCell ref="E129:G129"/>
    <mergeCell ref="I129:J129"/>
    <mergeCell ref="A130:B130"/>
    <mergeCell ref="C130:D130"/>
    <mergeCell ref="E130:G130"/>
    <mergeCell ref="I130:J130"/>
    <mergeCell ref="A131:B131"/>
    <mergeCell ref="C131:D131"/>
    <mergeCell ref="E131:G131"/>
    <mergeCell ref="I131:J131"/>
    <mergeCell ref="A132:B132"/>
    <mergeCell ref="C132:D132"/>
    <mergeCell ref="E132:G132"/>
    <mergeCell ref="I132:J132"/>
    <mergeCell ref="A133:B133"/>
    <mergeCell ref="C133:D133"/>
    <mergeCell ref="E133:G133"/>
    <mergeCell ref="I133:J133"/>
    <mergeCell ref="A134:B134"/>
    <mergeCell ref="C134:D134"/>
    <mergeCell ref="E134:G134"/>
    <mergeCell ref="I134:J134"/>
    <mergeCell ref="A135:G135"/>
    <mergeCell ref="I135:J135"/>
    <mergeCell ref="A137:I137"/>
    <mergeCell ref="A139:J139"/>
    <mergeCell ref="A140:J140"/>
    <mergeCell ref="A141:J141"/>
    <mergeCell ref="A143:J143"/>
    <mergeCell ref="A144:J144"/>
    <mergeCell ref="A145:J145"/>
    <mergeCell ref="A146:C146"/>
    <mergeCell ref="D146:G146"/>
    <mergeCell ref="H146:J146"/>
    <mergeCell ref="A147:C147"/>
    <mergeCell ref="D147:G147"/>
    <mergeCell ref="H147:J147"/>
    <mergeCell ref="A151:C151"/>
    <mergeCell ref="D151:G151"/>
    <mergeCell ref="H151:J151"/>
    <mergeCell ref="A152:C152"/>
    <mergeCell ref="D152:G152"/>
    <mergeCell ref="H152:J152"/>
    <mergeCell ref="A158:C158"/>
    <mergeCell ref="D158:G158"/>
    <mergeCell ref="H158:J158"/>
    <mergeCell ref="A159:C159"/>
    <mergeCell ref="D159:G159"/>
    <mergeCell ref="H159:J159"/>
    <mergeCell ref="A164:C164"/>
    <mergeCell ref="D164:G164"/>
    <mergeCell ref="H164:J164"/>
    <mergeCell ref="A165:C165"/>
    <mergeCell ref="D165:G165"/>
    <mergeCell ref="H165:J165"/>
    <mergeCell ref="A172:J172"/>
    <mergeCell ref="A173:J173"/>
    <mergeCell ref="A174:J174"/>
    <mergeCell ref="A175:C175"/>
    <mergeCell ref="D175:G175"/>
    <mergeCell ref="H175:J175"/>
    <mergeCell ref="A176:C176"/>
    <mergeCell ref="D176:G176"/>
    <mergeCell ref="H176:J176"/>
    <mergeCell ref="M178:N178"/>
    <mergeCell ref="O178:Q178"/>
    <mergeCell ref="M179:N179"/>
    <mergeCell ref="O179:Q179"/>
    <mergeCell ref="M180:N180"/>
    <mergeCell ref="O180:Q180"/>
    <mergeCell ref="M181:N181"/>
    <mergeCell ref="O181:Q181"/>
    <mergeCell ref="M182:N182"/>
    <mergeCell ref="O182:Q182"/>
    <mergeCell ref="M183:N183"/>
    <mergeCell ref="O183:Q183"/>
    <mergeCell ref="M184:N184"/>
    <mergeCell ref="O184:Q184"/>
    <mergeCell ref="M185:N185"/>
    <mergeCell ref="O185:Q185"/>
    <mergeCell ref="M186:N186"/>
    <mergeCell ref="O186:Q186"/>
    <mergeCell ref="A194:C194"/>
    <mergeCell ref="D194:G194"/>
    <mergeCell ref="H194:J194"/>
    <mergeCell ref="A195:C195"/>
    <mergeCell ref="D195:G195"/>
    <mergeCell ref="H195:J195"/>
    <mergeCell ref="M195:N195"/>
    <mergeCell ref="O195:Q195"/>
    <mergeCell ref="M196:N196"/>
    <mergeCell ref="O196:Q196"/>
    <mergeCell ref="M197:N197"/>
    <mergeCell ref="O197:Q197"/>
    <mergeCell ref="M198:N198"/>
    <mergeCell ref="O198:Q198"/>
    <mergeCell ref="M199:N199"/>
    <mergeCell ref="O199:Q199"/>
    <mergeCell ref="M200:N200"/>
    <mergeCell ref="O200:Q200"/>
    <mergeCell ref="A205:J205"/>
    <mergeCell ref="A207:J207"/>
    <mergeCell ref="M208:N208"/>
    <mergeCell ref="O208:Q208"/>
    <mergeCell ref="A209:C209"/>
    <mergeCell ref="D209:G209"/>
    <mergeCell ref="H209:J209"/>
    <mergeCell ref="M209:N209"/>
    <mergeCell ref="O209:Q209"/>
    <mergeCell ref="A210:C210"/>
    <mergeCell ref="D210:G210"/>
    <mergeCell ref="H210:J210"/>
    <mergeCell ref="M210:N210"/>
    <mergeCell ref="O210:Q210"/>
    <mergeCell ref="M211:N211"/>
    <mergeCell ref="O211:Q211"/>
    <mergeCell ref="M212:N212"/>
    <mergeCell ref="O212:Q212"/>
    <mergeCell ref="M213:N213"/>
    <mergeCell ref="O213:Q213"/>
    <mergeCell ref="M214:N214"/>
    <mergeCell ref="O214:Q214"/>
    <mergeCell ref="M215:N215"/>
    <mergeCell ref="O215:Q215"/>
    <mergeCell ref="A236:J236"/>
    <mergeCell ref="A237:J237"/>
    <mergeCell ref="A238:J238"/>
    <mergeCell ref="A240:J240"/>
    <mergeCell ref="A242:J242"/>
    <mergeCell ref="A243:C243"/>
    <mergeCell ref="D243:G243"/>
    <mergeCell ref="H243:J243"/>
    <mergeCell ref="A244:C244"/>
    <mergeCell ref="D244:G244"/>
    <mergeCell ref="H244:J244"/>
    <mergeCell ref="A267:C267"/>
    <mergeCell ref="D267:G267"/>
    <mergeCell ref="H267:J267"/>
    <mergeCell ref="A268:C268"/>
    <mergeCell ref="D268:G268"/>
    <mergeCell ref="H268:J268"/>
    <mergeCell ref="A663:I663"/>
    <mergeCell ref="A665:J665"/>
    <mergeCell ref="A666:J666"/>
    <mergeCell ref="A667:J667"/>
    <mergeCell ref="A669:J669"/>
    <mergeCell ref="A671:J671"/>
    <mergeCell ref="A672:C672"/>
    <mergeCell ref="D672:G672"/>
    <mergeCell ref="H672:J672"/>
    <mergeCell ref="A673:C673"/>
    <mergeCell ref="D673:G673"/>
    <mergeCell ref="H673:J673"/>
    <mergeCell ref="A678:I678"/>
    <mergeCell ref="A680:J680"/>
    <mergeCell ref="A681:J681"/>
    <mergeCell ref="A682:J682"/>
    <mergeCell ref="A684:J684"/>
    <mergeCell ref="A686:J686"/>
    <mergeCell ref="A687:C687"/>
    <mergeCell ref="D687:G687"/>
    <mergeCell ref="H687:J687"/>
    <mergeCell ref="A688:C688"/>
    <mergeCell ref="D688:G688"/>
    <mergeCell ref="H688:J688"/>
    <mergeCell ref="A693:C693"/>
    <mergeCell ref="D693:G693"/>
    <mergeCell ref="H693:J693"/>
    <mergeCell ref="A694:C694"/>
    <mergeCell ref="D694:G694"/>
    <mergeCell ref="H694:J694"/>
    <mergeCell ref="A698:C698"/>
    <mergeCell ref="D698:G698"/>
    <mergeCell ref="H698:J698"/>
    <mergeCell ref="A699:C699"/>
    <mergeCell ref="D699:G699"/>
    <mergeCell ref="H699:J699"/>
    <mergeCell ref="A713:C713"/>
    <mergeCell ref="D713:G713"/>
    <mergeCell ref="H713:J713"/>
    <mergeCell ref="A714:C714"/>
    <mergeCell ref="D714:G714"/>
    <mergeCell ref="H714:J714"/>
    <mergeCell ref="A815:C815"/>
    <mergeCell ref="D815:G815"/>
    <mergeCell ref="H815:J815"/>
    <mergeCell ref="A816:C816"/>
    <mergeCell ref="D816:G816"/>
    <mergeCell ref="H816:J816"/>
    <mergeCell ref="A834:C834"/>
    <mergeCell ref="D834:G834"/>
    <mergeCell ref="H834:J834"/>
    <mergeCell ref="A835:C835"/>
    <mergeCell ref="D835:G835"/>
    <mergeCell ref="H835:J835"/>
    <mergeCell ref="A842:J842"/>
    <mergeCell ref="A844:J844"/>
    <mergeCell ref="A846:C846"/>
    <mergeCell ref="D846:G846"/>
    <mergeCell ref="H846:J846"/>
    <mergeCell ref="A847:C847"/>
    <mergeCell ref="D847:G847"/>
    <mergeCell ref="H847:J847"/>
    <mergeCell ref="A874:C874"/>
    <mergeCell ref="D874:G874"/>
    <mergeCell ref="H874:J874"/>
    <mergeCell ref="A875:C875"/>
    <mergeCell ref="D875:G875"/>
    <mergeCell ref="H875:J875"/>
    <mergeCell ref="A895:C895"/>
    <mergeCell ref="D895:G895"/>
    <mergeCell ref="H895:J895"/>
    <mergeCell ref="A896:C896"/>
    <mergeCell ref="D896:G896"/>
    <mergeCell ref="H896:J896"/>
    <mergeCell ref="A911:J911"/>
    <mergeCell ref="A913:J913"/>
    <mergeCell ref="A915:C915"/>
    <mergeCell ref="D915:G915"/>
    <mergeCell ref="H915:J915"/>
    <mergeCell ref="A916:C916"/>
    <mergeCell ref="D916:G916"/>
    <mergeCell ref="H916:J916"/>
    <mergeCell ref="A920:C920"/>
    <mergeCell ref="D920:G920"/>
    <mergeCell ref="H920:J920"/>
    <mergeCell ref="A921:C921"/>
    <mergeCell ref="D921:G921"/>
    <mergeCell ref="H921:J921"/>
    <mergeCell ref="A932:C932"/>
    <mergeCell ref="D932:G932"/>
    <mergeCell ref="H932:J932"/>
    <mergeCell ref="A933:C933"/>
    <mergeCell ref="D933:G933"/>
    <mergeCell ref="H933:J933"/>
    <mergeCell ref="A937:C937"/>
    <mergeCell ref="D937:G937"/>
    <mergeCell ref="H937:J937"/>
    <mergeCell ref="A938:C938"/>
    <mergeCell ref="D938:G938"/>
    <mergeCell ref="H938:J938"/>
    <mergeCell ref="A949:C949"/>
    <mergeCell ref="D949:G949"/>
    <mergeCell ref="H949:J949"/>
    <mergeCell ref="A950:C950"/>
    <mergeCell ref="D950:G950"/>
    <mergeCell ref="H950:J950"/>
    <mergeCell ref="A954:J954"/>
    <mergeCell ref="A956:J956"/>
    <mergeCell ref="A957:C957"/>
    <mergeCell ref="D957:G957"/>
    <mergeCell ref="H957:J957"/>
    <mergeCell ref="A958:C958"/>
    <mergeCell ref="D958:G958"/>
    <mergeCell ref="H958:J958"/>
    <mergeCell ref="A961:J961"/>
    <mergeCell ref="A963:J963"/>
    <mergeCell ref="A965:C965"/>
    <mergeCell ref="D965:G965"/>
    <mergeCell ref="H965:J965"/>
    <mergeCell ref="A966:C966"/>
    <mergeCell ref="D966:G966"/>
    <mergeCell ref="H966:J966"/>
    <mergeCell ref="A970:J970"/>
    <mergeCell ref="A972:J972"/>
    <mergeCell ref="A985:C985"/>
    <mergeCell ref="D985:G985"/>
    <mergeCell ref="H985:J985"/>
    <mergeCell ref="A986:C986"/>
    <mergeCell ref="D986:G986"/>
    <mergeCell ref="H986:J986"/>
    <mergeCell ref="A974:C974"/>
    <mergeCell ref="D974:G974"/>
    <mergeCell ref="H974:J974"/>
    <mergeCell ref="A975:C975"/>
    <mergeCell ref="D975:G975"/>
    <mergeCell ref="H975:J975"/>
    <mergeCell ref="A979:C979"/>
    <mergeCell ref="D979:G979"/>
    <mergeCell ref="H979:J979"/>
    <mergeCell ref="A1068:D1068"/>
    <mergeCell ref="K106:K107"/>
    <mergeCell ref="K112:K120"/>
    <mergeCell ref="K121:K126"/>
    <mergeCell ref="A1041:B1041"/>
    <mergeCell ref="C1041:E1041"/>
    <mergeCell ref="A1042:J1042"/>
    <mergeCell ref="A1044:J1044"/>
    <mergeCell ref="A1046:C1046"/>
    <mergeCell ref="D1046:G1046"/>
    <mergeCell ref="H1046:J1046"/>
    <mergeCell ref="A1047:C1047"/>
    <mergeCell ref="D1047:G1047"/>
    <mergeCell ref="H1047:J1047"/>
    <mergeCell ref="A1002:C1002"/>
    <mergeCell ref="D1002:G1002"/>
    <mergeCell ref="H1002:J1002"/>
    <mergeCell ref="A1006:J1006"/>
    <mergeCell ref="A1008:J1008"/>
    <mergeCell ref="A1010:C1010"/>
    <mergeCell ref="D1010:G1010"/>
    <mergeCell ref="H1010:J1010"/>
    <mergeCell ref="A1011:C1011"/>
    <mergeCell ref="D1011:G1011"/>
    <mergeCell ref="M121:M126"/>
    <mergeCell ref="M130:M132"/>
    <mergeCell ref="A1052:I1052"/>
    <mergeCell ref="A1055:J1055"/>
    <mergeCell ref="A1061:E1061"/>
    <mergeCell ref="H1061:J1061"/>
    <mergeCell ref="A1062:E1062"/>
    <mergeCell ref="H1062:J1062"/>
    <mergeCell ref="A1067:D1067"/>
    <mergeCell ref="H1011:J1011"/>
    <mergeCell ref="A992:C992"/>
    <mergeCell ref="D992:G992"/>
    <mergeCell ref="H992:J992"/>
    <mergeCell ref="A993:C993"/>
    <mergeCell ref="D993:G993"/>
    <mergeCell ref="H993:J993"/>
    <mergeCell ref="A997:J997"/>
    <mergeCell ref="A999:J999"/>
    <mergeCell ref="A1001:C1001"/>
    <mergeCell ref="D1001:G1001"/>
    <mergeCell ref="H1001:J1001"/>
    <mergeCell ref="A980:C980"/>
    <mergeCell ref="D980:G980"/>
    <mergeCell ref="H980:J980"/>
  </mergeCells>
  <pageMargins left="0.56000000000000005" right="0.27" top="0.43307086614173201" bottom="0.27559055118110198" header="2.1259842519685002" footer="0.31496062992126"/>
  <pageSetup scale="55" fitToHeight="0"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dimension ref="A1:P1196"/>
  <sheetViews>
    <sheetView view="pageLayout" topLeftCell="A126" zoomScaleNormal="100" zoomScaleSheetLayoutView="85" workbookViewId="0">
      <selection activeCell="E129" sqref="E129:G129"/>
    </sheetView>
  </sheetViews>
  <sheetFormatPr baseColWidth="10" defaultColWidth="11" defaultRowHeight="15"/>
  <cols>
    <col min="1" max="1" width="9.6640625" customWidth="1"/>
    <col min="2" max="2" width="12.5" customWidth="1"/>
    <col min="3" max="3" width="34.6640625" customWidth="1"/>
    <col min="4" max="4" width="11.6640625" customWidth="1"/>
    <col min="5" max="5" width="17.5" customWidth="1"/>
    <col min="6" max="6" width="13" customWidth="1"/>
    <col min="7" max="7" width="14.33203125" customWidth="1"/>
    <col min="8" max="8" width="17.1640625" customWidth="1"/>
    <col min="9" max="9" width="20.6640625" customWidth="1"/>
    <col min="10" max="10" width="23.5" customWidth="1"/>
    <col min="11" max="11" width="16.5" customWidth="1"/>
    <col min="12" max="12" width="17.5" customWidth="1"/>
    <col min="13" max="13" width="32.83203125" customWidth="1"/>
  </cols>
  <sheetData>
    <row r="1" spans="1:10" ht="16">
      <c r="A1" s="732" t="s">
        <v>0</v>
      </c>
      <c r="B1" s="732"/>
      <c r="C1" s="732"/>
      <c r="D1" s="732"/>
      <c r="E1" s="732"/>
      <c r="F1" s="732"/>
      <c r="G1" s="732"/>
      <c r="H1" s="732"/>
      <c r="I1" s="732"/>
      <c r="J1" s="732"/>
    </row>
    <row r="2" spans="1:10" ht="16">
      <c r="A2" s="732" t="s">
        <v>1</v>
      </c>
      <c r="B2" s="732"/>
      <c r="C2" s="732"/>
      <c r="D2" s="732"/>
      <c r="E2" s="732"/>
      <c r="F2" s="732"/>
      <c r="G2" s="732"/>
      <c r="H2" s="732"/>
      <c r="I2" s="732"/>
      <c r="J2" s="732"/>
    </row>
    <row r="3" spans="1:10" ht="16">
      <c r="A3" s="732"/>
      <c r="B3" s="732"/>
      <c r="C3" s="732"/>
      <c r="D3" s="732"/>
      <c r="E3" s="732"/>
      <c r="F3" s="732"/>
      <c r="G3" s="732"/>
      <c r="H3" s="732"/>
      <c r="I3" s="44"/>
      <c r="J3" s="44"/>
    </row>
    <row r="4" spans="1:10" ht="16">
      <c r="A4" s="43"/>
      <c r="B4" s="43"/>
      <c r="C4" s="43"/>
      <c r="D4" s="43"/>
      <c r="E4" s="43"/>
      <c r="F4" s="43"/>
      <c r="G4" s="45"/>
      <c r="H4" s="45"/>
      <c r="I4" s="44"/>
      <c r="J4" s="44"/>
    </row>
    <row r="5" spans="1:10" ht="16">
      <c r="A5" s="43"/>
      <c r="B5" s="43"/>
      <c r="C5" s="43"/>
      <c r="D5" s="43"/>
      <c r="E5" s="43"/>
      <c r="F5" s="43"/>
      <c r="G5" s="45"/>
      <c r="H5" s="45"/>
      <c r="I5" s="44"/>
      <c r="J5" s="44"/>
    </row>
    <row r="6" spans="1:10" ht="16">
      <c r="A6" s="733" t="s">
        <v>2</v>
      </c>
      <c r="B6" s="733"/>
      <c r="C6" s="733"/>
      <c r="D6" s="733"/>
      <c r="E6" s="733"/>
      <c r="F6" s="733"/>
      <c r="G6" s="733"/>
      <c r="H6" s="733"/>
      <c r="I6" s="733"/>
      <c r="J6" s="733"/>
    </row>
    <row r="7" spans="1:10" ht="16">
      <c r="A7" s="733"/>
      <c r="B7" s="733"/>
      <c r="C7" s="733"/>
      <c r="D7" s="733"/>
      <c r="E7" s="733"/>
      <c r="F7" s="733"/>
      <c r="G7" s="733"/>
      <c r="H7" s="733"/>
      <c r="I7" s="733"/>
      <c r="J7" s="733"/>
    </row>
    <row r="8" spans="1:10" ht="16">
      <c r="A8" s="46"/>
      <c r="B8" s="46"/>
      <c r="C8" s="46"/>
      <c r="D8" s="46"/>
      <c r="E8" s="46"/>
      <c r="F8" s="46"/>
      <c r="G8" s="46"/>
      <c r="H8" s="46"/>
      <c r="I8" s="46"/>
      <c r="J8" s="46"/>
    </row>
    <row r="9" spans="1:10" ht="16">
      <c r="A9" s="47"/>
      <c r="B9" s="47"/>
      <c r="C9" s="48"/>
      <c r="D9" s="48"/>
      <c r="E9" s="48"/>
      <c r="F9" s="48"/>
      <c r="G9" s="33"/>
      <c r="H9" s="49"/>
      <c r="I9" s="49" t="s">
        <v>902</v>
      </c>
      <c r="J9" s="49"/>
    </row>
    <row r="10" spans="1:10" ht="16">
      <c r="A10" s="45"/>
      <c r="B10" s="45"/>
      <c r="C10" s="45"/>
      <c r="D10" s="45"/>
      <c r="E10" s="45"/>
      <c r="F10" s="45"/>
      <c r="G10" s="33"/>
      <c r="H10" s="49"/>
      <c r="I10" s="49" t="s">
        <v>903</v>
      </c>
      <c r="J10" s="49"/>
    </row>
    <row r="11" spans="1:10" ht="16">
      <c r="A11" s="45"/>
      <c r="B11" s="45"/>
      <c r="C11" s="45"/>
      <c r="D11" s="45"/>
      <c r="E11" s="45"/>
      <c r="F11" s="45"/>
      <c r="G11" s="33"/>
      <c r="H11" s="49"/>
      <c r="I11" s="49" t="s">
        <v>904</v>
      </c>
      <c r="J11" s="49"/>
    </row>
    <row r="12" spans="1:10" ht="16">
      <c r="A12" s="45"/>
      <c r="B12" s="45"/>
      <c r="C12" s="45"/>
      <c r="D12" s="45"/>
      <c r="E12" s="45"/>
      <c r="F12" s="45"/>
      <c r="G12" s="45"/>
      <c r="H12" s="45"/>
      <c r="I12" s="44"/>
      <c r="J12" s="44"/>
    </row>
    <row r="13" spans="1:10" ht="47.25" customHeight="1">
      <c r="A13" s="727" t="s">
        <v>905</v>
      </c>
      <c r="B13" s="727"/>
      <c r="C13" s="727"/>
      <c r="D13" s="727"/>
      <c r="E13" s="727"/>
      <c r="F13" s="727"/>
      <c r="G13" s="727"/>
      <c r="H13" s="727"/>
      <c r="I13" s="727"/>
      <c r="J13" s="727"/>
    </row>
    <row r="14" spans="1:10" ht="16">
      <c r="A14" s="51"/>
      <c r="B14" s="51"/>
      <c r="C14" s="51"/>
      <c r="D14" s="51"/>
      <c r="E14" s="51"/>
      <c r="F14" s="51"/>
      <c r="G14" s="51"/>
      <c r="H14" s="51"/>
      <c r="I14" s="44"/>
      <c r="J14" s="44"/>
    </row>
    <row r="15" spans="1:10" ht="15.75" customHeight="1">
      <c r="A15" s="734" t="s">
        <v>9</v>
      </c>
      <c r="B15" s="734"/>
      <c r="C15" s="734"/>
      <c r="D15" s="734"/>
      <c r="E15" s="734"/>
      <c r="F15" s="734"/>
      <c r="G15" s="734"/>
      <c r="H15" s="734"/>
      <c r="I15" s="734"/>
      <c r="J15" s="734"/>
    </row>
    <row r="16" spans="1:10" ht="10.5" customHeight="1">
      <c r="A16" s="51"/>
      <c r="B16" s="51"/>
      <c r="C16" s="51"/>
      <c r="D16" s="51"/>
      <c r="E16" s="51"/>
      <c r="F16" s="51"/>
      <c r="G16" s="51"/>
      <c r="H16" s="51"/>
      <c r="I16" s="44"/>
      <c r="J16" s="44"/>
    </row>
    <row r="17" spans="1:11" ht="102.75" customHeight="1">
      <c r="A17" s="735" t="s">
        <v>906</v>
      </c>
      <c r="B17" s="736"/>
      <c r="C17" s="736"/>
      <c r="D17" s="736"/>
      <c r="E17" s="736"/>
      <c r="F17" s="736"/>
      <c r="G17" s="736"/>
      <c r="H17" s="736"/>
      <c r="I17" s="736"/>
      <c r="J17" s="736"/>
    </row>
    <row r="18" spans="1:11" ht="16">
      <c r="A18" s="51"/>
      <c r="B18" s="51"/>
      <c r="C18" s="51"/>
      <c r="D18" s="51"/>
      <c r="E18" s="51"/>
      <c r="F18" s="51"/>
      <c r="G18" s="51"/>
      <c r="H18" s="51"/>
      <c r="I18" s="44"/>
      <c r="J18" s="44"/>
    </row>
    <row r="19" spans="1:11" ht="16">
      <c r="A19" s="731" t="s">
        <v>11</v>
      </c>
      <c r="B19" s="731"/>
      <c r="C19" s="731"/>
      <c r="D19" s="731"/>
      <c r="E19" s="731"/>
      <c r="F19" s="731"/>
      <c r="G19" s="731"/>
      <c r="H19" s="731"/>
      <c r="I19" s="44"/>
      <c r="J19" s="44"/>
    </row>
    <row r="20" spans="1:11" ht="10.5" customHeight="1">
      <c r="A20" s="51"/>
      <c r="B20" s="51"/>
      <c r="C20" s="51"/>
      <c r="D20" s="51"/>
      <c r="E20" s="51"/>
      <c r="F20" s="51"/>
      <c r="G20" s="51"/>
      <c r="H20" s="51"/>
      <c r="I20" s="44"/>
      <c r="J20" s="44"/>
    </row>
    <row r="21" spans="1:11" ht="70.5" customHeight="1">
      <c r="A21" s="727" t="s">
        <v>907</v>
      </c>
      <c r="B21" s="727"/>
      <c r="C21" s="727"/>
      <c r="D21" s="727"/>
      <c r="E21" s="727"/>
      <c r="F21" s="727"/>
      <c r="G21" s="727"/>
      <c r="H21" s="727"/>
      <c r="I21" s="727"/>
      <c r="J21" s="727"/>
    </row>
    <row r="22" spans="1:11" ht="16">
      <c r="A22" s="51"/>
      <c r="B22" s="51"/>
      <c r="C22" s="51"/>
      <c r="D22" s="51"/>
      <c r="E22" s="51"/>
      <c r="F22" s="51"/>
      <c r="G22" s="51"/>
      <c r="H22" s="51"/>
      <c r="I22" s="44"/>
      <c r="J22" s="44"/>
    </row>
    <row r="23" spans="1:11" ht="16">
      <c r="A23" s="731" t="s">
        <v>13</v>
      </c>
      <c r="B23" s="731"/>
      <c r="C23" s="731"/>
      <c r="D23" s="731"/>
      <c r="E23" s="731"/>
      <c r="F23" s="731"/>
      <c r="G23" s="731"/>
      <c r="H23" s="731"/>
      <c r="I23" s="44"/>
      <c r="J23" s="44"/>
    </row>
    <row r="24" spans="1:11" ht="16">
      <c r="A24" s="53"/>
      <c r="B24" s="53"/>
      <c r="C24" s="53"/>
      <c r="D24" s="53"/>
      <c r="E24" s="53"/>
      <c r="F24" s="53"/>
      <c r="G24" s="53"/>
      <c r="H24" s="53"/>
      <c r="I24" s="44"/>
      <c r="J24" s="44"/>
    </row>
    <row r="25" spans="1:11" ht="16">
      <c r="A25" s="717" t="s">
        <v>14</v>
      </c>
      <c r="B25" s="717"/>
      <c r="C25" s="717"/>
      <c r="D25" s="717"/>
      <c r="E25" s="717"/>
      <c r="F25" s="717"/>
      <c r="G25" s="717"/>
      <c r="H25" s="717"/>
      <c r="I25" s="44"/>
      <c r="J25" s="44"/>
    </row>
    <row r="26" spans="1:11" ht="10.5" customHeight="1">
      <c r="A26" s="54"/>
      <c r="B26" s="54"/>
      <c r="C26" s="54"/>
      <c r="D26" s="54"/>
      <c r="E26" s="53"/>
      <c r="F26" s="53"/>
      <c r="G26" s="53"/>
      <c r="H26" s="53"/>
      <c r="I26" s="44"/>
      <c r="J26" s="44"/>
    </row>
    <row r="27" spans="1:11" ht="31.5" customHeight="1">
      <c r="A27" s="727" t="s">
        <v>908</v>
      </c>
      <c r="B27" s="727"/>
      <c r="C27" s="727"/>
      <c r="D27" s="727"/>
      <c r="E27" s="727"/>
      <c r="F27" s="727"/>
      <c r="G27" s="727"/>
      <c r="H27" s="727"/>
      <c r="I27" s="727"/>
      <c r="J27" s="727"/>
    </row>
    <row r="28" spans="1:11" ht="16">
      <c r="A28" s="51"/>
      <c r="B28" s="51"/>
      <c r="C28" s="51"/>
      <c r="D28" s="51"/>
      <c r="E28" s="51"/>
      <c r="F28" s="51"/>
      <c r="G28" s="51"/>
      <c r="H28" s="51"/>
      <c r="I28" s="44"/>
      <c r="J28" s="44"/>
    </row>
    <row r="29" spans="1:11" ht="16">
      <c r="A29" s="717" t="s">
        <v>16</v>
      </c>
      <c r="B29" s="717"/>
      <c r="C29" s="717"/>
      <c r="D29" s="717"/>
      <c r="E29" s="717"/>
      <c r="F29" s="717"/>
      <c r="G29" s="717"/>
      <c r="H29" s="717"/>
      <c r="I29" s="44"/>
      <c r="J29" s="44"/>
    </row>
    <row r="30" spans="1:11" ht="58.5" customHeight="1">
      <c r="A30" s="727" t="s">
        <v>909</v>
      </c>
      <c r="B30" s="727"/>
      <c r="C30" s="727"/>
      <c r="D30" s="727"/>
      <c r="E30" s="727"/>
      <c r="F30" s="727"/>
      <c r="G30" s="727"/>
      <c r="H30" s="727"/>
      <c r="I30" s="727"/>
      <c r="J30" s="727"/>
    </row>
    <row r="31" spans="1:11" s="36" customFormat="1" ht="53.25" customHeight="1">
      <c r="A31" s="531" t="s">
        <v>910</v>
      </c>
      <c r="B31" s="531"/>
      <c r="C31" s="531"/>
      <c r="D31" s="531"/>
      <c r="E31" s="531"/>
      <c r="F31" s="531"/>
      <c r="G31" s="531"/>
      <c r="H31" s="531"/>
      <c r="I31" s="531"/>
      <c r="J31" s="531"/>
      <c r="K31" s="56"/>
    </row>
    <row r="32" spans="1:11" s="33" customFormat="1" ht="68.25" customHeight="1">
      <c r="A32" s="727" t="s">
        <v>911</v>
      </c>
      <c r="B32" s="727"/>
      <c r="C32" s="727"/>
      <c r="D32" s="727"/>
      <c r="E32" s="727"/>
      <c r="F32" s="727"/>
      <c r="G32" s="727"/>
      <c r="H32" s="727"/>
      <c r="I32" s="727"/>
      <c r="J32" s="727"/>
      <c r="K32" s="57"/>
    </row>
    <row r="33" spans="1:11" s="33" customFormat="1" ht="48.75" customHeight="1">
      <c r="A33" s="727" t="s">
        <v>912</v>
      </c>
      <c r="B33" s="727"/>
      <c r="C33" s="727"/>
      <c r="D33" s="727"/>
      <c r="E33" s="727"/>
      <c r="F33" s="727"/>
      <c r="G33" s="727"/>
      <c r="H33" s="727"/>
      <c r="I33" s="727"/>
      <c r="J33" s="727"/>
      <c r="K33" s="57"/>
    </row>
    <row r="34" spans="1:11" s="33" customFormat="1" ht="42" customHeight="1">
      <c r="A34" s="730" t="s">
        <v>913</v>
      </c>
      <c r="B34" s="730"/>
      <c r="C34" s="730"/>
      <c r="D34" s="730"/>
      <c r="E34" s="730"/>
      <c r="F34" s="730"/>
      <c r="G34" s="730"/>
      <c r="H34" s="730"/>
      <c r="I34" s="730"/>
      <c r="J34" s="730"/>
      <c r="K34" s="57"/>
    </row>
    <row r="35" spans="1:11" s="33" customFormat="1" ht="20.25" customHeight="1">
      <c r="A35" s="727" t="s">
        <v>914</v>
      </c>
      <c r="B35" s="727"/>
      <c r="C35" s="727"/>
      <c r="D35" s="727"/>
      <c r="E35" s="727"/>
      <c r="F35" s="727"/>
      <c r="G35" s="727"/>
      <c r="H35" s="727"/>
      <c r="I35" s="727"/>
      <c r="J35" s="727"/>
      <c r="K35" s="57"/>
    </row>
    <row r="36" spans="1:11" s="33" customFormat="1" ht="32.25" customHeight="1">
      <c r="A36" s="730" t="s">
        <v>915</v>
      </c>
      <c r="B36" s="730"/>
      <c r="C36" s="730"/>
      <c r="D36" s="730"/>
      <c r="E36" s="730"/>
      <c r="F36" s="730"/>
      <c r="G36" s="730"/>
      <c r="H36" s="730"/>
      <c r="I36" s="730"/>
      <c r="J36" s="730"/>
      <c r="K36" s="57"/>
    </row>
    <row r="37" spans="1:11" s="33" customFormat="1" ht="47.25" customHeight="1">
      <c r="A37" s="727" t="s">
        <v>916</v>
      </c>
      <c r="B37" s="727"/>
      <c r="C37" s="727"/>
      <c r="D37" s="727"/>
      <c r="E37" s="727"/>
      <c r="F37" s="727"/>
      <c r="G37" s="727"/>
      <c r="H37" s="727"/>
      <c r="I37" s="727"/>
      <c r="J37" s="727"/>
      <c r="K37" s="57"/>
    </row>
    <row r="38" spans="1:11" s="33" customFormat="1" ht="80.25" customHeight="1">
      <c r="A38" s="727" t="s">
        <v>917</v>
      </c>
      <c r="B38" s="727"/>
      <c r="C38" s="727"/>
      <c r="D38" s="727"/>
      <c r="E38" s="727"/>
      <c r="F38" s="727"/>
      <c r="G38" s="727"/>
      <c r="H38" s="727"/>
      <c r="I38" s="727"/>
      <c r="J38" s="727"/>
      <c r="K38" s="57"/>
    </row>
    <row r="39" spans="1:11" s="33" customFormat="1" ht="54" customHeight="1">
      <c r="A39" s="727" t="s">
        <v>918</v>
      </c>
      <c r="B39" s="727"/>
      <c r="C39" s="727"/>
      <c r="D39" s="727"/>
      <c r="E39" s="727"/>
      <c r="F39" s="727"/>
      <c r="G39" s="727"/>
      <c r="H39" s="727"/>
      <c r="I39" s="727"/>
      <c r="J39" s="727"/>
      <c r="K39" s="57"/>
    </row>
    <row r="40" spans="1:11" s="33" customFormat="1" ht="51.75" customHeight="1">
      <c r="A40" s="727" t="s">
        <v>919</v>
      </c>
      <c r="B40" s="727"/>
      <c r="C40" s="727"/>
      <c r="D40" s="727"/>
      <c r="E40" s="727"/>
      <c r="F40" s="727"/>
      <c r="G40" s="727"/>
      <c r="H40" s="727"/>
      <c r="I40" s="727"/>
      <c r="J40" s="727"/>
      <c r="K40" s="58"/>
    </row>
    <row r="41" spans="1:11" s="37" customFormat="1" ht="66.75" customHeight="1">
      <c r="A41" s="727" t="s">
        <v>920</v>
      </c>
      <c r="B41" s="727"/>
      <c r="C41" s="727"/>
      <c r="D41" s="727"/>
      <c r="E41" s="727"/>
      <c r="F41" s="727"/>
      <c r="G41" s="727"/>
      <c r="H41" s="727"/>
      <c r="I41" s="727"/>
      <c r="J41" s="727"/>
      <c r="K41" s="59"/>
    </row>
    <row r="42" spans="1:11" s="37" customFormat="1" ht="55.5" customHeight="1">
      <c r="A42" s="727" t="s">
        <v>921</v>
      </c>
      <c r="B42" s="727"/>
      <c r="C42" s="727"/>
      <c r="D42" s="727"/>
      <c r="E42" s="727"/>
      <c r="F42" s="727"/>
      <c r="G42" s="727"/>
      <c r="H42" s="727"/>
      <c r="I42" s="727"/>
      <c r="J42" s="727"/>
      <c r="K42" s="59"/>
    </row>
    <row r="43" spans="1:11" s="33" customFormat="1" ht="51.75" customHeight="1">
      <c r="A43" s="727" t="s">
        <v>922</v>
      </c>
      <c r="B43" s="727"/>
      <c r="C43" s="727"/>
      <c r="D43" s="727"/>
      <c r="E43" s="727"/>
      <c r="F43" s="727"/>
      <c r="G43" s="727"/>
      <c r="H43" s="727"/>
      <c r="I43" s="727"/>
      <c r="J43" s="727"/>
      <c r="K43" s="58"/>
    </row>
    <row r="44" spans="1:11" s="33" customFormat="1" ht="48" customHeight="1">
      <c r="A44" s="727" t="s">
        <v>923</v>
      </c>
      <c r="B44" s="727"/>
      <c r="C44" s="727"/>
      <c r="D44" s="727"/>
      <c r="E44" s="727"/>
      <c r="F44" s="727"/>
      <c r="G44" s="727"/>
      <c r="H44" s="727"/>
      <c r="I44" s="727"/>
      <c r="J44" s="727"/>
      <c r="K44" s="58"/>
    </row>
    <row r="45" spans="1:11" s="33" customFormat="1" ht="66" customHeight="1">
      <c r="A45" s="727" t="s">
        <v>924</v>
      </c>
      <c r="B45" s="727"/>
      <c r="C45" s="727"/>
      <c r="D45" s="727"/>
      <c r="E45" s="727"/>
      <c r="F45" s="727"/>
      <c r="G45" s="727"/>
      <c r="H45" s="727"/>
      <c r="I45" s="727"/>
      <c r="J45" s="727"/>
      <c r="K45" s="58"/>
    </row>
    <row r="46" spans="1:11" s="33" customFormat="1" ht="42" customHeight="1">
      <c r="A46" s="727" t="s">
        <v>925</v>
      </c>
      <c r="B46" s="727"/>
      <c r="C46" s="727"/>
      <c r="D46" s="727"/>
      <c r="E46" s="727"/>
      <c r="F46" s="727"/>
      <c r="G46" s="727"/>
      <c r="H46" s="727"/>
      <c r="I46" s="727"/>
      <c r="J46" s="727"/>
      <c r="K46" s="58"/>
    </row>
    <row r="47" spans="1:11" s="33" customFormat="1" ht="53.25" customHeight="1">
      <c r="A47" s="727" t="s">
        <v>926</v>
      </c>
      <c r="B47" s="727"/>
      <c r="C47" s="727"/>
      <c r="D47" s="727"/>
      <c r="E47" s="727"/>
      <c r="F47" s="727"/>
      <c r="G47" s="727"/>
      <c r="H47" s="727"/>
      <c r="I47" s="727"/>
      <c r="J47" s="727"/>
      <c r="K47" s="50"/>
    </row>
    <row r="48" spans="1:11" s="33" customFormat="1" ht="128.25" customHeight="1">
      <c r="A48" s="727" t="s">
        <v>927</v>
      </c>
      <c r="B48" s="727"/>
      <c r="C48" s="727"/>
      <c r="D48" s="727"/>
      <c r="E48" s="727"/>
      <c r="F48" s="727"/>
      <c r="G48" s="727"/>
      <c r="H48" s="727"/>
      <c r="I48" s="727"/>
      <c r="J48" s="727"/>
      <c r="K48" s="58"/>
    </row>
    <row r="49" spans="1:11" s="33" customFormat="1" ht="51.75" customHeight="1">
      <c r="A49" s="727" t="s">
        <v>928</v>
      </c>
      <c r="B49" s="727"/>
      <c r="C49" s="727"/>
      <c r="D49" s="727"/>
      <c r="E49" s="727"/>
      <c r="F49" s="727"/>
      <c r="G49" s="727"/>
      <c r="H49" s="727"/>
      <c r="I49" s="727"/>
      <c r="J49" s="727"/>
      <c r="K49" s="58"/>
    </row>
    <row r="50" spans="1:11" s="33" customFormat="1" ht="158.25" customHeight="1">
      <c r="A50" s="728" t="s">
        <v>929</v>
      </c>
      <c r="B50" s="728"/>
      <c r="C50" s="728"/>
      <c r="D50" s="728"/>
      <c r="E50" s="728"/>
      <c r="F50" s="728"/>
      <c r="G50" s="728"/>
      <c r="H50" s="728"/>
      <c r="I50" s="728"/>
      <c r="J50" s="728"/>
      <c r="K50" s="58"/>
    </row>
    <row r="51" spans="1:11" s="33" customFormat="1" ht="63" customHeight="1">
      <c r="A51" s="729" t="s">
        <v>930</v>
      </c>
      <c r="B51" s="729"/>
      <c r="C51" s="729"/>
      <c r="D51" s="729"/>
      <c r="E51" s="729"/>
      <c r="F51" s="729"/>
      <c r="G51" s="729"/>
      <c r="H51" s="729"/>
      <c r="I51" s="729"/>
      <c r="J51" s="729"/>
      <c r="K51" s="58"/>
    </row>
    <row r="52" spans="1:11" s="36" customFormat="1" ht="130.5" customHeight="1">
      <c r="A52" s="531" t="s">
        <v>931</v>
      </c>
      <c r="B52" s="531"/>
      <c r="C52" s="531"/>
      <c r="D52" s="531"/>
      <c r="E52" s="531"/>
      <c r="F52" s="531"/>
      <c r="G52" s="531"/>
      <c r="H52" s="531"/>
      <c r="I52" s="531"/>
      <c r="J52" s="531"/>
      <c r="K52" s="56"/>
    </row>
    <row r="53" spans="1:11" s="36" customFormat="1" ht="120" customHeight="1">
      <c r="A53" s="531" t="s">
        <v>932</v>
      </c>
      <c r="B53" s="531"/>
      <c r="C53" s="531"/>
      <c r="D53" s="531"/>
      <c r="E53" s="531"/>
      <c r="F53" s="531"/>
      <c r="G53" s="531"/>
      <c r="H53" s="531"/>
      <c r="I53" s="531"/>
      <c r="J53" s="531"/>
    </row>
    <row r="54" spans="1:11" ht="16">
      <c r="A54" s="55"/>
      <c r="B54" s="55"/>
      <c r="C54" s="55"/>
      <c r="D54" s="55"/>
      <c r="E54" s="55"/>
      <c r="F54" s="55"/>
      <c r="G54" s="55"/>
      <c r="H54" s="55"/>
      <c r="I54" s="55"/>
      <c r="J54" s="55"/>
    </row>
    <row r="55" spans="1:11" ht="16">
      <c r="A55" s="717" t="s">
        <v>27</v>
      </c>
      <c r="B55" s="717"/>
      <c r="C55" s="717"/>
      <c r="D55" s="717"/>
      <c r="E55" s="717"/>
      <c r="F55" s="717"/>
      <c r="G55" s="717"/>
      <c r="H55" s="717"/>
      <c r="I55" s="44"/>
      <c r="J55" s="44"/>
    </row>
    <row r="56" spans="1:11" ht="16">
      <c r="A56" s="54"/>
      <c r="B56" s="54"/>
      <c r="C56" s="54"/>
      <c r="D56" s="54"/>
      <c r="E56" s="53"/>
      <c r="F56" s="53"/>
      <c r="G56" s="51"/>
      <c r="H56" s="51"/>
      <c r="I56" s="44"/>
      <c r="J56" s="44"/>
    </row>
    <row r="57" spans="1:11" ht="19.5" customHeight="1">
      <c r="A57" s="726" t="s">
        <v>933</v>
      </c>
      <c r="B57" s="726"/>
      <c r="C57" s="726"/>
      <c r="D57" s="726"/>
      <c r="E57" s="726"/>
      <c r="F57" s="726"/>
      <c r="G57" s="726"/>
      <c r="H57" s="726"/>
      <c r="I57" s="726"/>
      <c r="J57" s="726"/>
    </row>
    <row r="58" spans="1:11" ht="16">
      <c r="A58" s="60"/>
      <c r="B58" s="60"/>
      <c r="C58" s="60"/>
      <c r="D58" s="60"/>
      <c r="E58" s="60"/>
      <c r="F58" s="60"/>
      <c r="G58" s="60"/>
      <c r="H58" s="60"/>
      <c r="I58" s="44"/>
      <c r="J58" s="44"/>
    </row>
    <row r="59" spans="1:11" ht="16">
      <c r="A59" s="717" t="s">
        <v>29</v>
      </c>
      <c r="B59" s="717"/>
      <c r="C59" s="717"/>
      <c r="D59" s="717"/>
      <c r="E59" s="717"/>
      <c r="F59" s="717"/>
      <c r="G59" s="717"/>
      <c r="H59" s="717"/>
      <c r="I59" s="44"/>
      <c r="J59" s="44"/>
    </row>
    <row r="60" spans="1:11" ht="16">
      <c r="A60" s="61"/>
      <c r="B60" s="61"/>
      <c r="C60" s="61"/>
      <c r="D60" s="61"/>
      <c r="E60" s="61"/>
      <c r="F60" s="61"/>
      <c r="G60" s="61"/>
      <c r="H60" s="61"/>
      <c r="I60" s="61"/>
      <c r="J60" s="61"/>
    </row>
    <row r="61" spans="1:11" s="38" customFormat="1" ht="38.25" customHeight="1">
      <c r="A61" s="62"/>
      <c r="B61" s="531" t="s">
        <v>30</v>
      </c>
      <c r="C61" s="531"/>
      <c r="D61" s="531"/>
      <c r="E61" s="531"/>
      <c r="F61" s="531"/>
      <c r="G61" s="531"/>
      <c r="H61" s="531"/>
      <c r="I61" s="531"/>
      <c r="J61" s="531"/>
    </row>
    <row r="62" spans="1:11" s="38" customFormat="1" ht="33.75" customHeight="1">
      <c r="A62" s="62"/>
      <c r="B62" s="531" t="s">
        <v>934</v>
      </c>
      <c r="C62" s="531"/>
      <c r="D62" s="531"/>
      <c r="E62" s="531"/>
      <c r="F62" s="531"/>
      <c r="G62" s="531"/>
      <c r="H62" s="531"/>
      <c r="I62" s="531"/>
      <c r="J62" s="531"/>
      <c r="K62" s="63"/>
    </row>
    <row r="63" spans="1:11" s="38" customFormat="1" ht="32.25" customHeight="1">
      <c r="A63" s="62"/>
      <c r="B63" s="531" t="s">
        <v>935</v>
      </c>
      <c r="C63" s="531"/>
      <c r="D63" s="531"/>
      <c r="E63" s="531"/>
      <c r="F63" s="531"/>
      <c r="G63" s="531"/>
      <c r="H63" s="531"/>
      <c r="I63" s="531"/>
      <c r="J63" s="531"/>
      <c r="K63" s="64"/>
    </row>
    <row r="64" spans="1:11" s="38" customFormat="1" ht="50.25" customHeight="1">
      <c r="A64" s="62"/>
      <c r="B64" s="531" t="s">
        <v>936</v>
      </c>
      <c r="C64" s="531"/>
      <c r="D64" s="531"/>
      <c r="E64" s="531"/>
      <c r="F64" s="531"/>
      <c r="G64" s="531"/>
      <c r="H64" s="531"/>
      <c r="I64" s="531"/>
      <c r="J64" s="531"/>
    </row>
    <row r="65" spans="1:10" ht="3" customHeight="1">
      <c r="A65" s="65"/>
      <c r="B65" s="65"/>
      <c r="C65" s="65"/>
      <c r="D65" s="65"/>
      <c r="E65" s="65"/>
      <c r="F65" s="65"/>
      <c r="G65" s="65"/>
      <c r="H65" s="65"/>
      <c r="I65" s="65"/>
      <c r="J65" s="65"/>
    </row>
    <row r="66" spans="1:10" ht="16">
      <c r="A66" s="66" t="s">
        <v>36</v>
      </c>
      <c r="B66" s="66"/>
      <c r="C66" s="66"/>
      <c r="D66" s="66"/>
      <c r="E66" s="66"/>
      <c r="F66" s="66"/>
      <c r="G66" s="66"/>
      <c r="H66" s="66"/>
      <c r="I66" s="66"/>
      <c r="J66" s="66"/>
    </row>
    <row r="67" spans="1:10" ht="16">
      <c r="A67" s="66"/>
      <c r="B67" s="66"/>
      <c r="C67" s="66"/>
      <c r="D67" s="66"/>
      <c r="E67" s="66"/>
      <c r="F67" s="66"/>
      <c r="G67" s="66"/>
      <c r="H67" s="66"/>
      <c r="I67" s="66"/>
      <c r="J67" s="66"/>
    </row>
    <row r="68" spans="1:10" ht="16">
      <c r="A68" s="66" t="s">
        <v>37</v>
      </c>
      <c r="B68" s="66"/>
      <c r="C68" s="66"/>
      <c r="D68" s="66"/>
      <c r="E68" s="66"/>
      <c r="F68" s="66"/>
      <c r="G68" s="66"/>
      <c r="H68" s="66"/>
      <c r="I68" s="66"/>
      <c r="J68" s="66"/>
    </row>
    <row r="69" spans="1:10" ht="16">
      <c r="A69" s="66"/>
      <c r="B69" s="66"/>
      <c r="C69" s="66"/>
      <c r="D69" s="66"/>
      <c r="E69" s="66"/>
      <c r="F69" s="66"/>
      <c r="G69" s="66"/>
      <c r="H69" s="66"/>
      <c r="I69" s="66"/>
      <c r="J69" s="66"/>
    </row>
    <row r="70" spans="1:10" ht="21" customHeight="1">
      <c r="A70" s="550" t="s">
        <v>937</v>
      </c>
      <c r="B70" s="446"/>
      <c r="C70" s="446"/>
      <c r="D70" s="446"/>
      <c r="E70" s="446"/>
      <c r="F70" s="446"/>
      <c r="G70" s="446"/>
      <c r="H70" s="446"/>
      <c r="I70" s="446"/>
      <c r="J70" s="446"/>
    </row>
    <row r="71" spans="1:10" ht="21" customHeight="1">
      <c r="A71" s="446"/>
      <c r="B71" s="446"/>
      <c r="C71" s="446"/>
      <c r="D71" s="446"/>
      <c r="E71" s="446"/>
      <c r="F71" s="446"/>
      <c r="G71" s="446"/>
      <c r="H71" s="446"/>
      <c r="I71" s="446"/>
      <c r="J71" s="446"/>
    </row>
    <row r="72" spans="1:10" ht="21" customHeight="1">
      <c r="A72" s="446"/>
      <c r="B72" s="446"/>
      <c r="C72" s="446"/>
      <c r="D72" s="446"/>
      <c r="E72" s="446"/>
      <c r="F72" s="446"/>
      <c r="G72" s="446"/>
      <c r="H72" s="446"/>
      <c r="I72" s="446"/>
      <c r="J72" s="446"/>
    </row>
    <row r="73" spans="1:10" ht="16">
      <c r="A73" s="54"/>
      <c r="B73" s="54"/>
      <c r="C73" s="54"/>
      <c r="D73" s="54"/>
      <c r="E73" s="53"/>
      <c r="F73" s="53"/>
      <c r="G73" s="60"/>
      <c r="H73" s="60"/>
      <c r="I73" s="44"/>
      <c r="J73" s="44"/>
    </row>
    <row r="74" spans="1:10" ht="15.75" customHeight="1">
      <c r="A74" s="66" t="s">
        <v>41</v>
      </c>
      <c r="B74" s="66"/>
      <c r="C74" s="66"/>
      <c r="D74" s="66"/>
      <c r="E74" s="66"/>
      <c r="F74" s="66"/>
      <c r="G74" s="66"/>
      <c r="H74" s="66"/>
      <c r="I74" s="44"/>
      <c r="J74" s="44"/>
    </row>
    <row r="75" spans="1:10" ht="13.5" customHeight="1">
      <c r="A75" s="54"/>
      <c r="B75" s="54"/>
      <c r="C75" s="54"/>
      <c r="D75" s="54"/>
      <c r="E75" s="54"/>
      <c r="F75" s="54"/>
      <c r="G75" s="67"/>
      <c r="H75" s="67"/>
      <c r="I75" s="44"/>
      <c r="J75" s="44"/>
    </row>
    <row r="76" spans="1:10" ht="16">
      <c r="A76" s="45" t="s">
        <v>42</v>
      </c>
      <c r="B76" s="45"/>
      <c r="C76" s="45"/>
      <c r="D76" s="45"/>
      <c r="E76" s="45"/>
      <c r="F76" s="45"/>
      <c r="G76" s="45"/>
      <c r="H76" s="45"/>
      <c r="I76" s="44"/>
      <c r="J76" s="44"/>
    </row>
    <row r="77" spans="1:10" ht="16">
      <c r="A77" s="45" t="s">
        <v>43</v>
      </c>
      <c r="B77" s="45"/>
      <c r="C77" s="45"/>
      <c r="D77" s="45"/>
      <c r="E77" s="45"/>
      <c r="F77" s="45"/>
      <c r="G77" s="45"/>
      <c r="H77" s="45"/>
      <c r="I77" s="44"/>
      <c r="J77" s="44"/>
    </row>
    <row r="78" spans="1:10" ht="16">
      <c r="A78" s="45" t="s">
        <v>44</v>
      </c>
      <c r="B78" s="45"/>
      <c r="C78" s="45"/>
      <c r="D78" s="45"/>
      <c r="E78" s="45"/>
      <c r="F78" s="45"/>
      <c r="G78" s="45"/>
      <c r="H78" s="45"/>
      <c r="I78" s="44"/>
      <c r="J78" s="44"/>
    </row>
    <row r="79" spans="1:10" ht="16">
      <c r="A79" s="45"/>
      <c r="B79" s="68"/>
      <c r="C79" s="68"/>
      <c r="D79" s="68"/>
      <c r="E79" s="68"/>
      <c r="F79" s="68"/>
      <c r="G79" s="68"/>
      <c r="H79" s="68"/>
      <c r="I79" s="44"/>
      <c r="J79" s="44"/>
    </row>
    <row r="80" spans="1:10" ht="15.75" customHeight="1">
      <c r="A80" s="66" t="s">
        <v>938</v>
      </c>
      <c r="B80" s="66"/>
      <c r="C80" s="66"/>
      <c r="D80" s="66"/>
      <c r="E80" s="66"/>
      <c r="F80" s="66"/>
      <c r="G80" s="66"/>
      <c r="H80" s="66"/>
      <c r="I80" s="44"/>
      <c r="J80" s="44"/>
    </row>
    <row r="81" spans="1:10" ht="13.5" customHeight="1">
      <c r="A81" s="54"/>
      <c r="B81" s="54"/>
      <c r="C81" s="54"/>
      <c r="D81" s="54"/>
      <c r="E81" s="54"/>
      <c r="F81" s="54"/>
      <c r="G81" s="67"/>
      <c r="H81" s="67"/>
      <c r="I81" s="44"/>
      <c r="J81" s="44"/>
    </row>
    <row r="82" spans="1:10" ht="16">
      <c r="A82" s="45" t="s">
        <v>46</v>
      </c>
      <c r="B82" s="45"/>
      <c r="C82" s="45"/>
      <c r="D82" s="45"/>
      <c r="E82" s="45"/>
      <c r="F82" s="45"/>
      <c r="G82" s="45"/>
      <c r="H82" s="45"/>
      <c r="I82" s="44"/>
      <c r="J82" s="44"/>
    </row>
    <row r="83" spans="1:10" ht="16">
      <c r="A83" s="45" t="s">
        <v>47</v>
      </c>
      <c r="B83" s="45"/>
      <c r="C83" s="45"/>
      <c r="D83" s="45"/>
      <c r="E83" s="45"/>
      <c r="F83" s="45"/>
      <c r="G83" s="45"/>
      <c r="H83" s="45"/>
      <c r="I83" s="44"/>
      <c r="J83" s="44"/>
    </row>
    <row r="84" spans="1:10" ht="16">
      <c r="A84" s="45" t="s">
        <v>44</v>
      </c>
      <c r="B84" s="45"/>
      <c r="C84" s="45"/>
      <c r="D84" s="45"/>
      <c r="E84" s="45"/>
      <c r="F84" s="45"/>
      <c r="G84" s="45"/>
      <c r="H84" s="45"/>
      <c r="I84" s="44"/>
      <c r="J84" s="44"/>
    </row>
    <row r="85" spans="1:10" ht="16">
      <c r="A85" s="45"/>
      <c r="B85" s="45"/>
      <c r="C85" s="45"/>
      <c r="D85" s="45"/>
      <c r="E85" s="45"/>
      <c r="F85" s="45"/>
      <c r="G85" s="45"/>
      <c r="H85" s="45"/>
      <c r="I85" s="44"/>
      <c r="J85" s="44"/>
    </row>
    <row r="86" spans="1:10" ht="15.75" customHeight="1">
      <c r="A86" s="66" t="s">
        <v>48</v>
      </c>
      <c r="B86" s="66"/>
      <c r="C86" s="66"/>
      <c r="D86" s="66"/>
      <c r="E86" s="66"/>
      <c r="F86" s="66"/>
      <c r="G86" s="66"/>
      <c r="H86" s="66"/>
      <c r="I86" s="44"/>
      <c r="J86" s="44"/>
    </row>
    <row r="87" spans="1:10" ht="13.5" customHeight="1">
      <c r="A87" s="54"/>
      <c r="B87" s="54"/>
      <c r="C87" s="54"/>
      <c r="D87" s="54"/>
      <c r="E87" s="54"/>
      <c r="F87" s="54"/>
      <c r="G87" s="67"/>
      <c r="H87" s="67"/>
      <c r="I87" s="44"/>
      <c r="J87" s="44"/>
    </row>
    <row r="88" spans="1:10" ht="16">
      <c r="A88" s="45" t="s">
        <v>49</v>
      </c>
      <c r="B88" s="45"/>
      <c r="C88" s="45"/>
      <c r="D88" s="45"/>
      <c r="E88" s="45"/>
      <c r="F88" s="45"/>
      <c r="G88" s="45"/>
      <c r="H88" s="45"/>
      <c r="I88" s="44"/>
      <c r="J88" s="44"/>
    </row>
    <row r="89" spans="1:10" ht="16">
      <c r="A89" s="45" t="s">
        <v>939</v>
      </c>
      <c r="B89" s="45"/>
      <c r="C89" s="45"/>
      <c r="D89" s="45"/>
      <c r="E89" s="45"/>
      <c r="F89" s="45"/>
      <c r="G89" s="45"/>
      <c r="H89" s="45"/>
      <c r="I89" s="44"/>
      <c r="J89" s="44"/>
    </row>
    <row r="90" spans="1:10" ht="16">
      <c r="A90" s="45" t="s">
        <v>44</v>
      </c>
      <c r="B90" s="45"/>
      <c r="C90" s="45"/>
      <c r="D90" s="45"/>
      <c r="E90" s="45"/>
      <c r="F90" s="45"/>
      <c r="G90" s="45"/>
      <c r="H90" s="45"/>
      <c r="I90" s="44"/>
      <c r="J90" s="44"/>
    </row>
    <row r="91" spans="1:10" ht="16">
      <c r="A91" s="45"/>
      <c r="B91" s="45"/>
      <c r="C91" s="45"/>
      <c r="D91" s="45"/>
      <c r="E91" s="45"/>
      <c r="F91" s="45"/>
      <c r="G91" s="45"/>
      <c r="H91" s="45"/>
      <c r="I91" s="44"/>
      <c r="J91" s="44"/>
    </row>
    <row r="92" spans="1:10" ht="16">
      <c r="A92" s="717" t="s">
        <v>51</v>
      </c>
      <c r="B92" s="717"/>
      <c r="C92" s="717"/>
      <c r="D92" s="717"/>
      <c r="E92" s="717"/>
      <c r="F92" s="717"/>
      <c r="G92" s="717"/>
      <c r="H92" s="717"/>
      <c r="I92" s="44"/>
      <c r="J92" s="44"/>
    </row>
    <row r="93" spans="1:10" ht="16">
      <c r="A93" s="45"/>
      <c r="B93" s="45"/>
      <c r="C93" s="45"/>
      <c r="D93" s="45"/>
      <c r="E93" s="69"/>
      <c r="F93" s="69"/>
      <c r="G93" s="70"/>
      <c r="H93" s="70"/>
      <c r="I93" s="44"/>
      <c r="J93" s="44"/>
    </row>
    <row r="94" spans="1:10" ht="30" customHeight="1">
      <c r="A94" s="718" t="s">
        <v>52</v>
      </c>
      <c r="B94" s="718"/>
      <c r="C94" s="718"/>
      <c r="D94" s="718"/>
      <c r="E94" s="718"/>
      <c r="F94" s="718"/>
      <c r="G94" s="718"/>
      <c r="H94" s="718"/>
      <c r="I94" s="718"/>
      <c r="J94" s="718"/>
    </row>
    <row r="95" spans="1:10" ht="16">
      <c r="A95" s="70"/>
      <c r="B95" s="70"/>
      <c r="C95" s="70"/>
      <c r="D95" s="70"/>
      <c r="E95" s="70"/>
      <c r="F95" s="70"/>
      <c r="G95" s="70"/>
      <c r="H95" s="70"/>
      <c r="I95" s="44"/>
      <c r="J95" s="44"/>
    </row>
    <row r="96" spans="1:10" ht="16">
      <c r="A96" s="717" t="s">
        <v>53</v>
      </c>
      <c r="B96" s="717"/>
      <c r="C96" s="717"/>
      <c r="D96" s="717"/>
      <c r="E96" s="717"/>
      <c r="F96" s="717"/>
      <c r="G96" s="717"/>
      <c r="H96" s="717"/>
      <c r="I96" s="44"/>
      <c r="J96" s="44"/>
    </row>
    <row r="97" spans="1:10">
      <c r="A97" s="71"/>
      <c r="B97" s="71"/>
      <c r="C97" s="72"/>
      <c r="D97" s="72"/>
      <c r="E97" s="73"/>
      <c r="F97" s="73"/>
      <c r="G97" s="74"/>
      <c r="H97" s="74"/>
      <c r="I97" s="39"/>
      <c r="J97" s="39"/>
    </row>
    <row r="98" spans="1:10" ht="16">
      <c r="A98" s="719" t="s">
        <v>54</v>
      </c>
      <c r="B98" s="719"/>
      <c r="C98" s="719"/>
      <c r="D98" s="719"/>
      <c r="E98" s="719"/>
      <c r="F98" s="719"/>
      <c r="G98" s="720">
        <v>0</v>
      </c>
      <c r="H98" s="721"/>
      <c r="I98" s="722"/>
      <c r="J98" s="44"/>
    </row>
    <row r="99" spans="1:10" ht="16">
      <c r="A99" s="719" t="s">
        <v>55</v>
      </c>
      <c r="B99" s="719"/>
      <c r="C99" s="719"/>
      <c r="D99" s="719"/>
      <c r="E99" s="719"/>
      <c r="F99" s="719"/>
      <c r="G99" s="723">
        <f>+I109</f>
        <v>640844149</v>
      </c>
      <c r="H99" s="724"/>
      <c r="I99" s="725"/>
      <c r="J99" s="44"/>
    </row>
    <row r="100" spans="1:10" ht="16">
      <c r="A100" s="719" t="s">
        <v>56</v>
      </c>
      <c r="B100" s="719"/>
      <c r="C100" s="719"/>
      <c r="D100" s="719"/>
      <c r="E100" s="719"/>
      <c r="F100" s="719"/>
      <c r="G100" s="723">
        <f>+G99</f>
        <v>640844149</v>
      </c>
      <c r="H100" s="724"/>
      <c r="I100" s="725"/>
      <c r="J100" s="44"/>
    </row>
    <row r="101" spans="1:10" ht="16">
      <c r="A101" s="68"/>
      <c r="B101" s="45"/>
      <c r="C101" s="45"/>
      <c r="D101" s="75"/>
      <c r="E101" s="76"/>
      <c r="F101" s="69"/>
      <c r="G101" s="70"/>
      <c r="H101" s="70"/>
      <c r="I101" s="44"/>
      <c r="J101" s="44"/>
    </row>
    <row r="102" spans="1:10" ht="18" customHeight="1">
      <c r="A102" s="709" t="s">
        <v>57</v>
      </c>
      <c r="B102" s="709"/>
      <c r="C102" s="709"/>
      <c r="D102" s="709"/>
      <c r="E102" s="709"/>
      <c r="F102" s="709"/>
      <c r="G102" s="709"/>
      <c r="H102" s="77" t="s">
        <v>58</v>
      </c>
      <c r="I102" s="77" t="s">
        <v>59</v>
      </c>
      <c r="J102" s="77" t="s">
        <v>60</v>
      </c>
    </row>
    <row r="103" spans="1:10" ht="16">
      <c r="A103" s="710" t="s">
        <v>61</v>
      </c>
      <c r="B103" s="710"/>
      <c r="C103" s="710"/>
      <c r="D103" s="710"/>
      <c r="E103" s="710"/>
      <c r="F103" s="710"/>
      <c r="G103" s="710"/>
      <c r="H103" s="78"/>
      <c r="I103" s="79">
        <f>+J403</f>
        <v>121146731</v>
      </c>
      <c r="J103" s="79">
        <f t="shared" ref="J103:J108" si="0">+H103+I103</f>
        <v>121146731</v>
      </c>
    </row>
    <row r="104" spans="1:10" ht="16">
      <c r="A104" s="711" t="s">
        <v>62</v>
      </c>
      <c r="B104" s="711"/>
      <c r="C104" s="711"/>
      <c r="D104" s="711"/>
      <c r="E104" s="711"/>
      <c r="F104" s="711"/>
      <c r="G104" s="711"/>
      <c r="H104" s="80"/>
      <c r="I104" s="81">
        <f>+J954</f>
        <v>51267532</v>
      </c>
      <c r="J104" s="81">
        <f t="shared" si="0"/>
        <v>51267532</v>
      </c>
    </row>
    <row r="105" spans="1:10" ht="16">
      <c r="A105" s="712" t="s">
        <v>63</v>
      </c>
      <c r="B105" s="712"/>
      <c r="C105" s="712"/>
      <c r="D105" s="712"/>
      <c r="E105" s="712"/>
      <c r="F105" s="712"/>
      <c r="G105" s="712"/>
      <c r="H105" s="80"/>
      <c r="I105" s="81">
        <f>+J997</f>
        <v>12816883</v>
      </c>
      <c r="J105" s="81">
        <f t="shared" si="0"/>
        <v>12816883</v>
      </c>
    </row>
    <row r="106" spans="1:10" ht="16">
      <c r="A106" s="713" t="s">
        <v>64</v>
      </c>
      <c r="B106" s="714"/>
      <c r="C106" s="714"/>
      <c r="D106" s="714"/>
      <c r="E106" s="714"/>
      <c r="F106" s="714"/>
      <c r="G106" s="715"/>
      <c r="H106" s="82"/>
      <c r="I106" s="81">
        <f>+J1175</f>
        <v>455613003</v>
      </c>
      <c r="J106" s="81">
        <f t="shared" si="0"/>
        <v>455613003</v>
      </c>
    </row>
    <row r="107" spans="1:10" ht="16">
      <c r="A107" s="716" t="s">
        <v>65</v>
      </c>
      <c r="B107" s="716"/>
      <c r="C107" s="716"/>
      <c r="D107" s="716"/>
      <c r="E107" s="716"/>
      <c r="F107" s="716"/>
      <c r="G107" s="716"/>
      <c r="H107" s="80"/>
      <c r="I107" s="81">
        <f>+G107+H107</f>
        <v>0</v>
      </c>
      <c r="J107" s="81">
        <f t="shared" si="0"/>
        <v>0</v>
      </c>
    </row>
    <row r="108" spans="1:10" ht="16">
      <c r="A108" s="711" t="s">
        <v>66</v>
      </c>
      <c r="B108" s="711"/>
      <c r="C108" s="711"/>
      <c r="D108" s="711"/>
      <c r="E108" s="711"/>
      <c r="F108" s="711"/>
      <c r="G108" s="711"/>
      <c r="H108" s="80"/>
      <c r="I108" s="81">
        <f>+G108+H108</f>
        <v>0</v>
      </c>
      <c r="J108" s="81">
        <f t="shared" si="0"/>
        <v>0</v>
      </c>
    </row>
    <row r="109" spans="1:10" ht="16">
      <c r="A109" s="709" t="s">
        <v>67</v>
      </c>
      <c r="B109" s="709"/>
      <c r="C109" s="709"/>
      <c r="D109" s="709"/>
      <c r="E109" s="709"/>
      <c r="F109" s="709"/>
      <c r="G109" s="709"/>
      <c r="H109" s="80">
        <f>SUM(H103:H108)</f>
        <v>0</v>
      </c>
      <c r="I109" s="81">
        <f>SUM(I103:I108)</f>
        <v>640844149</v>
      </c>
      <c r="J109" s="81">
        <f>SUM(J103:J108)</f>
        <v>640844149</v>
      </c>
    </row>
    <row r="110" spans="1:10">
      <c r="A110" s="83"/>
      <c r="B110" s="84"/>
      <c r="C110" s="84"/>
      <c r="D110" s="85"/>
      <c r="E110" s="86"/>
      <c r="F110" s="87"/>
      <c r="G110" s="88"/>
      <c r="H110" s="88"/>
      <c r="I110" s="89"/>
      <c r="J110" s="89"/>
    </row>
    <row r="111" spans="1:10">
      <c r="A111" s="514" t="s">
        <v>68</v>
      </c>
      <c r="B111" s="514"/>
      <c r="C111" s="514"/>
      <c r="D111" s="514"/>
      <c r="E111" s="514"/>
      <c r="F111" s="514"/>
      <c r="G111" s="514"/>
      <c r="H111" s="514"/>
      <c r="I111" s="514"/>
      <c r="J111" s="514"/>
    </row>
    <row r="112" spans="1:10">
      <c r="A112" s="514" t="s">
        <v>69</v>
      </c>
      <c r="B112" s="514"/>
      <c r="C112" s="514"/>
      <c r="D112" s="514"/>
      <c r="E112" s="514"/>
      <c r="F112" s="514"/>
      <c r="G112" s="514"/>
      <c r="H112" s="514"/>
      <c r="I112" s="514"/>
      <c r="J112" s="514"/>
    </row>
    <row r="113" spans="1:13" ht="38.25" customHeight="1">
      <c r="A113" s="515" t="s">
        <v>32</v>
      </c>
      <c r="B113" s="515"/>
      <c r="C113" s="515" t="s">
        <v>70</v>
      </c>
      <c r="D113" s="515"/>
      <c r="E113" s="516" t="s">
        <v>71</v>
      </c>
      <c r="F113" s="517"/>
      <c r="G113" s="518"/>
      <c r="H113" s="90" t="s">
        <v>72</v>
      </c>
      <c r="I113" s="519" t="s">
        <v>73</v>
      </c>
      <c r="J113" s="520"/>
    </row>
    <row r="114" spans="1:13" ht="48.75" customHeight="1">
      <c r="A114" s="489" t="s">
        <v>940</v>
      </c>
      <c r="B114" s="490"/>
      <c r="C114" s="499" t="s">
        <v>941</v>
      </c>
      <c r="D114" s="500"/>
      <c r="E114" s="501" t="s">
        <v>942</v>
      </c>
      <c r="F114" s="502"/>
      <c r="G114" s="503"/>
      <c r="H114" s="91">
        <v>16</v>
      </c>
      <c r="I114" s="707">
        <v>32042207</v>
      </c>
      <c r="J114" s="708"/>
      <c r="K114" s="92" t="s">
        <v>943</v>
      </c>
      <c r="L114" s="92"/>
      <c r="M114" s="93"/>
    </row>
    <row r="115" spans="1:13" ht="48.75" customHeight="1">
      <c r="A115" s="682" t="s">
        <v>944</v>
      </c>
      <c r="B115" s="682"/>
      <c r="C115" s="682" t="s">
        <v>941</v>
      </c>
      <c r="D115" s="682"/>
      <c r="E115" s="691" t="s">
        <v>945</v>
      </c>
      <c r="F115" s="691"/>
      <c r="G115" s="691"/>
      <c r="H115" s="91">
        <v>16</v>
      </c>
      <c r="I115" s="705">
        <v>5000000</v>
      </c>
      <c r="J115" s="705"/>
      <c r="K115" s="95"/>
    </row>
    <row r="116" spans="1:13" ht="48.75" customHeight="1">
      <c r="A116" s="682" t="s">
        <v>946</v>
      </c>
      <c r="B116" s="682"/>
      <c r="C116" s="682" t="s">
        <v>941</v>
      </c>
      <c r="D116" s="682"/>
      <c r="E116" s="691" t="s">
        <v>945</v>
      </c>
      <c r="F116" s="691"/>
      <c r="G116" s="691"/>
      <c r="H116" s="91">
        <v>16</v>
      </c>
      <c r="I116" s="705">
        <v>1500000</v>
      </c>
      <c r="J116" s="705"/>
      <c r="K116" s="95"/>
    </row>
    <row r="117" spans="1:13" ht="48.75" customHeight="1">
      <c r="A117" s="682" t="s">
        <v>947</v>
      </c>
      <c r="B117" s="682"/>
      <c r="C117" s="682" t="s">
        <v>941</v>
      </c>
      <c r="D117" s="682"/>
      <c r="E117" s="691" t="s">
        <v>945</v>
      </c>
      <c r="F117" s="691"/>
      <c r="G117" s="691"/>
      <c r="H117" s="91">
        <v>16</v>
      </c>
      <c r="I117" s="705">
        <v>12042207</v>
      </c>
      <c r="J117" s="705"/>
      <c r="K117" s="95"/>
    </row>
    <row r="118" spans="1:13" ht="48.75" customHeight="1">
      <c r="A118" s="682" t="s">
        <v>948</v>
      </c>
      <c r="B118" s="682"/>
      <c r="C118" s="682" t="s">
        <v>941</v>
      </c>
      <c r="D118" s="682"/>
      <c r="E118" s="691" t="s">
        <v>945</v>
      </c>
      <c r="F118" s="691"/>
      <c r="G118" s="691"/>
      <c r="H118" s="91">
        <v>16</v>
      </c>
      <c r="I118" s="705">
        <v>15000000</v>
      </c>
      <c r="J118" s="705"/>
      <c r="K118" s="95"/>
    </row>
    <row r="119" spans="1:13" ht="56.25" customHeight="1">
      <c r="A119" s="706" t="s">
        <v>949</v>
      </c>
      <c r="B119" s="706"/>
      <c r="C119" s="682" t="s">
        <v>941</v>
      </c>
      <c r="D119" s="682"/>
      <c r="E119" s="691" t="s">
        <v>950</v>
      </c>
      <c r="F119" s="691"/>
      <c r="G119" s="691"/>
      <c r="H119" s="91">
        <v>16</v>
      </c>
      <c r="I119" s="705">
        <v>31014391</v>
      </c>
      <c r="J119" s="705"/>
      <c r="K119" s="95" t="s">
        <v>951</v>
      </c>
    </row>
    <row r="120" spans="1:13" ht="42" customHeight="1">
      <c r="A120" s="682" t="s">
        <v>947</v>
      </c>
      <c r="B120" s="682"/>
      <c r="C120" s="682" t="s">
        <v>952</v>
      </c>
      <c r="D120" s="682"/>
      <c r="E120" s="691" t="s">
        <v>953</v>
      </c>
      <c r="F120" s="691"/>
      <c r="G120" s="691"/>
      <c r="H120" s="91">
        <v>16</v>
      </c>
      <c r="I120" s="705">
        <v>100000</v>
      </c>
      <c r="J120" s="705"/>
      <c r="K120" s="95"/>
    </row>
    <row r="121" spans="1:13" ht="69" customHeight="1">
      <c r="A121" s="682" t="s">
        <v>947</v>
      </c>
      <c r="B121" s="682"/>
      <c r="C121" s="682" t="s">
        <v>954</v>
      </c>
      <c r="D121" s="682"/>
      <c r="E121" s="691" t="s">
        <v>955</v>
      </c>
      <c r="F121" s="691"/>
      <c r="G121" s="691"/>
      <c r="H121" s="91">
        <v>16</v>
      </c>
      <c r="I121" s="705">
        <v>5000000</v>
      </c>
      <c r="J121" s="705"/>
      <c r="K121" s="95"/>
    </row>
    <row r="122" spans="1:13" ht="49.5" customHeight="1">
      <c r="A122" s="682" t="s">
        <v>947</v>
      </c>
      <c r="B122" s="682"/>
      <c r="C122" s="682" t="s">
        <v>956</v>
      </c>
      <c r="D122" s="682"/>
      <c r="E122" s="691" t="s">
        <v>957</v>
      </c>
      <c r="F122" s="691"/>
      <c r="G122" s="691"/>
      <c r="H122" s="91">
        <v>16</v>
      </c>
      <c r="I122" s="705">
        <v>3600000</v>
      </c>
      <c r="J122" s="705"/>
      <c r="K122" s="95"/>
    </row>
    <row r="123" spans="1:13" ht="64.5" customHeight="1">
      <c r="A123" s="682" t="s">
        <v>947</v>
      </c>
      <c r="B123" s="682"/>
      <c r="C123" s="682" t="s">
        <v>958</v>
      </c>
      <c r="D123" s="682"/>
      <c r="E123" s="691" t="s">
        <v>959</v>
      </c>
      <c r="F123" s="691"/>
      <c r="G123" s="691"/>
      <c r="H123" s="91">
        <v>16</v>
      </c>
      <c r="I123" s="705">
        <v>1800000</v>
      </c>
      <c r="J123" s="705"/>
      <c r="K123" s="95"/>
    </row>
    <row r="124" spans="1:13" ht="50.25" customHeight="1">
      <c r="A124" s="682" t="s">
        <v>947</v>
      </c>
      <c r="B124" s="682"/>
      <c r="C124" s="682" t="s">
        <v>960</v>
      </c>
      <c r="D124" s="682"/>
      <c r="E124" s="691" t="s">
        <v>961</v>
      </c>
      <c r="F124" s="691"/>
      <c r="G124" s="691"/>
      <c r="H124" s="91">
        <v>16</v>
      </c>
      <c r="I124" s="705">
        <v>200000</v>
      </c>
      <c r="J124" s="705"/>
      <c r="K124" s="95"/>
    </row>
    <row r="125" spans="1:13" ht="46.5" customHeight="1">
      <c r="A125" s="682" t="s">
        <v>947</v>
      </c>
      <c r="B125" s="682"/>
      <c r="C125" s="682" t="s">
        <v>962</v>
      </c>
      <c r="D125" s="682"/>
      <c r="E125" s="691" t="s">
        <v>963</v>
      </c>
      <c r="F125" s="691"/>
      <c r="G125" s="691"/>
      <c r="H125" s="91">
        <v>16</v>
      </c>
      <c r="I125" s="705">
        <v>1600000</v>
      </c>
      <c r="J125" s="705"/>
      <c r="K125" s="95"/>
    </row>
    <row r="126" spans="1:13" ht="33.75" customHeight="1">
      <c r="A126" s="682" t="s">
        <v>947</v>
      </c>
      <c r="B126" s="682"/>
      <c r="C126" s="682" t="s">
        <v>964</v>
      </c>
      <c r="D126" s="682"/>
      <c r="E126" s="683" t="s">
        <v>965</v>
      </c>
      <c r="F126" s="683"/>
      <c r="G126" s="683"/>
      <c r="H126" s="91">
        <v>16</v>
      </c>
      <c r="I126" s="684">
        <v>200000</v>
      </c>
      <c r="J126" s="684"/>
      <c r="K126" s="96"/>
    </row>
    <row r="127" spans="1:13" ht="38.25" customHeight="1">
      <c r="A127" s="682" t="s">
        <v>947</v>
      </c>
      <c r="B127" s="682"/>
      <c r="C127" s="682" t="s">
        <v>966</v>
      </c>
      <c r="D127" s="682"/>
      <c r="E127" s="683" t="s">
        <v>967</v>
      </c>
      <c r="F127" s="683"/>
      <c r="G127" s="683"/>
      <c r="H127" s="91">
        <v>16</v>
      </c>
      <c r="I127" s="684">
        <v>7500000</v>
      </c>
      <c r="J127" s="684"/>
      <c r="K127" s="96"/>
    </row>
    <row r="128" spans="1:13" ht="52.5" customHeight="1">
      <c r="A128" s="698" t="s">
        <v>968</v>
      </c>
      <c r="B128" s="699"/>
      <c r="C128" s="609" t="s">
        <v>969</v>
      </c>
      <c r="D128" s="611"/>
      <c r="E128" s="700" t="s">
        <v>970</v>
      </c>
      <c r="F128" s="700"/>
      <c r="G128" s="700"/>
      <c r="H128" s="97">
        <v>16</v>
      </c>
      <c r="I128" s="701">
        <v>4397926</v>
      </c>
      <c r="J128" s="702"/>
      <c r="K128" s="92" t="s">
        <v>971</v>
      </c>
      <c r="L128" s="92"/>
      <c r="M128" s="93"/>
    </row>
    <row r="129" spans="1:13" ht="37.5" customHeight="1">
      <c r="A129" s="703" t="s">
        <v>968</v>
      </c>
      <c r="B129" s="704"/>
      <c r="C129" s="592" t="s">
        <v>972</v>
      </c>
      <c r="D129" s="592"/>
      <c r="E129" s="691" t="s">
        <v>973</v>
      </c>
      <c r="F129" s="691"/>
      <c r="G129" s="691"/>
      <c r="H129" s="91">
        <v>16</v>
      </c>
      <c r="I129" s="693">
        <v>150000</v>
      </c>
      <c r="J129" s="694"/>
      <c r="K129" s="92"/>
      <c r="L129" s="92"/>
      <c r="M129" s="93"/>
    </row>
    <row r="130" spans="1:13" ht="37.5" customHeight="1">
      <c r="A130" s="592" t="s">
        <v>968</v>
      </c>
      <c r="B130" s="592"/>
      <c r="C130" s="592" t="s">
        <v>974</v>
      </c>
      <c r="D130" s="592"/>
      <c r="E130" s="691" t="s">
        <v>975</v>
      </c>
      <c r="F130" s="691"/>
      <c r="G130" s="691"/>
      <c r="H130" s="91">
        <v>16</v>
      </c>
      <c r="I130" s="693">
        <v>11267532</v>
      </c>
      <c r="J130" s="694"/>
      <c r="K130" s="92" t="s">
        <v>976</v>
      </c>
      <c r="L130" s="92"/>
      <c r="M130" s="93"/>
    </row>
    <row r="131" spans="1:13" ht="39.75" customHeight="1">
      <c r="A131" s="682" t="s">
        <v>35</v>
      </c>
      <c r="B131" s="682"/>
      <c r="C131" s="682" t="s">
        <v>977</v>
      </c>
      <c r="D131" s="682"/>
      <c r="E131" s="683" t="s">
        <v>978</v>
      </c>
      <c r="F131" s="683"/>
      <c r="G131" s="683"/>
      <c r="H131" s="91">
        <v>16</v>
      </c>
      <c r="I131" s="684">
        <v>15000000</v>
      </c>
      <c r="J131" s="684"/>
      <c r="K131" s="96"/>
    </row>
    <row r="132" spans="1:13" ht="39.75" customHeight="1">
      <c r="A132" s="682" t="s">
        <v>949</v>
      </c>
      <c r="B132" s="682"/>
      <c r="C132" s="682" t="s">
        <v>977</v>
      </c>
      <c r="D132" s="682"/>
      <c r="E132" s="683" t="s">
        <v>978</v>
      </c>
      <c r="F132" s="683"/>
      <c r="G132" s="683"/>
      <c r="H132" s="91">
        <v>16</v>
      </c>
      <c r="I132" s="684">
        <v>7000000</v>
      </c>
      <c r="J132" s="684"/>
      <c r="K132" s="96"/>
    </row>
    <row r="133" spans="1:13" ht="39.75" customHeight="1">
      <c r="A133" s="682" t="s">
        <v>949</v>
      </c>
      <c r="B133" s="682"/>
      <c r="C133" s="682" t="s">
        <v>977</v>
      </c>
      <c r="D133" s="682"/>
      <c r="E133" s="683" t="s">
        <v>979</v>
      </c>
      <c r="F133" s="683"/>
      <c r="G133" s="683"/>
      <c r="H133" s="91">
        <v>16</v>
      </c>
      <c r="I133" s="684">
        <v>3000000</v>
      </c>
      <c r="J133" s="684"/>
      <c r="K133" s="96"/>
    </row>
    <row r="134" spans="1:13" ht="39.75" customHeight="1">
      <c r="A134" s="682" t="s">
        <v>948</v>
      </c>
      <c r="B134" s="682"/>
      <c r="C134" s="682" t="s">
        <v>977</v>
      </c>
      <c r="D134" s="682"/>
      <c r="E134" s="683" t="s">
        <v>978</v>
      </c>
      <c r="F134" s="683"/>
      <c r="G134" s="683"/>
      <c r="H134" s="91">
        <v>16</v>
      </c>
      <c r="I134" s="684">
        <v>5000000</v>
      </c>
      <c r="J134" s="684"/>
      <c r="K134" s="96"/>
    </row>
    <row r="135" spans="1:13" ht="42.75" customHeight="1">
      <c r="A135" s="682" t="s">
        <v>949</v>
      </c>
      <c r="B135" s="682"/>
      <c r="C135" s="682" t="s">
        <v>980</v>
      </c>
      <c r="D135" s="682"/>
      <c r="E135" s="683" t="s">
        <v>981</v>
      </c>
      <c r="F135" s="683"/>
      <c r="G135" s="683"/>
      <c r="H135" s="91">
        <v>16</v>
      </c>
      <c r="I135" s="684">
        <v>8000000</v>
      </c>
      <c r="J135" s="684"/>
      <c r="K135" s="96"/>
    </row>
    <row r="136" spans="1:13" ht="34.5" customHeight="1">
      <c r="A136" s="682" t="s">
        <v>949</v>
      </c>
      <c r="B136" s="682"/>
      <c r="C136" s="682" t="s">
        <v>982</v>
      </c>
      <c r="D136" s="682"/>
      <c r="E136" s="683" t="s">
        <v>983</v>
      </c>
      <c r="F136" s="683"/>
      <c r="G136" s="683"/>
      <c r="H136" s="91">
        <v>16</v>
      </c>
      <c r="I136" s="684">
        <v>2000000</v>
      </c>
      <c r="J136" s="684"/>
      <c r="K136" s="96"/>
    </row>
    <row r="137" spans="1:13" ht="42.75" customHeight="1">
      <c r="A137" s="592" t="s">
        <v>968</v>
      </c>
      <c r="B137" s="592"/>
      <c r="C137" s="592" t="s">
        <v>984</v>
      </c>
      <c r="D137" s="592"/>
      <c r="E137" s="691" t="s">
        <v>985</v>
      </c>
      <c r="F137" s="691"/>
      <c r="G137" s="691"/>
      <c r="H137" s="91">
        <v>16</v>
      </c>
      <c r="I137" s="693">
        <v>2760558</v>
      </c>
      <c r="J137" s="694"/>
      <c r="K137" s="96" t="s">
        <v>986</v>
      </c>
      <c r="L137" s="92"/>
      <c r="M137" s="93"/>
    </row>
    <row r="138" spans="1:13" ht="27.75" customHeight="1">
      <c r="A138" s="682" t="s">
        <v>35</v>
      </c>
      <c r="B138" s="682"/>
      <c r="C138" s="682" t="s">
        <v>952</v>
      </c>
      <c r="D138" s="682"/>
      <c r="E138" s="683" t="s">
        <v>987</v>
      </c>
      <c r="F138" s="683"/>
      <c r="G138" s="683"/>
      <c r="H138" s="91">
        <v>16</v>
      </c>
      <c r="I138" s="684">
        <v>1528162</v>
      </c>
      <c r="J138" s="684"/>
      <c r="K138" s="96"/>
    </row>
    <row r="139" spans="1:13" ht="32.25" customHeight="1">
      <c r="A139" s="682" t="s">
        <v>35</v>
      </c>
      <c r="B139" s="682"/>
      <c r="C139" s="682" t="s">
        <v>988</v>
      </c>
      <c r="D139" s="682"/>
      <c r="E139" s="683" t="s">
        <v>989</v>
      </c>
      <c r="F139" s="683"/>
      <c r="G139" s="683"/>
      <c r="H139" s="91">
        <v>16</v>
      </c>
      <c r="I139" s="684">
        <v>3500000</v>
      </c>
      <c r="J139" s="684"/>
      <c r="K139" s="96"/>
    </row>
    <row r="140" spans="1:13" ht="68.25" customHeight="1">
      <c r="A140" s="682" t="s">
        <v>949</v>
      </c>
      <c r="B140" s="682"/>
      <c r="C140" s="682" t="s">
        <v>990</v>
      </c>
      <c r="D140" s="682"/>
      <c r="E140" s="683" t="s">
        <v>991</v>
      </c>
      <c r="F140" s="683"/>
      <c r="G140" s="683"/>
      <c r="H140" s="91">
        <v>16</v>
      </c>
      <c r="I140" s="684">
        <v>5028163</v>
      </c>
      <c r="J140" s="684"/>
      <c r="K140" s="96"/>
    </row>
    <row r="141" spans="1:13" ht="51.75" customHeight="1">
      <c r="A141" s="592" t="s">
        <v>992</v>
      </c>
      <c r="B141" s="592"/>
      <c r="C141" s="592" t="s">
        <v>993</v>
      </c>
      <c r="D141" s="592"/>
      <c r="E141" s="691" t="s">
        <v>994</v>
      </c>
      <c r="F141" s="691"/>
      <c r="G141" s="691"/>
      <c r="H141" s="91">
        <v>16</v>
      </c>
      <c r="I141" s="693">
        <v>10000000</v>
      </c>
      <c r="J141" s="694"/>
      <c r="K141" s="92" t="s">
        <v>995</v>
      </c>
      <c r="L141" s="92"/>
      <c r="M141" s="93"/>
    </row>
    <row r="142" spans="1:13" ht="37.5" customHeight="1">
      <c r="A142" s="592" t="s">
        <v>992</v>
      </c>
      <c r="B142" s="592"/>
      <c r="C142" s="592" t="s">
        <v>996</v>
      </c>
      <c r="D142" s="592"/>
      <c r="E142" s="691" t="s">
        <v>997</v>
      </c>
      <c r="F142" s="691"/>
      <c r="G142" s="691"/>
      <c r="H142" s="91">
        <v>16</v>
      </c>
      <c r="I142" s="693">
        <v>8000000</v>
      </c>
      <c r="J142" s="694"/>
      <c r="K142" s="92"/>
      <c r="L142" s="92"/>
      <c r="M142" s="93"/>
    </row>
    <row r="143" spans="1:13" s="39" customFormat="1" ht="43.5" customHeight="1">
      <c r="A143" s="695" t="s">
        <v>992</v>
      </c>
      <c r="B143" s="695"/>
      <c r="C143" s="592" t="s">
        <v>993</v>
      </c>
      <c r="D143" s="592"/>
      <c r="E143" s="696" t="s">
        <v>998</v>
      </c>
      <c r="F143" s="696"/>
      <c r="G143" s="696"/>
      <c r="H143" s="99">
        <v>16</v>
      </c>
      <c r="I143" s="697">
        <v>10000000</v>
      </c>
      <c r="J143" s="697"/>
      <c r="K143" s="100"/>
      <c r="L143" s="101"/>
      <c r="M143" s="102"/>
    </row>
    <row r="144" spans="1:13" ht="37.5" customHeight="1">
      <c r="A144" s="592" t="s">
        <v>992</v>
      </c>
      <c r="B144" s="592"/>
      <c r="C144" s="592" t="s">
        <v>974</v>
      </c>
      <c r="D144" s="592"/>
      <c r="E144" s="691" t="s">
        <v>999</v>
      </c>
      <c r="F144" s="691"/>
      <c r="G144" s="691"/>
      <c r="H144" s="91">
        <v>16</v>
      </c>
      <c r="I144" s="693">
        <v>4092207</v>
      </c>
      <c r="J144" s="694"/>
      <c r="K144" s="92"/>
      <c r="L144" s="92"/>
      <c r="M144" s="93"/>
    </row>
    <row r="145" spans="1:14" ht="62.25" customHeight="1">
      <c r="A145" s="647" t="s">
        <v>968</v>
      </c>
      <c r="B145" s="649"/>
      <c r="C145" s="592" t="s">
        <v>1000</v>
      </c>
      <c r="D145" s="592"/>
      <c r="E145" s="691" t="s">
        <v>1001</v>
      </c>
      <c r="F145" s="691"/>
      <c r="G145" s="691"/>
      <c r="H145" s="91">
        <v>16</v>
      </c>
      <c r="I145" s="693">
        <v>71817490</v>
      </c>
      <c r="J145" s="694"/>
      <c r="L145" s="92"/>
      <c r="M145" s="103"/>
    </row>
    <row r="146" spans="1:14" ht="55.5" customHeight="1">
      <c r="A146" s="647" t="s">
        <v>968</v>
      </c>
      <c r="B146" s="649"/>
      <c r="C146" s="592" t="s">
        <v>993</v>
      </c>
      <c r="D146" s="592"/>
      <c r="E146" s="691" t="s">
        <v>1002</v>
      </c>
      <c r="F146" s="691"/>
      <c r="G146" s="691"/>
      <c r="H146" s="91">
        <v>16</v>
      </c>
      <c r="I146" s="693">
        <v>10000000</v>
      </c>
      <c r="J146" s="694"/>
      <c r="K146" s="92"/>
      <c r="L146" s="92"/>
      <c r="M146" s="93"/>
    </row>
    <row r="147" spans="1:14" ht="42" customHeight="1">
      <c r="A147" s="647" t="s">
        <v>968</v>
      </c>
      <c r="B147" s="649"/>
      <c r="C147" s="592" t="s">
        <v>1003</v>
      </c>
      <c r="D147" s="592"/>
      <c r="E147" s="691" t="s">
        <v>1004</v>
      </c>
      <c r="F147" s="691"/>
      <c r="G147" s="691"/>
      <c r="H147" s="91">
        <v>16</v>
      </c>
      <c r="I147" s="693">
        <v>2000000</v>
      </c>
      <c r="J147" s="694"/>
      <c r="K147" s="92"/>
      <c r="L147" s="92"/>
      <c r="M147" s="93"/>
    </row>
    <row r="148" spans="1:14" ht="32.25" customHeight="1">
      <c r="A148" s="682" t="s">
        <v>35</v>
      </c>
      <c r="B148" s="682"/>
      <c r="C148" s="682" t="s">
        <v>1005</v>
      </c>
      <c r="D148" s="682"/>
      <c r="E148" s="691" t="s">
        <v>1006</v>
      </c>
      <c r="F148" s="692"/>
      <c r="G148" s="692"/>
      <c r="H148" s="105">
        <v>16</v>
      </c>
      <c r="I148" s="684">
        <v>35014306</v>
      </c>
      <c r="J148" s="684"/>
      <c r="K148" s="106"/>
    </row>
    <row r="149" spans="1:14" ht="39.75" customHeight="1">
      <c r="A149" s="682" t="s">
        <v>35</v>
      </c>
      <c r="B149" s="682"/>
      <c r="C149" s="682" t="s">
        <v>1007</v>
      </c>
      <c r="D149" s="682"/>
      <c r="E149" s="683" t="s">
        <v>1008</v>
      </c>
      <c r="F149" s="683"/>
      <c r="G149" s="683"/>
      <c r="H149" s="91">
        <v>16</v>
      </c>
      <c r="I149" s="684">
        <v>45000000</v>
      </c>
      <c r="J149" s="684"/>
      <c r="K149" s="106"/>
    </row>
    <row r="150" spans="1:14" ht="39.75" customHeight="1">
      <c r="A150" s="682" t="s">
        <v>35</v>
      </c>
      <c r="B150" s="682"/>
      <c r="C150" s="682" t="s">
        <v>1007</v>
      </c>
      <c r="D150" s="682"/>
      <c r="E150" s="683" t="s">
        <v>1009</v>
      </c>
      <c r="F150" s="683"/>
      <c r="G150" s="683"/>
      <c r="H150" s="91">
        <v>16</v>
      </c>
      <c r="I150" s="684">
        <v>30000000</v>
      </c>
      <c r="J150" s="684"/>
      <c r="K150" s="106"/>
    </row>
    <row r="151" spans="1:14" ht="39.75" customHeight="1">
      <c r="A151" s="689" t="s">
        <v>35</v>
      </c>
      <c r="B151" s="690"/>
      <c r="C151" s="686" t="s">
        <v>1007</v>
      </c>
      <c r="D151" s="686"/>
      <c r="E151" s="687" t="s">
        <v>1010</v>
      </c>
      <c r="F151" s="687"/>
      <c r="G151" s="687"/>
      <c r="H151" s="107">
        <v>16</v>
      </c>
      <c r="I151" s="688">
        <v>62715500</v>
      </c>
      <c r="J151" s="688"/>
      <c r="K151" s="96" t="s">
        <v>1011</v>
      </c>
    </row>
    <row r="152" spans="1:14" ht="39.75" customHeight="1">
      <c r="A152" s="682" t="s">
        <v>949</v>
      </c>
      <c r="B152" s="682"/>
      <c r="C152" s="682" t="s">
        <v>1007</v>
      </c>
      <c r="D152" s="682"/>
      <c r="E152" s="683" t="s">
        <v>1008</v>
      </c>
      <c r="F152" s="683"/>
      <c r="G152" s="683"/>
      <c r="H152" s="91">
        <v>16</v>
      </c>
      <c r="I152" s="684">
        <v>24715500</v>
      </c>
      <c r="J152" s="684"/>
      <c r="K152" s="106"/>
    </row>
    <row r="153" spans="1:14" ht="44.25" customHeight="1">
      <c r="A153" s="682" t="s">
        <v>949</v>
      </c>
      <c r="B153" s="682"/>
      <c r="C153" s="682" t="s">
        <v>1012</v>
      </c>
      <c r="D153" s="682"/>
      <c r="E153" s="683" t="s">
        <v>1013</v>
      </c>
      <c r="F153" s="683"/>
      <c r="G153" s="683"/>
      <c r="H153" s="91">
        <v>16</v>
      </c>
      <c r="I153" s="684">
        <v>70000000</v>
      </c>
      <c r="J153" s="684"/>
      <c r="K153" s="106"/>
    </row>
    <row r="154" spans="1:14" ht="39.75" customHeight="1">
      <c r="A154" s="686" t="s">
        <v>949</v>
      </c>
      <c r="B154" s="686"/>
      <c r="C154" s="686" t="s">
        <v>1007</v>
      </c>
      <c r="D154" s="686"/>
      <c r="E154" s="687" t="s">
        <v>1014</v>
      </c>
      <c r="F154" s="687"/>
      <c r="G154" s="687"/>
      <c r="H154" s="107">
        <v>16</v>
      </c>
      <c r="I154" s="688">
        <v>24000000</v>
      </c>
      <c r="J154" s="688"/>
      <c r="K154" s="106" t="s">
        <v>1015</v>
      </c>
    </row>
    <row r="155" spans="1:14" ht="39.75" customHeight="1">
      <c r="A155" s="682" t="s">
        <v>949</v>
      </c>
      <c r="B155" s="682"/>
      <c r="C155" s="682" t="s">
        <v>1016</v>
      </c>
      <c r="D155" s="682"/>
      <c r="E155" s="683" t="s">
        <v>1017</v>
      </c>
      <c r="F155" s="683"/>
      <c r="G155" s="683"/>
      <c r="H155" s="91">
        <v>16</v>
      </c>
      <c r="I155" s="684">
        <v>19000000</v>
      </c>
      <c r="J155" s="684"/>
      <c r="K155" s="106"/>
    </row>
    <row r="156" spans="1:14" ht="39.75" customHeight="1">
      <c r="A156" s="682" t="s">
        <v>949</v>
      </c>
      <c r="B156" s="682"/>
      <c r="C156" s="682" t="s">
        <v>1018</v>
      </c>
      <c r="D156" s="682"/>
      <c r="E156" s="683" t="s">
        <v>1019</v>
      </c>
      <c r="F156" s="683"/>
      <c r="G156" s="683"/>
      <c r="H156" s="91">
        <v>16</v>
      </c>
      <c r="I156" s="684">
        <v>4000000</v>
      </c>
      <c r="J156" s="684"/>
      <c r="K156" s="106"/>
    </row>
    <row r="157" spans="1:14" ht="44.25" customHeight="1">
      <c r="A157" s="682" t="s">
        <v>948</v>
      </c>
      <c r="B157" s="682"/>
      <c r="C157" s="682" t="s">
        <v>1007</v>
      </c>
      <c r="D157" s="682"/>
      <c r="E157" s="683" t="s">
        <v>1020</v>
      </c>
      <c r="F157" s="683"/>
      <c r="G157" s="683"/>
      <c r="H157" s="91">
        <v>16</v>
      </c>
      <c r="I157" s="684">
        <v>23600000</v>
      </c>
      <c r="J157" s="684"/>
      <c r="K157" s="106"/>
    </row>
    <row r="158" spans="1:14" ht="33" customHeight="1">
      <c r="A158" s="682" t="s">
        <v>948</v>
      </c>
      <c r="B158" s="682"/>
      <c r="C158" s="682" t="s">
        <v>956</v>
      </c>
      <c r="D158" s="682"/>
      <c r="E158" s="683" t="s">
        <v>1021</v>
      </c>
      <c r="F158" s="683"/>
      <c r="G158" s="683"/>
      <c r="H158" s="91">
        <v>16</v>
      </c>
      <c r="I158" s="684">
        <v>1658000</v>
      </c>
      <c r="J158" s="684"/>
      <c r="K158" s="108"/>
      <c r="L158" s="109"/>
      <c r="M158" s="109"/>
      <c r="N158" s="109"/>
    </row>
    <row r="159" spans="1:14" ht="37.5" customHeight="1">
      <c r="A159" s="476"/>
      <c r="B159" s="476"/>
      <c r="C159" s="476"/>
      <c r="D159" s="476"/>
      <c r="E159" s="476"/>
      <c r="F159" s="476"/>
      <c r="G159" s="477"/>
      <c r="H159" s="110" t="s">
        <v>60</v>
      </c>
      <c r="I159" s="685">
        <f>SUM(I114:J158)</f>
        <v>640844149</v>
      </c>
      <c r="J159" s="685"/>
    </row>
    <row r="160" spans="1:14" ht="20.25" customHeight="1">
      <c r="A160" s="111"/>
      <c r="B160" s="111"/>
      <c r="C160" s="111"/>
      <c r="D160" s="111"/>
      <c r="E160" s="111"/>
      <c r="F160" s="111"/>
      <c r="G160" s="111"/>
      <c r="H160" s="112"/>
      <c r="I160" s="113"/>
      <c r="J160" s="113"/>
    </row>
    <row r="161" spans="1:11">
      <c r="A161" s="480" t="s">
        <v>134</v>
      </c>
      <c r="B161" s="480"/>
      <c r="C161" s="480"/>
      <c r="D161" s="480"/>
      <c r="E161" s="480"/>
      <c r="F161" s="480"/>
      <c r="G161" s="480"/>
      <c r="H161" s="480"/>
      <c r="I161" s="480"/>
      <c r="J161" s="39"/>
    </row>
    <row r="162" spans="1:11">
      <c r="A162" s="114"/>
      <c r="B162" s="114"/>
      <c r="C162" s="438"/>
      <c r="D162" s="438"/>
      <c r="E162" s="438"/>
      <c r="F162" s="681"/>
      <c r="G162" s="439"/>
      <c r="H162" s="439"/>
      <c r="I162" s="439"/>
      <c r="J162" s="117"/>
    </row>
    <row r="163" spans="1:11">
      <c r="A163" s="451" t="s">
        <v>135</v>
      </c>
      <c r="B163" s="451"/>
      <c r="C163" s="451"/>
      <c r="D163" s="451"/>
      <c r="E163" s="451"/>
      <c r="F163" s="451"/>
      <c r="G163" s="451"/>
      <c r="H163" s="451"/>
      <c r="I163" s="451"/>
      <c r="J163" s="451"/>
    </row>
    <row r="164" spans="1:11">
      <c r="A164" s="452" t="s">
        <v>61</v>
      </c>
      <c r="B164" s="453"/>
      <c r="C164" s="453"/>
      <c r="D164" s="453"/>
      <c r="E164" s="453"/>
      <c r="F164" s="453"/>
      <c r="G164" s="453"/>
      <c r="H164" s="453"/>
      <c r="I164" s="453"/>
      <c r="J164" s="453"/>
    </row>
    <row r="165" spans="1:11">
      <c r="A165" s="119"/>
      <c r="B165" s="119"/>
      <c r="C165" s="119"/>
      <c r="D165" s="119"/>
      <c r="E165" s="119"/>
      <c r="F165" s="119"/>
      <c r="G165" s="119"/>
      <c r="H165" s="119"/>
      <c r="I165" s="119"/>
      <c r="J165" s="119"/>
    </row>
    <row r="166" spans="1:11">
      <c r="A166" s="120"/>
      <c r="B166" s="120"/>
      <c r="C166" s="120"/>
      <c r="D166" s="120"/>
      <c r="E166" s="120"/>
      <c r="F166" s="120"/>
      <c r="G166" s="120"/>
      <c r="H166" s="120"/>
      <c r="I166" s="120"/>
      <c r="J166" s="120"/>
    </row>
    <row r="167" spans="1:11">
      <c r="A167" s="438" t="s">
        <v>942</v>
      </c>
      <c r="B167" s="438"/>
      <c r="C167" s="438"/>
      <c r="D167" s="438"/>
      <c r="E167" s="438"/>
      <c r="F167" s="438"/>
      <c r="G167" s="438"/>
      <c r="H167" s="438"/>
      <c r="I167" s="438"/>
      <c r="J167" s="438"/>
    </row>
    <row r="168" spans="1:11">
      <c r="A168" s="439" t="s">
        <v>79</v>
      </c>
      <c r="B168" s="439"/>
      <c r="C168" s="439"/>
      <c r="D168" s="439"/>
      <c r="E168" s="439"/>
      <c r="F168" s="439"/>
      <c r="G168" s="439"/>
      <c r="H168" s="439"/>
      <c r="I168" s="439"/>
      <c r="J168" s="439"/>
    </row>
    <row r="169" spans="1:11">
      <c r="A169" s="453" t="s">
        <v>1022</v>
      </c>
      <c r="B169" s="453"/>
      <c r="C169" s="453"/>
      <c r="D169" s="453"/>
      <c r="E169" s="453"/>
      <c r="F169" s="453"/>
      <c r="G169" s="453"/>
      <c r="H169" s="453"/>
      <c r="I169" s="453"/>
      <c r="J169" s="453"/>
    </row>
    <row r="170" spans="1:11" ht="59.25" customHeight="1">
      <c r="A170" s="674" t="s">
        <v>1023</v>
      </c>
      <c r="B170" s="674"/>
      <c r="C170" s="674"/>
      <c r="D170" s="674"/>
      <c r="E170" s="674"/>
      <c r="F170" s="674"/>
      <c r="G170" s="674"/>
      <c r="H170" s="674"/>
      <c r="I170" s="674"/>
      <c r="J170" s="674"/>
    </row>
    <row r="171" spans="1:11">
      <c r="A171" s="454" t="s">
        <v>138</v>
      </c>
      <c r="B171" s="454"/>
      <c r="C171" s="454"/>
      <c r="D171" s="454" t="s">
        <v>139</v>
      </c>
      <c r="E171" s="454"/>
      <c r="F171" s="454"/>
      <c r="G171" s="454"/>
      <c r="H171" s="454" t="s">
        <v>140</v>
      </c>
      <c r="I171" s="454"/>
      <c r="J171" s="454"/>
    </row>
    <row r="172" spans="1:11" ht="37.5" customHeight="1">
      <c r="A172" s="454" t="s">
        <v>79</v>
      </c>
      <c r="B172" s="454"/>
      <c r="C172" s="454"/>
      <c r="D172" s="437" t="s">
        <v>80</v>
      </c>
      <c r="E172" s="437"/>
      <c r="F172" s="437"/>
      <c r="G172" s="437"/>
      <c r="H172" s="434">
        <v>16000000</v>
      </c>
      <c r="I172" s="435"/>
      <c r="J172" s="435"/>
      <c r="K172" s="122"/>
    </row>
    <row r="173" spans="1:11" ht="53.25" customHeight="1">
      <c r="A173" s="123" t="s">
        <v>141</v>
      </c>
      <c r="B173" s="121" t="s">
        <v>142</v>
      </c>
      <c r="C173" s="121" t="s">
        <v>143</v>
      </c>
      <c r="D173" s="121" t="s">
        <v>144</v>
      </c>
      <c r="E173" s="121" t="s">
        <v>145</v>
      </c>
      <c r="F173" s="121" t="s">
        <v>146</v>
      </c>
      <c r="G173" s="121" t="s">
        <v>147</v>
      </c>
      <c r="H173" s="121" t="s">
        <v>148</v>
      </c>
      <c r="I173" s="121" t="s">
        <v>149</v>
      </c>
      <c r="J173" s="121" t="s">
        <v>150</v>
      </c>
    </row>
    <row r="174" spans="1:11" ht="55.5" customHeight="1">
      <c r="A174" s="124">
        <v>1</v>
      </c>
      <c r="B174" s="98">
        <v>3331101</v>
      </c>
      <c r="C174" s="125" t="s">
        <v>1024</v>
      </c>
      <c r="D174" s="126" t="s">
        <v>152</v>
      </c>
      <c r="E174" s="126">
        <v>0</v>
      </c>
      <c r="F174" s="126">
        <v>1880</v>
      </c>
      <c r="G174" s="126">
        <f>+F174</f>
        <v>1880</v>
      </c>
      <c r="H174" s="127">
        <v>15101506</v>
      </c>
      <c r="I174" s="127">
        <v>1360575</v>
      </c>
      <c r="J174" s="128">
        <f>I174*F174</f>
        <v>2557881000</v>
      </c>
      <c r="K174" s="129"/>
    </row>
    <row r="175" spans="1:11">
      <c r="A175" s="39"/>
      <c r="B175" s="39"/>
      <c r="C175" s="130"/>
      <c r="D175" s="131"/>
      <c r="E175" s="72"/>
      <c r="F175" s="72"/>
      <c r="G175" s="72"/>
      <c r="H175" s="72"/>
      <c r="I175" s="39"/>
      <c r="J175" s="39"/>
    </row>
    <row r="176" spans="1:11">
      <c r="A176" s="115"/>
      <c r="B176" s="72"/>
      <c r="C176" s="132"/>
      <c r="D176" s="72"/>
      <c r="E176" s="72"/>
      <c r="F176" s="72"/>
      <c r="G176" s="72"/>
      <c r="H176" s="72"/>
      <c r="I176" s="133"/>
      <c r="J176" s="134"/>
      <c r="K176" s="129"/>
    </row>
    <row r="177" spans="1:12" ht="59.25" customHeight="1">
      <c r="A177" s="674" t="s">
        <v>1025</v>
      </c>
      <c r="B177" s="674"/>
      <c r="C177" s="674"/>
      <c r="D177" s="674"/>
      <c r="E177" s="674"/>
      <c r="F177" s="674"/>
      <c r="G177" s="674"/>
      <c r="H177" s="674"/>
      <c r="I177" s="674"/>
      <c r="J177" s="674"/>
    </row>
    <row r="178" spans="1:12">
      <c r="A178" s="454" t="s">
        <v>138</v>
      </c>
      <c r="B178" s="454"/>
      <c r="C178" s="454"/>
      <c r="D178" s="454" t="s">
        <v>139</v>
      </c>
      <c r="E178" s="454"/>
      <c r="F178" s="454"/>
      <c r="G178" s="454"/>
      <c r="H178" s="454" t="s">
        <v>140</v>
      </c>
      <c r="I178" s="454"/>
      <c r="J178" s="454"/>
    </row>
    <row r="179" spans="1:12" ht="31.5" customHeight="1">
      <c r="A179" s="454" t="s">
        <v>79</v>
      </c>
      <c r="B179" s="454"/>
      <c r="C179" s="454"/>
      <c r="D179" s="455" t="s">
        <v>80</v>
      </c>
      <c r="E179" s="455"/>
      <c r="F179" s="455"/>
      <c r="G179" s="455"/>
      <c r="H179" s="434">
        <v>16042207</v>
      </c>
      <c r="I179" s="435"/>
      <c r="J179" s="435"/>
      <c r="K179" s="122"/>
    </row>
    <row r="180" spans="1:12" ht="50.25" customHeight="1">
      <c r="A180" s="123" t="s">
        <v>141</v>
      </c>
      <c r="B180" s="121" t="s">
        <v>142</v>
      </c>
      <c r="C180" s="121" t="s">
        <v>143</v>
      </c>
      <c r="D180" s="121" t="s">
        <v>144</v>
      </c>
      <c r="E180" s="121" t="s">
        <v>145</v>
      </c>
      <c r="F180" s="121" t="s">
        <v>146</v>
      </c>
      <c r="G180" s="121" t="s">
        <v>147</v>
      </c>
      <c r="H180" s="121" t="s">
        <v>148</v>
      </c>
      <c r="I180" s="121" t="s">
        <v>149</v>
      </c>
      <c r="J180" s="121" t="s">
        <v>150</v>
      </c>
    </row>
    <row r="181" spans="1:12" ht="82.5" customHeight="1">
      <c r="A181" s="124">
        <v>3</v>
      </c>
      <c r="B181" s="124">
        <v>3335102</v>
      </c>
      <c r="C181" s="135" t="s">
        <v>1026</v>
      </c>
      <c r="D181" s="126" t="s">
        <v>152</v>
      </c>
      <c r="E181" s="126">
        <v>0</v>
      </c>
      <c r="F181" s="126">
        <v>1910</v>
      </c>
      <c r="G181" s="136">
        <f>+F181</f>
        <v>1910</v>
      </c>
      <c r="H181" s="127">
        <v>15101505</v>
      </c>
      <c r="I181" s="137">
        <v>1360576</v>
      </c>
      <c r="J181" s="128">
        <f>I181*F181</f>
        <v>2598700160</v>
      </c>
      <c r="L181" s="129"/>
    </row>
    <row r="182" spans="1:12" ht="27" customHeight="1">
      <c r="A182" s="551" t="s">
        <v>67</v>
      </c>
      <c r="B182" s="551"/>
      <c r="C182" s="551"/>
      <c r="D182" s="551"/>
      <c r="E182" s="551"/>
      <c r="F182" s="551"/>
      <c r="G182" s="551"/>
      <c r="H182" s="551"/>
      <c r="I182" s="551"/>
      <c r="J182" s="138">
        <f>SUM(H172+H179)</f>
        <v>32042207</v>
      </c>
      <c r="K182" s="139"/>
    </row>
    <row r="183" spans="1:12">
      <c r="A183" s="119"/>
      <c r="B183" s="119"/>
      <c r="C183" s="119"/>
      <c r="D183" s="119"/>
      <c r="E183" s="119"/>
      <c r="F183" s="119"/>
      <c r="G183" s="119"/>
      <c r="H183" s="119"/>
      <c r="I183" s="133"/>
      <c r="J183" s="119"/>
    </row>
    <row r="184" spans="1:12" s="40" customFormat="1" ht="24" customHeight="1">
      <c r="A184" s="547" t="s">
        <v>1027</v>
      </c>
      <c r="B184" s="547"/>
      <c r="C184" s="547"/>
      <c r="D184" s="547"/>
      <c r="E184" s="547"/>
      <c r="F184" s="547"/>
      <c r="G184" s="547"/>
      <c r="H184" s="547"/>
      <c r="I184" s="547"/>
      <c r="J184" s="547"/>
    </row>
    <row r="185" spans="1:12" s="40" customFormat="1" ht="21" customHeight="1">
      <c r="A185" s="438" t="s">
        <v>942</v>
      </c>
      <c r="B185" s="438"/>
      <c r="C185" s="438"/>
      <c r="D185" s="438"/>
      <c r="E185" s="438"/>
      <c r="F185" s="438"/>
      <c r="G185" s="438"/>
      <c r="H185" s="438"/>
      <c r="I185" s="438"/>
      <c r="J185" s="438"/>
    </row>
    <row r="186" spans="1:12">
      <c r="A186" s="439" t="s">
        <v>79</v>
      </c>
      <c r="B186" s="439"/>
      <c r="C186" s="439"/>
      <c r="D186" s="439"/>
      <c r="E186" s="439"/>
      <c r="F186" s="439"/>
      <c r="G186" s="439"/>
      <c r="H186" s="439"/>
      <c r="I186" s="439"/>
      <c r="J186" s="439"/>
    </row>
    <row r="187" spans="1:12" s="40" customFormat="1" ht="84.75" customHeight="1">
      <c r="A187" s="678" t="s">
        <v>1028</v>
      </c>
      <c r="B187" s="679"/>
      <c r="C187" s="679"/>
      <c r="D187" s="679"/>
      <c r="E187" s="679"/>
      <c r="F187" s="679"/>
      <c r="G187" s="679"/>
      <c r="H187" s="679"/>
      <c r="I187" s="679"/>
      <c r="J187" s="680"/>
    </row>
    <row r="188" spans="1:12" s="41" customFormat="1" ht="33.75" customHeight="1">
      <c r="A188" s="590" t="s">
        <v>138</v>
      </c>
      <c r="B188" s="591"/>
      <c r="C188" s="591"/>
      <c r="D188" s="590" t="s">
        <v>139</v>
      </c>
      <c r="E188" s="591"/>
      <c r="F188" s="591"/>
      <c r="G188" s="612"/>
      <c r="H188" s="590" t="s">
        <v>140</v>
      </c>
      <c r="I188" s="591"/>
      <c r="J188" s="612"/>
    </row>
    <row r="189" spans="1:12" s="40" customFormat="1" ht="42" customHeight="1">
      <c r="A189" s="454" t="s">
        <v>79</v>
      </c>
      <c r="B189" s="454"/>
      <c r="C189" s="454"/>
      <c r="D189" s="437" t="s">
        <v>80</v>
      </c>
      <c r="E189" s="437"/>
      <c r="F189" s="437"/>
      <c r="G189" s="437"/>
      <c r="H189" s="675">
        <v>3000000</v>
      </c>
      <c r="I189" s="676"/>
      <c r="J189" s="677"/>
      <c r="K189" s="142"/>
    </row>
    <row r="190" spans="1:12" s="40" customFormat="1" ht="51.75" customHeight="1">
      <c r="A190" s="143" t="s">
        <v>141</v>
      </c>
      <c r="B190" s="98" t="s">
        <v>142</v>
      </c>
      <c r="C190" s="141" t="s">
        <v>143</v>
      </c>
      <c r="D190" s="98" t="s">
        <v>144</v>
      </c>
      <c r="E190" s="99" t="s">
        <v>145</v>
      </c>
      <c r="F190" s="99" t="s">
        <v>1029</v>
      </c>
      <c r="G190" s="99" t="s">
        <v>1030</v>
      </c>
      <c r="H190" s="98" t="s">
        <v>148</v>
      </c>
      <c r="I190" s="98" t="s">
        <v>149</v>
      </c>
      <c r="J190" s="98" t="s">
        <v>150</v>
      </c>
    </row>
    <row r="191" spans="1:12" s="40" customFormat="1" ht="57" customHeight="1">
      <c r="A191" s="98">
        <v>1</v>
      </c>
      <c r="B191" s="98">
        <v>33311</v>
      </c>
      <c r="C191" s="144" t="s">
        <v>1024</v>
      </c>
      <c r="D191" s="98" t="s">
        <v>641</v>
      </c>
      <c r="E191" s="98">
        <v>0</v>
      </c>
      <c r="F191" s="145">
        <v>353</v>
      </c>
      <c r="G191" s="145">
        <v>353</v>
      </c>
      <c r="H191" s="127">
        <v>15101506</v>
      </c>
      <c r="I191" s="125">
        <v>1360575</v>
      </c>
      <c r="J191" s="98"/>
    </row>
    <row r="192" spans="1:12" s="36" customFormat="1" ht="60.75" customHeight="1">
      <c r="A192" s="678" t="s">
        <v>1031</v>
      </c>
      <c r="B192" s="679"/>
      <c r="C192" s="679"/>
      <c r="D192" s="679"/>
      <c r="E192" s="679"/>
      <c r="F192" s="679"/>
      <c r="G192" s="679"/>
      <c r="H192" s="679"/>
      <c r="I192" s="679"/>
      <c r="J192" s="680"/>
    </row>
    <row r="193" spans="1:11" s="41" customFormat="1" ht="33.75" customHeight="1">
      <c r="A193" s="590" t="s">
        <v>138</v>
      </c>
      <c r="B193" s="591"/>
      <c r="C193" s="591"/>
      <c r="D193" s="590" t="s">
        <v>139</v>
      </c>
      <c r="E193" s="591"/>
      <c r="F193" s="591"/>
      <c r="G193" s="612"/>
      <c r="H193" s="590" t="s">
        <v>140</v>
      </c>
      <c r="I193" s="591"/>
      <c r="J193" s="612"/>
    </row>
    <row r="194" spans="1:11" s="40" customFormat="1" ht="42" customHeight="1">
      <c r="A194" s="454" t="s">
        <v>79</v>
      </c>
      <c r="B194" s="454"/>
      <c r="C194" s="454"/>
      <c r="D194" s="437" t="s">
        <v>80</v>
      </c>
      <c r="E194" s="437"/>
      <c r="F194" s="437"/>
      <c r="G194" s="437"/>
      <c r="H194" s="675">
        <v>2000000</v>
      </c>
      <c r="I194" s="676"/>
      <c r="J194" s="677"/>
      <c r="K194" s="142"/>
    </row>
    <row r="195" spans="1:11" s="36" customFormat="1" ht="61.5" customHeight="1">
      <c r="A195" s="143" t="s">
        <v>141</v>
      </c>
      <c r="B195" s="98" t="s">
        <v>142</v>
      </c>
      <c r="C195" s="141" t="s">
        <v>143</v>
      </c>
      <c r="D195" s="98" t="s">
        <v>144</v>
      </c>
      <c r="E195" s="99" t="s">
        <v>145</v>
      </c>
      <c r="F195" s="99" t="s">
        <v>1029</v>
      </c>
      <c r="G195" s="99" t="s">
        <v>1030</v>
      </c>
      <c r="H195" s="98" t="s">
        <v>148</v>
      </c>
      <c r="I195" s="98" t="s">
        <v>149</v>
      </c>
      <c r="J195" s="98" t="s">
        <v>150</v>
      </c>
    </row>
    <row r="196" spans="1:11" s="40" customFormat="1" ht="86.25" customHeight="1">
      <c r="A196" s="98">
        <v>2</v>
      </c>
      <c r="B196" s="98">
        <v>33351</v>
      </c>
      <c r="C196" s="144" t="s">
        <v>1026</v>
      </c>
      <c r="D196" s="98" t="s">
        <v>641</v>
      </c>
      <c r="E196" s="98">
        <v>0</v>
      </c>
      <c r="F196" s="145">
        <v>238</v>
      </c>
      <c r="G196" s="145">
        <v>238</v>
      </c>
      <c r="H196" s="127">
        <v>15101505</v>
      </c>
      <c r="I196" s="137">
        <v>1360576</v>
      </c>
      <c r="J196" s="98"/>
    </row>
    <row r="197" spans="1:11" ht="27" customHeight="1">
      <c r="A197" s="551" t="s">
        <v>67</v>
      </c>
      <c r="B197" s="551"/>
      <c r="C197" s="551"/>
      <c r="D197" s="551"/>
      <c r="E197" s="551"/>
      <c r="F197" s="551"/>
      <c r="G197" s="551"/>
      <c r="H197" s="551"/>
      <c r="I197" s="551"/>
      <c r="J197" s="138">
        <f>+H189+H194</f>
        <v>5000000</v>
      </c>
      <c r="K197" s="139"/>
    </row>
    <row r="198" spans="1:11" s="36" customFormat="1" ht="23.25" customHeight="1">
      <c r="A198" s="146"/>
      <c r="B198" s="147"/>
      <c r="C198" s="147"/>
      <c r="D198" s="147"/>
      <c r="E198" s="147"/>
      <c r="F198" s="147"/>
      <c r="G198" s="147"/>
      <c r="H198" s="147"/>
      <c r="I198" s="147"/>
      <c r="J198" s="147"/>
    </row>
    <row r="199" spans="1:11" s="40" customFormat="1" ht="24" customHeight="1">
      <c r="A199" s="547" t="s">
        <v>1032</v>
      </c>
      <c r="B199" s="547"/>
      <c r="C199" s="547"/>
      <c r="D199" s="547"/>
      <c r="E199" s="547"/>
      <c r="F199" s="547"/>
      <c r="G199" s="547"/>
      <c r="H199" s="547"/>
      <c r="I199" s="547"/>
      <c r="J199" s="547"/>
    </row>
    <row r="200" spans="1:11" s="40" customFormat="1" ht="21" customHeight="1">
      <c r="A200" s="438" t="s">
        <v>942</v>
      </c>
      <c r="B200" s="438"/>
      <c r="C200" s="438"/>
      <c r="D200" s="438"/>
      <c r="E200" s="438"/>
      <c r="F200" s="438"/>
      <c r="G200" s="438"/>
      <c r="H200" s="438"/>
      <c r="I200" s="438"/>
      <c r="J200" s="438"/>
    </row>
    <row r="201" spans="1:11">
      <c r="A201" s="439" t="s">
        <v>79</v>
      </c>
      <c r="B201" s="439"/>
      <c r="C201" s="439"/>
      <c r="D201" s="439"/>
      <c r="E201" s="439"/>
      <c r="F201" s="439"/>
      <c r="G201" s="439"/>
      <c r="H201" s="439"/>
      <c r="I201" s="439"/>
      <c r="J201" s="439"/>
    </row>
    <row r="202" spans="1:11" s="40" customFormat="1" ht="53.25" customHeight="1">
      <c r="A202" s="674" t="s">
        <v>1033</v>
      </c>
      <c r="B202" s="674"/>
      <c r="C202" s="674"/>
      <c r="D202" s="674"/>
      <c r="E202" s="674"/>
      <c r="F202" s="674"/>
      <c r="G202" s="674"/>
      <c r="H202" s="674"/>
      <c r="I202" s="674"/>
      <c r="J202" s="674"/>
    </row>
    <row r="203" spans="1:11" s="41" customFormat="1" ht="33.75" customHeight="1">
      <c r="A203" s="590" t="s">
        <v>138</v>
      </c>
      <c r="B203" s="591"/>
      <c r="C203" s="591"/>
      <c r="D203" s="590" t="s">
        <v>139</v>
      </c>
      <c r="E203" s="591"/>
      <c r="F203" s="591"/>
      <c r="G203" s="612"/>
      <c r="H203" s="590" t="s">
        <v>140</v>
      </c>
      <c r="I203" s="591"/>
      <c r="J203" s="612"/>
    </row>
    <row r="204" spans="1:11" s="40" customFormat="1" ht="42" customHeight="1">
      <c r="A204" s="454" t="s">
        <v>79</v>
      </c>
      <c r="B204" s="454"/>
      <c r="C204" s="454"/>
      <c r="D204" s="437" t="s">
        <v>80</v>
      </c>
      <c r="E204" s="437"/>
      <c r="F204" s="437"/>
      <c r="G204" s="437"/>
      <c r="H204" s="675">
        <v>1500000</v>
      </c>
      <c r="I204" s="676"/>
      <c r="J204" s="677"/>
      <c r="K204" s="142"/>
    </row>
    <row r="205" spans="1:11" s="40" customFormat="1" ht="51.75" customHeight="1">
      <c r="A205" s="143" t="s">
        <v>141</v>
      </c>
      <c r="B205" s="98" t="s">
        <v>142</v>
      </c>
      <c r="C205" s="141" t="s">
        <v>143</v>
      </c>
      <c r="D205" s="98" t="s">
        <v>144</v>
      </c>
      <c r="E205" s="99" t="s">
        <v>145</v>
      </c>
      <c r="F205" s="99" t="s">
        <v>1029</v>
      </c>
      <c r="G205" s="99" t="s">
        <v>1030</v>
      </c>
      <c r="H205" s="98" t="s">
        <v>148</v>
      </c>
      <c r="I205" s="98" t="s">
        <v>149</v>
      </c>
      <c r="J205" s="98" t="s">
        <v>150</v>
      </c>
    </row>
    <row r="206" spans="1:11" s="40" customFormat="1" ht="57" customHeight="1">
      <c r="A206" s="98">
        <v>1</v>
      </c>
      <c r="B206" s="98">
        <v>33311</v>
      </c>
      <c r="C206" s="144" t="s">
        <v>1024</v>
      </c>
      <c r="D206" s="98" t="s">
        <v>641</v>
      </c>
      <c r="E206" s="98">
        <v>0</v>
      </c>
      <c r="F206" s="145">
        <v>176</v>
      </c>
      <c r="G206" s="145">
        <v>176</v>
      </c>
      <c r="H206" s="127">
        <v>15101506</v>
      </c>
      <c r="I206" s="125">
        <v>1360575</v>
      </c>
      <c r="J206" s="98"/>
    </row>
    <row r="207" spans="1:11" ht="27" customHeight="1">
      <c r="A207" s="551" t="s">
        <v>67</v>
      </c>
      <c r="B207" s="551"/>
      <c r="C207" s="551"/>
      <c r="D207" s="551"/>
      <c r="E207" s="551"/>
      <c r="F207" s="551"/>
      <c r="G207" s="551"/>
      <c r="H207" s="551"/>
      <c r="I207" s="551"/>
      <c r="J207" s="138">
        <f>+H199+H204</f>
        <v>1500000</v>
      </c>
      <c r="K207" s="139"/>
    </row>
    <row r="208" spans="1:11" s="36" customFormat="1" ht="23.25" customHeight="1">
      <c r="A208" s="146"/>
      <c r="B208" s="147"/>
      <c r="C208" s="147"/>
      <c r="D208" s="147"/>
      <c r="E208" s="147"/>
      <c r="F208" s="147"/>
      <c r="G208" s="147"/>
      <c r="H208" s="147"/>
      <c r="I208" s="147"/>
      <c r="J208" s="147"/>
    </row>
    <row r="209" spans="1:11" ht="15" customHeight="1">
      <c r="A209" s="438" t="s">
        <v>942</v>
      </c>
      <c r="B209" s="438"/>
      <c r="C209" s="438"/>
      <c r="D209" s="438"/>
      <c r="E209" s="438"/>
      <c r="F209" s="438"/>
      <c r="G209" s="438"/>
      <c r="H209" s="438"/>
      <c r="I209" s="438"/>
      <c r="J209" s="438"/>
      <c r="K209" s="106"/>
    </row>
    <row r="210" spans="1:11" ht="15" customHeight="1">
      <c r="A210" s="439" t="s">
        <v>79</v>
      </c>
      <c r="B210" s="439"/>
      <c r="C210" s="439"/>
      <c r="D210" s="439"/>
      <c r="E210" s="439"/>
      <c r="F210" s="439"/>
      <c r="G210" s="439"/>
      <c r="H210" s="439"/>
      <c r="I210" s="439"/>
      <c r="J210" s="439"/>
      <c r="K210" s="106"/>
    </row>
    <row r="211" spans="1:11">
      <c r="A211" s="453" t="s">
        <v>1034</v>
      </c>
      <c r="B211" s="453"/>
      <c r="C211" s="453"/>
      <c r="D211" s="453"/>
      <c r="E211" s="453"/>
      <c r="F211" s="453"/>
      <c r="G211" s="453"/>
      <c r="H211" s="453"/>
      <c r="I211" s="453"/>
      <c r="J211" s="453"/>
      <c r="K211" s="106"/>
    </row>
    <row r="212" spans="1:11">
      <c r="A212" s="454" t="s">
        <v>138</v>
      </c>
      <c r="B212" s="454"/>
      <c r="C212" s="454"/>
      <c r="D212" s="454" t="s">
        <v>139</v>
      </c>
      <c r="E212" s="454"/>
      <c r="F212" s="454"/>
      <c r="G212" s="454"/>
      <c r="H212" s="454" t="s">
        <v>140</v>
      </c>
      <c r="I212" s="454"/>
      <c r="J212" s="454"/>
      <c r="K212" s="106"/>
    </row>
    <row r="213" spans="1:11" ht="36" customHeight="1">
      <c r="A213" s="454" t="s">
        <v>79</v>
      </c>
      <c r="B213" s="454"/>
      <c r="C213" s="454"/>
      <c r="D213" s="437" t="s">
        <v>80</v>
      </c>
      <c r="E213" s="437"/>
      <c r="F213" s="437"/>
      <c r="G213" s="437"/>
      <c r="H213" s="456">
        <v>12042207</v>
      </c>
      <c r="I213" s="457"/>
      <c r="J213" s="457"/>
      <c r="K213" s="106"/>
    </row>
    <row r="214" spans="1:11" ht="45">
      <c r="A214" s="123" t="s">
        <v>141</v>
      </c>
      <c r="B214" s="121" t="s">
        <v>142</v>
      </c>
      <c r="C214" s="121" t="s">
        <v>143</v>
      </c>
      <c r="D214" s="121" t="s">
        <v>144</v>
      </c>
      <c r="E214" s="121" t="s">
        <v>145</v>
      </c>
      <c r="F214" s="121" t="s">
        <v>146</v>
      </c>
      <c r="G214" s="121" t="s">
        <v>147</v>
      </c>
      <c r="H214" s="121" t="s">
        <v>148</v>
      </c>
      <c r="I214" s="121" t="s">
        <v>149</v>
      </c>
      <c r="J214" s="121" t="s">
        <v>150</v>
      </c>
      <c r="K214" s="106"/>
    </row>
    <row r="215" spans="1:11" ht="26.25" customHeight="1">
      <c r="A215" s="124">
        <v>1</v>
      </c>
      <c r="B215" s="124">
        <v>3335102</v>
      </c>
      <c r="C215" s="135" t="s">
        <v>153</v>
      </c>
      <c r="D215" s="126" t="s">
        <v>152</v>
      </c>
      <c r="E215" s="126">
        <v>0</v>
      </c>
      <c r="F215" s="126">
        <v>980</v>
      </c>
      <c r="G215" s="126">
        <v>980</v>
      </c>
      <c r="H215" s="127">
        <v>15101506</v>
      </c>
      <c r="I215" s="128">
        <v>234504</v>
      </c>
      <c r="J215" s="128">
        <f>I215*F215</f>
        <v>229813920</v>
      </c>
      <c r="K215" s="106"/>
    </row>
    <row r="216" spans="1:11" ht="27" customHeight="1">
      <c r="A216" s="551" t="s">
        <v>67</v>
      </c>
      <c r="B216" s="551"/>
      <c r="C216" s="551"/>
      <c r="D216" s="551"/>
      <c r="E216" s="551"/>
      <c r="F216" s="551"/>
      <c r="G216" s="551"/>
      <c r="H216" s="551"/>
      <c r="I216" s="551"/>
      <c r="J216" s="138">
        <f>+H208+H213</f>
        <v>12042207</v>
      </c>
      <c r="K216" s="139"/>
    </row>
    <row r="217" spans="1:11">
      <c r="A217" s="119"/>
      <c r="B217" s="119"/>
      <c r="C217" s="119"/>
      <c r="D217" s="119"/>
      <c r="E217" s="119"/>
      <c r="F217" s="119"/>
      <c r="G217" s="119"/>
      <c r="H217" s="119"/>
      <c r="I217" s="119"/>
      <c r="J217" s="119"/>
      <c r="K217" s="106"/>
    </row>
    <row r="218" spans="1:11" ht="18" customHeight="1">
      <c r="A218" s="438" t="s">
        <v>942</v>
      </c>
      <c r="B218" s="438"/>
      <c r="C218" s="438"/>
      <c r="D218" s="438"/>
      <c r="E218" s="438"/>
      <c r="F218" s="438"/>
      <c r="G218" s="438"/>
      <c r="H218" s="438"/>
      <c r="I218" s="438"/>
      <c r="J218" s="438"/>
      <c r="K218" s="106"/>
    </row>
    <row r="219" spans="1:11" ht="15" customHeight="1">
      <c r="A219" s="439" t="s">
        <v>79</v>
      </c>
      <c r="B219" s="439"/>
      <c r="C219" s="439"/>
      <c r="D219" s="439"/>
      <c r="E219" s="439"/>
      <c r="F219" s="439"/>
      <c r="G219" s="439"/>
      <c r="H219" s="439"/>
      <c r="I219" s="439"/>
      <c r="J219" s="439"/>
      <c r="K219" s="106"/>
    </row>
    <row r="220" spans="1:11">
      <c r="A220" s="453" t="s">
        <v>1035</v>
      </c>
      <c r="B220" s="453"/>
      <c r="C220" s="453"/>
      <c r="D220" s="453"/>
      <c r="E220" s="453"/>
      <c r="F220" s="453"/>
      <c r="G220" s="453"/>
      <c r="H220" s="453"/>
      <c r="I220" s="453"/>
      <c r="J220" s="453"/>
      <c r="K220" s="106"/>
    </row>
    <row r="221" spans="1:11" ht="17.25" customHeight="1">
      <c r="A221" s="454" t="s">
        <v>138</v>
      </c>
      <c r="B221" s="454"/>
      <c r="C221" s="454"/>
      <c r="D221" s="454" t="s">
        <v>139</v>
      </c>
      <c r="E221" s="454"/>
      <c r="F221" s="454"/>
      <c r="G221" s="454"/>
      <c r="H221" s="454" t="s">
        <v>140</v>
      </c>
      <c r="I221" s="454"/>
      <c r="J221" s="454"/>
      <c r="K221" s="106"/>
    </row>
    <row r="222" spans="1:11" ht="34.5" customHeight="1">
      <c r="A222" s="454" t="s">
        <v>79</v>
      </c>
      <c r="B222" s="454"/>
      <c r="C222" s="454"/>
      <c r="D222" s="437" t="s">
        <v>80</v>
      </c>
      <c r="E222" s="437"/>
      <c r="F222" s="437"/>
      <c r="G222" s="437"/>
      <c r="H222" s="456">
        <v>7500000</v>
      </c>
      <c r="I222" s="457"/>
      <c r="J222" s="457"/>
      <c r="K222" s="106"/>
    </row>
    <row r="223" spans="1:11" ht="45">
      <c r="A223" s="123" t="s">
        <v>141</v>
      </c>
      <c r="B223" s="121" t="s">
        <v>142</v>
      </c>
      <c r="C223" s="121" t="s">
        <v>143</v>
      </c>
      <c r="D223" s="121" t="s">
        <v>144</v>
      </c>
      <c r="E223" s="121" t="s">
        <v>145</v>
      </c>
      <c r="F223" s="121" t="s">
        <v>146</v>
      </c>
      <c r="G223" s="121" t="s">
        <v>147</v>
      </c>
      <c r="H223" s="121" t="s">
        <v>148</v>
      </c>
      <c r="I223" s="121" t="s">
        <v>149</v>
      </c>
      <c r="J223" s="121" t="s">
        <v>150</v>
      </c>
      <c r="K223" s="106"/>
    </row>
    <row r="224" spans="1:11" ht="21" customHeight="1">
      <c r="A224" s="124">
        <f>+A215+1</f>
        <v>2</v>
      </c>
      <c r="B224" s="98">
        <v>3331101</v>
      </c>
      <c r="C224" s="125" t="s">
        <v>151</v>
      </c>
      <c r="D224" s="126" t="s">
        <v>152</v>
      </c>
      <c r="E224" s="126">
        <v>0</v>
      </c>
      <c r="F224" s="136">
        <v>880</v>
      </c>
      <c r="G224" s="136">
        <v>880</v>
      </c>
      <c r="H224" s="136">
        <v>15101506</v>
      </c>
      <c r="I224" s="128">
        <v>234504</v>
      </c>
      <c r="J224" s="128">
        <f>I224*F224</f>
        <v>206363520</v>
      </c>
      <c r="K224" s="106"/>
    </row>
    <row r="225" spans="1:11">
      <c r="A225" s="119"/>
      <c r="B225" s="119"/>
      <c r="C225" s="119"/>
      <c r="D225" s="119"/>
      <c r="E225" s="119"/>
      <c r="F225" s="119"/>
      <c r="G225" s="119"/>
      <c r="H225" s="119"/>
      <c r="I225" s="119"/>
      <c r="J225" s="119"/>
      <c r="K225" s="106"/>
    </row>
    <row r="226" spans="1:11">
      <c r="A226" s="454" t="s">
        <v>138</v>
      </c>
      <c r="B226" s="454"/>
      <c r="C226" s="454"/>
      <c r="D226" s="454" t="s">
        <v>139</v>
      </c>
      <c r="E226" s="454"/>
      <c r="F226" s="454"/>
      <c r="G226" s="454"/>
      <c r="H226" s="454" t="s">
        <v>140</v>
      </c>
      <c r="I226" s="454"/>
      <c r="J226" s="454"/>
      <c r="K226" s="106"/>
    </row>
    <row r="227" spans="1:11" ht="34.5" customHeight="1">
      <c r="A227" s="454" t="s">
        <v>79</v>
      </c>
      <c r="B227" s="454"/>
      <c r="C227" s="454"/>
      <c r="D227" s="437" t="s">
        <v>80</v>
      </c>
      <c r="E227" s="437"/>
      <c r="F227" s="437"/>
      <c r="G227" s="437"/>
      <c r="H227" s="456">
        <v>7500000</v>
      </c>
      <c r="I227" s="457"/>
      <c r="J227" s="457"/>
      <c r="K227" s="106"/>
    </row>
    <row r="228" spans="1:11" ht="45">
      <c r="A228" s="123" t="s">
        <v>141</v>
      </c>
      <c r="B228" s="121" t="s">
        <v>142</v>
      </c>
      <c r="C228" s="121" t="s">
        <v>143</v>
      </c>
      <c r="D228" s="121" t="s">
        <v>144</v>
      </c>
      <c r="E228" s="121" t="s">
        <v>145</v>
      </c>
      <c r="F228" s="121" t="s">
        <v>146</v>
      </c>
      <c r="G228" s="121" t="s">
        <v>147</v>
      </c>
      <c r="H228" s="121" t="s">
        <v>148</v>
      </c>
      <c r="I228" s="121" t="s">
        <v>149</v>
      </c>
      <c r="J228" s="121" t="s">
        <v>150</v>
      </c>
      <c r="K228" s="106"/>
    </row>
    <row r="229" spans="1:11" ht="21.75" customHeight="1">
      <c r="A229" s="124">
        <f>+A224+1</f>
        <v>3</v>
      </c>
      <c r="B229" s="98">
        <v>3331102</v>
      </c>
      <c r="C229" s="148" t="s">
        <v>1036</v>
      </c>
      <c r="D229" s="149" t="s">
        <v>641</v>
      </c>
      <c r="E229" s="126">
        <v>0</v>
      </c>
      <c r="F229" s="136">
        <v>914</v>
      </c>
      <c r="G229" s="136">
        <v>914</v>
      </c>
      <c r="H229" s="136">
        <v>15101506</v>
      </c>
      <c r="I229" s="128">
        <v>234504</v>
      </c>
      <c r="J229" s="150">
        <v>1</v>
      </c>
      <c r="K229" s="106"/>
    </row>
    <row r="230" spans="1:11" ht="27" customHeight="1">
      <c r="A230" s="551" t="s">
        <v>67</v>
      </c>
      <c r="B230" s="551"/>
      <c r="C230" s="551"/>
      <c r="D230" s="551"/>
      <c r="E230" s="551"/>
      <c r="F230" s="551"/>
      <c r="G230" s="551"/>
      <c r="H230" s="551"/>
      <c r="I230" s="551"/>
      <c r="J230" s="138">
        <f>+H222+H227</f>
        <v>15000000</v>
      </c>
      <c r="K230" s="139"/>
    </row>
    <row r="231" spans="1:11">
      <c r="A231" s="119"/>
      <c r="B231" s="119"/>
      <c r="C231" s="119"/>
      <c r="D231" s="119"/>
      <c r="E231" s="119"/>
      <c r="F231" s="119"/>
      <c r="G231" s="119"/>
      <c r="H231" s="119"/>
      <c r="I231" s="119"/>
      <c r="J231" s="119"/>
      <c r="K231" s="106"/>
    </row>
    <row r="232" spans="1:11">
      <c r="A232" s="438" t="s">
        <v>942</v>
      </c>
      <c r="B232" s="438"/>
      <c r="C232" s="438"/>
      <c r="D232" s="438"/>
      <c r="E232" s="438"/>
      <c r="F232" s="438"/>
      <c r="G232" s="438"/>
      <c r="H232" s="438"/>
      <c r="I232" s="438"/>
      <c r="J232" s="438"/>
      <c r="K232" s="106"/>
    </row>
    <row r="233" spans="1:11">
      <c r="A233" s="439" t="s">
        <v>79</v>
      </c>
      <c r="B233" s="439"/>
      <c r="C233" s="439"/>
      <c r="D233" s="439"/>
      <c r="E233" s="439"/>
      <c r="F233" s="439"/>
      <c r="G233" s="439"/>
      <c r="H233" s="439"/>
      <c r="I233" s="439"/>
      <c r="J233" s="439"/>
      <c r="K233" s="106"/>
    </row>
    <row r="234" spans="1:11">
      <c r="A234" s="672" t="s">
        <v>949</v>
      </c>
      <c r="B234" s="672"/>
      <c r="C234" s="672"/>
      <c r="D234" s="672"/>
      <c r="E234" s="672"/>
      <c r="F234" s="672"/>
      <c r="G234" s="672"/>
      <c r="H234" s="672"/>
      <c r="I234" s="672"/>
      <c r="J234" s="672"/>
      <c r="K234" s="106"/>
    </row>
    <row r="235" spans="1:11" ht="98.25" customHeight="1">
      <c r="A235" s="673" t="s">
        <v>1037</v>
      </c>
      <c r="B235" s="673"/>
      <c r="C235" s="673"/>
      <c r="D235" s="673"/>
      <c r="E235" s="673"/>
      <c r="F235" s="673"/>
      <c r="G235" s="673"/>
      <c r="H235" s="673"/>
      <c r="I235" s="673"/>
      <c r="J235" s="673"/>
      <c r="K235" s="106"/>
    </row>
    <row r="236" spans="1:11">
      <c r="A236" s="662" t="s">
        <v>138</v>
      </c>
      <c r="B236" s="663"/>
      <c r="C236" s="664"/>
      <c r="D236" s="662" t="s">
        <v>139</v>
      </c>
      <c r="E236" s="663"/>
      <c r="F236" s="663"/>
      <c r="G236" s="664"/>
      <c r="H236" s="662" t="s">
        <v>140</v>
      </c>
      <c r="I236" s="663"/>
      <c r="J236" s="664"/>
      <c r="K236" s="106"/>
    </row>
    <row r="237" spans="1:11" ht="38.25" customHeight="1">
      <c r="A237" s="454" t="s">
        <v>79</v>
      </c>
      <c r="B237" s="454"/>
      <c r="C237" s="454"/>
      <c r="D237" s="437" t="s">
        <v>80</v>
      </c>
      <c r="E237" s="437"/>
      <c r="F237" s="437"/>
      <c r="G237" s="437"/>
      <c r="H237" s="580">
        <v>7000000</v>
      </c>
      <c r="I237" s="581"/>
      <c r="J237" s="582"/>
      <c r="K237" s="106"/>
    </row>
    <row r="238" spans="1:11" ht="45">
      <c r="A238" s="123" t="s">
        <v>141</v>
      </c>
      <c r="B238" s="121" t="s">
        <v>142</v>
      </c>
      <c r="C238" s="121" t="s">
        <v>143</v>
      </c>
      <c r="D238" s="121" t="s">
        <v>144</v>
      </c>
      <c r="E238" s="121" t="s">
        <v>145</v>
      </c>
      <c r="F238" s="121" t="s">
        <v>146</v>
      </c>
      <c r="G238" s="121" t="s">
        <v>147</v>
      </c>
      <c r="H238" s="121" t="s">
        <v>148</v>
      </c>
      <c r="I238" s="121" t="s">
        <v>149</v>
      </c>
      <c r="J238" s="121" t="s">
        <v>150</v>
      </c>
      <c r="K238" s="106"/>
    </row>
    <row r="239" spans="1:11" ht="57" customHeight="1">
      <c r="A239" s="124">
        <f>+A229+1</f>
        <v>4</v>
      </c>
      <c r="B239" s="151">
        <v>3511001</v>
      </c>
      <c r="C239" s="152" t="s">
        <v>1024</v>
      </c>
      <c r="D239" s="98" t="s">
        <v>641</v>
      </c>
      <c r="E239" s="98">
        <v>0</v>
      </c>
      <c r="F239" s="126">
        <v>800</v>
      </c>
      <c r="G239" s="126">
        <v>800</v>
      </c>
      <c r="H239" s="145">
        <v>15101505</v>
      </c>
      <c r="I239" s="98">
        <v>1360576</v>
      </c>
      <c r="J239" s="128">
        <f>I239*F239</f>
        <v>1088460800</v>
      </c>
      <c r="K239" s="106"/>
    </row>
    <row r="240" spans="1:11" ht="14.25" customHeight="1">
      <c r="A240" s="115"/>
      <c r="B240" s="153"/>
      <c r="C240" s="154"/>
      <c r="D240" s="155"/>
      <c r="E240" s="155"/>
      <c r="F240" s="72"/>
      <c r="G240" s="72"/>
      <c r="H240" s="156"/>
      <c r="I240" s="155"/>
      <c r="J240" s="134"/>
      <c r="K240" s="106"/>
    </row>
    <row r="241" spans="1:11" ht="18" customHeight="1">
      <c r="A241" s="672" t="s">
        <v>949</v>
      </c>
      <c r="B241" s="672"/>
      <c r="C241" s="672"/>
      <c r="D241" s="672"/>
      <c r="E241" s="672"/>
      <c r="F241" s="672"/>
      <c r="G241" s="672"/>
      <c r="H241" s="672"/>
      <c r="I241" s="672"/>
      <c r="J241" s="672"/>
      <c r="K241" s="106"/>
    </row>
    <row r="242" spans="1:11" ht="66.75" customHeight="1">
      <c r="A242" s="671" t="s">
        <v>1038</v>
      </c>
      <c r="B242" s="671"/>
      <c r="C242" s="671"/>
      <c r="D242" s="671"/>
      <c r="E242" s="671"/>
      <c r="F242" s="671"/>
      <c r="G242" s="671"/>
      <c r="H242" s="671"/>
      <c r="I242" s="671"/>
      <c r="J242" s="671"/>
      <c r="K242" s="106"/>
    </row>
    <row r="243" spans="1:11">
      <c r="A243" s="662" t="s">
        <v>138</v>
      </c>
      <c r="B243" s="663"/>
      <c r="C243" s="664"/>
      <c r="D243" s="662" t="s">
        <v>139</v>
      </c>
      <c r="E243" s="663"/>
      <c r="F243" s="663"/>
      <c r="G243" s="664"/>
      <c r="H243" s="662" t="s">
        <v>140</v>
      </c>
      <c r="I243" s="663"/>
      <c r="J243" s="664"/>
      <c r="K243" s="106"/>
    </row>
    <row r="244" spans="1:11" ht="42" customHeight="1">
      <c r="A244" s="454" t="s">
        <v>79</v>
      </c>
      <c r="B244" s="454"/>
      <c r="C244" s="454"/>
      <c r="D244" s="437" t="s">
        <v>80</v>
      </c>
      <c r="E244" s="437"/>
      <c r="F244" s="437"/>
      <c r="G244" s="437"/>
      <c r="H244" s="665">
        <v>18000000</v>
      </c>
      <c r="I244" s="666"/>
      <c r="J244" s="667"/>
      <c r="K244" s="106"/>
    </row>
    <row r="245" spans="1:11" ht="45">
      <c r="A245" s="123" t="s">
        <v>141</v>
      </c>
      <c r="B245" s="121" t="s">
        <v>142</v>
      </c>
      <c r="C245" s="121" t="s">
        <v>143</v>
      </c>
      <c r="D245" s="121" t="s">
        <v>144</v>
      </c>
      <c r="E245" s="121" t="s">
        <v>145</v>
      </c>
      <c r="F245" s="121" t="s">
        <v>146</v>
      </c>
      <c r="G245" s="121" t="s">
        <v>147</v>
      </c>
      <c r="H245" s="121" t="s">
        <v>148</v>
      </c>
      <c r="I245" s="121" t="s">
        <v>149</v>
      </c>
      <c r="J245" s="121" t="s">
        <v>150</v>
      </c>
      <c r="K245" s="106"/>
    </row>
    <row r="246" spans="1:11" ht="84" customHeight="1">
      <c r="A246" s="124">
        <f>+A239+1</f>
        <v>5</v>
      </c>
      <c r="B246" s="98">
        <v>3331102</v>
      </c>
      <c r="C246" s="152" t="s">
        <v>1026</v>
      </c>
      <c r="D246" s="98" t="s">
        <v>641</v>
      </c>
      <c r="E246" s="98">
        <v>0</v>
      </c>
      <c r="F246" s="126">
        <v>2100</v>
      </c>
      <c r="G246" s="126">
        <f>F246</f>
        <v>2100</v>
      </c>
      <c r="H246" s="145">
        <v>15101505</v>
      </c>
      <c r="I246" s="98">
        <v>1360576</v>
      </c>
      <c r="J246" s="128">
        <f>I246*F246</f>
        <v>2857209600</v>
      </c>
      <c r="K246" s="106"/>
    </row>
    <row r="247" spans="1:11">
      <c r="A247" s="672" t="s">
        <v>949</v>
      </c>
      <c r="B247" s="672"/>
      <c r="C247" s="672"/>
      <c r="D247" s="672"/>
      <c r="E247" s="672"/>
      <c r="F247" s="672"/>
      <c r="G247" s="672"/>
      <c r="H247" s="672"/>
      <c r="I247" s="672"/>
      <c r="J247" s="672"/>
      <c r="K247" s="106"/>
    </row>
    <row r="248" spans="1:11" ht="51" customHeight="1">
      <c r="A248" s="671" t="s">
        <v>1039</v>
      </c>
      <c r="B248" s="671"/>
      <c r="C248" s="671"/>
      <c r="D248" s="671"/>
      <c r="E248" s="671"/>
      <c r="F248" s="671"/>
      <c r="G248" s="671"/>
      <c r="H248" s="671"/>
      <c r="I248" s="671"/>
      <c r="J248" s="671"/>
      <c r="K248" s="106"/>
    </row>
    <row r="249" spans="1:11">
      <c r="A249" s="662" t="s">
        <v>138</v>
      </c>
      <c r="B249" s="663"/>
      <c r="C249" s="664"/>
      <c r="D249" s="662" t="s">
        <v>139</v>
      </c>
      <c r="E249" s="663"/>
      <c r="F249" s="663"/>
      <c r="G249" s="664"/>
      <c r="H249" s="662" t="s">
        <v>140</v>
      </c>
      <c r="I249" s="663"/>
      <c r="J249" s="664"/>
      <c r="K249" s="106"/>
    </row>
    <row r="250" spans="1:11" ht="36" customHeight="1">
      <c r="A250" s="454" t="s">
        <v>79</v>
      </c>
      <c r="B250" s="454"/>
      <c r="C250" s="454"/>
      <c r="D250" s="437" t="s">
        <v>80</v>
      </c>
      <c r="E250" s="437"/>
      <c r="F250" s="437"/>
      <c r="G250" s="437"/>
      <c r="H250" s="665">
        <v>6014391</v>
      </c>
      <c r="I250" s="666"/>
      <c r="J250" s="667"/>
      <c r="K250" s="106"/>
    </row>
    <row r="251" spans="1:11" ht="45">
      <c r="A251" s="123" t="s">
        <v>141</v>
      </c>
      <c r="B251" s="121" t="s">
        <v>142</v>
      </c>
      <c r="C251" s="121" t="s">
        <v>143</v>
      </c>
      <c r="D251" s="121" t="s">
        <v>144</v>
      </c>
      <c r="E251" s="121" t="s">
        <v>145</v>
      </c>
      <c r="F251" s="121" t="s">
        <v>146</v>
      </c>
      <c r="G251" s="121" t="s">
        <v>147</v>
      </c>
      <c r="H251" s="121" t="s">
        <v>148</v>
      </c>
      <c r="I251" s="121" t="s">
        <v>149</v>
      </c>
      <c r="J251" s="121" t="s">
        <v>150</v>
      </c>
      <c r="K251" s="106"/>
    </row>
    <row r="252" spans="1:11" ht="33.75" customHeight="1">
      <c r="A252" s="124">
        <f>+A246+1</f>
        <v>6</v>
      </c>
      <c r="B252" s="151">
        <v>3511001</v>
      </c>
      <c r="C252" s="152" t="s">
        <v>1040</v>
      </c>
      <c r="D252" s="98" t="s">
        <v>641</v>
      </c>
      <c r="E252" s="98">
        <v>0</v>
      </c>
      <c r="F252" s="126">
        <v>60</v>
      </c>
      <c r="G252" s="126">
        <f>F252</f>
        <v>60</v>
      </c>
      <c r="H252" s="145">
        <v>15101505</v>
      </c>
      <c r="I252" s="98">
        <v>1360576</v>
      </c>
      <c r="J252" s="128">
        <f>I252*F252</f>
        <v>81634560</v>
      </c>
      <c r="K252" s="106"/>
    </row>
    <row r="253" spans="1:11" ht="33.75" customHeight="1">
      <c r="A253" s="124">
        <f>+A252+1</f>
        <v>7</v>
      </c>
      <c r="B253" s="151">
        <v>3511001</v>
      </c>
      <c r="C253" s="152" t="s">
        <v>1041</v>
      </c>
      <c r="D253" s="98" t="s">
        <v>641</v>
      </c>
      <c r="E253" s="98">
        <v>0</v>
      </c>
      <c r="F253" s="126">
        <v>32</v>
      </c>
      <c r="G253" s="126">
        <f>F253</f>
        <v>32</v>
      </c>
      <c r="H253" s="145">
        <v>15101505</v>
      </c>
      <c r="I253" s="98">
        <v>1360576</v>
      </c>
      <c r="J253" s="128">
        <f>I253*F253</f>
        <v>43538432</v>
      </c>
      <c r="K253" s="106"/>
    </row>
    <row r="254" spans="1:11" ht="33.75" customHeight="1">
      <c r="A254" s="124">
        <f>+A253+1</f>
        <v>8</v>
      </c>
      <c r="B254" s="151">
        <v>3511001</v>
      </c>
      <c r="C254" s="152" t="s">
        <v>1042</v>
      </c>
      <c r="D254" s="98" t="s">
        <v>641</v>
      </c>
      <c r="E254" s="98">
        <v>0</v>
      </c>
      <c r="F254" s="126">
        <v>25</v>
      </c>
      <c r="G254" s="126">
        <f>F254</f>
        <v>25</v>
      </c>
      <c r="H254" s="145">
        <v>15101505</v>
      </c>
      <c r="I254" s="98">
        <v>1360576</v>
      </c>
      <c r="J254" s="128">
        <f>I254*F254</f>
        <v>34014400</v>
      </c>
      <c r="K254" s="106"/>
    </row>
    <row r="255" spans="1:11" ht="33.75" customHeight="1">
      <c r="A255" s="124">
        <f>+A254+1</f>
        <v>9</v>
      </c>
      <c r="B255" s="151">
        <v>3511001</v>
      </c>
      <c r="C255" s="152" t="s">
        <v>1043</v>
      </c>
      <c r="D255" s="98" t="s">
        <v>641</v>
      </c>
      <c r="E255" s="98">
        <v>0</v>
      </c>
      <c r="F255" s="126">
        <v>15</v>
      </c>
      <c r="G255" s="126">
        <f>F255</f>
        <v>15</v>
      </c>
      <c r="H255" s="145">
        <v>15101505</v>
      </c>
      <c r="I255" s="98">
        <v>1360576</v>
      </c>
      <c r="J255" s="128">
        <f>I255*F255</f>
        <v>20408640</v>
      </c>
      <c r="K255" s="106"/>
    </row>
    <row r="256" spans="1:11">
      <c r="A256" s="119"/>
      <c r="B256" s="119"/>
      <c r="C256" s="119"/>
      <c r="D256" s="119"/>
      <c r="E256" s="119"/>
      <c r="F256" s="119"/>
      <c r="G256" s="119"/>
      <c r="H256" s="119"/>
      <c r="I256" s="119"/>
      <c r="J256" s="119"/>
      <c r="K256" s="106"/>
    </row>
    <row r="257" spans="1:11" ht="22.5" customHeight="1">
      <c r="A257" s="551" t="s">
        <v>67</v>
      </c>
      <c r="B257" s="551"/>
      <c r="C257" s="551"/>
      <c r="D257" s="551"/>
      <c r="E257" s="551"/>
      <c r="F257" s="551"/>
      <c r="G257" s="551"/>
      <c r="H257" s="551"/>
      <c r="I257" s="551"/>
      <c r="J257" s="157">
        <f>+H237+H244+H250</f>
        <v>31014391</v>
      </c>
      <c r="K257" s="139"/>
    </row>
    <row r="258" spans="1:11">
      <c r="A258" s="39"/>
      <c r="B258" s="39"/>
      <c r="C258" s="39"/>
      <c r="D258" s="39"/>
      <c r="E258" s="39"/>
      <c r="F258" s="39"/>
      <c r="G258" s="39"/>
      <c r="H258" s="39"/>
      <c r="I258" s="39"/>
      <c r="J258" s="39"/>
      <c r="K258" s="106"/>
    </row>
    <row r="259" spans="1:11">
      <c r="A259" s="572" t="s">
        <v>1034</v>
      </c>
      <c r="B259" s="572"/>
      <c r="C259" s="572"/>
      <c r="D259" s="572"/>
      <c r="E259" s="572"/>
      <c r="F259" s="572"/>
      <c r="G259" s="572"/>
      <c r="H259" s="572"/>
      <c r="I259" s="572"/>
      <c r="J259" s="572"/>
      <c r="K259" s="106"/>
    </row>
    <row r="260" spans="1:11" ht="238.5" customHeight="1">
      <c r="A260" s="668" t="s">
        <v>1044</v>
      </c>
      <c r="B260" s="669"/>
      <c r="C260" s="669"/>
      <c r="D260" s="669"/>
      <c r="E260" s="669"/>
      <c r="F260" s="669"/>
      <c r="G260" s="669"/>
      <c r="H260" s="669"/>
      <c r="I260" s="669"/>
      <c r="J260" s="670"/>
      <c r="K260" s="106"/>
    </row>
    <row r="261" spans="1:11" ht="297" customHeight="1">
      <c r="A261" s="659"/>
      <c r="B261" s="660"/>
      <c r="C261" s="660"/>
      <c r="D261" s="660"/>
      <c r="E261" s="660"/>
      <c r="F261" s="660"/>
      <c r="G261" s="660"/>
      <c r="H261" s="660"/>
      <c r="I261" s="660"/>
      <c r="J261" s="661"/>
      <c r="K261" s="106"/>
    </row>
    <row r="262" spans="1:11" ht="22.5" customHeight="1">
      <c r="A262" s="119"/>
      <c r="B262" s="119"/>
      <c r="C262" s="119"/>
      <c r="D262" s="119"/>
      <c r="E262" s="119"/>
      <c r="F262" s="119"/>
      <c r="G262" s="119"/>
      <c r="H262" s="119"/>
      <c r="I262" s="119"/>
      <c r="J262" s="119"/>
      <c r="K262" s="106"/>
    </row>
    <row r="263" spans="1:11">
      <c r="A263" s="571" t="s">
        <v>1045</v>
      </c>
      <c r="B263" s="571"/>
      <c r="C263" s="571"/>
      <c r="D263" s="571"/>
      <c r="E263" s="571"/>
      <c r="F263" s="571"/>
      <c r="G263" s="571"/>
      <c r="H263" s="571"/>
      <c r="I263" s="571"/>
      <c r="J263" s="571"/>
      <c r="K263" s="106"/>
    </row>
    <row r="264" spans="1:11">
      <c r="A264" s="571" t="s">
        <v>952</v>
      </c>
      <c r="B264" s="571"/>
      <c r="C264" s="571"/>
      <c r="D264" s="571"/>
      <c r="E264" s="571"/>
      <c r="F264" s="571"/>
      <c r="G264" s="571"/>
      <c r="H264" s="571"/>
      <c r="I264" s="571"/>
      <c r="J264" s="571"/>
      <c r="K264" s="106"/>
    </row>
    <row r="265" spans="1:11" ht="23.25" customHeight="1">
      <c r="A265" s="454" t="s">
        <v>138</v>
      </c>
      <c r="B265" s="454"/>
      <c r="C265" s="454"/>
      <c r="D265" s="454" t="s">
        <v>139</v>
      </c>
      <c r="E265" s="454"/>
      <c r="F265" s="454"/>
      <c r="G265" s="454"/>
      <c r="H265" s="454" t="s">
        <v>140</v>
      </c>
      <c r="I265" s="454"/>
      <c r="J265" s="454"/>
      <c r="K265" s="106"/>
    </row>
    <row r="266" spans="1:11" ht="24.75" customHeight="1">
      <c r="A266" s="454" t="s">
        <v>1046</v>
      </c>
      <c r="B266" s="454"/>
      <c r="C266" s="454"/>
      <c r="D266" s="455" t="s">
        <v>1045</v>
      </c>
      <c r="E266" s="455"/>
      <c r="F266" s="455"/>
      <c r="G266" s="455"/>
      <c r="H266" s="457">
        <v>100000</v>
      </c>
      <c r="I266" s="457"/>
      <c r="J266" s="457"/>
      <c r="K266" s="106"/>
    </row>
    <row r="267" spans="1:11" ht="45.75" customHeight="1">
      <c r="A267" s="123" t="s">
        <v>141</v>
      </c>
      <c r="B267" s="121" t="s">
        <v>142</v>
      </c>
      <c r="C267" s="121" t="s">
        <v>143</v>
      </c>
      <c r="D267" s="121" t="s">
        <v>144</v>
      </c>
      <c r="E267" s="121" t="s">
        <v>145</v>
      </c>
      <c r="F267" s="121" t="s">
        <v>146</v>
      </c>
      <c r="G267" s="121" t="s">
        <v>147</v>
      </c>
      <c r="H267" s="121" t="s">
        <v>148</v>
      </c>
      <c r="I267" s="121" t="s">
        <v>149</v>
      </c>
      <c r="J267" s="121" t="s">
        <v>150</v>
      </c>
      <c r="K267" s="106"/>
    </row>
    <row r="268" spans="1:11" ht="36.75" customHeight="1">
      <c r="A268" s="124">
        <f>+A254+1</f>
        <v>9</v>
      </c>
      <c r="B268" s="124">
        <v>3479098</v>
      </c>
      <c r="C268" s="158" t="s">
        <v>1047</v>
      </c>
      <c r="D268" s="126" t="s">
        <v>1048</v>
      </c>
      <c r="E268" s="124">
        <v>0</v>
      </c>
      <c r="F268" s="124">
        <v>1</v>
      </c>
      <c r="G268" s="124">
        <v>1</v>
      </c>
      <c r="H268" s="124">
        <v>54101706</v>
      </c>
      <c r="I268" s="159"/>
      <c r="J268" s="124"/>
      <c r="K268" s="106"/>
    </row>
    <row r="269" spans="1:11" ht="22.5" customHeight="1">
      <c r="A269" s="551" t="s">
        <v>67</v>
      </c>
      <c r="B269" s="551"/>
      <c r="C269" s="551"/>
      <c r="D269" s="551"/>
      <c r="E269" s="551"/>
      <c r="F269" s="551"/>
      <c r="G269" s="551"/>
      <c r="H269" s="551"/>
      <c r="I269" s="551"/>
      <c r="J269" s="157">
        <f>+H266</f>
        <v>100000</v>
      </c>
      <c r="K269" s="139"/>
    </row>
    <row r="270" spans="1:11">
      <c r="A270" s="39"/>
      <c r="B270" s="39"/>
      <c r="C270" s="39"/>
      <c r="D270" s="39"/>
      <c r="E270" s="39"/>
      <c r="F270" s="39"/>
      <c r="G270" s="39"/>
      <c r="H270" s="39"/>
      <c r="I270" s="39"/>
      <c r="J270" s="39"/>
      <c r="K270" s="106"/>
    </row>
    <row r="271" spans="1:11">
      <c r="A271" s="571" t="s">
        <v>1049</v>
      </c>
      <c r="B271" s="571"/>
      <c r="C271" s="571"/>
      <c r="D271" s="571"/>
      <c r="E271" s="571"/>
      <c r="F271" s="571"/>
      <c r="G271" s="571"/>
      <c r="H271" s="571"/>
      <c r="I271" s="571"/>
      <c r="J271" s="571"/>
      <c r="K271" s="106"/>
    </row>
    <row r="272" spans="1:11">
      <c r="A272" s="571" t="s">
        <v>954</v>
      </c>
      <c r="B272" s="571"/>
      <c r="C272" s="571"/>
      <c r="D272" s="571"/>
      <c r="E272" s="571"/>
      <c r="F272" s="571"/>
      <c r="G272" s="571"/>
      <c r="H272" s="571"/>
      <c r="I272" s="571"/>
      <c r="J272" s="571"/>
      <c r="K272" s="106"/>
    </row>
    <row r="273" spans="1:11">
      <c r="A273" s="454" t="s">
        <v>138</v>
      </c>
      <c r="B273" s="454"/>
      <c r="C273" s="454"/>
      <c r="D273" s="454" t="s">
        <v>139</v>
      </c>
      <c r="E273" s="454"/>
      <c r="F273" s="454"/>
      <c r="G273" s="454"/>
      <c r="H273" s="454" t="s">
        <v>140</v>
      </c>
      <c r="I273" s="454"/>
      <c r="J273" s="454"/>
      <c r="K273" s="106"/>
    </row>
    <row r="274" spans="1:11" ht="39.75" customHeight="1">
      <c r="A274" s="454" t="s">
        <v>1050</v>
      </c>
      <c r="B274" s="454"/>
      <c r="C274" s="454"/>
      <c r="D274" s="455" t="s">
        <v>1049</v>
      </c>
      <c r="E274" s="455"/>
      <c r="F274" s="455"/>
      <c r="G274" s="455"/>
      <c r="H274" s="457">
        <v>5000000</v>
      </c>
      <c r="I274" s="457"/>
      <c r="J274" s="457"/>
      <c r="K274" s="106"/>
    </row>
    <row r="275" spans="1:11" ht="45.75" customHeight="1">
      <c r="A275" s="123" t="s">
        <v>141</v>
      </c>
      <c r="B275" s="121" t="s">
        <v>142</v>
      </c>
      <c r="C275" s="121" t="s">
        <v>143</v>
      </c>
      <c r="D275" s="121" t="s">
        <v>144</v>
      </c>
      <c r="E275" s="121" t="s">
        <v>145</v>
      </c>
      <c r="F275" s="121" t="s">
        <v>146</v>
      </c>
      <c r="G275" s="121" t="s">
        <v>147</v>
      </c>
      <c r="H275" s="121" t="s">
        <v>148</v>
      </c>
      <c r="I275" s="121" t="s">
        <v>149</v>
      </c>
      <c r="J275" s="121" t="s">
        <v>150</v>
      </c>
      <c r="K275" s="106"/>
    </row>
    <row r="276" spans="1:11" ht="43.5" customHeight="1">
      <c r="A276" s="124">
        <f>+A268+1</f>
        <v>10</v>
      </c>
      <c r="B276" s="124">
        <v>3511001</v>
      </c>
      <c r="C276" s="158" t="s">
        <v>1051</v>
      </c>
      <c r="D276" s="126" t="s">
        <v>638</v>
      </c>
      <c r="E276" s="124">
        <v>0</v>
      </c>
      <c r="F276" s="124">
        <v>8</v>
      </c>
      <c r="G276" s="124">
        <v>8</v>
      </c>
      <c r="H276" s="124">
        <v>31211502</v>
      </c>
      <c r="I276" s="135"/>
      <c r="J276" s="135"/>
      <c r="K276" s="106"/>
    </row>
    <row r="277" spans="1:11" ht="33.75" customHeight="1">
      <c r="A277" s="124">
        <f>+A276+1</f>
        <v>11</v>
      </c>
      <c r="B277" s="124">
        <v>3511033</v>
      </c>
      <c r="C277" s="158" t="s">
        <v>1052</v>
      </c>
      <c r="D277" s="126" t="s">
        <v>638</v>
      </c>
      <c r="E277" s="124">
        <v>0</v>
      </c>
      <c r="F277" s="124">
        <v>6</v>
      </c>
      <c r="G277" s="124">
        <v>6</v>
      </c>
      <c r="H277" s="124">
        <v>31201605</v>
      </c>
      <c r="I277" s="135"/>
      <c r="J277" s="135"/>
      <c r="K277" s="106"/>
    </row>
    <row r="278" spans="1:11" ht="33.75" customHeight="1">
      <c r="A278" s="124">
        <f>+A277+1</f>
        <v>12</v>
      </c>
      <c r="B278" s="124">
        <v>3511001</v>
      </c>
      <c r="C278" s="158" t="s">
        <v>1053</v>
      </c>
      <c r="D278" s="126" t="s">
        <v>638</v>
      </c>
      <c r="E278" s="124">
        <v>0</v>
      </c>
      <c r="F278" s="124">
        <v>10</v>
      </c>
      <c r="G278" s="124">
        <v>10</v>
      </c>
      <c r="H278" s="124">
        <v>31211502</v>
      </c>
      <c r="I278" s="159"/>
      <c r="J278" s="135"/>
      <c r="K278" s="106"/>
    </row>
    <row r="279" spans="1:11" ht="22.5" customHeight="1">
      <c r="A279" s="551" t="s">
        <v>67</v>
      </c>
      <c r="B279" s="551"/>
      <c r="C279" s="551"/>
      <c r="D279" s="551"/>
      <c r="E279" s="551"/>
      <c r="F279" s="551"/>
      <c r="G279" s="551"/>
      <c r="H279" s="551"/>
      <c r="I279" s="551"/>
      <c r="J279" s="157">
        <f>+H274</f>
        <v>5000000</v>
      </c>
      <c r="K279" s="139"/>
    </row>
    <row r="280" spans="1:11">
      <c r="A280" s="39"/>
      <c r="B280" s="39"/>
      <c r="C280" s="39"/>
      <c r="D280" s="39"/>
      <c r="E280" s="39"/>
      <c r="F280" s="39"/>
      <c r="G280" s="39"/>
      <c r="H280" s="39"/>
      <c r="I280" s="39"/>
      <c r="J280" s="39"/>
      <c r="K280" s="106"/>
    </row>
    <row r="281" spans="1:11">
      <c r="A281" s="571" t="s">
        <v>83</v>
      </c>
      <c r="B281" s="571"/>
      <c r="C281" s="571"/>
      <c r="D281" s="571"/>
      <c r="E281" s="571"/>
      <c r="F281" s="571"/>
      <c r="G281" s="571"/>
      <c r="H281" s="571"/>
      <c r="I281" s="571"/>
      <c r="J281" s="571"/>
      <c r="K281" s="106"/>
    </row>
    <row r="282" spans="1:11">
      <c r="A282" s="571" t="s">
        <v>956</v>
      </c>
      <c r="B282" s="571"/>
      <c r="C282" s="571"/>
      <c r="D282" s="571"/>
      <c r="E282" s="571"/>
      <c r="F282" s="571"/>
      <c r="G282" s="571"/>
      <c r="H282" s="571"/>
      <c r="I282" s="571"/>
      <c r="J282" s="571"/>
      <c r="K282" s="106"/>
    </row>
    <row r="283" spans="1:11">
      <c r="A283" s="454" t="s">
        <v>138</v>
      </c>
      <c r="B283" s="454"/>
      <c r="C283" s="454"/>
      <c r="D283" s="454" t="s">
        <v>139</v>
      </c>
      <c r="E283" s="454"/>
      <c r="F283" s="454"/>
      <c r="G283" s="454"/>
      <c r="H283" s="454" t="s">
        <v>140</v>
      </c>
      <c r="I283" s="454"/>
      <c r="J283" s="454"/>
      <c r="K283" s="106"/>
    </row>
    <row r="284" spans="1:11" ht="30" customHeight="1">
      <c r="A284" s="454" t="s">
        <v>1054</v>
      </c>
      <c r="B284" s="454"/>
      <c r="C284" s="454"/>
      <c r="D284" s="455" t="s">
        <v>83</v>
      </c>
      <c r="E284" s="455"/>
      <c r="F284" s="455"/>
      <c r="G284" s="455"/>
      <c r="H284" s="457">
        <v>3600000</v>
      </c>
      <c r="I284" s="457"/>
      <c r="J284" s="457"/>
      <c r="K284" s="106"/>
    </row>
    <row r="285" spans="1:11" ht="51" customHeight="1">
      <c r="A285" s="123" t="s">
        <v>141</v>
      </c>
      <c r="B285" s="121" t="s">
        <v>142</v>
      </c>
      <c r="C285" s="121" t="s">
        <v>143</v>
      </c>
      <c r="D285" s="121" t="s">
        <v>144</v>
      </c>
      <c r="E285" s="121" t="s">
        <v>145</v>
      </c>
      <c r="F285" s="121" t="s">
        <v>146</v>
      </c>
      <c r="G285" s="121" t="s">
        <v>147</v>
      </c>
      <c r="H285" s="121" t="s">
        <v>148</v>
      </c>
      <c r="I285" s="121" t="s">
        <v>149</v>
      </c>
      <c r="J285" s="121" t="s">
        <v>150</v>
      </c>
      <c r="K285" s="106"/>
    </row>
    <row r="286" spans="1:11" ht="96.75" customHeight="1">
      <c r="A286" s="160">
        <f>+A278+1</f>
        <v>13</v>
      </c>
      <c r="B286" s="124">
        <v>3511001</v>
      </c>
      <c r="C286" s="158" t="s">
        <v>1055</v>
      </c>
      <c r="D286" s="126" t="s">
        <v>1048</v>
      </c>
      <c r="E286" s="124">
        <v>0</v>
      </c>
      <c r="F286" s="124">
        <v>5</v>
      </c>
      <c r="G286" s="124">
        <v>5</v>
      </c>
      <c r="H286" s="124">
        <v>2799706</v>
      </c>
      <c r="I286" s="135"/>
      <c r="J286" s="135"/>
      <c r="K286" s="106"/>
    </row>
    <row r="287" spans="1:11" ht="33" customHeight="1">
      <c r="A287" s="160">
        <f>+A286+1</f>
        <v>14</v>
      </c>
      <c r="B287" s="124">
        <v>3692002</v>
      </c>
      <c r="C287" s="158" t="s">
        <v>1056</v>
      </c>
      <c r="D287" s="161" t="s">
        <v>1048</v>
      </c>
      <c r="E287" s="124">
        <v>0</v>
      </c>
      <c r="F287" s="124">
        <v>12</v>
      </c>
      <c r="G287" s="124">
        <v>12</v>
      </c>
      <c r="H287" s="124">
        <v>31201503</v>
      </c>
      <c r="I287" s="159"/>
      <c r="J287" s="124"/>
      <c r="K287" s="106"/>
    </row>
    <row r="288" spans="1:11" ht="31.5" customHeight="1">
      <c r="A288" s="160">
        <f>+A287+1</f>
        <v>15</v>
      </c>
      <c r="B288" s="124">
        <v>36950</v>
      </c>
      <c r="C288" s="158" t="s">
        <v>1057</v>
      </c>
      <c r="D288" s="162" t="s">
        <v>1058</v>
      </c>
      <c r="E288" s="124">
        <v>0</v>
      </c>
      <c r="F288" s="124">
        <v>17</v>
      </c>
      <c r="G288" s="124">
        <v>17</v>
      </c>
      <c r="H288" s="124">
        <v>40141758</v>
      </c>
      <c r="I288" s="159"/>
      <c r="J288" s="159"/>
      <c r="K288" s="106"/>
    </row>
    <row r="289" spans="1:11" ht="31.5" customHeight="1">
      <c r="A289" s="160">
        <f>+A288+1</f>
        <v>16</v>
      </c>
      <c r="B289" s="163">
        <v>3693002</v>
      </c>
      <c r="C289" s="158" t="s">
        <v>1059</v>
      </c>
      <c r="D289" s="162" t="s">
        <v>32</v>
      </c>
      <c r="E289" s="124">
        <v>0</v>
      </c>
      <c r="F289" s="124">
        <v>12</v>
      </c>
      <c r="G289" s="124">
        <v>12</v>
      </c>
      <c r="H289" s="124">
        <v>30181603</v>
      </c>
      <c r="I289" s="159"/>
      <c r="J289" s="164"/>
      <c r="K289" s="106"/>
    </row>
    <row r="290" spans="1:11" ht="22.5" customHeight="1">
      <c r="A290" s="551" t="s">
        <v>67</v>
      </c>
      <c r="B290" s="551"/>
      <c r="C290" s="551"/>
      <c r="D290" s="551"/>
      <c r="E290" s="551"/>
      <c r="F290" s="551"/>
      <c r="G290" s="551"/>
      <c r="H290" s="551"/>
      <c r="I290" s="551"/>
      <c r="J290" s="157">
        <f>+H284</f>
        <v>3600000</v>
      </c>
      <c r="K290" s="139"/>
    </row>
    <row r="291" spans="1:11">
      <c r="A291" s="39"/>
      <c r="B291" s="39"/>
      <c r="C291" s="39"/>
      <c r="D291" s="39"/>
      <c r="E291" s="39"/>
      <c r="F291" s="39"/>
      <c r="G291" s="39"/>
      <c r="H291" s="39"/>
      <c r="I291" s="39"/>
      <c r="J291" s="39"/>
      <c r="K291" s="106"/>
    </row>
    <row r="292" spans="1:11">
      <c r="A292" s="571" t="s">
        <v>121</v>
      </c>
      <c r="B292" s="571"/>
      <c r="C292" s="571"/>
      <c r="D292" s="571"/>
      <c r="E292" s="571"/>
      <c r="F292" s="571"/>
      <c r="G292" s="571"/>
      <c r="H292" s="571"/>
      <c r="I292" s="571"/>
      <c r="J292" s="571"/>
      <c r="K292" s="106"/>
    </row>
    <row r="293" spans="1:11">
      <c r="A293" s="571" t="s">
        <v>958</v>
      </c>
      <c r="B293" s="571"/>
      <c r="C293" s="571"/>
      <c r="D293" s="571"/>
      <c r="E293" s="571"/>
      <c r="F293" s="571"/>
      <c r="G293" s="571"/>
      <c r="H293" s="571"/>
      <c r="I293" s="571"/>
      <c r="J293" s="571"/>
      <c r="K293" s="106"/>
    </row>
    <row r="294" spans="1:11" ht="24.75" customHeight="1">
      <c r="A294" s="454" t="s">
        <v>138</v>
      </c>
      <c r="B294" s="454"/>
      <c r="C294" s="454"/>
      <c r="D294" s="454" t="s">
        <v>139</v>
      </c>
      <c r="E294" s="454"/>
      <c r="F294" s="454"/>
      <c r="G294" s="454"/>
      <c r="H294" s="454" t="s">
        <v>140</v>
      </c>
      <c r="I294" s="454"/>
      <c r="J294" s="454"/>
      <c r="K294" s="106"/>
    </row>
    <row r="295" spans="1:11" ht="35.25" customHeight="1">
      <c r="A295" s="436" t="s">
        <v>1060</v>
      </c>
      <c r="B295" s="436"/>
      <c r="C295" s="436"/>
      <c r="D295" s="437" t="s">
        <v>121</v>
      </c>
      <c r="E295" s="437"/>
      <c r="F295" s="437"/>
      <c r="G295" s="437"/>
      <c r="H295" s="657">
        <v>1800000</v>
      </c>
      <c r="I295" s="658"/>
      <c r="J295" s="658"/>
      <c r="K295" s="106"/>
    </row>
    <row r="296" spans="1:11" ht="45" customHeight="1">
      <c r="A296" s="123" t="s">
        <v>141</v>
      </c>
      <c r="B296" s="121" t="s">
        <v>142</v>
      </c>
      <c r="C296" s="121" t="s">
        <v>143</v>
      </c>
      <c r="D296" s="121" t="s">
        <v>144</v>
      </c>
      <c r="E296" s="121" t="s">
        <v>145</v>
      </c>
      <c r="F296" s="121" t="s">
        <v>146</v>
      </c>
      <c r="G296" s="121" t="s">
        <v>147</v>
      </c>
      <c r="H296" s="121" t="s">
        <v>148</v>
      </c>
      <c r="I296" s="121" t="s">
        <v>149</v>
      </c>
      <c r="J296" s="121" t="s">
        <v>150</v>
      </c>
      <c r="K296" s="106"/>
    </row>
    <row r="297" spans="1:11" ht="153" customHeight="1">
      <c r="A297" s="124">
        <f>+A289+1</f>
        <v>17</v>
      </c>
      <c r="B297" s="124">
        <v>3744001</v>
      </c>
      <c r="C297" s="165" t="s">
        <v>1061</v>
      </c>
      <c r="D297" s="124" t="s">
        <v>756</v>
      </c>
      <c r="E297" s="124">
        <v>0</v>
      </c>
      <c r="F297" s="124">
        <v>2</v>
      </c>
      <c r="G297" s="124">
        <v>2</v>
      </c>
      <c r="H297" s="166">
        <v>30111601</v>
      </c>
      <c r="I297" s="159"/>
      <c r="J297" s="159"/>
      <c r="K297" s="106"/>
    </row>
    <row r="298" spans="1:11" ht="21" customHeight="1">
      <c r="A298" s="124">
        <f>+A297+1</f>
        <v>18</v>
      </c>
      <c r="B298" s="124">
        <v>3735005</v>
      </c>
      <c r="C298" s="165" t="s">
        <v>1062</v>
      </c>
      <c r="D298" s="124" t="s">
        <v>32</v>
      </c>
      <c r="E298" s="124">
        <v>0</v>
      </c>
      <c r="F298" s="124">
        <v>15</v>
      </c>
      <c r="G298" s="124">
        <v>15</v>
      </c>
      <c r="H298" s="126">
        <v>30151511</v>
      </c>
      <c r="I298" s="159"/>
      <c r="J298" s="159"/>
      <c r="K298" s="106"/>
    </row>
    <row r="299" spans="1:11" ht="22.5" customHeight="1">
      <c r="A299" s="551" t="s">
        <v>67</v>
      </c>
      <c r="B299" s="551"/>
      <c r="C299" s="551"/>
      <c r="D299" s="551"/>
      <c r="E299" s="551"/>
      <c r="F299" s="551"/>
      <c r="G299" s="551"/>
      <c r="H299" s="551"/>
      <c r="I299" s="551"/>
      <c r="J299" s="138">
        <f>+H295</f>
        <v>1800000</v>
      </c>
      <c r="K299" s="139"/>
    </row>
    <row r="300" spans="1:11">
      <c r="A300" s="39"/>
      <c r="B300" s="39"/>
      <c r="C300" s="39"/>
      <c r="D300" s="39"/>
      <c r="E300" s="39"/>
      <c r="F300" s="39"/>
      <c r="G300" s="39"/>
      <c r="H300" s="39"/>
      <c r="I300" s="39"/>
      <c r="J300" s="39"/>
      <c r="K300" s="106"/>
    </row>
    <row r="301" spans="1:11">
      <c r="A301" s="571" t="s">
        <v>109</v>
      </c>
      <c r="B301" s="571"/>
      <c r="C301" s="571"/>
      <c r="D301" s="571"/>
      <c r="E301" s="571"/>
      <c r="F301" s="571"/>
      <c r="G301" s="571"/>
      <c r="H301" s="571"/>
      <c r="I301" s="571"/>
      <c r="J301" s="571"/>
      <c r="K301" s="106"/>
    </row>
    <row r="302" spans="1:11">
      <c r="A302" s="571" t="s">
        <v>960</v>
      </c>
      <c r="B302" s="571"/>
      <c r="C302" s="571"/>
      <c r="D302" s="571"/>
      <c r="E302" s="571"/>
      <c r="F302" s="571"/>
      <c r="G302" s="571"/>
      <c r="H302" s="571"/>
      <c r="I302" s="571"/>
      <c r="J302" s="571"/>
      <c r="K302" s="106"/>
    </row>
    <row r="303" spans="1:11">
      <c r="A303" s="454" t="s">
        <v>138</v>
      </c>
      <c r="B303" s="454"/>
      <c r="C303" s="454"/>
      <c r="D303" s="454" t="s">
        <v>139</v>
      </c>
      <c r="E303" s="454"/>
      <c r="F303" s="454"/>
      <c r="G303" s="454"/>
      <c r="H303" s="454" t="s">
        <v>140</v>
      </c>
      <c r="I303" s="454"/>
      <c r="J303" s="454"/>
      <c r="K303" s="106"/>
    </row>
    <row r="304" spans="1:11" ht="25.5" customHeight="1">
      <c r="A304" s="436" t="s">
        <v>108</v>
      </c>
      <c r="B304" s="436"/>
      <c r="C304" s="436"/>
      <c r="D304" s="437" t="s">
        <v>109</v>
      </c>
      <c r="E304" s="437"/>
      <c r="F304" s="437"/>
      <c r="G304" s="437"/>
      <c r="H304" s="456">
        <v>200000</v>
      </c>
      <c r="I304" s="457"/>
      <c r="J304" s="457"/>
      <c r="K304" s="106"/>
    </row>
    <row r="305" spans="1:11" ht="45">
      <c r="A305" s="123" t="s">
        <v>141</v>
      </c>
      <c r="B305" s="121" t="s">
        <v>142</v>
      </c>
      <c r="C305" s="121" t="s">
        <v>143</v>
      </c>
      <c r="D305" s="121" t="s">
        <v>144</v>
      </c>
      <c r="E305" s="121" t="s">
        <v>145</v>
      </c>
      <c r="F305" s="121" t="s">
        <v>146</v>
      </c>
      <c r="G305" s="121" t="s">
        <v>147</v>
      </c>
      <c r="H305" s="121" t="s">
        <v>148</v>
      </c>
      <c r="I305" s="121" t="s">
        <v>149</v>
      </c>
      <c r="J305" s="121" t="s">
        <v>150</v>
      </c>
      <c r="K305" s="106"/>
    </row>
    <row r="306" spans="1:11" ht="21" customHeight="1">
      <c r="A306" s="124">
        <f>+A298+1</f>
        <v>19</v>
      </c>
      <c r="B306" s="126">
        <v>3899311</v>
      </c>
      <c r="C306" s="158" t="s">
        <v>1063</v>
      </c>
      <c r="D306" s="161" t="s">
        <v>1058</v>
      </c>
      <c r="E306" s="124">
        <v>0</v>
      </c>
      <c r="F306" s="124">
        <v>8</v>
      </c>
      <c r="G306" s="124">
        <v>8</v>
      </c>
      <c r="H306" s="159"/>
      <c r="I306" s="159"/>
      <c r="J306" s="124"/>
      <c r="K306" s="106"/>
    </row>
    <row r="307" spans="1:11" ht="22.5" customHeight="1">
      <c r="A307" s="551" t="s">
        <v>67</v>
      </c>
      <c r="B307" s="551"/>
      <c r="C307" s="551"/>
      <c r="D307" s="551"/>
      <c r="E307" s="551"/>
      <c r="F307" s="551"/>
      <c r="G307" s="551"/>
      <c r="H307" s="551"/>
      <c r="I307" s="551"/>
      <c r="J307" s="138">
        <f>+H304</f>
        <v>200000</v>
      </c>
      <c r="K307" s="139"/>
    </row>
    <row r="308" spans="1:11">
      <c r="A308" s="39"/>
      <c r="B308" s="39"/>
      <c r="C308" s="39"/>
      <c r="D308" s="39"/>
      <c r="E308" s="39"/>
      <c r="F308" s="39"/>
      <c r="G308" s="39"/>
      <c r="H308" s="39"/>
      <c r="I308" s="39"/>
      <c r="J308" s="39"/>
      <c r="K308" s="106"/>
    </row>
    <row r="309" spans="1:11">
      <c r="A309" s="571" t="s">
        <v>1064</v>
      </c>
      <c r="B309" s="571"/>
      <c r="C309" s="571"/>
      <c r="D309" s="571"/>
      <c r="E309" s="571"/>
      <c r="F309" s="571"/>
      <c r="G309" s="571"/>
      <c r="H309" s="571"/>
      <c r="I309" s="571"/>
      <c r="J309" s="571"/>
      <c r="K309" s="106"/>
    </row>
    <row r="310" spans="1:11">
      <c r="A310" s="571" t="s">
        <v>962</v>
      </c>
      <c r="B310" s="571"/>
      <c r="C310" s="571"/>
      <c r="D310" s="571"/>
      <c r="E310" s="571"/>
      <c r="F310" s="571"/>
      <c r="G310" s="571"/>
      <c r="H310" s="571"/>
      <c r="I310" s="571"/>
      <c r="J310" s="571"/>
      <c r="K310" s="106"/>
    </row>
    <row r="311" spans="1:11">
      <c r="A311" s="454" t="s">
        <v>138</v>
      </c>
      <c r="B311" s="454"/>
      <c r="C311" s="454"/>
      <c r="D311" s="454" t="s">
        <v>139</v>
      </c>
      <c r="E311" s="454"/>
      <c r="F311" s="454"/>
      <c r="G311" s="454"/>
      <c r="H311" s="454" t="s">
        <v>140</v>
      </c>
      <c r="I311" s="454"/>
      <c r="J311" s="454"/>
      <c r="K311" s="106"/>
    </row>
    <row r="312" spans="1:11" ht="37.5" customHeight="1">
      <c r="A312" s="454" t="s">
        <v>1065</v>
      </c>
      <c r="B312" s="454"/>
      <c r="C312" s="454"/>
      <c r="D312" s="455" t="s">
        <v>1064</v>
      </c>
      <c r="E312" s="455"/>
      <c r="F312" s="455"/>
      <c r="G312" s="455"/>
      <c r="H312" s="457">
        <v>1600000</v>
      </c>
      <c r="I312" s="457"/>
      <c r="J312" s="457"/>
      <c r="K312" s="106"/>
    </row>
    <row r="313" spans="1:11" ht="45">
      <c r="A313" s="123" t="s">
        <v>141</v>
      </c>
      <c r="B313" s="121" t="s">
        <v>142</v>
      </c>
      <c r="C313" s="121" t="s">
        <v>143</v>
      </c>
      <c r="D313" s="121" t="s">
        <v>144</v>
      </c>
      <c r="E313" s="121" t="s">
        <v>145</v>
      </c>
      <c r="F313" s="121" t="s">
        <v>146</v>
      </c>
      <c r="G313" s="121" t="s">
        <v>147</v>
      </c>
      <c r="H313" s="121" t="s">
        <v>148</v>
      </c>
      <c r="I313" s="121" t="s">
        <v>149</v>
      </c>
      <c r="J313" s="121" t="s">
        <v>150</v>
      </c>
      <c r="K313" s="106"/>
    </row>
    <row r="314" spans="1:11" ht="30">
      <c r="A314" s="124">
        <f>+A306+1</f>
        <v>20</v>
      </c>
      <c r="B314" s="124">
        <v>4151301</v>
      </c>
      <c r="C314" s="158" t="s">
        <v>1066</v>
      </c>
      <c r="D314" s="126" t="s">
        <v>1048</v>
      </c>
      <c r="E314" s="124">
        <v>0</v>
      </c>
      <c r="F314" s="124">
        <v>2</v>
      </c>
      <c r="G314" s="124">
        <v>2</v>
      </c>
      <c r="H314" s="124">
        <v>30262401</v>
      </c>
      <c r="I314" s="159"/>
      <c r="J314" s="124"/>
      <c r="K314" s="106"/>
    </row>
    <row r="315" spans="1:11" ht="30">
      <c r="A315" s="124">
        <f t="shared" ref="A315:A320" si="1">+A314+1</f>
        <v>21</v>
      </c>
      <c r="B315" s="124">
        <v>4151301</v>
      </c>
      <c r="C315" s="158" t="s">
        <v>1067</v>
      </c>
      <c r="D315" s="126" t="s">
        <v>1048</v>
      </c>
      <c r="E315" s="124">
        <v>0</v>
      </c>
      <c r="F315" s="99">
        <v>2</v>
      </c>
      <c r="G315" s="99">
        <v>2</v>
      </c>
      <c r="H315" s="124">
        <v>30262401</v>
      </c>
      <c r="I315" s="159"/>
      <c r="J315" s="124"/>
      <c r="K315" s="106"/>
    </row>
    <row r="316" spans="1:11">
      <c r="A316" s="124">
        <f t="shared" si="1"/>
        <v>22</v>
      </c>
      <c r="B316" s="124">
        <v>4292130</v>
      </c>
      <c r="C316" s="158" t="s">
        <v>1068</v>
      </c>
      <c r="D316" s="126" t="s">
        <v>1069</v>
      </c>
      <c r="E316" s="124">
        <v>0</v>
      </c>
      <c r="F316" s="124">
        <v>4</v>
      </c>
      <c r="G316" s="124">
        <v>4</v>
      </c>
      <c r="H316" s="124">
        <v>27111909</v>
      </c>
      <c r="I316" s="124"/>
      <c r="J316" s="124"/>
      <c r="K316" s="106"/>
    </row>
    <row r="317" spans="1:11">
      <c r="A317" s="124">
        <f t="shared" si="1"/>
        <v>23</v>
      </c>
      <c r="B317" s="124">
        <v>4292130</v>
      </c>
      <c r="C317" s="158" t="s">
        <v>1070</v>
      </c>
      <c r="D317" s="126" t="s">
        <v>1069</v>
      </c>
      <c r="E317" s="124">
        <v>0</v>
      </c>
      <c r="F317" s="124">
        <v>4</v>
      </c>
      <c r="G317" s="124">
        <v>4</v>
      </c>
      <c r="H317" s="124">
        <v>27112201</v>
      </c>
      <c r="I317" s="159"/>
      <c r="J317" s="124"/>
      <c r="K317" s="106"/>
    </row>
    <row r="318" spans="1:11">
      <c r="A318" s="124">
        <f t="shared" si="1"/>
        <v>24</v>
      </c>
      <c r="B318" s="124">
        <v>4295002</v>
      </c>
      <c r="C318" s="158" t="s">
        <v>1071</v>
      </c>
      <c r="D318" s="126" t="s">
        <v>795</v>
      </c>
      <c r="E318" s="124">
        <v>0</v>
      </c>
      <c r="F318" s="124">
        <v>1</v>
      </c>
      <c r="G318" s="124">
        <v>1</v>
      </c>
      <c r="H318" s="126">
        <v>23271812</v>
      </c>
      <c r="I318" s="159"/>
      <c r="J318" s="124"/>
      <c r="K318" s="106"/>
    </row>
    <row r="319" spans="1:11" ht="30">
      <c r="A319" s="124">
        <f t="shared" si="1"/>
        <v>25</v>
      </c>
      <c r="B319" s="124">
        <v>4294309</v>
      </c>
      <c r="C319" s="158" t="s">
        <v>1072</v>
      </c>
      <c r="D319" s="126" t="s">
        <v>32</v>
      </c>
      <c r="E319" s="124">
        <v>0</v>
      </c>
      <c r="F319" s="124">
        <v>2</v>
      </c>
      <c r="G319" s="124">
        <v>2</v>
      </c>
      <c r="H319" s="124">
        <v>30103205</v>
      </c>
      <c r="I319" s="159"/>
      <c r="J319" s="124"/>
      <c r="K319" s="106"/>
    </row>
    <row r="320" spans="1:11" ht="30">
      <c r="A320" s="124">
        <f t="shared" si="1"/>
        <v>26</v>
      </c>
      <c r="B320" s="124">
        <v>4111102</v>
      </c>
      <c r="C320" s="158" t="s">
        <v>1073</v>
      </c>
      <c r="D320" s="126" t="s">
        <v>1058</v>
      </c>
      <c r="E320" s="124">
        <v>0</v>
      </c>
      <c r="F320" s="124">
        <v>3</v>
      </c>
      <c r="G320" s="124">
        <v>3</v>
      </c>
      <c r="H320" s="124">
        <v>30102303</v>
      </c>
      <c r="I320" s="159"/>
      <c r="J320" s="124"/>
      <c r="K320" s="106"/>
    </row>
    <row r="321" spans="1:11" ht="22.5" customHeight="1">
      <c r="A321" s="551" t="s">
        <v>67</v>
      </c>
      <c r="B321" s="551"/>
      <c r="C321" s="551"/>
      <c r="D321" s="551"/>
      <c r="E321" s="551"/>
      <c r="F321" s="551"/>
      <c r="G321" s="551"/>
      <c r="H321" s="551"/>
      <c r="I321" s="551"/>
      <c r="J321" s="157">
        <f>+H312</f>
        <v>1600000</v>
      </c>
      <c r="K321" s="139"/>
    </row>
    <row r="322" spans="1:11">
      <c r="A322" s="39"/>
      <c r="B322" s="39"/>
      <c r="C322" s="39"/>
      <c r="D322" s="39"/>
      <c r="E322" s="39"/>
      <c r="F322" s="39"/>
      <c r="G322" s="39"/>
      <c r="H322" s="39"/>
      <c r="I322" s="39"/>
      <c r="J322" s="39"/>
      <c r="K322" s="106"/>
    </row>
    <row r="323" spans="1:11">
      <c r="A323" s="571" t="s">
        <v>89</v>
      </c>
      <c r="B323" s="571"/>
      <c r="C323" s="571"/>
      <c r="D323" s="571"/>
      <c r="E323" s="571"/>
      <c r="F323" s="571"/>
      <c r="G323" s="571"/>
      <c r="H323" s="571"/>
      <c r="I323" s="571"/>
      <c r="J323" s="571"/>
      <c r="K323" s="106"/>
    </row>
    <row r="324" spans="1:11">
      <c r="A324" s="571" t="s">
        <v>964</v>
      </c>
      <c r="B324" s="571"/>
      <c r="C324" s="571"/>
      <c r="D324" s="571"/>
      <c r="E324" s="571"/>
      <c r="F324" s="571"/>
      <c r="G324" s="571"/>
      <c r="H324" s="571"/>
      <c r="I324" s="571"/>
      <c r="J324" s="571"/>
      <c r="K324" s="106"/>
    </row>
    <row r="325" spans="1:11">
      <c r="A325" s="454" t="s">
        <v>138</v>
      </c>
      <c r="B325" s="454"/>
      <c r="C325" s="454"/>
      <c r="D325" s="454" t="s">
        <v>139</v>
      </c>
      <c r="E325" s="454"/>
      <c r="F325" s="454"/>
      <c r="G325" s="454"/>
      <c r="H325" s="454" t="s">
        <v>140</v>
      </c>
      <c r="I325" s="454"/>
      <c r="J325" s="454"/>
      <c r="K325" s="106"/>
    </row>
    <row r="326" spans="1:11" ht="33" customHeight="1">
      <c r="A326" s="454" t="s">
        <v>1074</v>
      </c>
      <c r="B326" s="454"/>
      <c r="C326" s="454"/>
      <c r="D326" s="455" t="s">
        <v>89</v>
      </c>
      <c r="E326" s="455"/>
      <c r="F326" s="455"/>
      <c r="G326" s="455"/>
      <c r="H326" s="457">
        <v>200000</v>
      </c>
      <c r="I326" s="457"/>
      <c r="J326" s="457"/>
      <c r="K326" s="106"/>
    </row>
    <row r="327" spans="1:11" ht="44.25" customHeight="1">
      <c r="A327" s="123" t="s">
        <v>141</v>
      </c>
      <c r="B327" s="121" t="s">
        <v>142</v>
      </c>
      <c r="C327" s="121" t="s">
        <v>143</v>
      </c>
      <c r="D327" s="121" t="s">
        <v>144</v>
      </c>
      <c r="E327" s="121" t="s">
        <v>145</v>
      </c>
      <c r="F327" s="121" t="s">
        <v>146</v>
      </c>
      <c r="G327" s="121" t="s">
        <v>147</v>
      </c>
      <c r="H327" s="121" t="s">
        <v>148</v>
      </c>
      <c r="I327" s="121" t="s">
        <v>149</v>
      </c>
      <c r="J327" s="121" t="s">
        <v>150</v>
      </c>
      <c r="K327" s="106"/>
    </row>
    <row r="328" spans="1:11" ht="22.5" customHeight="1">
      <c r="A328" s="124">
        <f>+A320+1</f>
        <v>27</v>
      </c>
      <c r="B328" s="163">
        <v>4324004</v>
      </c>
      <c r="C328" s="158" t="s">
        <v>1075</v>
      </c>
      <c r="D328" s="162" t="s">
        <v>1058</v>
      </c>
      <c r="E328" s="124">
        <v>0</v>
      </c>
      <c r="F328" s="124">
        <v>2</v>
      </c>
      <c r="G328" s="124">
        <v>2</v>
      </c>
      <c r="H328" s="124">
        <v>27111751</v>
      </c>
      <c r="I328" s="159"/>
      <c r="J328" s="167"/>
      <c r="K328" s="106"/>
    </row>
    <row r="329" spans="1:11" ht="22.5" customHeight="1">
      <c r="A329" s="551" t="s">
        <v>67</v>
      </c>
      <c r="B329" s="551"/>
      <c r="C329" s="551"/>
      <c r="D329" s="551"/>
      <c r="E329" s="551"/>
      <c r="F329" s="551"/>
      <c r="G329" s="551"/>
      <c r="H329" s="551"/>
      <c r="I329" s="551"/>
      <c r="J329" s="157">
        <f>+H326</f>
        <v>200000</v>
      </c>
      <c r="K329" s="139"/>
    </row>
    <row r="330" spans="1:11">
      <c r="A330" s="39"/>
      <c r="B330" s="39"/>
      <c r="C330" s="39"/>
      <c r="D330" s="39"/>
      <c r="E330" s="39"/>
      <c r="F330" s="39"/>
      <c r="G330" s="39"/>
      <c r="H330" s="39"/>
      <c r="I330" s="39"/>
      <c r="J330" s="39"/>
      <c r="K330" s="106"/>
    </row>
    <row r="331" spans="1:11">
      <c r="A331" s="571" t="s">
        <v>115</v>
      </c>
      <c r="B331" s="571"/>
      <c r="C331" s="571"/>
      <c r="D331" s="571"/>
      <c r="E331" s="571"/>
      <c r="F331" s="571"/>
      <c r="G331" s="571"/>
      <c r="H331" s="571"/>
      <c r="I331" s="571"/>
      <c r="J331" s="571"/>
      <c r="K331" s="106"/>
    </row>
    <row r="332" spans="1:11">
      <c r="A332" s="571" t="s">
        <v>966</v>
      </c>
      <c r="B332" s="571"/>
      <c r="C332" s="571"/>
      <c r="D332" s="571"/>
      <c r="E332" s="571"/>
      <c r="F332" s="571"/>
      <c r="G332" s="571"/>
      <c r="H332" s="571"/>
      <c r="I332" s="571"/>
      <c r="J332" s="571"/>
      <c r="K332" s="106"/>
    </row>
    <row r="333" spans="1:11">
      <c r="A333" s="454" t="s">
        <v>138</v>
      </c>
      <c r="B333" s="454"/>
      <c r="C333" s="454"/>
      <c r="D333" s="454" t="s">
        <v>139</v>
      </c>
      <c r="E333" s="454"/>
      <c r="F333" s="454"/>
      <c r="G333" s="454"/>
      <c r="H333" s="454" t="s">
        <v>140</v>
      </c>
      <c r="I333" s="454"/>
      <c r="J333" s="454"/>
      <c r="K333" s="106"/>
    </row>
    <row r="334" spans="1:11" ht="19.5" customHeight="1">
      <c r="A334" s="454" t="s">
        <v>1076</v>
      </c>
      <c r="B334" s="454"/>
      <c r="C334" s="454"/>
      <c r="D334" s="656" t="s">
        <v>115</v>
      </c>
      <c r="E334" s="656"/>
      <c r="F334" s="656"/>
      <c r="G334" s="656"/>
      <c r="H334" s="457">
        <v>7500000</v>
      </c>
      <c r="I334" s="457"/>
      <c r="J334" s="457"/>
      <c r="K334" s="106"/>
    </row>
    <row r="335" spans="1:11" ht="45">
      <c r="A335" s="123" t="s">
        <v>141</v>
      </c>
      <c r="B335" s="121" t="s">
        <v>142</v>
      </c>
      <c r="C335" s="121" t="s">
        <v>143</v>
      </c>
      <c r="D335" s="121" t="s">
        <v>144</v>
      </c>
      <c r="E335" s="121" t="s">
        <v>145</v>
      </c>
      <c r="F335" s="121" t="s">
        <v>146</v>
      </c>
      <c r="G335" s="121" t="s">
        <v>147</v>
      </c>
      <c r="H335" s="121" t="s">
        <v>148</v>
      </c>
      <c r="I335" s="121" t="s">
        <v>149</v>
      </c>
      <c r="J335" s="121" t="s">
        <v>150</v>
      </c>
      <c r="K335" s="106"/>
    </row>
    <row r="336" spans="1:11" ht="30">
      <c r="A336" s="124">
        <f>+A328+1</f>
        <v>28</v>
      </c>
      <c r="B336" s="135">
        <v>4653102</v>
      </c>
      <c r="C336" s="158" t="s">
        <v>1077</v>
      </c>
      <c r="D336" s="168" t="s">
        <v>1069</v>
      </c>
      <c r="E336" s="124">
        <v>0</v>
      </c>
      <c r="F336" s="124">
        <v>30</v>
      </c>
      <c r="G336" s="124">
        <v>30</v>
      </c>
      <c r="H336" s="124">
        <v>39100000</v>
      </c>
      <c r="I336" s="159"/>
      <c r="J336" s="124"/>
      <c r="K336" s="106"/>
    </row>
    <row r="337" spans="1:11" ht="30">
      <c r="A337" s="124">
        <f>+A336+1</f>
        <v>29</v>
      </c>
      <c r="B337" s="135">
        <v>4653102</v>
      </c>
      <c r="C337" s="158" t="s">
        <v>1078</v>
      </c>
      <c r="D337" s="168" t="s">
        <v>32</v>
      </c>
      <c r="E337" s="124">
        <v>0</v>
      </c>
      <c r="F337" s="124">
        <v>10</v>
      </c>
      <c r="G337" s="124">
        <v>10</v>
      </c>
      <c r="H337" s="124">
        <v>39100000</v>
      </c>
      <c r="I337" s="169"/>
      <c r="J337" s="124"/>
      <c r="K337" s="106"/>
    </row>
    <row r="338" spans="1:11" ht="18" customHeight="1">
      <c r="A338" s="124">
        <f>+A337+1</f>
        <v>30</v>
      </c>
      <c r="B338" s="135">
        <v>4653102</v>
      </c>
      <c r="C338" s="170" t="s">
        <v>1079</v>
      </c>
      <c r="D338" s="168" t="s">
        <v>32</v>
      </c>
      <c r="E338" s="124">
        <v>0</v>
      </c>
      <c r="F338" s="124">
        <v>10</v>
      </c>
      <c r="G338" s="124">
        <v>10</v>
      </c>
      <c r="H338" s="124">
        <v>39100000</v>
      </c>
      <c r="I338" s="159"/>
      <c r="J338" s="124"/>
      <c r="K338" s="106"/>
    </row>
    <row r="339" spans="1:11" ht="29.25" customHeight="1">
      <c r="A339" s="124">
        <f>+A338+1</f>
        <v>31</v>
      </c>
      <c r="B339" s="135">
        <v>4653102</v>
      </c>
      <c r="C339" s="158" t="s">
        <v>1080</v>
      </c>
      <c r="D339" s="168" t="s">
        <v>32</v>
      </c>
      <c r="E339" s="124">
        <v>0</v>
      </c>
      <c r="F339" s="124">
        <v>56</v>
      </c>
      <c r="G339" s="124">
        <v>56</v>
      </c>
      <c r="H339" s="124">
        <v>4651008</v>
      </c>
      <c r="I339" s="159"/>
      <c r="J339" s="124"/>
      <c r="K339" s="106">
        <f>+H334+H326+H312+H304+H295+H284+H274+H266</f>
        <v>20000000</v>
      </c>
    </row>
    <row r="340" spans="1:11" ht="22.5" customHeight="1">
      <c r="A340" s="551" t="s">
        <v>67</v>
      </c>
      <c r="B340" s="551"/>
      <c r="C340" s="551"/>
      <c r="D340" s="551"/>
      <c r="E340" s="551"/>
      <c r="F340" s="551"/>
      <c r="G340" s="551"/>
      <c r="H340" s="551"/>
      <c r="I340" s="551"/>
      <c r="J340" s="157">
        <f>+H334</f>
        <v>7500000</v>
      </c>
      <c r="K340" s="139"/>
    </row>
    <row r="341" spans="1:11">
      <c r="A341" s="39"/>
      <c r="B341" s="39"/>
      <c r="C341" s="39"/>
      <c r="D341" s="39"/>
      <c r="E341" s="39"/>
      <c r="F341" s="39"/>
      <c r="G341" s="39"/>
      <c r="H341" s="39"/>
      <c r="I341" s="39"/>
      <c r="J341" s="39"/>
      <c r="K341" s="106"/>
    </row>
    <row r="342" spans="1:11">
      <c r="A342" s="654" t="s">
        <v>1081</v>
      </c>
      <c r="B342" s="654"/>
      <c r="C342" s="654"/>
      <c r="D342" s="654"/>
      <c r="E342" s="654"/>
      <c r="F342" s="654"/>
      <c r="G342" s="654"/>
      <c r="H342" s="654"/>
      <c r="I342" s="654"/>
      <c r="J342" s="654"/>
    </row>
    <row r="343" spans="1:11">
      <c r="A343" s="654" t="s">
        <v>954</v>
      </c>
      <c r="B343" s="654"/>
      <c r="C343" s="654"/>
      <c r="D343" s="654"/>
      <c r="E343" s="654"/>
      <c r="F343" s="654"/>
      <c r="G343" s="654"/>
      <c r="H343" s="654"/>
      <c r="I343" s="654"/>
      <c r="J343" s="654"/>
    </row>
    <row r="344" spans="1:11">
      <c r="A344" s="655" t="s">
        <v>968</v>
      </c>
      <c r="B344" s="655"/>
      <c r="C344" s="655"/>
      <c r="D344" s="655"/>
      <c r="E344" s="655"/>
      <c r="F344" s="655"/>
      <c r="G344" s="655"/>
      <c r="H344" s="655"/>
      <c r="I344" s="655"/>
      <c r="J344" s="655"/>
    </row>
    <row r="345" spans="1:11">
      <c r="A345" s="642" t="s">
        <v>1082</v>
      </c>
      <c r="B345" s="642"/>
      <c r="C345" s="642"/>
      <c r="D345" s="642"/>
      <c r="E345" s="642"/>
      <c r="F345" s="642"/>
      <c r="G345" s="642"/>
      <c r="H345" s="642"/>
      <c r="I345" s="642"/>
      <c r="J345" s="642"/>
    </row>
    <row r="346" spans="1:11">
      <c r="A346" s="642" t="s">
        <v>1083</v>
      </c>
      <c r="B346" s="642"/>
      <c r="C346" s="642"/>
      <c r="D346" s="642"/>
      <c r="E346" s="642"/>
      <c r="F346" s="642"/>
      <c r="G346" s="642"/>
      <c r="H346" s="642"/>
      <c r="I346" s="642"/>
      <c r="J346" s="642"/>
    </row>
    <row r="347" spans="1:11">
      <c r="A347" s="642" t="s">
        <v>1084</v>
      </c>
      <c r="B347" s="642"/>
      <c r="C347" s="642"/>
      <c r="D347" s="642"/>
      <c r="E347" s="642"/>
      <c r="F347" s="642"/>
      <c r="G347" s="642"/>
      <c r="H347" s="642"/>
      <c r="I347" s="642"/>
      <c r="J347" s="642"/>
    </row>
    <row r="348" spans="1:11">
      <c r="A348" s="642" t="s">
        <v>1085</v>
      </c>
      <c r="B348" s="642"/>
      <c r="C348" s="642"/>
      <c r="D348" s="642"/>
      <c r="E348" s="642"/>
      <c r="F348" s="642"/>
      <c r="G348" s="642"/>
      <c r="H348" s="642"/>
      <c r="I348" s="642"/>
      <c r="J348" s="642"/>
    </row>
    <row r="349" spans="1:11">
      <c r="A349" s="642" t="s">
        <v>1086</v>
      </c>
      <c r="B349" s="642"/>
      <c r="C349" s="642"/>
      <c r="D349" s="642"/>
      <c r="E349" s="642"/>
      <c r="F349" s="642"/>
      <c r="G349" s="642"/>
      <c r="H349" s="642"/>
      <c r="I349" s="642"/>
      <c r="J349" s="642"/>
    </row>
    <row r="350" spans="1:11">
      <c r="A350" s="642" t="s">
        <v>1087</v>
      </c>
      <c r="B350" s="642"/>
      <c r="C350" s="642"/>
      <c r="D350" s="642"/>
      <c r="E350" s="642"/>
      <c r="F350" s="642"/>
      <c r="G350" s="642"/>
      <c r="H350" s="642"/>
      <c r="I350" s="642"/>
      <c r="J350" s="642"/>
    </row>
    <row r="351" spans="1:11">
      <c r="A351" s="642" t="s">
        <v>1088</v>
      </c>
      <c r="B351" s="642"/>
      <c r="C351" s="642"/>
      <c r="D351" s="642"/>
      <c r="E351" s="642"/>
      <c r="F351" s="642"/>
      <c r="G351" s="642"/>
      <c r="H351" s="642"/>
      <c r="I351" s="642"/>
      <c r="J351" s="642"/>
    </row>
    <row r="352" spans="1:11">
      <c r="A352" s="642" t="s">
        <v>1089</v>
      </c>
      <c r="B352" s="642"/>
      <c r="C352" s="642"/>
      <c r="D352" s="642"/>
      <c r="E352" s="642"/>
      <c r="F352" s="642"/>
      <c r="G352" s="642"/>
      <c r="H352" s="642"/>
      <c r="I352" s="642"/>
      <c r="J352" s="642"/>
    </row>
    <row r="353" spans="1:10">
      <c r="A353" s="642" t="s">
        <v>1090</v>
      </c>
      <c r="B353" s="642"/>
      <c r="C353" s="642"/>
      <c r="D353" s="642"/>
      <c r="E353" s="642"/>
      <c r="F353" s="642"/>
      <c r="G353" s="642"/>
      <c r="H353" s="642"/>
      <c r="I353" s="642"/>
      <c r="J353" s="642"/>
    </row>
    <row r="354" spans="1:10">
      <c r="A354" s="642" t="s">
        <v>1091</v>
      </c>
      <c r="B354" s="642"/>
      <c r="C354" s="642"/>
      <c r="D354" s="642"/>
      <c r="E354" s="642"/>
      <c r="F354" s="642"/>
      <c r="G354" s="642"/>
      <c r="H354" s="642"/>
      <c r="I354" s="642"/>
      <c r="J354" s="642"/>
    </row>
    <row r="355" spans="1:10">
      <c r="A355" s="642" t="s">
        <v>1092</v>
      </c>
      <c r="B355" s="642"/>
      <c r="C355" s="642"/>
      <c r="D355" s="642"/>
      <c r="E355" s="642"/>
      <c r="F355" s="642"/>
      <c r="G355" s="642"/>
      <c r="H355" s="642"/>
      <c r="I355" s="642"/>
      <c r="J355" s="642"/>
    </row>
    <row r="356" spans="1:10">
      <c r="A356" s="653" t="s">
        <v>1093</v>
      </c>
      <c r="B356" s="653"/>
      <c r="C356" s="653"/>
      <c r="D356" s="653"/>
      <c r="E356" s="653"/>
      <c r="F356" s="653"/>
      <c r="G356" s="653"/>
      <c r="H356" s="653"/>
      <c r="I356" s="653"/>
      <c r="J356" s="653"/>
    </row>
    <row r="357" spans="1:10">
      <c r="A357" s="642" t="s">
        <v>1094</v>
      </c>
      <c r="B357" s="642"/>
      <c r="C357" s="642"/>
      <c r="D357" s="642"/>
      <c r="E357" s="642"/>
      <c r="F357" s="642"/>
      <c r="G357" s="642"/>
      <c r="H357" s="642"/>
      <c r="I357" s="642"/>
      <c r="J357" s="642"/>
    </row>
    <row r="358" spans="1:10" ht="16.5" customHeight="1">
      <c r="A358" s="642" t="s">
        <v>1095</v>
      </c>
      <c r="B358" s="642"/>
      <c r="C358" s="642"/>
      <c r="D358" s="642"/>
      <c r="E358" s="642"/>
      <c r="F358" s="642"/>
      <c r="G358" s="642"/>
      <c r="H358" s="642"/>
      <c r="I358" s="642"/>
      <c r="J358" s="642"/>
    </row>
    <row r="359" spans="1:10">
      <c r="A359" s="642" t="s">
        <v>1096</v>
      </c>
      <c r="B359" s="642"/>
      <c r="C359" s="642"/>
      <c r="D359" s="642"/>
      <c r="E359" s="642"/>
      <c r="F359" s="642"/>
      <c r="G359" s="642"/>
      <c r="H359" s="642"/>
      <c r="I359" s="642"/>
      <c r="J359" s="642"/>
    </row>
    <row r="360" spans="1:10">
      <c r="A360" s="119"/>
      <c r="B360" s="119"/>
      <c r="C360" s="119"/>
      <c r="D360" s="119"/>
      <c r="E360" s="119"/>
      <c r="F360" s="119"/>
      <c r="G360" s="119"/>
      <c r="H360" s="119"/>
      <c r="I360" s="119"/>
      <c r="J360" s="119"/>
    </row>
    <row r="361" spans="1:10">
      <c r="A361" s="119"/>
      <c r="B361" s="119"/>
      <c r="C361" s="119"/>
      <c r="D361" s="119"/>
      <c r="E361" s="119"/>
      <c r="F361" s="119"/>
      <c r="G361" s="119"/>
      <c r="H361" s="119"/>
      <c r="I361" s="119"/>
      <c r="J361" s="119"/>
    </row>
    <row r="362" spans="1:10">
      <c r="A362" s="119"/>
      <c r="B362" s="119"/>
      <c r="C362" s="119"/>
      <c r="D362" s="119"/>
      <c r="E362" s="119"/>
      <c r="F362" s="119"/>
      <c r="G362" s="119"/>
      <c r="H362" s="119"/>
      <c r="I362" s="119"/>
      <c r="J362" s="119"/>
    </row>
    <row r="363" spans="1:10">
      <c r="A363" s="119"/>
      <c r="B363" s="119"/>
      <c r="C363" s="119"/>
      <c r="D363" s="119"/>
      <c r="E363" s="119"/>
      <c r="F363" s="119"/>
      <c r="G363" s="119"/>
      <c r="H363" s="119"/>
      <c r="I363" s="119"/>
      <c r="J363" s="119"/>
    </row>
    <row r="364" spans="1:10">
      <c r="A364" s="119"/>
      <c r="B364" s="119"/>
      <c r="C364" s="119"/>
      <c r="D364" s="119"/>
      <c r="E364" s="119"/>
      <c r="F364" s="119"/>
      <c r="G364" s="119"/>
      <c r="H364" s="119"/>
      <c r="I364" s="119"/>
      <c r="J364" s="119"/>
    </row>
    <row r="365" spans="1:10">
      <c r="A365" s="119"/>
      <c r="B365" s="119"/>
      <c r="C365" s="119"/>
      <c r="D365" s="119"/>
      <c r="E365" s="119"/>
      <c r="F365" s="119"/>
      <c r="G365" s="119"/>
      <c r="H365" s="119"/>
      <c r="I365" s="119"/>
      <c r="J365" s="119"/>
    </row>
    <row r="366" spans="1:10">
      <c r="A366" s="119"/>
      <c r="B366" s="119"/>
      <c r="C366" s="119"/>
      <c r="D366" s="119"/>
      <c r="E366" s="119"/>
      <c r="F366" s="119"/>
      <c r="G366" s="119"/>
      <c r="H366" s="119"/>
      <c r="I366" s="119"/>
      <c r="J366" s="119"/>
    </row>
    <row r="367" spans="1:10">
      <c r="A367" s="119"/>
      <c r="B367" s="119"/>
      <c r="C367" s="119"/>
      <c r="D367" s="119"/>
      <c r="E367" s="119"/>
      <c r="F367" s="119"/>
      <c r="G367" s="119"/>
      <c r="H367" s="119"/>
      <c r="I367" s="119"/>
      <c r="J367" s="119"/>
    </row>
    <row r="368" spans="1:10">
      <c r="A368" s="119"/>
      <c r="B368" s="119"/>
      <c r="C368" s="119"/>
      <c r="D368" s="119"/>
      <c r="E368" s="119"/>
      <c r="F368" s="119"/>
      <c r="G368" s="119"/>
      <c r="H368" s="119"/>
      <c r="I368" s="119"/>
      <c r="J368" s="119"/>
    </row>
    <row r="369" spans="1:10">
      <c r="A369" s="119"/>
      <c r="B369" s="119"/>
      <c r="C369" s="119"/>
      <c r="D369" s="119"/>
      <c r="E369" s="119"/>
      <c r="F369" s="119"/>
      <c r="G369" s="119"/>
      <c r="H369" s="119"/>
      <c r="I369" s="119"/>
      <c r="J369" s="119"/>
    </row>
    <row r="370" spans="1:10">
      <c r="A370" s="119"/>
      <c r="B370" s="119"/>
      <c r="C370" s="119"/>
      <c r="D370" s="119"/>
      <c r="E370" s="119"/>
      <c r="F370" s="119"/>
      <c r="G370" s="119"/>
      <c r="H370" s="119"/>
      <c r="I370" s="119"/>
      <c r="J370" s="119"/>
    </row>
    <row r="371" spans="1:10">
      <c r="A371" s="119"/>
      <c r="B371" s="119"/>
      <c r="C371" s="119"/>
      <c r="D371" s="119"/>
      <c r="E371" s="119"/>
      <c r="F371" s="119"/>
      <c r="G371" s="119"/>
      <c r="H371" s="119"/>
      <c r="I371" s="119"/>
      <c r="J371" s="119"/>
    </row>
    <row r="372" spans="1:10">
      <c r="A372" s="119"/>
      <c r="B372" s="119"/>
      <c r="C372" s="119"/>
      <c r="D372" s="119"/>
      <c r="E372" s="119"/>
      <c r="F372" s="119"/>
      <c r="G372" s="119"/>
      <c r="H372" s="119"/>
      <c r="I372" s="119"/>
      <c r="J372" s="119"/>
    </row>
    <row r="373" spans="1:10">
      <c r="A373" s="119"/>
      <c r="B373" s="119"/>
      <c r="C373" s="119"/>
      <c r="D373" s="119"/>
      <c r="E373" s="119"/>
      <c r="F373" s="119"/>
      <c r="G373" s="119"/>
      <c r="H373" s="119"/>
      <c r="I373" s="119"/>
      <c r="J373" s="119"/>
    </row>
    <row r="374" spans="1:10">
      <c r="A374" s="119"/>
      <c r="B374" s="119"/>
      <c r="C374" s="119"/>
      <c r="D374" s="119"/>
      <c r="E374" s="119"/>
      <c r="F374" s="119"/>
      <c r="G374" s="119"/>
      <c r="H374" s="119"/>
      <c r="I374" s="119"/>
      <c r="J374" s="119"/>
    </row>
    <row r="375" spans="1:10">
      <c r="A375" s="119"/>
      <c r="B375" s="119"/>
      <c r="C375" s="119"/>
      <c r="D375" s="119"/>
      <c r="E375" s="119"/>
      <c r="F375" s="119"/>
      <c r="G375" s="119"/>
      <c r="H375" s="119"/>
      <c r="I375" s="119"/>
      <c r="J375" s="119"/>
    </row>
    <row r="376" spans="1:10">
      <c r="A376" s="119"/>
      <c r="B376" s="119"/>
      <c r="C376" s="119"/>
      <c r="D376" s="119"/>
      <c r="E376" s="119"/>
      <c r="F376" s="119"/>
      <c r="G376" s="119"/>
      <c r="H376" s="119"/>
      <c r="I376" s="119"/>
      <c r="J376" s="119"/>
    </row>
    <row r="377" spans="1:10">
      <c r="A377" s="119"/>
      <c r="B377" s="119"/>
      <c r="C377" s="119"/>
      <c r="D377" s="119"/>
      <c r="E377" s="119"/>
      <c r="F377" s="119"/>
      <c r="G377" s="119"/>
      <c r="H377" s="119"/>
      <c r="I377" s="119"/>
      <c r="J377" s="119"/>
    </row>
    <row r="378" spans="1:10">
      <c r="A378" s="119"/>
      <c r="B378" s="119"/>
      <c r="C378" s="119"/>
      <c r="D378" s="119"/>
      <c r="E378" s="119"/>
      <c r="F378" s="119"/>
      <c r="G378" s="119"/>
      <c r="H378" s="119"/>
      <c r="I378" s="119"/>
      <c r="J378" s="119"/>
    </row>
    <row r="379" spans="1:10">
      <c r="A379" s="119"/>
      <c r="B379" s="119"/>
      <c r="C379" s="119"/>
      <c r="D379" s="119"/>
      <c r="E379" s="119"/>
      <c r="F379" s="119"/>
      <c r="G379" s="119"/>
      <c r="H379" s="119"/>
      <c r="I379" s="119"/>
      <c r="J379" s="119"/>
    </row>
    <row r="380" spans="1:10">
      <c r="A380" s="119"/>
      <c r="B380" s="119"/>
      <c r="C380" s="119"/>
      <c r="D380" s="119"/>
      <c r="E380" s="119"/>
      <c r="F380" s="119"/>
      <c r="G380" s="119"/>
      <c r="H380" s="119"/>
      <c r="I380" s="119"/>
      <c r="J380" s="119"/>
    </row>
    <row r="381" spans="1:10">
      <c r="A381" s="119"/>
      <c r="B381" s="119"/>
      <c r="C381" s="119"/>
      <c r="D381" s="119"/>
      <c r="E381" s="119"/>
      <c r="F381" s="119"/>
      <c r="G381" s="119"/>
      <c r="H381" s="119"/>
      <c r="I381" s="119"/>
      <c r="J381" s="119"/>
    </row>
    <row r="382" spans="1:10">
      <c r="A382" s="119"/>
      <c r="B382" s="119"/>
      <c r="C382" s="119"/>
      <c r="D382" s="119"/>
      <c r="E382" s="119"/>
      <c r="F382" s="119"/>
      <c r="G382" s="119"/>
      <c r="H382" s="119"/>
      <c r="I382" s="119"/>
      <c r="J382" s="119"/>
    </row>
    <row r="383" spans="1:10" ht="23.25" customHeight="1">
      <c r="A383" s="643" t="s">
        <v>138</v>
      </c>
      <c r="B383" s="643"/>
      <c r="C383" s="643"/>
      <c r="D383" s="643" t="s">
        <v>139</v>
      </c>
      <c r="E383" s="643"/>
      <c r="F383" s="643"/>
      <c r="G383" s="643"/>
      <c r="H383" s="643" t="s">
        <v>140</v>
      </c>
      <c r="I383" s="643"/>
      <c r="J383" s="643"/>
    </row>
    <row r="384" spans="1:10" ht="37.5" customHeight="1">
      <c r="A384" s="644" t="s">
        <v>954</v>
      </c>
      <c r="B384" s="645"/>
      <c r="C384" s="646"/>
      <c r="D384" s="647" t="s">
        <v>105</v>
      </c>
      <c r="E384" s="648"/>
      <c r="F384" s="648"/>
      <c r="G384" s="649"/>
      <c r="H384" s="650">
        <v>4397926</v>
      </c>
      <c r="I384" s="651"/>
      <c r="J384" s="652"/>
    </row>
    <row r="385" spans="1:11" ht="45">
      <c r="A385" s="173" t="s">
        <v>141</v>
      </c>
      <c r="B385" s="172" t="s">
        <v>142</v>
      </c>
      <c r="C385" s="172" t="s">
        <v>143</v>
      </c>
      <c r="D385" s="172" t="s">
        <v>144</v>
      </c>
      <c r="E385" s="172" t="s">
        <v>145</v>
      </c>
      <c r="F385" s="172" t="s">
        <v>146</v>
      </c>
      <c r="G385" s="172" t="s">
        <v>147</v>
      </c>
      <c r="H385" s="172" t="s">
        <v>148</v>
      </c>
      <c r="I385" s="172" t="s">
        <v>149</v>
      </c>
      <c r="J385" s="172" t="s">
        <v>150</v>
      </c>
    </row>
    <row r="386" spans="1:11" ht="32.25" customHeight="1">
      <c r="A386" s="98">
        <v>1</v>
      </c>
      <c r="B386" s="174" t="s">
        <v>1097</v>
      </c>
      <c r="C386" s="175" t="s">
        <v>1098</v>
      </c>
      <c r="D386" s="98" t="s">
        <v>1069</v>
      </c>
      <c r="E386" s="98">
        <v>0</v>
      </c>
      <c r="F386" s="145">
        <v>20</v>
      </c>
      <c r="G386" s="98">
        <v>10</v>
      </c>
      <c r="H386" s="176">
        <v>72152701</v>
      </c>
      <c r="I386" s="98" t="s">
        <v>1099</v>
      </c>
      <c r="J386" s="98" t="s">
        <v>1099</v>
      </c>
    </row>
    <row r="387" spans="1:11" ht="32.25" customHeight="1">
      <c r="A387" s="98">
        <v>2</v>
      </c>
      <c r="B387" s="177">
        <v>3511011</v>
      </c>
      <c r="C387" s="178" t="s">
        <v>1100</v>
      </c>
      <c r="D387" s="98" t="s">
        <v>1069</v>
      </c>
      <c r="E387" s="98">
        <v>0</v>
      </c>
      <c r="F387" s="145">
        <v>4</v>
      </c>
      <c r="G387" s="98">
        <v>2</v>
      </c>
      <c r="H387" s="179">
        <v>72151302</v>
      </c>
      <c r="I387" s="98" t="s">
        <v>1099</v>
      </c>
      <c r="J387" s="98" t="s">
        <v>1099</v>
      </c>
    </row>
    <row r="388" spans="1:11" ht="32.25" customHeight="1">
      <c r="A388" s="98">
        <v>3</v>
      </c>
      <c r="B388" s="174" t="s">
        <v>1101</v>
      </c>
      <c r="C388" s="178" t="s">
        <v>1102</v>
      </c>
      <c r="D388" s="98" t="s">
        <v>1103</v>
      </c>
      <c r="E388" s="98">
        <v>0</v>
      </c>
      <c r="F388" s="145">
        <v>4</v>
      </c>
      <c r="G388" s="98">
        <v>3</v>
      </c>
      <c r="H388" s="99">
        <v>86131502</v>
      </c>
      <c r="I388" s="98" t="s">
        <v>1099</v>
      </c>
      <c r="J388" s="98" t="s">
        <v>1099</v>
      </c>
    </row>
    <row r="389" spans="1:11" ht="32.25" customHeight="1">
      <c r="A389" s="98">
        <v>4</v>
      </c>
      <c r="B389" s="174" t="s">
        <v>1101</v>
      </c>
      <c r="C389" s="178" t="s">
        <v>1104</v>
      </c>
      <c r="D389" s="98" t="s">
        <v>1103</v>
      </c>
      <c r="E389" s="98">
        <v>0</v>
      </c>
      <c r="F389" s="145">
        <v>6</v>
      </c>
      <c r="G389" s="98">
        <v>5</v>
      </c>
      <c r="H389" s="176">
        <v>73181104</v>
      </c>
      <c r="I389" s="98" t="s">
        <v>1099</v>
      </c>
      <c r="J389" s="98" t="s">
        <v>1099</v>
      </c>
    </row>
    <row r="390" spans="1:11" ht="32.25" customHeight="1">
      <c r="A390" s="98">
        <v>5</v>
      </c>
      <c r="B390" s="174" t="s">
        <v>1101</v>
      </c>
      <c r="C390" s="178" t="s">
        <v>1105</v>
      </c>
      <c r="D390" s="98" t="s">
        <v>1103</v>
      </c>
      <c r="E390" s="98">
        <v>0</v>
      </c>
      <c r="F390" s="145">
        <v>4</v>
      </c>
      <c r="G390" s="98">
        <v>3</v>
      </c>
      <c r="H390" s="176">
        <v>73181104</v>
      </c>
      <c r="I390" s="98" t="s">
        <v>1099</v>
      </c>
      <c r="J390" s="98" t="s">
        <v>1099</v>
      </c>
    </row>
    <row r="391" spans="1:11" ht="27" customHeight="1">
      <c r="A391" s="551" t="s">
        <v>67</v>
      </c>
      <c r="B391" s="551"/>
      <c r="C391" s="551"/>
      <c r="D391" s="551"/>
      <c r="E391" s="551"/>
      <c r="F391" s="551"/>
      <c r="G391" s="551"/>
      <c r="H391" s="551"/>
      <c r="I391" s="551"/>
      <c r="J391" s="138">
        <f>+H384</f>
        <v>4397926</v>
      </c>
      <c r="K391" s="139"/>
    </row>
    <row r="392" spans="1:11">
      <c r="A392" s="119"/>
      <c r="B392" s="119"/>
      <c r="C392" s="119"/>
      <c r="D392" s="119"/>
      <c r="E392" s="119"/>
      <c r="F392" s="119"/>
      <c r="G392" s="119"/>
      <c r="H392" s="119"/>
      <c r="I392" s="133"/>
      <c r="J392" s="119"/>
    </row>
    <row r="393" spans="1:11">
      <c r="A393" s="438" t="s">
        <v>109</v>
      </c>
      <c r="B393" s="438"/>
      <c r="C393" s="438"/>
      <c r="D393" s="438"/>
      <c r="E393" s="438"/>
      <c r="F393" s="438"/>
      <c r="G393" s="438"/>
      <c r="H393" s="438"/>
      <c r="I393" s="438"/>
      <c r="J393" s="438"/>
    </row>
    <row r="394" spans="1:11">
      <c r="A394" s="439" t="s">
        <v>972</v>
      </c>
      <c r="B394" s="439"/>
      <c r="C394" s="439"/>
      <c r="D394" s="439"/>
      <c r="E394" s="439"/>
      <c r="F394" s="439"/>
      <c r="G394" s="439"/>
      <c r="H394" s="439"/>
      <c r="I394" s="439"/>
      <c r="J394" s="439"/>
    </row>
    <row r="395" spans="1:11">
      <c r="A395" s="453" t="s">
        <v>968</v>
      </c>
      <c r="B395" s="453"/>
      <c r="C395" s="453"/>
      <c r="D395" s="453"/>
      <c r="E395" s="453"/>
      <c r="F395" s="453"/>
      <c r="G395" s="453"/>
      <c r="H395" s="453"/>
      <c r="I395" s="453"/>
      <c r="J395" s="453"/>
    </row>
    <row r="396" spans="1:11" ht="21.75" customHeight="1">
      <c r="A396" s="454" t="s">
        <v>138</v>
      </c>
      <c r="B396" s="454"/>
      <c r="C396" s="454"/>
      <c r="D396" s="454" t="s">
        <v>139</v>
      </c>
      <c r="E396" s="454"/>
      <c r="F396" s="454"/>
      <c r="G396" s="454"/>
      <c r="H396" s="454" t="s">
        <v>140</v>
      </c>
      <c r="I396" s="454"/>
      <c r="J396" s="454"/>
    </row>
    <row r="397" spans="1:11" ht="27" customHeight="1">
      <c r="A397" s="454" t="s">
        <v>972</v>
      </c>
      <c r="B397" s="454"/>
      <c r="C397" s="454"/>
      <c r="D397" s="437" t="s">
        <v>109</v>
      </c>
      <c r="E397" s="437"/>
      <c r="F397" s="437"/>
      <c r="G397" s="437"/>
      <c r="H397" s="456">
        <v>150000</v>
      </c>
      <c r="I397" s="457"/>
      <c r="J397" s="457"/>
    </row>
    <row r="398" spans="1:11" ht="45">
      <c r="A398" s="123" t="s">
        <v>141</v>
      </c>
      <c r="B398" s="121" t="s">
        <v>142</v>
      </c>
      <c r="C398" s="121" t="s">
        <v>143</v>
      </c>
      <c r="D398" s="121" t="s">
        <v>144</v>
      </c>
      <c r="E398" s="121" t="s">
        <v>145</v>
      </c>
      <c r="F398" s="121" t="s">
        <v>146</v>
      </c>
      <c r="G398" s="121" t="s">
        <v>147</v>
      </c>
      <c r="H398" s="121" t="s">
        <v>148</v>
      </c>
      <c r="I398" s="121" t="s">
        <v>149</v>
      </c>
      <c r="J398" s="121" t="s">
        <v>150</v>
      </c>
    </row>
    <row r="399" spans="1:11" ht="29.25" customHeight="1">
      <c r="A399" s="98">
        <v>1</v>
      </c>
      <c r="B399" s="180">
        <v>3899311</v>
      </c>
      <c r="C399" s="175" t="s">
        <v>1106</v>
      </c>
      <c r="D399" s="98" t="s">
        <v>1069</v>
      </c>
      <c r="E399" s="98">
        <v>0</v>
      </c>
      <c r="F399" s="145">
        <v>10</v>
      </c>
      <c r="G399" s="98">
        <v>10</v>
      </c>
      <c r="H399" s="176">
        <v>31211906</v>
      </c>
      <c r="I399" s="98" t="s">
        <v>1099</v>
      </c>
      <c r="J399" s="98" t="s">
        <v>1099</v>
      </c>
    </row>
    <row r="400" spans="1:11" ht="29.25" customHeight="1">
      <c r="A400" s="98">
        <v>2</v>
      </c>
      <c r="B400" s="180">
        <v>3899310</v>
      </c>
      <c r="C400" s="181" t="s">
        <v>1107</v>
      </c>
      <c r="D400" s="98" t="s">
        <v>1069</v>
      </c>
      <c r="E400" s="98">
        <v>0</v>
      </c>
      <c r="F400" s="145">
        <v>10</v>
      </c>
      <c r="G400" s="98">
        <v>10</v>
      </c>
      <c r="H400" s="176">
        <v>31211904</v>
      </c>
      <c r="I400" s="98" t="s">
        <v>1099</v>
      </c>
      <c r="J400" s="98" t="s">
        <v>1099</v>
      </c>
    </row>
    <row r="401" spans="1:11" ht="27" customHeight="1">
      <c r="A401" s="551" t="s">
        <v>67</v>
      </c>
      <c r="B401" s="551"/>
      <c r="C401" s="551"/>
      <c r="D401" s="551"/>
      <c r="E401" s="551"/>
      <c r="F401" s="551"/>
      <c r="G401" s="551"/>
      <c r="H401" s="551"/>
      <c r="I401" s="551"/>
      <c r="J401" s="138">
        <f>+H397</f>
        <v>150000</v>
      </c>
      <c r="K401" s="139"/>
    </row>
    <row r="402" spans="1:11">
      <c r="A402" s="119"/>
      <c r="B402" s="119"/>
      <c r="C402" s="119"/>
      <c r="D402" s="119"/>
      <c r="E402" s="119"/>
      <c r="F402" s="119"/>
      <c r="G402" s="119"/>
      <c r="H402" s="119"/>
      <c r="I402" s="133"/>
      <c r="J402" s="119"/>
    </row>
    <row r="403" spans="1:11" ht="16">
      <c r="A403" s="620" t="s">
        <v>1108</v>
      </c>
      <c r="B403" s="621"/>
      <c r="C403" s="621"/>
      <c r="D403" s="621"/>
      <c r="E403" s="621"/>
      <c r="F403" s="621"/>
      <c r="G403" s="621"/>
      <c r="H403" s="621"/>
      <c r="I403" s="622"/>
      <c r="J403" s="182">
        <f>+J182+J197+J207+J216+J230+J257+J269+J279+J290+J299+J307+J321+J329+J340+J391+J401</f>
        <v>121146731</v>
      </c>
    </row>
    <row r="404" spans="1:11" ht="11.25" customHeight="1">
      <c r="A404" s="183"/>
      <c r="B404" s="156"/>
      <c r="C404" s="184"/>
      <c r="D404" s="185"/>
      <c r="E404" s="155"/>
      <c r="F404" s="156"/>
      <c r="G404" s="155"/>
      <c r="H404" s="156"/>
      <c r="I404" s="155"/>
      <c r="J404" s="155"/>
    </row>
    <row r="405" spans="1:11">
      <c r="A405" s="452" t="s">
        <v>62</v>
      </c>
      <c r="B405" s="453"/>
      <c r="C405" s="453"/>
      <c r="D405" s="453"/>
      <c r="E405" s="453"/>
      <c r="F405" s="453"/>
      <c r="G405" s="453"/>
      <c r="H405" s="453"/>
      <c r="I405" s="453"/>
      <c r="J405" s="453"/>
    </row>
    <row r="406" spans="1:11">
      <c r="A406" s="119"/>
      <c r="B406" s="119"/>
      <c r="C406" s="119"/>
      <c r="D406" s="119"/>
      <c r="E406" s="119"/>
      <c r="F406" s="119"/>
      <c r="G406" s="119"/>
      <c r="H406" s="119"/>
      <c r="I406" s="119"/>
      <c r="J406" s="119"/>
    </row>
    <row r="407" spans="1:11">
      <c r="A407" s="438" t="s">
        <v>1109</v>
      </c>
      <c r="B407" s="438"/>
      <c r="C407" s="438"/>
      <c r="D407" s="438"/>
      <c r="E407" s="438"/>
      <c r="F407" s="438"/>
      <c r="G407" s="438"/>
      <c r="H407" s="438"/>
      <c r="I407" s="438"/>
      <c r="J407" s="438"/>
    </row>
    <row r="408" spans="1:11">
      <c r="A408" s="439" t="s">
        <v>974</v>
      </c>
      <c r="B408" s="439"/>
      <c r="C408" s="439"/>
      <c r="D408" s="439"/>
      <c r="E408" s="439"/>
      <c r="F408" s="439"/>
      <c r="G408" s="439"/>
      <c r="H408" s="439"/>
      <c r="I408" s="439"/>
      <c r="J408" s="439"/>
    </row>
    <row r="409" spans="1:11">
      <c r="A409" s="453" t="s">
        <v>968</v>
      </c>
      <c r="B409" s="453"/>
      <c r="C409" s="453"/>
      <c r="D409" s="453"/>
      <c r="E409" s="453"/>
      <c r="F409" s="453"/>
      <c r="G409" s="453"/>
      <c r="H409" s="453"/>
      <c r="I409" s="453"/>
      <c r="J409" s="453"/>
    </row>
    <row r="410" spans="1:11" ht="15" customHeight="1">
      <c r="A410" s="436" t="s">
        <v>138</v>
      </c>
      <c r="B410" s="436"/>
      <c r="C410" s="436"/>
      <c r="D410" s="436" t="s">
        <v>139</v>
      </c>
      <c r="E410" s="436"/>
      <c r="F410" s="436"/>
      <c r="G410" s="436"/>
      <c r="H410" s="436" t="s">
        <v>140</v>
      </c>
      <c r="I410" s="436"/>
      <c r="J410" s="436"/>
    </row>
    <row r="411" spans="1:11" ht="26.25" customHeight="1">
      <c r="A411" s="436" t="s">
        <v>974</v>
      </c>
      <c r="B411" s="436"/>
      <c r="C411" s="436"/>
      <c r="D411" s="437" t="s">
        <v>1109</v>
      </c>
      <c r="E411" s="437"/>
      <c r="F411" s="437"/>
      <c r="G411" s="437"/>
      <c r="H411" s="434">
        <v>11267532</v>
      </c>
      <c r="I411" s="435"/>
      <c r="J411" s="435"/>
    </row>
    <row r="412" spans="1:11" ht="45">
      <c r="A412" s="186" t="s">
        <v>141</v>
      </c>
      <c r="B412" s="124" t="s">
        <v>142</v>
      </c>
      <c r="C412" s="124" t="s">
        <v>143</v>
      </c>
      <c r="D412" s="124" t="s">
        <v>144</v>
      </c>
      <c r="E412" s="124" t="s">
        <v>145</v>
      </c>
      <c r="F412" s="124" t="s">
        <v>146</v>
      </c>
      <c r="G412" s="124" t="s">
        <v>147</v>
      </c>
      <c r="H412" s="124" t="s">
        <v>148</v>
      </c>
      <c r="I412" s="124" t="s">
        <v>149</v>
      </c>
      <c r="J412" s="124" t="s">
        <v>150</v>
      </c>
    </row>
    <row r="413" spans="1:11" ht="30">
      <c r="A413" s="98">
        <v>1</v>
      </c>
      <c r="B413" s="98">
        <v>64223</v>
      </c>
      <c r="C413" s="175" t="s">
        <v>1110</v>
      </c>
      <c r="D413" s="98" t="s">
        <v>166</v>
      </c>
      <c r="E413" s="98">
        <v>0</v>
      </c>
      <c r="F413" s="187">
        <v>26</v>
      </c>
      <c r="G413" s="187">
        <v>26</v>
      </c>
      <c r="H413" s="98">
        <v>78111802</v>
      </c>
      <c r="I413" s="98" t="s">
        <v>1099</v>
      </c>
      <c r="J413" s="98" t="s">
        <v>1099</v>
      </c>
    </row>
    <row r="414" spans="1:11" ht="30">
      <c r="A414" s="98">
        <v>2</v>
      </c>
      <c r="B414" s="98">
        <v>64223</v>
      </c>
      <c r="C414" s="175" t="s">
        <v>1111</v>
      </c>
      <c r="D414" s="98" t="s">
        <v>166</v>
      </c>
      <c r="E414" s="98">
        <v>0</v>
      </c>
      <c r="F414" s="187">
        <v>26</v>
      </c>
      <c r="G414" s="187">
        <v>26</v>
      </c>
      <c r="H414" s="98">
        <v>78111802</v>
      </c>
      <c r="I414" s="98" t="s">
        <v>1099</v>
      </c>
      <c r="J414" s="98" t="s">
        <v>1099</v>
      </c>
    </row>
    <row r="415" spans="1:11" ht="30">
      <c r="A415" s="98">
        <v>3</v>
      </c>
      <c r="B415" s="98">
        <v>64223</v>
      </c>
      <c r="C415" s="175" t="s">
        <v>1112</v>
      </c>
      <c r="D415" s="98" t="s">
        <v>166</v>
      </c>
      <c r="E415" s="98">
        <v>0</v>
      </c>
      <c r="F415" s="187">
        <v>25</v>
      </c>
      <c r="G415" s="187">
        <v>25</v>
      </c>
      <c r="H415" s="98">
        <v>78111802</v>
      </c>
      <c r="I415" s="98" t="s">
        <v>1099</v>
      </c>
      <c r="J415" s="98" t="s">
        <v>1099</v>
      </c>
    </row>
    <row r="416" spans="1:11" ht="30">
      <c r="A416" s="98">
        <v>4</v>
      </c>
      <c r="B416" s="98">
        <v>64223</v>
      </c>
      <c r="C416" s="175" t="s">
        <v>1113</v>
      </c>
      <c r="D416" s="98" t="s">
        <v>166</v>
      </c>
      <c r="E416" s="98">
        <v>0</v>
      </c>
      <c r="F416" s="187">
        <v>25</v>
      </c>
      <c r="G416" s="187">
        <v>25</v>
      </c>
      <c r="H416" s="98">
        <v>78111802</v>
      </c>
      <c r="I416" s="98" t="s">
        <v>1099</v>
      </c>
      <c r="J416" s="98" t="s">
        <v>1099</v>
      </c>
    </row>
    <row r="417" spans="1:12" ht="30">
      <c r="A417" s="98">
        <v>5</v>
      </c>
      <c r="B417" s="98">
        <v>64223</v>
      </c>
      <c r="C417" s="175" t="s">
        <v>1114</v>
      </c>
      <c r="D417" s="98" t="s">
        <v>166</v>
      </c>
      <c r="E417" s="98">
        <v>0</v>
      </c>
      <c r="F417" s="187">
        <v>25</v>
      </c>
      <c r="G417" s="187">
        <v>25</v>
      </c>
      <c r="H417" s="98">
        <v>78111802</v>
      </c>
      <c r="I417" s="98" t="s">
        <v>1099</v>
      </c>
      <c r="J417" s="98" t="s">
        <v>1099</v>
      </c>
    </row>
    <row r="418" spans="1:12" ht="30">
      <c r="A418" s="98">
        <v>6</v>
      </c>
      <c r="B418" s="98">
        <v>64223</v>
      </c>
      <c r="C418" s="175" t="s">
        <v>1115</v>
      </c>
      <c r="D418" s="98" t="s">
        <v>166</v>
      </c>
      <c r="E418" s="98">
        <v>0</v>
      </c>
      <c r="F418" s="187">
        <v>25</v>
      </c>
      <c r="G418" s="187">
        <v>25</v>
      </c>
      <c r="H418" s="98">
        <v>78111802</v>
      </c>
      <c r="I418" s="98" t="s">
        <v>1099</v>
      </c>
      <c r="J418" s="98" t="s">
        <v>1099</v>
      </c>
    </row>
    <row r="419" spans="1:12" ht="30">
      <c r="A419" s="98">
        <v>7</v>
      </c>
      <c r="B419" s="98">
        <v>64223</v>
      </c>
      <c r="C419" s="175" t="s">
        <v>1116</v>
      </c>
      <c r="D419" s="98" t="s">
        <v>166</v>
      </c>
      <c r="E419" s="98">
        <v>0</v>
      </c>
      <c r="F419" s="187">
        <v>11</v>
      </c>
      <c r="G419" s="187">
        <v>11</v>
      </c>
      <c r="H419" s="98">
        <v>78111802</v>
      </c>
      <c r="I419" s="98" t="s">
        <v>1099</v>
      </c>
      <c r="J419" s="98" t="s">
        <v>1099</v>
      </c>
    </row>
    <row r="420" spans="1:12" ht="30">
      <c r="A420" s="98">
        <v>8</v>
      </c>
      <c r="B420" s="98">
        <v>64223</v>
      </c>
      <c r="C420" s="175" t="s">
        <v>1117</v>
      </c>
      <c r="D420" s="98" t="s">
        <v>166</v>
      </c>
      <c r="E420" s="98">
        <v>0</v>
      </c>
      <c r="F420" s="187">
        <v>10</v>
      </c>
      <c r="G420" s="187">
        <v>10</v>
      </c>
      <c r="H420" s="98">
        <v>78111802</v>
      </c>
      <c r="I420" s="98" t="s">
        <v>1099</v>
      </c>
      <c r="J420" s="98" t="s">
        <v>1099</v>
      </c>
    </row>
    <row r="421" spans="1:12" ht="30">
      <c r="A421" s="98">
        <v>9</v>
      </c>
      <c r="B421" s="98">
        <v>64223</v>
      </c>
      <c r="C421" s="175" t="s">
        <v>1118</v>
      </c>
      <c r="D421" s="98" t="s">
        <v>166</v>
      </c>
      <c r="E421" s="98">
        <v>0</v>
      </c>
      <c r="F421" s="187">
        <v>5</v>
      </c>
      <c r="G421" s="187">
        <v>5</v>
      </c>
      <c r="H421" s="98">
        <v>78111802</v>
      </c>
      <c r="I421" s="98" t="s">
        <v>1099</v>
      </c>
      <c r="J421" s="98" t="s">
        <v>1099</v>
      </c>
    </row>
    <row r="422" spans="1:12" ht="30">
      <c r="A422" s="98">
        <v>10</v>
      </c>
      <c r="B422" s="98">
        <v>64223</v>
      </c>
      <c r="C422" s="175" t="s">
        <v>1119</v>
      </c>
      <c r="D422" s="98" t="s">
        <v>166</v>
      </c>
      <c r="E422" s="98">
        <v>0</v>
      </c>
      <c r="F422" s="98">
        <v>5</v>
      </c>
      <c r="G422" s="98">
        <v>5</v>
      </c>
      <c r="H422" s="98">
        <v>78111802</v>
      </c>
      <c r="I422" s="98" t="s">
        <v>1099</v>
      </c>
      <c r="J422" s="98" t="s">
        <v>1099</v>
      </c>
    </row>
    <row r="423" spans="1:12" ht="30">
      <c r="A423" s="98">
        <v>11</v>
      </c>
      <c r="B423" s="98">
        <v>64223</v>
      </c>
      <c r="C423" s="175" t="s">
        <v>1120</v>
      </c>
      <c r="D423" s="98" t="s">
        <v>166</v>
      </c>
      <c r="E423" s="98">
        <v>0</v>
      </c>
      <c r="F423" s="98">
        <v>5</v>
      </c>
      <c r="G423" s="98">
        <v>5</v>
      </c>
      <c r="H423" s="98">
        <v>78111802</v>
      </c>
      <c r="I423" s="98" t="s">
        <v>1099</v>
      </c>
      <c r="J423" s="98" t="s">
        <v>1099</v>
      </c>
    </row>
    <row r="424" spans="1:12" ht="30">
      <c r="A424" s="98">
        <v>12</v>
      </c>
      <c r="B424" s="98">
        <v>64223</v>
      </c>
      <c r="C424" s="175" t="s">
        <v>1121</v>
      </c>
      <c r="D424" s="98" t="s">
        <v>166</v>
      </c>
      <c r="E424" s="98">
        <v>0</v>
      </c>
      <c r="F424" s="98">
        <v>5</v>
      </c>
      <c r="G424" s="98">
        <v>5</v>
      </c>
      <c r="H424" s="98">
        <v>78111802</v>
      </c>
      <c r="I424" s="98" t="s">
        <v>1099</v>
      </c>
      <c r="J424" s="98" t="s">
        <v>1099</v>
      </c>
    </row>
    <row r="425" spans="1:12" ht="27" customHeight="1">
      <c r="A425" s="551" t="s">
        <v>67</v>
      </c>
      <c r="B425" s="551"/>
      <c r="C425" s="551"/>
      <c r="D425" s="551"/>
      <c r="E425" s="551"/>
      <c r="F425" s="551"/>
      <c r="G425" s="551"/>
      <c r="H425" s="551"/>
      <c r="I425" s="551"/>
      <c r="J425" s="138">
        <f>+H411</f>
        <v>11267532</v>
      </c>
      <c r="K425" s="139"/>
    </row>
    <row r="426" spans="1:12">
      <c r="A426" s="119"/>
      <c r="B426" s="119"/>
      <c r="C426" s="119"/>
      <c r="D426" s="119"/>
      <c r="E426" s="119"/>
      <c r="F426" s="119"/>
      <c r="G426" s="119"/>
      <c r="H426" s="119"/>
      <c r="I426" s="133"/>
      <c r="J426" s="119"/>
    </row>
    <row r="427" spans="1:12" ht="15" customHeight="1">
      <c r="A427" s="438" t="s">
        <v>1122</v>
      </c>
      <c r="B427" s="438"/>
      <c r="C427" s="438"/>
      <c r="D427" s="438"/>
      <c r="E427" s="438"/>
      <c r="F427" s="438"/>
      <c r="G427" s="438"/>
      <c r="H427" s="438"/>
      <c r="I427" s="438"/>
      <c r="J427" s="438"/>
      <c r="K427" s="106"/>
    </row>
    <row r="428" spans="1:12" ht="15" customHeight="1">
      <c r="A428" s="461" t="s">
        <v>977</v>
      </c>
      <c r="B428" s="461"/>
      <c r="C428" s="461"/>
      <c r="D428" s="461"/>
      <c r="E428" s="461"/>
      <c r="F428" s="461"/>
      <c r="G428" s="461"/>
      <c r="H428" s="461"/>
      <c r="I428" s="461"/>
      <c r="J428" s="461"/>
      <c r="K428" s="641"/>
      <c r="L428" s="641"/>
    </row>
    <row r="429" spans="1:12" ht="12" customHeight="1">
      <c r="A429" s="625" t="s">
        <v>1123</v>
      </c>
      <c r="B429" s="625"/>
      <c r="C429" s="625"/>
      <c r="D429" s="625"/>
      <c r="E429" s="625"/>
      <c r="F429" s="625"/>
      <c r="G429" s="625"/>
      <c r="H429" s="625"/>
      <c r="I429" s="625"/>
      <c r="J429" s="625"/>
      <c r="K429" s="96"/>
    </row>
    <row r="430" spans="1:12" ht="15" customHeight="1">
      <c r="A430" s="454" t="s">
        <v>138</v>
      </c>
      <c r="B430" s="454"/>
      <c r="C430" s="454"/>
      <c r="D430" s="454" t="s">
        <v>139</v>
      </c>
      <c r="E430" s="454"/>
      <c r="F430" s="454"/>
      <c r="G430" s="454"/>
      <c r="H430" s="454" t="s">
        <v>140</v>
      </c>
      <c r="I430" s="454"/>
      <c r="J430" s="454"/>
      <c r="K430" s="96"/>
    </row>
    <row r="431" spans="1:12" ht="27" customHeight="1">
      <c r="A431" s="454" t="s">
        <v>93</v>
      </c>
      <c r="B431" s="454"/>
      <c r="C431" s="454"/>
      <c r="D431" s="455" t="s">
        <v>978</v>
      </c>
      <c r="E431" s="455"/>
      <c r="F431" s="455"/>
      <c r="G431" s="455"/>
      <c r="H431" s="456">
        <v>15000000</v>
      </c>
      <c r="I431" s="457"/>
      <c r="J431" s="457"/>
      <c r="K431" s="96"/>
    </row>
    <row r="432" spans="1:12" ht="45">
      <c r="A432" s="123" t="s">
        <v>141</v>
      </c>
      <c r="B432" s="121" t="s">
        <v>142</v>
      </c>
      <c r="C432" s="121" t="s">
        <v>143</v>
      </c>
      <c r="D432" s="121" t="s">
        <v>144</v>
      </c>
      <c r="E432" s="121" t="s">
        <v>145</v>
      </c>
      <c r="F432" s="121" t="s">
        <v>146</v>
      </c>
      <c r="G432" s="121" t="s">
        <v>147</v>
      </c>
      <c r="H432" s="121" t="s">
        <v>148</v>
      </c>
      <c r="I432" s="121" t="s">
        <v>149</v>
      </c>
      <c r="J432" s="121" t="s">
        <v>150</v>
      </c>
      <c r="K432" s="96"/>
    </row>
    <row r="433" spans="1:11" ht="30">
      <c r="A433" s="124">
        <v>13</v>
      </c>
      <c r="B433" s="126">
        <v>64221</v>
      </c>
      <c r="C433" s="135" t="s">
        <v>1124</v>
      </c>
      <c r="D433" s="189" t="s">
        <v>166</v>
      </c>
      <c r="E433" s="126">
        <v>0</v>
      </c>
      <c r="F433" s="126">
        <v>20</v>
      </c>
      <c r="G433" s="126">
        <v>20</v>
      </c>
      <c r="H433" s="126">
        <v>78110000</v>
      </c>
      <c r="I433" s="128">
        <v>234504</v>
      </c>
      <c r="J433" s="128">
        <f>I433*F433</f>
        <v>4690080</v>
      </c>
      <c r="K433" s="96"/>
    </row>
    <row r="434" spans="1:11" ht="30">
      <c r="A434" s="124">
        <f>A433+1</f>
        <v>14</v>
      </c>
      <c r="B434" s="126">
        <v>64221</v>
      </c>
      <c r="C434" s="135" t="s">
        <v>1125</v>
      </c>
      <c r="D434" s="189" t="s">
        <v>166</v>
      </c>
      <c r="E434" s="126">
        <v>0</v>
      </c>
      <c r="F434" s="126">
        <v>20</v>
      </c>
      <c r="G434" s="126">
        <v>20</v>
      </c>
      <c r="H434" s="126">
        <v>78110000</v>
      </c>
      <c r="I434" s="128">
        <v>234504</v>
      </c>
      <c r="J434" s="128">
        <f t="shared" ref="J434:J497" si="2">I434*F434</f>
        <v>4690080</v>
      </c>
      <c r="K434" s="96"/>
    </row>
    <row r="435" spans="1:11" ht="30">
      <c r="A435" s="124">
        <f t="shared" ref="A435:A498" si="3">A434+1</f>
        <v>15</v>
      </c>
      <c r="B435" s="126">
        <v>64221</v>
      </c>
      <c r="C435" s="135" t="s">
        <v>1126</v>
      </c>
      <c r="D435" s="189" t="s">
        <v>166</v>
      </c>
      <c r="E435" s="126">
        <v>0</v>
      </c>
      <c r="F435" s="126">
        <v>20</v>
      </c>
      <c r="G435" s="126">
        <v>20</v>
      </c>
      <c r="H435" s="126">
        <v>78110000</v>
      </c>
      <c r="I435" s="128">
        <v>234504</v>
      </c>
      <c r="J435" s="128">
        <f t="shared" si="2"/>
        <v>4690080</v>
      </c>
      <c r="K435" s="96"/>
    </row>
    <row r="436" spans="1:11" ht="45">
      <c r="A436" s="124">
        <f t="shared" si="3"/>
        <v>16</v>
      </c>
      <c r="B436" s="126">
        <v>64221</v>
      </c>
      <c r="C436" s="135" t="s">
        <v>1127</v>
      </c>
      <c r="D436" s="189" t="s">
        <v>166</v>
      </c>
      <c r="E436" s="126">
        <v>0</v>
      </c>
      <c r="F436" s="126">
        <v>20</v>
      </c>
      <c r="G436" s="126">
        <v>20</v>
      </c>
      <c r="H436" s="126">
        <v>78110000</v>
      </c>
      <c r="I436" s="128">
        <v>234504</v>
      </c>
      <c r="J436" s="128">
        <f t="shared" si="2"/>
        <v>4690080</v>
      </c>
      <c r="K436" s="96"/>
    </row>
    <row r="437" spans="1:11" ht="30">
      <c r="A437" s="124">
        <f t="shared" si="3"/>
        <v>17</v>
      </c>
      <c r="B437" s="126">
        <v>64221</v>
      </c>
      <c r="C437" s="135" t="s">
        <v>1128</v>
      </c>
      <c r="D437" s="189" t="s">
        <v>166</v>
      </c>
      <c r="E437" s="126">
        <v>0</v>
      </c>
      <c r="F437" s="126">
        <v>30</v>
      </c>
      <c r="G437" s="126">
        <v>30</v>
      </c>
      <c r="H437" s="126">
        <v>78110000</v>
      </c>
      <c r="I437" s="128">
        <v>234504</v>
      </c>
      <c r="J437" s="128">
        <f t="shared" si="2"/>
        <v>7035120</v>
      </c>
      <c r="K437" s="96"/>
    </row>
    <row r="438" spans="1:11" ht="30">
      <c r="A438" s="124">
        <f t="shared" si="3"/>
        <v>18</v>
      </c>
      <c r="B438" s="126">
        <v>64221</v>
      </c>
      <c r="C438" s="135" t="s">
        <v>1129</v>
      </c>
      <c r="D438" s="189" t="s">
        <v>166</v>
      </c>
      <c r="E438" s="126">
        <v>0</v>
      </c>
      <c r="F438" s="126">
        <v>20</v>
      </c>
      <c r="G438" s="126">
        <v>20</v>
      </c>
      <c r="H438" s="126">
        <v>78110000</v>
      </c>
      <c r="I438" s="128">
        <v>234504</v>
      </c>
      <c r="J438" s="128">
        <f t="shared" si="2"/>
        <v>4690080</v>
      </c>
      <c r="K438" s="96"/>
    </row>
    <row r="439" spans="1:11" ht="30">
      <c r="A439" s="124">
        <f t="shared" si="3"/>
        <v>19</v>
      </c>
      <c r="B439" s="126">
        <v>64221</v>
      </c>
      <c r="C439" s="135" t="s">
        <v>1130</v>
      </c>
      <c r="D439" s="189" t="s">
        <v>166</v>
      </c>
      <c r="E439" s="126">
        <v>0</v>
      </c>
      <c r="F439" s="126">
        <v>20</v>
      </c>
      <c r="G439" s="126">
        <v>20</v>
      </c>
      <c r="H439" s="126">
        <v>78110000</v>
      </c>
      <c r="I439" s="128">
        <v>234504</v>
      </c>
      <c r="J439" s="128">
        <f t="shared" si="2"/>
        <v>4690080</v>
      </c>
      <c r="K439" s="96"/>
    </row>
    <row r="440" spans="1:11" ht="30">
      <c r="A440" s="124">
        <f t="shared" si="3"/>
        <v>20</v>
      </c>
      <c r="B440" s="126">
        <v>64221</v>
      </c>
      <c r="C440" s="135" t="s">
        <v>1131</v>
      </c>
      <c r="D440" s="189" t="s">
        <v>166</v>
      </c>
      <c r="E440" s="126">
        <v>0</v>
      </c>
      <c r="F440" s="126">
        <v>30</v>
      </c>
      <c r="G440" s="126">
        <v>30</v>
      </c>
      <c r="H440" s="126">
        <v>78110000</v>
      </c>
      <c r="I440" s="128">
        <v>234504</v>
      </c>
      <c r="J440" s="128">
        <f t="shared" si="2"/>
        <v>7035120</v>
      </c>
      <c r="K440" s="96"/>
    </row>
    <row r="441" spans="1:11" ht="30">
      <c r="A441" s="124">
        <f t="shared" si="3"/>
        <v>21</v>
      </c>
      <c r="B441" s="126">
        <v>64221</v>
      </c>
      <c r="C441" s="135" t="s">
        <v>1132</v>
      </c>
      <c r="D441" s="189" t="s">
        <v>166</v>
      </c>
      <c r="E441" s="126">
        <v>0</v>
      </c>
      <c r="F441" s="126">
        <v>30</v>
      </c>
      <c r="G441" s="126">
        <v>30</v>
      </c>
      <c r="H441" s="126">
        <v>78110000</v>
      </c>
      <c r="I441" s="128">
        <v>234504</v>
      </c>
      <c r="J441" s="128">
        <f t="shared" si="2"/>
        <v>7035120</v>
      </c>
      <c r="K441" s="96"/>
    </row>
    <row r="442" spans="1:11" ht="30">
      <c r="A442" s="124">
        <f t="shared" si="3"/>
        <v>22</v>
      </c>
      <c r="B442" s="126">
        <v>64221</v>
      </c>
      <c r="C442" s="135" t="s">
        <v>1133</v>
      </c>
      <c r="D442" s="189" t="s">
        <v>166</v>
      </c>
      <c r="E442" s="126">
        <v>0</v>
      </c>
      <c r="F442" s="126">
        <v>20</v>
      </c>
      <c r="G442" s="126">
        <v>20</v>
      </c>
      <c r="H442" s="126">
        <v>78110000</v>
      </c>
      <c r="I442" s="128">
        <v>234504</v>
      </c>
      <c r="J442" s="128">
        <f t="shared" si="2"/>
        <v>4690080</v>
      </c>
      <c r="K442" s="96"/>
    </row>
    <row r="443" spans="1:11" ht="30">
      <c r="A443" s="124">
        <f t="shared" si="3"/>
        <v>23</v>
      </c>
      <c r="B443" s="126">
        <v>64221</v>
      </c>
      <c r="C443" s="135" t="s">
        <v>1134</v>
      </c>
      <c r="D443" s="189" t="s">
        <v>166</v>
      </c>
      <c r="E443" s="126">
        <v>0</v>
      </c>
      <c r="F443" s="126">
        <v>20</v>
      </c>
      <c r="G443" s="126">
        <v>20</v>
      </c>
      <c r="H443" s="126">
        <v>78110000</v>
      </c>
      <c r="I443" s="128">
        <v>234504</v>
      </c>
      <c r="J443" s="128">
        <f t="shared" si="2"/>
        <v>4690080</v>
      </c>
      <c r="K443" s="96"/>
    </row>
    <row r="444" spans="1:11" ht="30">
      <c r="A444" s="124">
        <f t="shared" si="3"/>
        <v>24</v>
      </c>
      <c r="B444" s="126">
        <v>64221</v>
      </c>
      <c r="C444" s="135" t="s">
        <v>1135</v>
      </c>
      <c r="D444" s="189" t="s">
        <v>166</v>
      </c>
      <c r="E444" s="126">
        <v>0</v>
      </c>
      <c r="F444" s="126">
        <v>20</v>
      </c>
      <c r="G444" s="126">
        <v>20</v>
      </c>
      <c r="H444" s="126">
        <v>78110000</v>
      </c>
      <c r="I444" s="128">
        <v>234504</v>
      </c>
      <c r="J444" s="128">
        <f t="shared" si="2"/>
        <v>4690080</v>
      </c>
      <c r="K444" s="96"/>
    </row>
    <row r="445" spans="1:11" ht="30">
      <c r="A445" s="124">
        <f t="shared" si="3"/>
        <v>25</v>
      </c>
      <c r="B445" s="126">
        <v>64221</v>
      </c>
      <c r="C445" s="135" t="s">
        <v>1136</v>
      </c>
      <c r="D445" s="189" t="s">
        <v>166</v>
      </c>
      <c r="E445" s="126">
        <v>0</v>
      </c>
      <c r="F445" s="126">
        <v>20</v>
      </c>
      <c r="G445" s="126">
        <v>20</v>
      </c>
      <c r="H445" s="126">
        <v>78110000</v>
      </c>
      <c r="I445" s="128">
        <v>234504</v>
      </c>
      <c r="J445" s="128">
        <f t="shared" si="2"/>
        <v>4690080</v>
      </c>
      <c r="K445" s="96"/>
    </row>
    <row r="446" spans="1:11" ht="30">
      <c r="A446" s="124">
        <f t="shared" si="3"/>
        <v>26</v>
      </c>
      <c r="B446" s="126">
        <v>64221</v>
      </c>
      <c r="C446" s="135" t="s">
        <v>1137</v>
      </c>
      <c r="D446" s="189" t="s">
        <v>166</v>
      </c>
      <c r="E446" s="126">
        <v>0</v>
      </c>
      <c r="F446" s="126">
        <v>20</v>
      </c>
      <c r="G446" s="126">
        <v>20</v>
      </c>
      <c r="H446" s="126">
        <v>78110000</v>
      </c>
      <c r="I446" s="128">
        <v>234504</v>
      </c>
      <c r="J446" s="128">
        <f t="shared" si="2"/>
        <v>4690080</v>
      </c>
      <c r="K446" s="96"/>
    </row>
    <row r="447" spans="1:11" ht="45">
      <c r="A447" s="124">
        <f t="shared" si="3"/>
        <v>27</v>
      </c>
      <c r="B447" s="126">
        <v>64221</v>
      </c>
      <c r="C447" s="135" t="s">
        <v>1138</v>
      </c>
      <c r="D447" s="189" t="s">
        <v>166</v>
      </c>
      <c r="E447" s="126">
        <v>0</v>
      </c>
      <c r="F447" s="126">
        <v>20</v>
      </c>
      <c r="G447" s="126">
        <v>20</v>
      </c>
      <c r="H447" s="126">
        <v>78110000</v>
      </c>
      <c r="I447" s="128">
        <v>234504</v>
      </c>
      <c r="J447" s="128">
        <f t="shared" si="2"/>
        <v>4690080</v>
      </c>
      <c r="K447" s="96"/>
    </row>
    <row r="448" spans="1:11" ht="30">
      <c r="A448" s="124">
        <f t="shared" si="3"/>
        <v>28</v>
      </c>
      <c r="B448" s="126">
        <v>64221</v>
      </c>
      <c r="C448" s="135" t="s">
        <v>1139</v>
      </c>
      <c r="D448" s="189" t="s">
        <v>166</v>
      </c>
      <c r="E448" s="126">
        <v>0</v>
      </c>
      <c r="F448" s="126">
        <v>20</v>
      </c>
      <c r="G448" s="126">
        <v>20</v>
      </c>
      <c r="H448" s="126">
        <v>78110000</v>
      </c>
      <c r="I448" s="128">
        <v>234504</v>
      </c>
      <c r="J448" s="128">
        <f t="shared" si="2"/>
        <v>4690080</v>
      </c>
      <c r="K448" s="96"/>
    </row>
    <row r="449" spans="1:11" ht="30">
      <c r="A449" s="124">
        <f t="shared" si="3"/>
        <v>29</v>
      </c>
      <c r="B449" s="126">
        <v>64221</v>
      </c>
      <c r="C449" s="135" t="s">
        <v>1140</v>
      </c>
      <c r="D449" s="189" t="s">
        <v>166</v>
      </c>
      <c r="E449" s="126">
        <v>0</v>
      </c>
      <c r="F449" s="126">
        <v>20</v>
      </c>
      <c r="G449" s="126">
        <v>20</v>
      </c>
      <c r="H449" s="126">
        <v>78110000</v>
      </c>
      <c r="I449" s="128">
        <v>234504</v>
      </c>
      <c r="J449" s="128">
        <f t="shared" si="2"/>
        <v>4690080</v>
      </c>
      <c r="K449" s="96"/>
    </row>
    <row r="450" spans="1:11" ht="30">
      <c r="A450" s="124">
        <f t="shared" si="3"/>
        <v>30</v>
      </c>
      <c r="B450" s="126">
        <v>64221</v>
      </c>
      <c r="C450" s="135" t="s">
        <v>1141</v>
      </c>
      <c r="D450" s="189" t="s">
        <v>166</v>
      </c>
      <c r="E450" s="126">
        <v>0</v>
      </c>
      <c r="F450" s="126">
        <v>20</v>
      </c>
      <c r="G450" s="126">
        <v>20</v>
      </c>
      <c r="H450" s="126">
        <v>78110000</v>
      </c>
      <c r="I450" s="128">
        <v>234504</v>
      </c>
      <c r="J450" s="128">
        <f t="shared" si="2"/>
        <v>4690080</v>
      </c>
      <c r="K450" s="96"/>
    </row>
    <row r="451" spans="1:11" ht="30">
      <c r="A451" s="124">
        <f t="shared" si="3"/>
        <v>31</v>
      </c>
      <c r="B451" s="126">
        <v>64221</v>
      </c>
      <c r="C451" s="135" t="s">
        <v>1142</v>
      </c>
      <c r="D451" s="189" t="s">
        <v>166</v>
      </c>
      <c r="E451" s="126">
        <v>0</v>
      </c>
      <c r="F451" s="126">
        <v>20</v>
      </c>
      <c r="G451" s="126">
        <v>20</v>
      </c>
      <c r="H451" s="126">
        <v>78110000</v>
      </c>
      <c r="I451" s="128">
        <v>234504</v>
      </c>
      <c r="J451" s="128">
        <f t="shared" si="2"/>
        <v>4690080</v>
      </c>
      <c r="K451" s="96"/>
    </row>
    <row r="452" spans="1:11" ht="30">
      <c r="A452" s="124">
        <f t="shared" si="3"/>
        <v>32</v>
      </c>
      <c r="B452" s="126">
        <v>64221</v>
      </c>
      <c r="C452" s="135" t="s">
        <v>1143</v>
      </c>
      <c r="D452" s="189" t="s">
        <v>166</v>
      </c>
      <c r="E452" s="126">
        <v>0</v>
      </c>
      <c r="F452" s="126">
        <v>20</v>
      </c>
      <c r="G452" s="126">
        <v>20</v>
      </c>
      <c r="H452" s="126">
        <v>78110000</v>
      </c>
      <c r="I452" s="128">
        <v>234504</v>
      </c>
      <c r="J452" s="128">
        <f t="shared" si="2"/>
        <v>4690080</v>
      </c>
      <c r="K452" s="96"/>
    </row>
    <row r="453" spans="1:11" ht="30">
      <c r="A453" s="124">
        <f t="shared" si="3"/>
        <v>33</v>
      </c>
      <c r="B453" s="126">
        <v>64221</v>
      </c>
      <c r="C453" s="135" t="s">
        <v>1144</v>
      </c>
      <c r="D453" s="189" t="s">
        <v>166</v>
      </c>
      <c r="E453" s="126">
        <v>0</v>
      </c>
      <c r="F453" s="126">
        <v>20</v>
      </c>
      <c r="G453" s="126">
        <v>20</v>
      </c>
      <c r="H453" s="126">
        <v>78110000</v>
      </c>
      <c r="I453" s="128">
        <v>234504</v>
      </c>
      <c r="J453" s="128">
        <f t="shared" si="2"/>
        <v>4690080</v>
      </c>
      <c r="K453" s="96"/>
    </row>
    <row r="454" spans="1:11" ht="30">
      <c r="A454" s="124">
        <f t="shared" si="3"/>
        <v>34</v>
      </c>
      <c r="B454" s="126">
        <v>64221</v>
      </c>
      <c r="C454" s="135" t="s">
        <v>1145</v>
      </c>
      <c r="D454" s="189" t="s">
        <v>166</v>
      </c>
      <c r="E454" s="126">
        <v>0</v>
      </c>
      <c r="F454" s="126">
        <v>20</v>
      </c>
      <c r="G454" s="126">
        <v>20</v>
      </c>
      <c r="H454" s="126">
        <v>78110000</v>
      </c>
      <c r="I454" s="128">
        <v>234504</v>
      </c>
      <c r="J454" s="128">
        <f t="shared" si="2"/>
        <v>4690080</v>
      </c>
      <c r="K454" s="96"/>
    </row>
    <row r="455" spans="1:11" ht="30">
      <c r="A455" s="124">
        <f t="shared" si="3"/>
        <v>35</v>
      </c>
      <c r="B455" s="126">
        <v>64221</v>
      </c>
      <c r="C455" s="135" t="s">
        <v>1146</v>
      </c>
      <c r="D455" s="189" t="s">
        <v>166</v>
      </c>
      <c r="E455" s="126">
        <v>0</v>
      </c>
      <c r="F455" s="126">
        <v>20</v>
      </c>
      <c r="G455" s="126">
        <v>20</v>
      </c>
      <c r="H455" s="126">
        <v>78110000</v>
      </c>
      <c r="I455" s="128">
        <v>234504</v>
      </c>
      <c r="J455" s="128">
        <f t="shared" si="2"/>
        <v>4690080</v>
      </c>
      <c r="K455" s="96"/>
    </row>
    <row r="456" spans="1:11" ht="30">
      <c r="A456" s="124">
        <f t="shared" si="3"/>
        <v>36</v>
      </c>
      <c r="B456" s="126">
        <v>64221</v>
      </c>
      <c r="C456" s="135" t="s">
        <v>1147</v>
      </c>
      <c r="D456" s="189" t="s">
        <v>166</v>
      </c>
      <c r="E456" s="126">
        <v>0</v>
      </c>
      <c r="F456" s="126">
        <v>20</v>
      </c>
      <c r="G456" s="126">
        <v>20</v>
      </c>
      <c r="H456" s="126">
        <v>78110000</v>
      </c>
      <c r="I456" s="128">
        <v>234504</v>
      </c>
      <c r="J456" s="128">
        <f t="shared" si="2"/>
        <v>4690080</v>
      </c>
      <c r="K456" s="96"/>
    </row>
    <row r="457" spans="1:11" ht="30">
      <c r="A457" s="124">
        <f t="shared" si="3"/>
        <v>37</v>
      </c>
      <c r="B457" s="126">
        <v>64221</v>
      </c>
      <c r="C457" s="135" t="s">
        <v>1148</v>
      </c>
      <c r="D457" s="189" t="s">
        <v>166</v>
      </c>
      <c r="E457" s="126">
        <v>0</v>
      </c>
      <c r="F457" s="126">
        <v>20</v>
      </c>
      <c r="G457" s="126">
        <v>20</v>
      </c>
      <c r="H457" s="126">
        <v>78110000</v>
      </c>
      <c r="I457" s="128">
        <v>234504</v>
      </c>
      <c r="J457" s="128">
        <f t="shared" si="2"/>
        <v>4690080</v>
      </c>
      <c r="K457" s="96"/>
    </row>
    <row r="458" spans="1:11" ht="30">
      <c r="A458" s="124">
        <f t="shared" si="3"/>
        <v>38</v>
      </c>
      <c r="B458" s="126">
        <v>64221</v>
      </c>
      <c r="C458" s="135" t="s">
        <v>1149</v>
      </c>
      <c r="D458" s="189" t="s">
        <v>166</v>
      </c>
      <c r="E458" s="126">
        <v>0</v>
      </c>
      <c r="F458" s="126">
        <v>20</v>
      </c>
      <c r="G458" s="126">
        <v>20</v>
      </c>
      <c r="H458" s="126">
        <v>78110000</v>
      </c>
      <c r="I458" s="128">
        <v>234504</v>
      </c>
      <c r="J458" s="128">
        <f t="shared" si="2"/>
        <v>4690080</v>
      </c>
      <c r="K458" s="96"/>
    </row>
    <row r="459" spans="1:11" ht="30">
      <c r="A459" s="124">
        <f t="shared" si="3"/>
        <v>39</v>
      </c>
      <c r="B459" s="126">
        <v>64221</v>
      </c>
      <c r="C459" s="135" t="s">
        <v>1150</v>
      </c>
      <c r="D459" s="189" t="s">
        <v>166</v>
      </c>
      <c r="E459" s="126">
        <v>0</v>
      </c>
      <c r="F459" s="126">
        <v>20</v>
      </c>
      <c r="G459" s="126">
        <v>20</v>
      </c>
      <c r="H459" s="126">
        <v>78110000</v>
      </c>
      <c r="I459" s="128">
        <v>234504</v>
      </c>
      <c r="J459" s="128">
        <f t="shared" si="2"/>
        <v>4690080</v>
      </c>
      <c r="K459" s="96"/>
    </row>
    <row r="460" spans="1:11" ht="30">
      <c r="A460" s="124">
        <f t="shared" si="3"/>
        <v>40</v>
      </c>
      <c r="B460" s="126">
        <v>64221</v>
      </c>
      <c r="C460" s="135" t="s">
        <v>1151</v>
      </c>
      <c r="D460" s="189" t="s">
        <v>166</v>
      </c>
      <c r="E460" s="126">
        <v>0</v>
      </c>
      <c r="F460" s="126">
        <v>20</v>
      </c>
      <c r="G460" s="126">
        <v>20</v>
      </c>
      <c r="H460" s="126">
        <v>78110000</v>
      </c>
      <c r="I460" s="128">
        <v>234504</v>
      </c>
      <c r="J460" s="128">
        <f t="shared" si="2"/>
        <v>4690080</v>
      </c>
      <c r="K460" s="96"/>
    </row>
    <row r="461" spans="1:11" ht="30">
      <c r="A461" s="124">
        <f t="shared" si="3"/>
        <v>41</v>
      </c>
      <c r="B461" s="126">
        <v>64221</v>
      </c>
      <c r="C461" s="135" t="s">
        <v>1152</v>
      </c>
      <c r="D461" s="189" t="s">
        <v>166</v>
      </c>
      <c r="E461" s="126">
        <v>0</v>
      </c>
      <c r="F461" s="126">
        <v>20</v>
      </c>
      <c r="G461" s="126">
        <v>20</v>
      </c>
      <c r="H461" s="126">
        <v>78110000</v>
      </c>
      <c r="I461" s="128">
        <v>234504</v>
      </c>
      <c r="J461" s="128">
        <f t="shared" si="2"/>
        <v>4690080</v>
      </c>
      <c r="K461" s="96"/>
    </row>
    <row r="462" spans="1:11" ht="30">
      <c r="A462" s="124">
        <f t="shared" si="3"/>
        <v>42</v>
      </c>
      <c r="B462" s="126">
        <v>64221</v>
      </c>
      <c r="C462" s="135" t="s">
        <v>1153</v>
      </c>
      <c r="D462" s="189" t="s">
        <v>166</v>
      </c>
      <c r="E462" s="126">
        <v>0</v>
      </c>
      <c r="F462" s="126">
        <v>20</v>
      </c>
      <c r="G462" s="126">
        <v>20</v>
      </c>
      <c r="H462" s="126">
        <v>78110000</v>
      </c>
      <c r="I462" s="128">
        <v>234504</v>
      </c>
      <c r="J462" s="128">
        <f t="shared" si="2"/>
        <v>4690080</v>
      </c>
      <c r="K462" s="96"/>
    </row>
    <row r="463" spans="1:11" ht="30">
      <c r="A463" s="124">
        <f t="shared" si="3"/>
        <v>43</v>
      </c>
      <c r="B463" s="126">
        <v>64221</v>
      </c>
      <c r="C463" s="135" t="s">
        <v>1154</v>
      </c>
      <c r="D463" s="189" t="s">
        <v>166</v>
      </c>
      <c r="E463" s="126">
        <v>0</v>
      </c>
      <c r="F463" s="126">
        <v>10</v>
      </c>
      <c r="G463" s="126">
        <v>10</v>
      </c>
      <c r="H463" s="126">
        <v>78110000</v>
      </c>
      <c r="I463" s="128">
        <v>234504</v>
      </c>
      <c r="J463" s="128">
        <f t="shared" si="2"/>
        <v>2345040</v>
      </c>
      <c r="K463" s="96"/>
    </row>
    <row r="464" spans="1:11" ht="30">
      <c r="A464" s="124">
        <f t="shared" si="3"/>
        <v>44</v>
      </c>
      <c r="B464" s="126">
        <v>64221</v>
      </c>
      <c r="C464" s="135" t="s">
        <v>1155</v>
      </c>
      <c r="D464" s="189" t="s">
        <v>166</v>
      </c>
      <c r="E464" s="126">
        <v>0</v>
      </c>
      <c r="F464" s="126">
        <v>10</v>
      </c>
      <c r="G464" s="126">
        <v>10</v>
      </c>
      <c r="H464" s="126">
        <v>78110000</v>
      </c>
      <c r="I464" s="128">
        <v>234504</v>
      </c>
      <c r="J464" s="128">
        <f t="shared" si="2"/>
        <v>2345040</v>
      </c>
      <c r="K464" s="96"/>
    </row>
    <row r="465" spans="1:11" ht="30">
      <c r="A465" s="124">
        <f t="shared" si="3"/>
        <v>45</v>
      </c>
      <c r="B465" s="126">
        <v>64221</v>
      </c>
      <c r="C465" s="135" t="s">
        <v>1156</v>
      </c>
      <c r="D465" s="189" t="s">
        <v>166</v>
      </c>
      <c r="E465" s="126">
        <v>0</v>
      </c>
      <c r="F465" s="126">
        <v>10</v>
      </c>
      <c r="G465" s="126">
        <v>10</v>
      </c>
      <c r="H465" s="126">
        <v>78110000</v>
      </c>
      <c r="I465" s="128">
        <v>234504</v>
      </c>
      <c r="J465" s="128">
        <f t="shared" si="2"/>
        <v>2345040</v>
      </c>
      <c r="K465" s="96"/>
    </row>
    <row r="466" spans="1:11" ht="30">
      <c r="A466" s="124">
        <f t="shared" si="3"/>
        <v>46</v>
      </c>
      <c r="B466" s="126">
        <v>64221</v>
      </c>
      <c r="C466" s="135" t="s">
        <v>1157</v>
      </c>
      <c r="D466" s="189" t="s">
        <v>166</v>
      </c>
      <c r="E466" s="126">
        <v>0</v>
      </c>
      <c r="F466" s="126">
        <v>30</v>
      </c>
      <c r="G466" s="126">
        <v>30</v>
      </c>
      <c r="H466" s="126">
        <v>78110000</v>
      </c>
      <c r="I466" s="128">
        <v>234504</v>
      </c>
      <c r="J466" s="128">
        <f t="shared" si="2"/>
        <v>7035120</v>
      </c>
      <c r="K466" s="96"/>
    </row>
    <row r="467" spans="1:11" ht="30">
      <c r="A467" s="124">
        <f t="shared" si="3"/>
        <v>47</v>
      </c>
      <c r="B467" s="126">
        <v>64221</v>
      </c>
      <c r="C467" s="135" t="s">
        <v>1158</v>
      </c>
      <c r="D467" s="189" t="s">
        <v>166</v>
      </c>
      <c r="E467" s="126">
        <v>0</v>
      </c>
      <c r="F467" s="126">
        <v>10</v>
      </c>
      <c r="G467" s="126">
        <v>10</v>
      </c>
      <c r="H467" s="126">
        <v>78110000</v>
      </c>
      <c r="I467" s="128">
        <v>234504</v>
      </c>
      <c r="J467" s="128">
        <f t="shared" si="2"/>
        <v>2345040</v>
      </c>
      <c r="K467" s="96"/>
    </row>
    <row r="468" spans="1:11" ht="30">
      <c r="A468" s="124">
        <f t="shared" si="3"/>
        <v>48</v>
      </c>
      <c r="B468" s="126">
        <v>64221</v>
      </c>
      <c r="C468" s="135" t="s">
        <v>1159</v>
      </c>
      <c r="D468" s="189" t="s">
        <v>166</v>
      </c>
      <c r="E468" s="126">
        <v>0</v>
      </c>
      <c r="F468" s="126">
        <v>20</v>
      </c>
      <c r="G468" s="126">
        <v>20</v>
      </c>
      <c r="H468" s="126">
        <v>78110000</v>
      </c>
      <c r="I468" s="128">
        <v>234504</v>
      </c>
      <c r="J468" s="128">
        <f t="shared" si="2"/>
        <v>4690080</v>
      </c>
      <c r="K468" s="96"/>
    </row>
    <row r="469" spans="1:11" ht="30">
      <c r="A469" s="124">
        <f t="shared" si="3"/>
        <v>49</v>
      </c>
      <c r="B469" s="126">
        <v>64221</v>
      </c>
      <c r="C469" s="135" t="s">
        <v>1160</v>
      </c>
      <c r="D469" s="189" t="s">
        <v>166</v>
      </c>
      <c r="E469" s="126">
        <v>0</v>
      </c>
      <c r="F469" s="126">
        <v>10</v>
      </c>
      <c r="G469" s="126">
        <v>10</v>
      </c>
      <c r="H469" s="126">
        <v>78110000</v>
      </c>
      <c r="I469" s="128">
        <v>234504</v>
      </c>
      <c r="J469" s="128">
        <f t="shared" si="2"/>
        <v>2345040</v>
      </c>
      <c r="K469" s="96"/>
    </row>
    <row r="470" spans="1:11" ht="30">
      <c r="A470" s="124">
        <f t="shared" si="3"/>
        <v>50</v>
      </c>
      <c r="B470" s="126">
        <v>64221</v>
      </c>
      <c r="C470" s="135" t="s">
        <v>1161</v>
      </c>
      <c r="D470" s="189" t="s">
        <v>166</v>
      </c>
      <c r="E470" s="126">
        <v>0</v>
      </c>
      <c r="F470" s="126">
        <v>20</v>
      </c>
      <c r="G470" s="126">
        <v>20</v>
      </c>
      <c r="H470" s="126">
        <v>78110000</v>
      </c>
      <c r="I470" s="128">
        <v>234504</v>
      </c>
      <c r="J470" s="128">
        <f t="shared" si="2"/>
        <v>4690080</v>
      </c>
      <c r="K470" s="96"/>
    </row>
    <row r="471" spans="1:11" ht="30">
      <c r="A471" s="124">
        <f t="shared" si="3"/>
        <v>51</v>
      </c>
      <c r="B471" s="126">
        <v>64221</v>
      </c>
      <c r="C471" s="135" t="s">
        <v>1162</v>
      </c>
      <c r="D471" s="189" t="s">
        <v>166</v>
      </c>
      <c r="E471" s="126">
        <v>0</v>
      </c>
      <c r="F471" s="126">
        <v>20</v>
      </c>
      <c r="G471" s="126">
        <v>20</v>
      </c>
      <c r="H471" s="126">
        <v>78110000</v>
      </c>
      <c r="I471" s="128">
        <v>234504</v>
      </c>
      <c r="J471" s="128">
        <f t="shared" si="2"/>
        <v>4690080</v>
      </c>
      <c r="K471" s="96"/>
    </row>
    <row r="472" spans="1:11" ht="30">
      <c r="A472" s="124">
        <f t="shared" si="3"/>
        <v>52</v>
      </c>
      <c r="B472" s="126">
        <v>64221</v>
      </c>
      <c r="C472" s="135" t="s">
        <v>1163</v>
      </c>
      <c r="D472" s="189" t="s">
        <v>166</v>
      </c>
      <c r="E472" s="126">
        <v>0</v>
      </c>
      <c r="F472" s="126">
        <v>10</v>
      </c>
      <c r="G472" s="126">
        <v>10</v>
      </c>
      <c r="H472" s="126">
        <v>78110000</v>
      </c>
      <c r="I472" s="128">
        <v>234504</v>
      </c>
      <c r="J472" s="128">
        <f t="shared" si="2"/>
        <v>2345040</v>
      </c>
      <c r="K472" s="96"/>
    </row>
    <row r="473" spans="1:11" ht="30">
      <c r="A473" s="124">
        <f t="shared" si="3"/>
        <v>53</v>
      </c>
      <c r="B473" s="126">
        <v>64221</v>
      </c>
      <c r="C473" s="135" t="s">
        <v>1164</v>
      </c>
      <c r="D473" s="189" t="s">
        <v>166</v>
      </c>
      <c r="E473" s="126">
        <v>0</v>
      </c>
      <c r="F473" s="126">
        <v>20</v>
      </c>
      <c r="G473" s="126">
        <v>20</v>
      </c>
      <c r="H473" s="126">
        <v>78110000</v>
      </c>
      <c r="I473" s="128">
        <v>234504</v>
      </c>
      <c r="J473" s="128">
        <f t="shared" si="2"/>
        <v>4690080</v>
      </c>
      <c r="K473" s="96"/>
    </row>
    <row r="474" spans="1:11" ht="30">
      <c r="A474" s="124">
        <f t="shared" si="3"/>
        <v>54</v>
      </c>
      <c r="B474" s="126">
        <v>64221</v>
      </c>
      <c r="C474" s="135" t="s">
        <v>1165</v>
      </c>
      <c r="D474" s="189" t="s">
        <v>166</v>
      </c>
      <c r="E474" s="126">
        <v>0</v>
      </c>
      <c r="F474" s="126">
        <v>20</v>
      </c>
      <c r="G474" s="126">
        <v>20</v>
      </c>
      <c r="H474" s="126">
        <v>78110000</v>
      </c>
      <c r="I474" s="128">
        <v>234504</v>
      </c>
      <c r="J474" s="128">
        <f t="shared" si="2"/>
        <v>4690080</v>
      </c>
      <c r="K474" s="96"/>
    </row>
    <row r="475" spans="1:11" ht="30">
      <c r="A475" s="124">
        <f t="shared" si="3"/>
        <v>55</v>
      </c>
      <c r="B475" s="126">
        <v>64221</v>
      </c>
      <c r="C475" s="135" t="s">
        <v>1166</v>
      </c>
      <c r="D475" s="189" t="s">
        <v>166</v>
      </c>
      <c r="E475" s="126">
        <v>0</v>
      </c>
      <c r="F475" s="126">
        <v>20</v>
      </c>
      <c r="G475" s="126">
        <v>20</v>
      </c>
      <c r="H475" s="126">
        <v>78110000</v>
      </c>
      <c r="I475" s="128">
        <v>234504</v>
      </c>
      <c r="J475" s="128">
        <f t="shared" si="2"/>
        <v>4690080</v>
      </c>
      <c r="K475" s="96"/>
    </row>
    <row r="476" spans="1:11" ht="30">
      <c r="A476" s="124">
        <f t="shared" si="3"/>
        <v>56</v>
      </c>
      <c r="B476" s="126">
        <v>64221</v>
      </c>
      <c r="C476" s="135" t="s">
        <v>1167</v>
      </c>
      <c r="D476" s="189" t="s">
        <v>166</v>
      </c>
      <c r="E476" s="126">
        <v>0</v>
      </c>
      <c r="F476" s="126">
        <v>20</v>
      </c>
      <c r="G476" s="126">
        <v>20</v>
      </c>
      <c r="H476" s="126">
        <v>78110000</v>
      </c>
      <c r="I476" s="128">
        <v>234504</v>
      </c>
      <c r="J476" s="128">
        <f t="shared" si="2"/>
        <v>4690080</v>
      </c>
      <c r="K476" s="96"/>
    </row>
    <row r="477" spans="1:11" ht="30">
      <c r="A477" s="124">
        <f t="shared" si="3"/>
        <v>57</v>
      </c>
      <c r="B477" s="126">
        <v>64221</v>
      </c>
      <c r="C477" s="135" t="s">
        <v>1168</v>
      </c>
      <c r="D477" s="189" t="s">
        <v>166</v>
      </c>
      <c r="E477" s="126">
        <v>0</v>
      </c>
      <c r="F477" s="126">
        <v>20</v>
      </c>
      <c r="G477" s="126">
        <v>20</v>
      </c>
      <c r="H477" s="126">
        <v>78110000</v>
      </c>
      <c r="I477" s="128">
        <v>234504</v>
      </c>
      <c r="J477" s="128">
        <f t="shared" si="2"/>
        <v>4690080</v>
      </c>
      <c r="K477" s="96"/>
    </row>
    <row r="478" spans="1:11" ht="30">
      <c r="A478" s="124">
        <f t="shared" si="3"/>
        <v>58</v>
      </c>
      <c r="B478" s="126">
        <v>64221</v>
      </c>
      <c r="C478" s="135" t="s">
        <v>1169</v>
      </c>
      <c r="D478" s="189" t="s">
        <v>166</v>
      </c>
      <c r="E478" s="126">
        <v>0</v>
      </c>
      <c r="F478" s="126">
        <v>20</v>
      </c>
      <c r="G478" s="126">
        <v>20</v>
      </c>
      <c r="H478" s="126">
        <v>78110000</v>
      </c>
      <c r="I478" s="128">
        <v>234504</v>
      </c>
      <c r="J478" s="128">
        <f t="shared" si="2"/>
        <v>4690080</v>
      </c>
      <c r="K478" s="96"/>
    </row>
    <row r="479" spans="1:11" ht="30">
      <c r="A479" s="124">
        <f t="shared" si="3"/>
        <v>59</v>
      </c>
      <c r="B479" s="126">
        <v>64221</v>
      </c>
      <c r="C479" s="135" t="s">
        <v>1170</v>
      </c>
      <c r="D479" s="189" t="s">
        <v>166</v>
      </c>
      <c r="E479" s="126">
        <v>0</v>
      </c>
      <c r="F479" s="126">
        <v>20</v>
      </c>
      <c r="G479" s="126">
        <v>20</v>
      </c>
      <c r="H479" s="126">
        <v>78110000</v>
      </c>
      <c r="I479" s="128">
        <v>234504</v>
      </c>
      <c r="J479" s="128">
        <f t="shared" si="2"/>
        <v>4690080</v>
      </c>
      <c r="K479" s="96"/>
    </row>
    <row r="480" spans="1:11" ht="30">
      <c r="A480" s="124">
        <f t="shared" si="3"/>
        <v>60</v>
      </c>
      <c r="B480" s="126">
        <v>64221</v>
      </c>
      <c r="C480" s="135" t="s">
        <v>1171</v>
      </c>
      <c r="D480" s="189" t="s">
        <v>166</v>
      </c>
      <c r="E480" s="126">
        <v>0</v>
      </c>
      <c r="F480" s="126">
        <v>20</v>
      </c>
      <c r="G480" s="126">
        <v>20</v>
      </c>
      <c r="H480" s="126">
        <v>78110000</v>
      </c>
      <c r="I480" s="128">
        <v>234504</v>
      </c>
      <c r="J480" s="128">
        <f t="shared" si="2"/>
        <v>4690080</v>
      </c>
      <c r="K480" s="96"/>
    </row>
    <row r="481" spans="1:11" ht="30">
      <c r="A481" s="124">
        <f t="shared" si="3"/>
        <v>61</v>
      </c>
      <c r="B481" s="126">
        <v>64221</v>
      </c>
      <c r="C481" s="135" t="s">
        <v>1172</v>
      </c>
      <c r="D481" s="189" t="s">
        <v>166</v>
      </c>
      <c r="E481" s="126">
        <v>0</v>
      </c>
      <c r="F481" s="126">
        <v>20</v>
      </c>
      <c r="G481" s="126">
        <v>20</v>
      </c>
      <c r="H481" s="126">
        <v>78110000</v>
      </c>
      <c r="I481" s="128">
        <v>234504</v>
      </c>
      <c r="J481" s="128">
        <f t="shared" si="2"/>
        <v>4690080</v>
      </c>
      <c r="K481" s="96"/>
    </row>
    <row r="482" spans="1:11" ht="30">
      <c r="A482" s="124">
        <f t="shared" si="3"/>
        <v>62</v>
      </c>
      <c r="B482" s="126">
        <v>64221</v>
      </c>
      <c r="C482" s="135" t="s">
        <v>1173</v>
      </c>
      <c r="D482" s="189" t="s">
        <v>166</v>
      </c>
      <c r="E482" s="126">
        <v>0</v>
      </c>
      <c r="F482" s="126">
        <v>20</v>
      </c>
      <c r="G482" s="126">
        <v>20</v>
      </c>
      <c r="H482" s="126">
        <v>78110000</v>
      </c>
      <c r="I482" s="128">
        <v>234504</v>
      </c>
      <c r="J482" s="128">
        <f t="shared" si="2"/>
        <v>4690080</v>
      </c>
      <c r="K482" s="96"/>
    </row>
    <row r="483" spans="1:11" ht="29.25" customHeight="1">
      <c r="A483" s="124">
        <f t="shared" si="3"/>
        <v>63</v>
      </c>
      <c r="B483" s="126">
        <v>64221</v>
      </c>
      <c r="C483" s="135" t="s">
        <v>1174</v>
      </c>
      <c r="D483" s="189" t="s">
        <v>166</v>
      </c>
      <c r="E483" s="126">
        <v>0</v>
      </c>
      <c r="F483" s="126">
        <v>20</v>
      </c>
      <c r="G483" s="126">
        <v>20</v>
      </c>
      <c r="H483" s="126">
        <v>78110000</v>
      </c>
      <c r="I483" s="128">
        <v>234504</v>
      </c>
      <c r="J483" s="128">
        <f t="shared" si="2"/>
        <v>4690080</v>
      </c>
      <c r="K483" s="96"/>
    </row>
    <row r="484" spans="1:11" ht="30">
      <c r="A484" s="124">
        <f t="shared" si="3"/>
        <v>64</v>
      </c>
      <c r="B484" s="126">
        <v>64221</v>
      </c>
      <c r="C484" s="135" t="s">
        <v>1175</v>
      </c>
      <c r="D484" s="189" t="s">
        <v>166</v>
      </c>
      <c r="E484" s="126">
        <v>0</v>
      </c>
      <c r="F484" s="126">
        <v>20</v>
      </c>
      <c r="G484" s="126">
        <v>20</v>
      </c>
      <c r="H484" s="126">
        <v>78110000</v>
      </c>
      <c r="I484" s="128">
        <v>234504</v>
      </c>
      <c r="J484" s="128">
        <f t="shared" si="2"/>
        <v>4690080</v>
      </c>
      <c r="K484" s="96"/>
    </row>
    <row r="485" spans="1:11" ht="30">
      <c r="A485" s="124">
        <f t="shared" si="3"/>
        <v>65</v>
      </c>
      <c r="B485" s="126">
        <v>64221</v>
      </c>
      <c r="C485" s="135" t="s">
        <v>1176</v>
      </c>
      <c r="D485" s="189" t="s">
        <v>166</v>
      </c>
      <c r="E485" s="126">
        <v>0</v>
      </c>
      <c r="F485" s="126">
        <v>20</v>
      </c>
      <c r="G485" s="126">
        <v>20</v>
      </c>
      <c r="H485" s="126">
        <v>78110000</v>
      </c>
      <c r="I485" s="128">
        <v>234504</v>
      </c>
      <c r="J485" s="128">
        <f t="shared" si="2"/>
        <v>4690080</v>
      </c>
      <c r="K485" s="96"/>
    </row>
    <row r="486" spans="1:11" ht="30">
      <c r="A486" s="124">
        <f t="shared" si="3"/>
        <v>66</v>
      </c>
      <c r="B486" s="126">
        <v>64221</v>
      </c>
      <c r="C486" s="135" t="s">
        <v>1177</v>
      </c>
      <c r="D486" s="189" t="s">
        <v>166</v>
      </c>
      <c r="E486" s="126">
        <v>0</v>
      </c>
      <c r="F486" s="126">
        <v>10</v>
      </c>
      <c r="G486" s="126">
        <v>10</v>
      </c>
      <c r="H486" s="126">
        <v>78110000</v>
      </c>
      <c r="I486" s="128">
        <v>234504</v>
      </c>
      <c r="J486" s="128">
        <f t="shared" si="2"/>
        <v>2345040</v>
      </c>
      <c r="K486" s="96"/>
    </row>
    <row r="487" spans="1:11" ht="30">
      <c r="A487" s="124">
        <f t="shared" si="3"/>
        <v>67</v>
      </c>
      <c r="B487" s="126">
        <v>64221</v>
      </c>
      <c r="C487" s="135" t="s">
        <v>1178</v>
      </c>
      <c r="D487" s="189" t="s">
        <v>166</v>
      </c>
      <c r="E487" s="126">
        <v>0</v>
      </c>
      <c r="F487" s="126">
        <v>10</v>
      </c>
      <c r="G487" s="126">
        <v>10</v>
      </c>
      <c r="H487" s="126">
        <v>78110000</v>
      </c>
      <c r="I487" s="128">
        <v>234504</v>
      </c>
      <c r="J487" s="128">
        <f t="shared" si="2"/>
        <v>2345040</v>
      </c>
      <c r="K487" s="96"/>
    </row>
    <row r="488" spans="1:11" ht="30">
      <c r="A488" s="124">
        <f t="shared" si="3"/>
        <v>68</v>
      </c>
      <c r="B488" s="126">
        <v>64221</v>
      </c>
      <c r="C488" s="135" t="s">
        <v>1179</v>
      </c>
      <c r="D488" s="189" t="s">
        <v>166</v>
      </c>
      <c r="E488" s="126">
        <v>0</v>
      </c>
      <c r="F488" s="126">
        <v>10</v>
      </c>
      <c r="G488" s="126">
        <v>10</v>
      </c>
      <c r="H488" s="126">
        <v>78110000</v>
      </c>
      <c r="I488" s="128">
        <v>234504</v>
      </c>
      <c r="J488" s="128">
        <f t="shared" si="2"/>
        <v>2345040</v>
      </c>
      <c r="K488" s="96"/>
    </row>
    <row r="489" spans="1:11" ht="30">
      <c r="A489" s="124">
        <f t="shared" si="3"/>
        <v>69</v>
      </c>
      <c r="B489" s="126">
        <v>64221</v>
      </c>
      <c r="C489" s="135" t="s">
        <v>1180</v>
      </c>
      <c r="D489" s="189" t="s">
        <v>166</v>
      </c>
      <c r="E489" s="126">
        <v>0</v>
      </c>
      <c r="F489" s="126">
        <v>10</v>
      </c>
      <c r="G489" s="126">
        <v>10</v>
      </c>
      <c r="H489" s="126">
        <v>78110000</v>
      </c>
      <c r="I489" s="128">
        <v>234504</v>
      </c>
      <c r="J489" s="128">
        <f t="shared" si="2"/>
        <v>2345040</v>
      </c>
      <c r="K489" s="96"/>
    </row>
    <row r="490" spans="1:11" ht="30">
      <c r="A490" s="124">
        <f t="shared" si="3"/>
        <v>70</v>
      </c>
      <c r="B490" s="126">
        <v>64221</v>
      </c>
      <c r="C490" s="135" t="s">
        <v>1181</v>
      </c>
      <c r="D490" s="189" t="s">
        <v>166</v>
      </c>
      <c r="E490" s="126">
        <v>0</v>
      </c>
      <c r="F490" s="126">
        <v>10</v>
      </c>
      <c r="G490" s="126">
        <v>10</v>
      </c>
      <c r="H490" s="126">
        <v>78110000</v>
      </c>
      <c r="I490" s="128">
        <v>234504</v>
      </c>
      <c r="J490" s="128">
        <f t="shared" si="2"/>
        <v>2345040</v>
      </c>
      <c r="K490" s="96"/>
    </row>
    <row r="491" spans="1:11" ht="30">
      <c r="A491" s="124">
        <f t="shared" si="3"/>
        <v>71</v>
      </c>
      <c r="B491" s="126">
        <v>64221</v>
      </c>
      <c r="C491" s="135" t="s">
        <v>1182</v>
      </c>
      <c r="D491" s="189" t="s">
        <v>166</v>
      </c>
      <c r="E491" s="126">
        <v>0</v>
      </c>
      <c r="F491" s="126">
        <v>10</v>
      </c>
      <c r="G491" s="126">
        <v>10</v>
      </c>
      <c r="H491" s="126">
        <v>78110000</v>
      </c>
      <c r="I491" s="128">
        <v>234504</v>
      </c>
      <c r="J491" s="128">
        <f t="shared" si="2"/>
        <v>2345040</v>
      </c>
      <c r="K491" s="96"/>
    </row>
    <row r="492" spans="1:11" ht="30">
      <c r="A492" s="124">
        <f t="shared" si="3"/>
        <v>72</v>
      </c>
      <c r="B492" s="126">
        <v>64221</v>
      </c>
      <c r="C492" s="135" t="s">
        <v>1183</v>
      </c>
      <c r="D492" s="189" t="s">
        <v>166</v>
      </c>
      <c r="E492" s="126">
        <v>0</v>
      </c>
      <c r="F492" s="126">
        <v>10</v>
      </c>
      <c r="G492" s="126">
        <v>10</v>
      </c>
      <c r="H492" s="126">
        <v>78110000</v>
      </c>
      <c r="I492" s="128">
        <v>234504</v>
      </c>
      <c r="J492" s="128">
        <f t="shared" si="2"/>
        <v>2345040</v>
      </c>
      <c r="K492" s="96"/>
    </row>
    <row r="493" spans="1:11" ht="30">
      <c r="A493" s="124">
        <f t="shared" si="3"/>
        <v>73</v>
      </c>
      <c r="B493" s="126">
        <v>64221</v>
      </c>
      <c r="C493" s="135" t="s">
        <v>1184</v>
      </c>
      <c r="D493" s="189" t="s">
        <v>166</v>
      </c>
      <c r="E493" s="126">
        <v>0</v>
      </c>
      <c r="F493" s="126">
        <v>10</v>
      </c>
      <c r="G493" s="126">
        <v>10</v>
      </c>
      <c r="H493" s="126">
        <v>78110000</v>
      </c>
      <c r="I493" s="128">
        <v>234504</v>
      </c>
      <c r="J493" s="128">
        <f t="shared" si="2"/>
        <v>2345040</v>
      </c>
      <c r="K493" s="96"/>
    </row>
    <row r="494" spans="1:11" ht="30">
      <c r="A494" s="124">
        <f t="shared" si="3"/>
        <v>74</v>
      </c>
      <c r="B494" s="126">
        <v>64221</v>
      </c>
      <c r="C494" s="135" t="s">
        <v>1185</v>
      </c>
      <c r="D494" s="189" t="s">
        <v>166</v>
      </c>
      <c r="E494" s="126">
        <v>0</v>
      </c>
      <c r="F494" s="126">
        <v>10</v>
      </c>
      <c r="G494" s="126">
        <v>10</v>
      </c>
      <c r="H494" s="126">
        <v>78110000</v>
      </c>
      <c r="I494" s="128">
        <v>234504</v>
      </c>
      <c r="J494" s="128">
        <f t="shared" si="2"/>
        <v>2345040</v>
      </c>
      <c r="K494" s="96"/>
    </row>
    <row r="495" spans="1:11" ht="30">
      <c r="A495" s="124">
        <f t="shared" si="3"/>
        <v>75</v>
      </c>
      <c r="B495" s="126">
        <v>64221</v>
      </c>
      <c r="C495" s="135" t="s">
        <v>1186</v>
      </c>
      <c r="D495" s="189" t="s">
        <v>166</v>
      </c>
      <c r="E495" s="126">
        <v>0</v>
      </c>
      <c r="F495" s="126">
        <v>10</v>
      </c>
      <c r="G495" s="126">
        <v>10</v>
      </c>
      <c r="H495" s="126">
        <v>78110000</v>
      </c>
      <c r="I495" s="128">
        <v>234504</v>
      </c>
      <c r="J495" s="128">
        <f t="shared" si="2"/>
        <v>2345040</v>
      </c>
      <c r="K495" s="96"/>
    </row>
    <row r="496" spans="1:11" ht="45">
      <c r="A496" s="124">
        <f t="shared" si="3"/>
        <v>76</v>
      </c>
      <c r="B496" s="126">
        <v>64221</v>
      </c>
      <c r="C496" s="135" t="s">
        <v>1187</v>
      </c>
      <c r="D496" s="189" t="s">
        <v>166</v>
      </c>
      <c r="E496" s="126">
        <v>0</v>
      </c>
      <c r="F496" s="126">
        <v>10</v>
      </c>
      <c r="G496" s="126">
        <v>10</v>
      </c>
      <c r="H496" s="126">
        <v>78110000</v>
      </c>
      <c r="I496" s="128">
        <v>234504</v>
      </c>
      <c r="J496" s="128">
        <f t="shared" si="2"/>
        <v>2345040</v>
      </c>
      <c r="K496" s="96"/>
    </row>
    <row r="497" spans="1:11" ht="30">
      <c r="A497" s="124">
        <f t="shared" si="3"/>
        <v>77</v>
      </c>
      <c r="B497" s="126">
        <v>64221</v>
      </c>
      <c r="C497" s="135" t="s">
        <v>1188</v>
      </c>
      <c r="D497" s="189" t="s">
        <v>166</v>
      </c>
      <c r="E497" s="126">
        <v>0</v>
      </c>
      <c r="F497" s="126">
        <v>10</v>
      </c>
      <c r="G497" s="126">
        <v>10</v>
      </c>
      <c r="H497" s="126">
        <v>78110000</v>
      </c>
      <c r="I497" s="128">
        <v>234504</v>
      </c>
      <c r="J497" s="128">
        <f t="shared" si="2"/>
        <v>2345040</v>
      </c>
      <c r="K497" s="96"/>
    </row>
    <row r="498" spans="1:11" ht="30">
      <c r="A498" s="124">
        <f t="shared" si="3"/>
        <v>78</v>
      </c>
      <c r="B498" s="126">
        <v>64221</v>
      </c>
      <c r="C498" s="135" t="s">
        <v>1189</v>
      </c>
      <c r="D498" s="189" t="s">
        <v>166</v>
      </c>
      <c r="E498" s="126">
        <v>0</v>
      </c>
      <c r="F498" s="126">
        <v>10</v>
      </c>
      <c r="G498" s="126">
        <v>10</v>
      </c>
      <c r="H498" s="126">
        <v>78110000</v>
      </c>
      <c r="I498" s="128">
        <v>234504</v>
      </c>
      <c r="J498" s="128">
        <f t="shared" ref="J498:J561" si="4">I498*F498</f>
        <v>2345040</v>
      </c>
      <c r="K498" s="96"/>
    </row>
    <row r="499" spans="1:11" ht="30">
      <c r="A499" s="124">
        <f t="shared" ref="A499:A562" si="5">A498+1</f>
        <v>79</v>
      </c>
      <c r="B499" s="126">
        <v>64221</v>
      </c>
      <c r="C499" s="135" t="s">
        <v>1190</v>
      </c>
      <c r="D499" s="189" t="s">
        <v>166</v>
      </c>
      <c r="E499" s="126">
        <v>0</v>
      </c>
      <c r="F499" s="126">
        <v>10</v>
      </c>
      <c r="G499" s="126">
        <v>10</v>
      </c>
      <c r="H499" s="126">
        <v>78110000</v>
      </c>
      <c r="I499" s="128">
        <v>234504</v>
      </c>
      <c r="J499" s="128">
        <f t="shared" si="4"/>
        <v>2345040</v>
      </c>
      <c r="K499" s="96"/>
    </row>
    <row r="500" spans="1:11" ht="30">
      <c r="A500" s="124">
        <f t="shared" si="5"/>
        <v>80</v>
      </c>
      <c r="B500" s="126">
        <v>64221</v>
      </c>
      <c r="C500" s="135" t="s">
        <v>1191</v>
      </c>
      <c r="D500" s="189" t="s">
        <v>166</v>
      </c>
      <c r="E500" s="126">
        <v>0</v>
      </c>
      <c r="F500" s="126">
        <v>10</v>
      </c>
      <c r="G500" s="126">
        <v>10</v>
      </c>
      <c r="H500" s="126">
        <v>78110000</v>
      </c>
      <c r="I500" s="128">
        <v>234504</v>
      </c>
      <c r="J500" s="128">
        <f t="shared" si="4"/>
        <v>2345040</v>
      </c>
      <c r="K500" s="96"/>
    </row>
    <row r="501" spans="1:11" ht="30">
      <c r="A501" s="124">
        <f t="shared" si="5"/>
        <v>81</v>
      </c>
      <c r="B501" s="126">
        <v>64221</v>
      </c>
      <c r="C501" s="135" t="s">
        <v>1192</v>
      </c>
      <c r="D501" s="189" t="s">
        <v>166</v>
      </c>
      <c r="E501" s="126">
        <v>0</v>
      </c>
      <c r="F501" s="126">
        <v>10</v>
      </c>
      <c r="G501" s="126">
        <v>10</v>
      </c>
      <c r="H501" s="126">
        <v>78110000</v>
      </c>
      <c r="I501" s="128">
        <v>234504</v>
      </c>
      <c r="J501" s="128">
        <f t="shared" si="4"/>
        <v>2345040</v>
      </c>
      <c r="K501" s="96"/>
    </row>
    <row r="502" spans="1:11" ht="30">
      <c r="A502" s="124">
        <f t="shared" si="5"/>
        <v>82</v>
      </c>
      <c r="B502" s="126">
        <v>64221</v>
      </c>
      <c r="C502" s="135" t="s">
        <v>1193</v>
      </c>
      <c r="D502" s="189" t="s">
        <v>166</v>
      </c>
      <c r="E502" s="126">
        <v>0</v>
      </c>
      <c r="F502" s="126">
        <v>10</v>
      </c>
      <c r="G502" s="126">
        <v>10</v>
      </c>
      <c r="H502" s="126">
        <v>78110000</v>
      </c>
      <c r="I502" s="128">
        <v>234504</v>
      </c>
      <c r="J502" s="128">
        <f t="shared" si="4"/>
        <v>2345040</v>
      </c>
      <c r="K502" s="96"/>
    </row>
    <row r="503" spans="1:11" ht="30">
      <c r="A503" s="124">
        <f t="shared" si="5"/>
        <v>83</v>
      </c>
      <c r="B503" s="126">
        <v>64221</v>
      </c>
      <c r="C503" s="135" t="s">
        <v>1194</v>
      </c>
      <c r="D503" s="189" t="s">
        <v>166</v>
      </c>
      <c r="E503" s="126">
        <v>0</v>
      </c>
      <c r="F503" s="126">
        <v>10</v>
      </c>
      <c r="G503" s="126">
        <v>10</v>
      </c>
      <c r="H503" s="126">
        <v>78110000</v>
      </c>
      <c r="I503" s="128">
        <v>234504</v>
      </c>
      <c r="J503" s="128">
        <f t="shared" si="4"/>
        <v>2345040</v>
      </c>
      <c r="K503" s="96"/>
    </row>
    <row r="504" spans="1:11" ht="45">
      <c r="A504" s="124">
        <f t="shared" si="5"/>
        <v>84</v>
      </c>
      <c r="B504" s="126">
        <v>64221</v>
      </c>
      <c r="C504" s="135" t="s">
        <v>1195</v>
      </c>
      <c r="D504" s="189" t="s">
        <v>166</v>
      </c>
      <c r="E504" s="126">
        <v>0</v>
      </c>
      <c r="F504" s="126">
        <v>10</v>
      </c>
      <c r="G504" s="126">
        <v>10</v>
      </c>
      <c r="H504" s="126">
        <v>78110000</v>
      </c>
      <c r="I504" s="128">
        <v>234504</v>
      </c>
      <c r="J504" s="128">
        <f t="shared" si="4"/>
        <v>2345040</v>
      </c>
      <c r="K504" s="96"/>
    </row>
    <row r="505" spans="1:11" ht="30">
      <c r="A505" s="124">
        <f t="shared" si="5"/>
        <v>85</v>
      </c>
      <c r="B505" s="126">
        <v>64221</v>
      </c>
      <c r="C505" s="135" t="s">
        <v>1196</v>
      </c>
      <c r="D505" s="189" t="s">
        <v>166</v>
      </c>
      <c r="E505" s="126">
        <v>0</v>
      </c>
      <c r="F505" s="126">
        <v>10</v>
      </c>
      <c r="G505" s="126">
        <v>10</v>
      </c>
      <c r="H505" s="126">
        <v>78110000</v>
      </c>
      <c r="I505" s="128">
        <v>234504</v>
      </c>
      <c r="J505" s="128">
        <f t="shared" si="4"/>
        <v>2345040</v>
      </c>
      <c r="K505" s="96"/>
    </row>
    <row r="506" spans="1:11" ht="30">
      <c r="A506" s="124">
        <f t="shared" si="5"/>
        <v>86</v>
      </c>
      <c r="B506" s="126">
        <v>64221</v>
      </c>
      <c r="C506" s="135" t="s">
        <v>1197</v>
      </c>
      <c r="D506" s="189" t="s">
        <v>166</v>
      </c>
      <c r="E506" s="126">
        <v>0</v>
      </c>
      <c r="F506" s="126">
        <v>10</v>
      </c>
      <c r="G506" s="126">
        <v>10</v>
      </c>
      <c r="H506" s="126">
        <v>78110000</v>
      </c>
      <c r="I506" s="128">
        <v>234504</v>
      </c>
      <c r="J506" s="128">
        <f t="shared" si="4"/>
        <v>2345040</v>
      </c>
      <c r="K506" s="96"/>
    </row>
    <row r="507" spans="1:11" ht="30">
      <c r="A507" s="124">
        <f t="shared" si="5"/>
        <v>87</v>
      </c>
      <c r="B507" s="126">
        <v>64221</v>
      </c>
      <c r="C507" s="135" t="s">
        <v>1198</v>
      </c>
      <c r="D507" s="189" t="s">
        <v>166</v>
      </c>
      <c r="E507" s="126">
        <v>0</v>
      </c>
      <c r="F507" s="126">
        <v>10</v>
      </c>
      <c r="G507" s="126">
        <v>10</v>
      </c>
      <c r="H507" s="126">
        <v>78110000</v>
      </c>
      <c r="I507" s="128">
        <v>234504</v>
      </c>
      <c r="J507" s="128">
        <f t="shared" si="4"/>
        <v>2345040</v>
      </c>
      <c r="K507" s="96"/>
    </row>
    <row r="508" spans="1:11" ht="30">
      <c r="A508" s="124">
        <f t="shared" si="5"/>
        <v>88</v>
      </c>
      <c r="B508" s="126">
        <v>64221</v>
      </c>
      <c r="C508" s="135" t="s">
        <v>1199</v>
      </c>
      <c r="D508" s="189" t="s">
        <v>166</v>
      </c>
      <c r="E508" s="126">
        <v>0</v>
      </c>
      <c r="F508" s="126">
        <v>10</v>
      </c>
      <c r="G508" s="126">
        <v>10</v>
      </c>
      <c r="H508" s="126">
        <v>78110000</v>
      </c>
      <c r="I508" s="128">
        <v>234504</v>
      </c>
      <c r="J508" s="128">
        <f t="shared" si="4"/>
        <v>2345040</v>
      </c>
      <c r="K508" s="96"/>
    </row>
    <row r="509" spans="1:11" ht="30">
      <c r="A509" s="124">
        <f t="shared" si="5"/>
        <v>89</v>
      </c>
      <c r="B509" s="126">
        <v>64221</v>
      </c>
      <c r="C509" s="135" t="s">
        <v>1200</v>
      </c>
      <c r="D509" s="189" t="s">
        <v>166</v>
      </c>
      <c r="E509" s="126">
        <v>0</v>
      </c>
      <c r="F509" s="126">
        <v>10</v>
      </c>
      <c r="G509" s="126">
        <v>10</v>
      </c>
      <c r="H509" s="126">
        <v>78110000</v>
      </c>
      <c r="I509" s="128">
        <v>234504</v>
      </c>
      <c r="J509" s="128">
        <f t="shared" si="4"/>
        <v>2345040</v>
      </c>
      <c r="K509" s="96"/>
    </row>
    <row r="510" spans="1:11" ht="30">
      <c r="A510" s="124">
        <f t="shared" si="5"/>
        <v>90</v>
      </c>
      <c r="B510" s="126">
        <v>64221</v>
      </c>
      <c r="C510" s="135" t="s">
        <v>1201</v>
      </c>
      <c r="D510" s="189" t="s">
        <v>166</v>
      </c>
      <c r="E510" s="126">
        <v>0</v>
      </c>
      <c r="F510" s="126">
        <v>10</v>
      </c>
      <c r="G510" s="126">
        <v>10</v>
      </c>
      <c r="H510" s="126">
        <v>78110000</v>
      </c>
      <c r="I510" s="128">
        <v>234504</v>
      </c>
      <c r="J510" s="128">
        <f t="shared" si="4"/>
        <v>2345040</v>
      </c>
      <c r="K510" s="96"/>
    </row>
    <row r="511" spans="1:11" ht="30">
      <c r="A511" s="124">
        <f t="shared" si="5"/>
        <v>91</v>
      </c>
      <c r="B511" s="126">
        <v>64221</v>
      </c>
      <c r="C511" s="135" t="s">
        <v>1202</v>
      </c>
      <c r="D511" s="189" t="s">
        <v>166</v>
      </c>
      <c r="E511" s="126">
        <v>0</v>
      </c>
      <c r="F511" s="126">
        <v>10</v>
      </c>
      <c r="G511" s="126">
        <v>10</v>
      </c>
      <c r="H511" s="126">
        <v>78110000</v>
      </c>
      <c r="I511" s="128">
        <v>234504</v>
      </c>
      <c r="J511" s="128">
        <f t="shared" si="4"/>
        <v>2345040</v>
      </c>
      <c r="K511" s="96"/>
    </row>
    <row r="512" spans="1:11" ht="30">
      <c r="A512" s="124">
        <f t="shared" si="5"/>
        <v>92</v>
      </c>
      <c r="B512" s="126">
        <v>64221</v>
      </c>
      <c r="C512" s="135" t="s">
        <v>1203</v>
      </c>
      <c r="D512" s="189" t="s">
        <v>166</v>
      </c>
      <c r="E512" s="126">
        <v>0</v>
      </c>
      <c r="F512" s="126">
        <v>10</v>
      </c>
      <c r="G512" s="126">
        <v>10</v>
      </c>
      <c r="H512" s="126">
        <v>78110000</v>
      </c>
      <c r="I512" s="128">
        <v>234504</v>
      </c>
      <c r="J512" s="128">
        <f t="shared" si="4"/>
        <v>2345040</v>
      </c>
      <c r="K512" s="96"/>
    </row>
    <row r="513" spans="1:11" ht="30">
      <c r="A513" s="124">
        <f t="shared" si="5"/>
        <v>93</v>
      </c>
      <c r="B513" s="126">
        <v>64221</v>
      </c>
      <c r="C513" s="135" t="s">
        <v>1204</v>
      </c>
      <c r="D513" s="189" t="s">
        <v>166</v>
      </c>
      <c r="E513" s="126">
        <v>0</v>
      </c>
      <c r="F513" s="126">
        <v>10</v>
      </c>
      <c r="G513" s="126">
        <v>10</v>
      </c>
      <c r="H513" s="126">
        <v>78110000</v>
      </c>
      <c r="I513" s="128">
        <v>234504</v>
      </c>
      <c r="J513" s="128">
        <f t="shared" si="4"/>
        <v>2345040</v>
      </c>
      <c r="K513" s="96"/>
    </row>
    <row r="514" spans="1:11" ht="30">
      <c r="A514" s="124">
        <f t="shared" si="5"/>
        <v>94</v>
      </c>
      <c r="B514" s="126">
        <v>64221</v>
      </c>
      <c r="C514" s="135" t="s">
        <v>1205</v>
      </c>
      <c r="D514" s="189" t="s">
        <v>166</v>
      </c>
      <c r="E514" s="126">
        <v>0</v>
      </c>
      <c r="F514" s="126">
        <v>10</v>
      </c>
      <c r="G514" s="126">
        <v>10</v>
      </c>
      <c r="H514" s="126">
        <v>78110000</v>
      </c>
      <c r="I514" s="128">
        <v>234504</v>
      </c>
      <c r="J514" s="128">
        <f t="shared" si="4"/>
        <v>2345040</v>
      </c>
      <c r="K514" s="96"/>
    </row>
    <row r="515" spans="1:11" ht="30">
      <c r="A515" s="124">
        <f t="shared" si="5"/>
        <v>95</v>
      </c>
      <c r="B515" s="126">
        <v>64221</v>
      </c>
      <c r="C515" s="135" t="s">
        <v>1206</v>
      </c>
      <c r="D515" s="189" t="s">
        <v>166</v>
      </c>
      <c r="E515" s="126">
        <v>0</v>
      </c>
      <c r="F515" s="126">
        <v>10</v>
      </c>
      <c r="G515" s="126">
        <v>10</v>
      </c>
      <c r="H515" s="126">
        <v>78110000</v>
      </c>
      <c r="I515" s="128">
        <v>234504</v>
      </c>
      <c r="J515" s="128">
        <f t="shared" si="4"/>
        <v>2345040</v>
      </c>
      <c r="K515" s="96"/>
    </row>
    <row r="516" spans="1:11" ht="30">
      <c r="A516" s="124">
        <f t="shared" si="5"/>
        <v>96</v>
      </c>
      <c r="B516" s="126">
        <v>64221</v>
      </c>
      <c r="C516" s="135" t="s">
        <v>1207</v>
      </c>
      <c r="D516" s="189" t="s">
        <v>166</v>
      </c>
      <c r="E516" s="126">
        <v>0</v>
      </c>
      <c r="F516" s="126">
        <v>10</v>
      </c>
      <c r="G516" s="126">
        <v>10</v>
      </c>
      <c r="H516" s="126">
        <v>78110000</v>
      </c>
      <c r="I516" s="128">
        <v>234504</v>
      </c>
      <c r="J516" s="128">
        <f t="shared" si="4"/>
        <v>2345040</v>
      </c>
      <c r="K516" s="96"/>
    </row>
    <row r="517" spans="1:11" ht="30">
      <c r="A517" s="124">
        <f t="shared" si="5"/>
        <v>97</v>
      </c>
      <c r="B517" s="126">
        <v>64221</v>
      </c>
      <c r="C517" s="135" t="s">
        <v>1208</v>
      </c>
      <c r="D517" s="189" t="s">
        <v>166</v>
      </c>
      <c r="E517" s="126">
        <v>0</v>
      </c>
      <c r="F517" s="126">
        <v>10</v>
      </c>
      <c r="G517" s="126">
        <v>10</v>
      </c>
      <c r="H517" s="126">
        <v>78110000</v>
      </c>
      <c r="I517" s="128">
        <v>234504</v>
      </c>
      <c r="J517" s="128">
        <f t="shared" si="4"/>
        <v>2345040</v>
      </c>
      <c r="K517" s="96"/>
    </row>
    <row r="518" spans="1:11" ht="30">
      <c r="A518" s="124">
        <f t="shared" si="5"/>
        <v>98</v>
      </c>
      <c r="B518" s="126">
        <v>64221</v>
      </c>
      <c r="C518" s="135" t="s">
        <v>1209</v>
      </c>
      <c r="D518" s="189" t="s">
        <v>166</v>
      </c>
      <c r="E518" s="126">
        <v>0</v>
      </c>
      <c r="F518" s="126">
        <v>10</v>
      </c>
      <c r="G518" s="126">
        <v>10</v>
      </c>
      <c r="H518" s="126">
        <v>78110000</v>
      </c>
      <c r="I518" s="128">
        <v>234504</v>
      </c>
      <c r="J518" s="128">
        <f t="shared" si="4"/>
        <v>2345040</v>
      </c>
      <c r="K518" s="96"/>
    </row>
    <row r="519" spans="1:11" ht="30">
      <c r="A519" s="124">
        <f t="shared" si="5"/>
        <v>99</v>
      </c>
      <c r="B519" s="126">
        <v>64221</v>
      </c>
      <c r="C519" s="135" t="s">
        <v>1210</v>
      </c>
      <c r="D519" s="189" t="s">
        <v>166</v>
      </c>
      <c r="E519" s="126">
        <v>0</v>
      </c>
      <c r="F519" s="126">
        <v>10</v>
      </c>
      <c r="G519" s="126">
        <v>10</v>
      </c>
      <c r="H519" s="126">
        <v>78110000</v>
      </c>
      <c r="I519" s="128">
        <v>234504</v>
      </c>
      <c r="J519" s="128">
        <f t="shared" si="4"/>
        <v>2345040</v>
      </c>
      <c r="K519" s="96"/>
    </row>
    <row r="520" spans="1:11" ht="30">
      <c r="A520" s="124">
        <f t="shared" si="5"/>
        <v>100</v>
      </c>
      <c r="B520" s="126">
        <v>64221</v>
      </c>
      <c r="C520" s="135" t="s">
        <v>1211</v>
      </c>
      <c r="D520" s="189" t="s">
        <v>166</v>
      </c>
      <c r="E520" s="126">
        <v>0</v>
      </c>
      <c r="F520" s="126">
        <v>10</v>
      </c>
      <c r="G520" s="126">
        <v>10</v>
      </c>
      <c r="H520" s="126">
        <v>78110000</v>
      </c>
      <c r="I520" s="128">
        <v>234504</v>
      </c>
      <c r="J520" s="128">
        <f t="shared" si="4"/>
        <v>2345040</v>
      </c>
      <c r="K520" s="96"/>
    </row>
    <row r="521" spans="1:11" ht="30">
      <c r="A521" s="124">
        <f t="shared" si="5"/>
        <v>101</v>
      </c>
      <c r="B521" s="126">
        <v>64221</v>
      </c>
      <c r="C521" s="135" t="s">
        <v>1212</v>
      </c>
      <c r="D521" s="189" t="s">
        <v>166</v>
      </c>
      <c r="E521" s="126">
        <v>0</v>
      </c>
      <c r="F521" s="126">
        <v>10</v>
      </c>
      <c r="G521" s="126">
        <v>10</v>
      </c>
      <c r="H521" s="126">
        <v>78110000</v>
      </c>
      <c r="I521" s="128">
        <v>234504</v>
      </c>
      <c r="J521" s="128">
        <f t="shared" si="4"/>
        <v>2345040</v>
      </c>
      <c r="K521" s="96"/>
    </row>
    <row r="522" spans="1:11" ht="30">
      <c r="A522" s="124">
        <f t="shared" si="5"/>
        <v>102</v>
      </c>
      <c r="B522" s="126">
        <v>64221</v>
      </c>
      <c r="C522" s="135" t="s">
        <v>1213</v>
      </c>
      <c r="D522" s="189" t="s">
        <v>166</v>
      </c>
      <c r="E522" s="126">
        <v>0</v>
      </c>
      <c r="F522" s="126">
        <v>10</v>
      </c>
      <c r="G522" s="126">
        <v>10</v>
      </c>
      <c r="H522" s="126">
        <v>78110000</v>
      </c>
      <c r="I522" s="128">
        <v>234504</v>
      </c>
      <c r="J522" s="128">
        <f t="shared" si="4"/>
        <v>2345040</v>
      </c>
      <c r="K522" s="96"/>
    </row>
    <row r="523" spans="1:11" ht="30">
      <c r="A523" s="124">
        <f t="shared" si="5"/>
        <v>103</v>
      </c>
      <c r="B523" s="126">
        <v>64221</v>
      </c>
      <c r="C523" s="135" t="s">
        <v>1214</v>
      </c>
      <c r="D523" s="189" t="s">
        <v>166</v>
      </c>
      <c r="E523" s="126">
        <v>0</v>
      </c>
      <c r="F523" s="126">
        <v>10</v>
      </c>
      <c r="G523" s="126">
        <v>10</v>
      </c>
      <c r="H523" s="126">
        <v>78110000</v>
      </c>
      <c r="I523" s="128">
        <v>234504</v>
      </c>
      <c r="J523" s="128">
        <f t="shared" si="4"/>
        <v>2345040</v>
      </c>
      <c r="K523" s="96"/>
    </row>
    <row r="524" spans="1:11" ht="30">
      <c r="A524" s="124">
        <f t="shared" si="5"/>
        <v>104</v>
      </c>
      <c r="B524" s="126">
        <v>64221</v>
      </c>
      <c r="C524" s="135" t="s">
        <v>1215</v>
      </c>
      <c r="D524" s="189" t="s">
        <v>166</v>
      </c>
      <c r="E524" s="126">
        <v>0</v>
      </c>
      <c r="F524" s="126">
        <v>10</v>
      </c>
      <c r="G524" s="126">
        <v>10</v>
      </c>
      <c r="H524" s="126">
        <v>78110000</v>
      </c>
      <c r="I524" s="128">
        <v>234504</v>
      </c>
      <c r="J524" s="128">
        <f t="shared" si="4"/>
        <v>2345040</v>
      </c>
      <c r="K524" s="96"/>
    </row>
    <row r="525" spans="1:11" ht="30">
      <c r="A525" s="124">
        <f t="shared" si="5"/>
        <v>105</v>
      </c>
      <c r="B525" s="126">
        <v>64221</v>
      </c>
      <c r="C525" s="135" t="s">
        <v>1216</v>
      </c>
      <c r="D525" s="189" t="s">
        <v>166</v>
      </c>
      <c r="E525" s="126">
        <v>0</v>
      </c>
      <c r="F525" s="126">
        <v>10</v>
      </c>
      <c r="G525" s="126">
        <v>10</v>
      </c>
      <c r="H525" s="126">
        <v>78110000</v>
      </c>
      <c r="I525" s="128">
        <v>234504</v>
      </c>
      <c r="J525" s="128">
        <f t="shared" si="4"/>
        <v>2345040</v>
      </c>
      <c r="K525" s="96"/>
    </row>
    <row r="526" spans="1:11" ht="30">
      <c r="A526" s="124">
        <f t="shared" si="5"/>
        <v>106</v>
      </c>
      <c r="B526" s="126">
        <v>64221</v>
      </c>
      <c r="C526" s="135" t="s">
        <v>1217</v>
      </c>
      <c r="D526" s="189" t="s">
        <v>166</v>
      </c>
      <c r="E526" s="126">
        <v>0</v>
      </c>
      <c r="F526" s="126">
        <v>10</v>
      </c>
      <c r="G526" s="126">
        <v>10</v>
      </c>
      <c r="H526" s="126">
        <v>78110000</v>
      </c>
      <c r="I526" s="128">
        <v>234504</v>
      </c>
      <c r="J526" s="128">
        <f t="shared" si="4"/>
        <v>2345040</v>
      </c>
      <c r="K526" s="96"/>
    </row>
    <row r="527" spans="1:11" ht="30">
      <c r="A527" s="124">
        <f t="shared" si="5"/>
        <v>107</v>
      </c>
      <c r="B527" s="126">
        <v>64221</v>
      </c>
      <c r="C527" s="135" t="s">
        <v>1218</v>
      </c>
      <c r="D527" s="189" t="s">
        <v>166</v>
      </c>
      <c r="E527" s="126">
        <v>0</v>
      </c>
      <c r="F527" s="126">
        <v>10</v>
      </c>
      <c r="G527" s="126">
        <v>10</v>
      </c>
      <c r="H527" s="126">
        <v>78110000</v>
      </c>
      <c r="I527" s="128">
        <v>234504</v>
      </c>
      <c r="J527" s="128">
        <f t="shared" si="4"/>
        <v>2345040</v>
      </c>
      <c r="K527" s="96"/>
    </row>
    <row r="528" spans="1:11" ht="30">
      <c r="A528" s="124">
        <f t="shared" si="5"/>
        <v>108</v>
      </c>
      <c r="B528" s="126">
        <v>64221</v>
      </c>
      <c r="C528" s="135" t="s">
        <v>1219</v>
      </c>
      <c r="D528" s="189" t="s">
        <v>166</v>
      </c>
      <c r="E528" s="126">
        <v>0</v>
      </c>
      <c r="F528" s="126">
        <v>10</v>
      </c>
      <c r="G528" s="126">
        <v>10</v>
      </c>
      <c r="H528" s="126">
        <v>78110000</v>
      </c>
      <c r="I528" s="128">
        <v>234504</v>
      </c>
      <c r="J528" s="128">
        <f t="shared" si="4"/>
        <v>2345040</v>
      </c>
      <c r="K528" s="96"/>
    </row>
    <row r="529" spans="1:11" ht="30">
      <c r="A529" s="124">
        <f t="shared" si="5"/>
        <v>109</v>
      </c>
      <c r="B529" s="126">
        <v>64221</v>
      </c>
      <c r="C529" s="135" t="s">
        <v>1220</v>
      </c>
      <c r="D529" s="189" t="s">
        <v>166</v>
      </c>
      <c r="E529" s="126">
        <v>0</v>
      </c>
      <c r="F529" s="126">
        <v>10</v>
      </c>
      <c r="G529" s="126">
        <v>10</v>
      </c>
      <c r="H529" s="126">
        <v>78110000</v>
      </c>
      <c r="I529" s="128">
        <v>234504</v>
      </c>
      <c r="J529" s="128">
        <f t="shared" si="4"/>
        <v>2345040</v>
      </c>
      <c r="K529" s="96"/>
    </row>
    <row r="530" spans="1:11" ht="45">
      <c r="A530" s="124">
        <f t="shared" si="5"/>
        <v>110</v>
      </c>
      <c r="B530" s="126">
        <v>64221</v>
      </c>
      <c r="C530" s="135" t="s">
        <v>1221</v>
      </c>
      <c r="D530" s="189" t="s">
        <v>166</v>
      </c>
      <c r="E530" s="126">
        <v>0</v>
      </c>
      <c r="F530" s="126">
        <v>10</v>
      </c>
      <c r="G530" s="126">
        <v>10</v>
      </c>
      <c r="H530" s="126">
        <v>78110000</v>
      </c>
      <c r="I530" s="128">
        <v>234504</v>
      </c>
      <c r="J530" s="128">
        <f t="shared" si="4"/>
        <v>2345040</v>
      </c>
      <c r="K530" s="96"/>
    </row>
    <row r="531" spans="1:11" ht="30">
      <c r="A531" s="124">
        <f t="shared" si="5"/>
        <v>111</v>
      </c>
      <c r="B531" s="126">
        <v>64221</v>
      </c>
      <c r="C531" s="135" t="s">
        <v>1222</v>
      </c>
      <c r="D531" s="189" t="s">
        <v>166</v>
      </c>
      <c r="E531" s="126">
        <v>0</v>
      </c>
      <c r="F531" s="126">
        <v>10</v>
      </c>
      <c r="G531" s="126">
        <v>10</v>
      </c>
      <c r="H531" s="126">
        <v>78110000</v>
      </c>
      <c r="I531" s="128">
        <v>234504</v>
      </c>
      <c r="J531" s="128">
        <f t="shared" si="4"/>
        <v>2345040</v>
      </c>
      <c r="K531" s="96"/>
    </row>
    <row r="532" spans="1:11" ht="30">
      <c r="A532" s="124">
        <f t="shared" si="5"/>
        <v>112</v>
      </c>
      <c r="B532" s="126">
        <v>64221</v>
      </c>
      <c r="C532" s="135" t="s">
        <v>1223</v>
      </c>
      <c r="D532" s="189" t="s">
        <v>166</v>
      </c>
      <c r="E532" s="126">
        <v>0</v>
      </c>
      <c r="F532" s="126">
        <v>10</v>
      </c>
      <c r="G532" s="126">
        <v>10</v>
      </c>
      <c r="H532" s="126">
        <v>78110000</v>
      </c>
      <c r="I532" s="128">
        <v>234504</v>
      </c>
      <c r="J532" s="128">
        <f t="shared" si="4"/>
        <v>2345040</v>
      </c>
      <c r="K532" s="96"/>
    </row>
    <row r="533" spans="1:11" ht="30">
      <c r="A533" s="124">
        <f t="shared" si="5"/>
        <v>113</v>
      </c>
      <c r="B533" s="126">
        <v>64221</v>
      </c>
      <c r="C533" s="135" t="s">
        <v>1224</v>
      </c>
      <c r="D533" s="189" t="s">
        <v>166</v>
      </c>
      <c r="E533" s="126">
        <v>0</v>
      </c>
      <c r="F533" s="126">
        <v>10</v>
      </c>
      <c r="G533" s="126">
        <v>10</v>
      </c>
      <c r="H533" s="126">
        <v>78110000</v>
      </c>
      <c r="I533" s="128">
        <v>234504</v>
      </c>
      <c r="J533" s="128">
        <f t="shared" si="4"/>
        <v>2345040</v>
      </c>
      <c r="K533" s="96"/>
    </row>
    <row r="534" spans="1:11" ht="30">
      <c r="A534" s="124">
        <f t="shared" si="5"/>
        <v>114</v>
      </c>
      <c r="B534" s="126">
        <v>64221</v>
      </c>
      <c r="C534" s="135" t="s">
        <v>1225</v>
      </c>
      <c r="D534" s="189" t="s">
        <v>166</v>
      </c>
      <c r="E534" s="126">
        <v>0</v>
      </c>
      <c r="F534" s="126">
        <v>10</v>
      </c>
      <c r="G534" s="126">
        <v>10</v>
      </c>
      <c r="H534" s="126">
        <v>78110000</v>
      </c>
      <c r="I534" s="128">
        <v>234504</v>
      </c>
      <c r="J534" s="128">
        <f t="shared" si="4"/>
        <v>2345040</v>
      </c>
      <c r="K534" s="96"/>
    </row>
    <row r="535" spans="1:11" ht="30">
      <c r="A535" s="124">
        <f t="shared" si="5"/>
        <v>115</v>
      </c>
      <c r="B535" s="126">
        <v>64221</v>
      </c>
      <c r="C535" s="135" t="s">
        <v>1226</v>
      </c>
      <c r="D535" s="189" t="s">
        <v>166</v>
      </c>
      <c r="E535" s="126">
        <v>0</v>
      </c>
      <c r="F535" s="126">
        <v>10</v>
      </c>
      <c r="G535" s="126">
        <v>10</v>
      </c>
      <c r="H535" s="126">
        <v>78110000</v>
      </c>
      <c r="I535" s="128">
        <v>234504</v>
      </c>
      <c r="J535" s="128">
        <f t="shared" si="4"/>
        <v>2345040</v>
      </c>
      <c r="K535" s="96"/>
    </row>
    <row r="536" spans="1:11" ht="30">
      <c r="A536" s="124">
        <f t="shared" si="5"/>
        <v>116</v>
      </c>
      <c r="B536" s="126">
        <v>64221</v>
      </c>
      <c r="C536" s="135" t="s">
        <v>1227</v>
      </c>
      <c r="D536" s="189" t="s">
        <v>166</v>
      </c>
      <c r="E536" s="126">
        <v>0</v>
      </c>
      <c r="F536" s="126">
        <v>10</v>
      </c>
      <c r="G536" s="126">
        <v>10</v>
      </c>
      <c r="H536" s="126">
        <v>78110000</v>
      </c>
      <c r="I536" s="128">
        <v>234504</v>
      </c>
      <c r="J536" s="128">
        <f t="shared" si="4"/>
        <v>2345040</v>
      </c>
      <c r="K536" s="96"/>
    </row>
    <row r="537" spans="1:11" ht="30">
      <c r="A537" s="124">
        <f t="shared" si="5"/>
        <v>117</v>
      </c>
      <c r="B537" s="126">
        <v>64221</v>
      </c>
      <c r="C537" s="135" t="s">
        <v>1228</v>
      </c>
      <c r="D537" s="189" t="s">
        <v>166</v>
      </c>
      <c r="E537" s="126">
        <v>0</v>
      </c>
      <c r="F537" s="126">
        <v>10</v>
      </c>
      <c r="G537" s="126">
        <v>10</v>
      </c>
      <c r="H537" s="126">
        <v>78110000</v>
      </c>
      <c r="I537" s="128">
        <v>234504</v>
      </c>
      <c r="J537" s="128">
        <f t="shared" si="4"/>
        <v>2345040</v>
      </c>
      <c r="K537" s="96"/>
    </row>
    <row r="538" spans="1:11" ht="30">
      <c r="A538" s="124">
        <f t="shared" si="5"/>
        <v>118</v>
      </c>
      <c r="B538" s="126">
        <v>64221</v>
      </c>
      <c r="C538" s="135" t="s">
        <v>1229</v>
      </c>
      <c r="D538" s="189" t="s">
        <v>166</v>
      </c>
      <c r="E538" s="126">
        <v>0</v>
      </c>
      <c r="F538" s="126">
        <v>10</v>
      </c>
      <c r="G538" s="126">
        <v>10</v>
      </c>
      <c r="H538" s="126">
        <v>78110000</v>
      </c>
      <c r="I538" s="128">
        <v>234504</v>
      </c>
      <c r="J538" s="128">
        <f t="shared" si="4"/>
        <v>2345040</v>
      </c>
      <c r="K538" s="96"/>
    </row>
    <row r="539" spans="1:11" ht="30">
      <c r="A539" s="124">
        <f t="shared" si="5"/>
        <v>119</v>
      </c>
      <c r="B539" s="126">
        <v>64221</v>
      </c>
      <c r="C539" s="135" t="s">
        <v>1230</v>
      </c>
      <c r="D539" s="189" t="s">
        <v>166</v>
      </c>
      <c r="E539" s="126">
        <v>0</v>
      </c>
      <c r="F539" s="126">
        <v>10</v>
      </c>
      <c r="G539" s="126">
        <v>10</v>
      </c>
      <c r="H539" s="126">
        <v>78110000</v>
      </c>
      <c r="I539" s="128">
        <v>234504</v>
      </c>
      <c r="J539" s="128">
        <f t="shared" si="4"/>
        <v>2345040</v>
      </c>
      <c r="K539" s="96"/>
    </row>
    <row r="540" spans="1:11" ht="30">
      <c r="A540" s="124">
        <f t="shared" si="5"/>
        <v>120</v>
      </c>
      <c r="B540" s="126">
        <v>64221</v>
      </c>
      <c r="C540" s="135" t="s">
        <v>1231</v>
      </c>
      <c r="D540" s="189" t="s">
        <v>166</v>
      </c>
      <c r="E540" s="126">
        <v>0</v>
      </c>
      <c r="F540" s="126">
        <v>10</v>
      </c>
      <c r="G540" s="126">
        <v>10</v>
      </c>
      <c r="H540" s="126">
        <v>78110000</v>
      </c>
      <c r="I540" s="128">
        <v>234504</v>
      </c>
      <c r="J540" s="128">
        <f t="shared" si="4"/>
        <v>2345040</v>
      </c>
      <c r="K540" s="96"/>
    </row>
    <row r="541" spans="1:11" ht="30">
      <c r="A541" s="124">
        <f t="shared" si="5"/>
        <v>121</v>
      </c>
      <c r="B541" s="126">
        <v>64221</v>
      </c>
      <c r="C541" s="135" t="s">
        <v>1232</v>
      </c>
      <c r="D541" s="189" t="s">
        <v>166</v>
      </c>
      <c r="E541" s="126">
        <v>0</v>
      </c>
      <c r="F541" s="126">
        <v>10</v>
      </c>
      <c r="G541" s="126">
        <v>10</v>
      </c>
      <c r="H541" s="126">
        <v>78110000</v>
      </c>
      <c r="I541" s="128">
        <v>234504</v>
      </c>
      <c r="J541" s="128">
        <f t="shared" si="4"/>
        <v>2345040</v>
      </c>
      <c r="K541" s="96"/>
    </row>
    <row r="542" spans="1:11" ht="30">
      <c r="A542" s="124">
        <f t="shared" si="5"/>
        <v>122</v>
      </c>
      <c r="B542" s="126">
        <v>64221</v>
      </c>
      <c r="C542" s="135" t="s">
        <v>1233</v>
      </c>
      <c r="D542" s="189" t="s">
        <v>166</v>
      </c>
      <c r="E542" s="126">
        <v>0</v>
      </c>
      <c r="F542" s="126">
        <v>10</v>
      </c>
      <c r="G542" s="126">
        <v>10</v>
      </c>
      <c r="H542" s="126">
        <v>78110000</v>
      </c>
      <c r="I542" s="128">
        <v>234504</v>
      </c>
      <c r="J542" s="128">
        <f t="shared" si="4"/>
        <v>2345040</v>
      </c>
      <c r="K542" s="96"/>
    </row>
    <row r="543" spans="1:11" ht="30">
      <c r="A543" s="124">
        <f t="shared" si="5"/>
        <v>123</v>
      </c>
      <c r="B543" s="126">
        <v>64221</v>
      </c>
      <c r="C543" s="135" t="s">
        <v>1234</v>
      </c>
      <c r="D543" s="189" t="s">
        <v>166</v>
      </c>
      <c r="E543" s="126">
        <v>0</v>
      </c>
      <c r="F543" s="126">
        <v>20</v>
      </c>
      <c r="G543" s="126">
        <v>20</v>
      </c>
      <c r="H543" s="126">
        <v>78110000</v>
      </c>
      <c r="I543" s="128">
        <v>234504</v>
      </c>
      <c r="J543" s="128">
        <f t="shared" si="4"/>
        <v>4690080</v>
      </c>
      <c r="K543" s="96"/>
    </row>
    <row r="544" spans="1:11" ht="30">
      <c r="A544" s="124">
        <f t="shared" si="5"/>
        <v>124</v>
      </c>
      <c r="B544" s="126">
        <v>64221</v>
      </c>
      <c r="C544" s="135" t="s">
        <v>1235</v>
      </c>
      <c r="D544" s="189" t="s">
        <v>166</v>
      </c>
      <c r="E544" s="126">
        <v>0</v>
      </c>
      <c r="F544" s="126">
        <v>10</v>
      </c>
      <c r="G544" s="126">
        <v>10</v>
      </c>
      <c r="H544" s="126">
        <v>78110000</v>
      </c>
      <c r="I544" s="128">
        <v>234504</v>
      </c>
      <c r="J544" s="128">
        <f t="shared" si="4"/>
        <v>2345040</v>
      </c>
      <c r="K544" s="96"/>
    </row>
    <row r="545" spans="1:11" ht="30">
      <c r="A545" s="124">
        <f t="shared" si="5"/>
        <v>125</v>
      </c>
      <c r="B545" s="126">
        <v>64221</v>
      </c>
      <c r="C545" s="135" t="s">
        <v>1236</v>
      </c>
      <c r="D545" s="189" t="s">
        <v>166</v>
      </c>
      <c r="E545" s="126">
        <v>0</v>
      </c>
      <c r="F545" s="126">
        <v>20</v>
      </c>
      <c r="G545" s="126">
        <v>20</v>
      </c>
      <c r="H545" s="126">
        <v>78110000</v>
      </c>
      <c r="I545" s="128">
        <v>234504</v>
      </c>
      <c r="J545" s="128">
        <f t="shared" si="4"/>
        <v>4690080</v>
      </c>
      <c r="K545" s="96"/>
    </row>
    <row r="546" spans="1:11" ht="30">
      <c r="A546" s="124">
        <f t="shared" si="5"/>
        <v>126</v>
      </c>
      <c r="B546" s="126">
        <v>64221</v>
      </c>
      <c r="C546" s="135" t="s">
        <v>1237</v>
      </c>
      <c r="D546" s="189" t="s">
        <v>166</v>
      </c>
      <c r="E546" s="126">
        <v>0</v>
      </c>
      <c r="F546" s="126">
        <v>10</v>
      </c>
      <c r="G546" s="126">
        <v>10</v>
      </c>
      <c r="H546" s="126">
        <v>78110000</v>
      </c>
      <c r="I546" s="128">
        <v>234504</v>
      </c>
      <c r="J546" s="128">
        <f t="shared" si="4"/>
        <v>2345040</v>
      </c>
      <c r="K546" s="96"/>
    </row>
    <row r="547" spans="1:11" ht="30">
      <c r="A547" s="124">
        <f t="shared" si="5"/>
        <v>127</v>
      </c>
      <c r="B547" s="126">
        <v>64221</v>
      </c>
      <c r="C547" s="135" t="s">
        <v>1238</v>
      </c>
      <c r="D547" s="189" t="s">
        <v>166</v>
      </c>
      <c r="E547" s="126">
        <v>0</v>
      </c>
      <c r="F547" s="126">
        <v>10</v>
      </c>
      <c r="G547" s="126">
        <v>10</v>
      </c>
      <c r="H547" s="126">
        <v>78110000</v>
      </c>
      <c r="I547" s="128">
        <v>234504</v>
      </c>
      <c r="J547" s="128">
        <f t="shared" si="4"/>
        <v>2345040</v>
      </c>
      <c r="K547" s="96"/>
    </row>
    <row r="548" spans="1:11" ht="30">
      <c r="A548" s="124">
        <f t="shared" si="5"/>
        <v>128</v>
      </c>
      <c r="B548" s="126">
        <v>64221</v>
      </c>
      <c r="C548" s="135" t="s">
        <v>1239</v>
      </c>
      <c r="D548" s="189" t="s">
        <v>166</v>
      </c>
      <c r="E548" s="126">
        <v>0</v>
      </c>
      <c r="F548" s="126">
        <v>10</v>
      </c>
      <c r="G548" s="126">
        <v>10</v>
      </c>
      <c r="H548" s="126">
        <v>78110000</v>
      </c>
      <c r="I548" s="128">
        <v>234504</v>
      </c>
      <c r="J548" s="128">
        <f t="shared" si="4"/>
        <v>2345040</v>
      </c>
      <c r="K548" s="96"/>
    </row>
    <row r="549" spans="1:11" ht="30">
      <c r="A549" s="124">
        <f t="shared" si="5"/>
        <v>129</v>
      </c>
      <c r="B549" s="126">
        <v>64221</v>
      </c>
      <c r="C549" s="135" t="s">
        <v>1240</v>
      </c>
      <c r="D549" s="189" t="s">
        <v>166</v>
      </c>
      <c r="E549" s="126">
        <v>0</v>
      </c>
      <c r="F549" s="126">
        <v>20</v>
      </c>
      <c r="G549" s="126">
        <v>20</v>
      </c>
      <c r="H549" s="126">
        <v>78110000</v>
      </c>
      <c r="I549" s="128">
        <v>234504</v>
      </c>
      <c r="J549" s="128">
        <f t="shared" si="4"/>
        <v>4690080</v>
      </c>
      <c r="K549" s="96"/>
    </row>
    <row r="550" spans="1:11" ht="30">
      <c r="A550" s="124">
        <f t="shared" si="5"/>
        <v>130</v>
      </c>
      <c r="B550" s="126">
        <v>64221</v>
      </c>
      <c r="C550" s="135" t="s">
        <v>1241</v>
      </c>
      <c r="D550" s="189" t="s">
        <v>166</v>
      </c>
      <c r="E550" s="126">
        <v>0</v>
      </c>
      <c r="F550" s="126">
        <v>20</v>
      </c>
      <c r="G550" s="126">
        <v>20</v>
      </c>
      <c r="H550" s="126">
        <v>78110000</v>
      </c>
      <c r="I550" s="128">
        <v>234504</v>
      </c>
      <c r="J550" s="128">
        <f t="shared" si="4"/>
        <v>4690080</v>
      </c>
      <c r="K550" s="96"/>
    </row>
    <row r="551" spans="1:11" ht="30">
      <c r="A551" s="124">
        <f t="shared" si="5"/>
        <v>131</v>
      </c>
      <c r="B551" s="126">
        <v>64221</v>
      </c>
      <c r="C551" s="135" t="s">
        <v>1242</v>
      </c>
      <c r="D551" s="189" t="s">
        <v>166</v>
      </c>
      <c r="E551" s="126">
        <v>0</v>
      </c>
      <c r="F551" s="126">
        <v>10</v>
      </c>
      <c r="G551" s="126">
        <v>10</v>
      </c>
      <c r="H551" s="126">
        <v>78110000</v>
      </c>
      <c r="I551" s="128">
        <v>234504</v>
      </c>
      <c r="J551" s="128">
        <f t="shared" si="4"/>
        <v>2345040</v>
      </c>
      <c r="K551" s="96"/>
    </row>
    <row r="552" spans="1:11" ht="30">
      <c r="A552" s="124">
        <f t="shared" si="5"/>
        <v>132</v>
      </c>
      <c r="B552" s="126">
        <v>64221</v>
      </c>
      <c r="C552" s="135" t="s">
        <v>1243</v>
      </c>
      <c r="D552" s="189" t="s">
        <v>166</v>
      </c>
      <c r="E552" s="126">
        <v>0</v>
      </c>
      <c r="F552" s="126">
        <v>10</v>
      </c>
      <c r="G552" s="126">
        <v>10</v>
      </c>
      <c r="H552" s="126">
        <v>78110000</v>
      </c>
      <c r="I552" s="128">
        <v>234504</v>
      </c>
      <c r="J552" s="128">
        <f t="shared" si="4"/>
        <v>2345040</v>
      </c>
      <c r="K552" s="96"/>
    </row>
    <row r="553" spans="1:11" ht="30">
      <c r="A553" s="124">
        <f t="shared" si="5"/>
        <v>133</v>
      </c>
      <c r="B553" s="126">
        <v>64221</v>
      </c>
      <c r="C553" s="135" t="s">
        <v>1244</v>
      </c>
      <c r="D553" s="189" t="s">
        <v>166</v>
      </c>
      <c r="E553" s="126">
        <v>0</v>
      </c>
      <c r="F553" s="126">
        <v>10</v>
      </c>
      <c r="G553" s="126">
        <v>10</v>
      </c>
      <c r="H553" s="126">
        <v>78110000</v>
      </c>
      <c r="I553" s="128">
        <v>234504</v>
      </c>
      <c r="J553" s="128">
        <f t="shared" si="4"/>
        <v>2345040</v>
      </c>
      <c r="K553" s="96"/>
    </row>
    <row r="554" spans="1:11" ht="30">
      <c r="A554" s="124">
        <f t="shared" si="5"/>
        <v>134</v>
      </c>
      <c r="B554" s="126">
        <v>64221</v>
      </c>
      <c r="C554" s="135" t="s">
        <v>1245</v>
      </c>
      <c r="D554" s="189" t="s">
        <v>166</v>
      </c>
      <c r="E554" s="126">
        <v>0</v>
      </c>
      <c r="F554" s="126">
        <v>10</v>
      </c>
      <c r="G554" s="126">
        <v>10</v>
      </c>
      <c r="H554" s="126">
        <v>78110000</v>
      </c>
      <c r="I554" s="128">
        <v>234504</v>
      </c>
      <c r="J554" s="128">
        <f t="shared" si="4"/>
        <v>2345040</v>
      </c>
      <c r="K554" s="96"/>
    </row>
    <row r="555" spans="1:11" ht="30">
      <c r="A555" s="124">
        <f t="shared" si="5"/>
        <v>135</v>
      </c>
      <c r="B555" s="126">
        <v>64221</v>
      </c>
      <c r="C555" s="135" t="s">
        <v>1246</v>
      </c>
      <c r="D555" s="189" t="s">
        <v>166</v>
      </c>
      <c r="E555" s="126">
        <v>0</v>
      </c>
      <c r="F555" s="126">
        <v>10</v>
      </c>
      <c r="G555" s="126">
        <v>10</v>
      </c>
      <c r="H555" s="126">
        <v>78110000</v>
      </c>
      <c r="I555" s="128">
        <v>234504</v>
      </c>
      <c r="J555" s="128">
        <f t="shared" si="4"/>
        <v>2345040</v>
      </c>
      <c r="K555" s="96"/>
    </row>
    <row r="556" spans="1:11" ht="30">
      <c r="A556" s="124">
        <f t="shared" si="5"/>
        <v>136</v>
      </c>
      <c r="B556" s="126">
        <v>64221</v>
      </c>
      <c r="C556" s="135" t="s">
        <v>1247</v>
      </c>
      <c r="D556" s="189" t="s">
        <v>166</v>
      </c>
      <c r="E556" s="126">
        <v>0</v>
      </c>
      <c r="F556" s="126">
        <v>10</v>
      </c>
      <c r="G556" s="126">
        <v>10</v>
      </c>
      <c r="H556" s="126">
        <v>78110000</v>
      </c>
      <c r="I556" s="128">
        <v>234504</v>
      </c>
      <c r="J556" s="128">
        <f t="shared" si="4"/>
        <v>2345040</v>
      </c>
      <c r="K556" s="96"/>
    </row>
    <row r="557" spans="1:11" ht="30">
      <c r="A557" s="124">
        <f t="shared" si="5"/>
        <v>137</v>
      </c>
      <c r="B557" s="126">
        <v>64221</v>
      </c>
      <c r="C557" s="135" t="s">
        <v>1248</v>
      </c>
      <c r="D557" s="189" t="s">
        <v>166</v>
      </c>
      <c r="E557" s="126">
        <v>0</v>
      </c>
      <c r="F557" s="126">
        <v>10</v>
      </c>
      <c r="G557" s="126">
        <v>10</v>
      </c>
      <c r="H557" s="126">
        <v>78110000</v>
      </c>
      <c r="I557" s="128">
        <v>234504</v>
      </c>
      <c r="J557" s="128">
        <f t="shared" si="4"/>
        <v>2345040</v>
      </c>
      <c r="K557" s="96"/>
    </row>
    <row r="558" spans="1:11" ht="30">
      <c r="A558" s="124">
        <f t="shared" si="5"/>
        <v>138</v>
      </c>
      <c r="B558" s="126">
        <v>64221</v>
      </c>
      <c r="C558" s="135" t="s">
        <v>1249</v>
      </c>
      <c r="D558" s="189" t="s">
        <v>166</v>
      </c>
      <c r="E558" s="126">
        <v>0</v>
      </c>
      <c r="F558" s="126">
        <v>10</v>
      </c>
      <c r="G558" s="126">
        <v>10</v>
      </c>
      <c r="H558" s="126">
        <v>78110000</v>
      </c>
      <c r="I558" s="128">
        <v>234504</v>
      </c>
      <c r="J558" s="128">
        <f t="shared" si="4"/>
        <v>2345040</v>
      </c>
      <c r="K558" s="96"/>
    </row>
    <row r="559" spans="1:11" ht="30">
      <c r="A559" s="124">
        <f t="shared" si="5"/>
        <v>139</v>
      </c>
      <c r="B559" s="126">
        <v>64221</v>
      </c>
      <c r="C559" s="135" t="s">
        <v>1250</v>
      </c>
      <c r="D559" s="189" t="s">
        <v>166</v>
      </c>
      <c r="E559" s="126">
        <v>0</v>
      </c>
      <c r="F559" s="126">
        <v>10</v>
      </c>
      <c r="G559" s="126">
        <v>10</v>
      </c>
      <c r="H559" s="126">
        <v>78110000</v>
      </c>
      <c r="I559" s="128">
        <v>234504</v>
      </c>
      <c r="J559" s="128">
        <f t="shared" si="4"/>
        <v>2345040</v>
      </c>
      <c r="K559" s="96"/>
    </row>
    <row r="560" spans="1:11" ht="30">
      <c r="A560" s="124">
        <f t="shared" si="5"/>
        <v>140</v>
      </c>
      <c r="B560" s="126">
        <v>64221</v>
      </c>
      <c r="C560" s="135" t="s">
        <v>1251</v>
      </c>
      <c r="D560" s="189" t="s">
        <v>166</v>
      </c>
      <c r="E560" s="126">
        <v>0</v>
      </c>
      <c r="F560" s="126">
        <v>10</v>
      </c>
      <c r="G560" s="126">
        <v>10</v>
      </c>
      <c r="H560" s="126">
        <v>78110000</v>
      </c>
      <c r="I560" s="128">
        <v>234504</v>
      </c>
      <c r="J560" s="128">
        <f t="shared" si="4"/>
        <v>2345040</v>
      </c>
      <c r="K560" s="96"/>
    </row>
    <row r="561" spans="1:11" ht="30">
      <c r="A561" s="124">
        <f t="shared" si="5"/>
        <v>141</v>
      </c>
      <c r="B561" s="126">
        <v>64221</v>
      </c>
      <c r="C561" s="135" t="s">
        <v>1252</v>
      </c>
      <c r="D561" s="189" t="s">
        <v>166</v>
      </c>
      <c r="E561" s="126">
        <v>0</v>
      </c>
      <c r="F561" s="126">
        <v>10</v>
      </c>
      <c r="G561" s="126">
        <v>10</v>
      </c>
      <c r="H561" s="126">
        <v>78110000</v>
      </c>
      <c r="I561" s="128">
        <v>234504</v>
      </c>
      <c r="J561" s="128">
        <f t="shared" si="4"/>
        <v>2345040</v>
      </c>
      <c r="K561" s="96"/>
    </row>
    <row r="562" spans="1:11" ht="30">
      <c r="A562" s="124">
        <f t="shared" si="5"/>
        <v>142</v>
      </c>
      <c r="B562" s="126">
        <v>64221</v>
      </c>
      <c r="C562" s="135" t="s">
        <v>1253</v>
      </c>
      <c r="D562" s="189" t="s">
        <v>166</v>
      </c>
      <c r="E562" s="126">
        <v>0</v>
      </c>
      <c r="F562" s="126">
        <v>20</v>
      </c>
      <c r="G562" s="126">
        <v>20</v>
      </c>
      <c r="H562" s="126">
        <v>78110000</v>
      </c>
      <c r="I562" s="128">
        <v>234504</v>
      </c>
      <c r="J562" s="128">
        <f t="shared" ref="J562:J625" si="6">I562*F562</f>
        <v>4690080</v>
      </c>
      <c r="K562" s="96"/>
    </row>
    <row r="563" spans="1:11" ht="30">
      <c r="A563" s="124">
        <f t="shared" ref="A563:A626" si="7">A562+1</f>
        <v>143</v>
      </c>
      <c r="B563" s="126">
        <v>64221</v>
      </c>
      <c r="C563" s="135" t="s">
        <v>1254</v>
      </c>
      <c r="D563" s="189" t="s">
        <v>166</v>
      </c>
      <c r="E563" s="126">
        <v>0</v>
      </c>
      <c r="F563" s="126">
        <v>10</v>
      </c>
      <c r="G563" s="126">
        <v>10</v>
      </c>
      <c r="H563" s="126">
        <v>78110000</v>
      </c>
      <c r="I563" s="128">
        <v>234504</v>
      </c>
      <c r="J563" s="128">
        <f t="shared" si="6"/>
        <v>2345040</v>
      </c>
      <c r="K563" s="96"/>
    </row>
    <row r="564" spans="1:11" ht="30">
      <c r="A564" s="124">
        <f t="shared" si="7"/>
        <v>144</v>
      </c>
      <c r="B564" s="126">
        <v>64221</v>
      </c>
      <c r="C564" s="135" t="s">
        <v>1255</v>
      </c>
      <c r="D564" s="189" t="s">
        <v>166</v>
      </c>
      <c r="E564" s="126">
        <v>0</v>
      </c>
      <c r="F564" s="126">
        <v>10</v>
      </c>
      <c r="G564" s="126">
        <v>10</v>
      </c>
      <c r="H564" s="126">
        <v>78110000</v>
      </c>
      <c r="I564" s="128">
        <v>234504</v>
      </c>
      <c r="J564" s="128">
        <f t="shared" si="6"/>
        <v>2345040</v>
      </c>
      <c r="K564" s="96"/>
    </row>
    <row r="565" spans="1:11" ht="30.75" customHeight="1">
      <c r="A565" s="124">
        <f t="shared" si="7"/>
        <v>145</v>
      </c>
      <c r="B565" s="126">
        <v>64221</v>
      </c>
      <c r="C565" s="135" t="s">
        <v>1256</v>
      </c>
      <c r="D565" s="189" t="s">
        <v>166</v>
      </c>
      <c r="E565" s="126">
        <v>0</v>
      </c>
      <c r="F565" s="126">
        <v>10</v>
      </c>
      <c r="G565" s="126">
        <v>10</v>
      </c>
      <c r="H565" s="126">
        <v>78110000</v>
      </c>
      <c r="I565" s="128">
        <v>234504</v>
      </c>
      <c r="J565" s="128">
        <f t="shared" si="6"/>
        <v>2345040</v>
      </c>
      <c r="K565" s="96"/>
    </row>
    <row r="566" spans="1:11" ht="30">
      <c r="A566" s="124">
        <f t="shared" si="7"/>
        <v>146</v>
      </c>
      <c r="B566" s="126">
        <v>64221</v>
      </c>
      <c r="C566" s="135" t="s">
        <v>1257</v>
      </c>
      <c r="D566" s="189" t="s">
        <v>166</v>
      </c>
      <c r="E566" s="126">
        <v>0</v>
      </c>
      <c r="F566" s="126">
        <v>10</v>
      </c>
      <c r="G566" s="126">
        <v>10</v>
      </c>
      <c r="H566" s="126">
        <v>78110000</v>
      </c>
      <c r="I566" s="128">
        <v>234504</v>
      </c>
      <c r="J566" s="128">
        <f t="shared" si="6"/>
        <v>2345040</v>
      </c>
      <c r="K566" s="96"/>
    </row>
    <row r="567" spans="1:11" ht="30">
      <c r="A567" s="124">
        <f t="shared" si="7"/>
        <v>147</v>
      </c>
      <c r="B567" s="126">
        <v>64221</v>
      </c>
      <c r="C567" s="135" t="s">
        <v>1258</v>
      </c>
      <c r="D567" s="189" t="s">
        <v>166</v>
      </c>
      <c r="E567" s="126">
        <v>0</v>
      </c>
      <c r="F567" s="126">
        <v>10</v>
      </c>
      <c r="G567" s="126">
        <v>10</v>
      </c>
      <c r="H567" s="126">
        <v>78110000</v>
      </c>
      <c r="I567" s="128">
        <v>234504</v>
      </c>
      <c r="J567" s="128">
        <f t="shared" si="6"/>
        <v>2345040</v>
      </c>
      <c r="K567" s="96"/>
    </row>
    <row r="568" spans="1:11" ht="30">
      <c r="A568" s="124">
        <f t="shared" si="7"/>
        <v>148</v>
      </c>
      <c r="B568" s="126">
        <v>64221</v>
      </c>
      <c r="C568" s="135" t="s">
        <v>1259</v>
      </c>
      <c r="D568" s="189" t="s">
        <v>166</v>
      </c>
      <c r="E568" s="126">
        <v>0</v>
      </c>
      <c r="F568" s="126">
        <v>10</v>
      </c>
      <c r="G568" s="126">
        <v>10</v>
      </c>
      <c r="H568" s="126">
        <v>78110000</v>
      </c>
      <c r="I568" s="128">
        <v>234504</v>
      </c>
      <c r="J568" s="128">
        <f t="shared" si="6"/>
        <v>2345040</v>
      </c>
      <c r="K568" s="96"/>
    </row>
    <row r="569" spans="1:11" ht="30">
      <c r="A569" s="124">
        <f t="shared" si="7"/>
        <v>149</v>
      </c>
      <c r="B569" s="126">
        <v>64221</v>
      </c>
      <c r="C569" s="135" t="s">
        <v>1260</v>
      </c>
      <c r="D569" s="189" t="s">
        <v>166</v>
      </c>
      <c r="E569" s="126">
        <v>0</v>
      </c>
      <c r="F569" s="126">
        <v>10</v>
      </c>
      <c r="G569" s="126">
        <v>10</v>
      </c>
      <c r="H569" s="126">
        <v>78110000</v>
      </c>
      <c r="I569" s="128">
        <v>234504</v>
      </c>
      <c r="J569" s="128">
        <f t="shared" si="6"/>
        <v>2345040</v>
      </c>
      <c r="K569" s="96"/>
    </row>
    <row r="570" spans="1:11" ht="30">
      <c r="A570" s="124">
        <f t="shared" si="7"/>
        <v>150</v>
      </c>
      <c r="B570" s="126">
        <v>64221</v>
      </c>
      <c r="C570" s="135" t="s">
        <v>1261</v>
      </c>
      <c r="D570" s="189" t="s">
        <v>166</v>
      </c>
      <c r="E570" s="126">
        <v>0</v>
      </c>
      <c r="F570" s="126">
        <v>10</v>
      </c>
      <c r="G570" s="126">
        <v>10</v>
      </c>
      <c r="H570" s="126">
        <v>78110000</v>
      </c>
      <c r="I570" s="128">
        <v>234504</v>
      </c>
      <c r="J570" s="128">
        <f t="shared" si="6"/>
        <v>2345040</v>
      </c>
      <c r="K570" s="96"/>
    </row>
    <row r="571" spans="1:11" ht="30">
      <c r="A571" s="124">
        <f t="shared" si="7"/>
        <v>151</v>
      </c>
      <c r="B571" s="126">
        <v>64221</v>
      </c>
      <c r="C571" s="135" t="s">
        <v>1262</v>
      </c>
      <c r="D571" s="189" t="s">
        <v>166</v>
      </c>
      <c r="E571" s="126">
        <v>0</v>
      </c>
      <c r="F571" s="126">
        <v>20</v>
      </c>
      <c r="G571" s="126">
        <v>20</v>
      </c>
      <c r="H571" s="126">
        <v>78110000</v>
      </c>
      <c r="I571" s="128">
        <v>234504</v>
      </c>
      <c r="J571" s="128">
        <f t="shared" si="6"/>
        <v>4690080</v>
      </c>
      <c r="K571" s="96"/>
    </row>
    <row r="572" spans="1:11" ht="30">
      <c r="A572" s="124">
        <f t="shared" si="7"/>
        <v>152</v>
      </c>
      <c r="B572" s="126">
        <v>64221</v>
      </c>
      <c r="C572" s="135" t="s">
        <v>1263</v>
      </c>
      <c r="D572" s="189" t="s">
        <v>166</v>
      </c>
      <c r="E572" s="126">
        <v>0</v>
      </c>
      <c r="F572" s="126">
        <v>10</v>
      </c>
      <c r="G572" s="126">
        <v>10</v>
      </c>
      <c r="H572" s="126">
        <v>78110000</v>
      </c>
      <c r="I572" s="128">
        <v>234504</v>
      </c>
      <c r="J572" s="128">
        <f t="shared" si="6"/>
        <v>2345040</v>
      </c>
      <c r="K572" s="96"/>
    </row>
    <row r="573" spans="1:11" ht="23.25" customHeight="1">
      <c r="A573" s="124">
        <f t="shared" si="7"/>
        <v>153</v>
      </c>
      <c r="B573" s="126">
        <v>64221</v>
      </c>
      <c r="C573" s="135" t="s">
        <v>1264</v>
      </c>
      <c r="D573" s="189" t="s">
        <v>166</v>
      </c>
      <c r="E573" s="126">
        <v>0</v>
      </c>
      <c r="F573" s="126">
        <v>10</v>
      </c>
      <c r="G573" s="126">
        <v>10</v>
      </c>
      <c r="H573" s="126">
        <v>78110000</v>
      </c>
      <c r="I573" s="128">
        <v>234504</v>
      </c>
      <c r="J573" s="128">
        <f t="shared" si="6"/>
        <v>2345040</v>
      </c>
      <c r="K573" s="96"/>
    </row>
    <row r="574" spans="1:11" ht="30">
      <c r="A574" s="124">
        <f t="shared" si="7"/>
        <v>154</v>
      </c>
      <c r="B574" s="126">
        <v>64221</v>
      </c>
      <c r="C574" s="135" t="s">
        <v>1265</v>
      </c>
      <c r="D574" s="189" t="s">
        <v>166</v>
      </c>
      <c r="E574" s="126">
        <v>0</v>
      </c>
      <c r="F574" s="126">
        <v>10</v>
      </c>
      <c r="G574" s="126">
        <v>10</v>
      </c>
      <c r="H574" s="126">
        <v>78110000</v>
      </c>
      <c r="I574" s="128">
        <v>234504</v>
      </c>
      <c r="J574" s="128">
        <f t="shared" si="6"/>
        <v>2345040</v>
      </c>
      <c r="K574" s="96"/>
    </row>
    <row r="575" spans="1:11" ht="30">
      <c r="A575" s="124">
        <f t="shared" si="7"/>
        <v>155</v>
      </c>
      <c r="B575" s="126">
        <v>64221</v>
      </c>
      <c r="C575" s="135" t="s">
        <v>1266</v>
      </c>
      <c r="D575" s="189" t="s">
        <v>166</v>
      </c>
      <c r="E575" s="126">
        <v>0</v>
      </c>
      <c r="F575" s="126">
        <v>10</v>
      </c>
      <c r="G575" s="126">
        <v>10</v>
      </c>
      <c r="H575" s="126">
        <v>78110000</v>
      </c>
      <c r="I575" s="128">
        <v>234504</v>
      </c>
      <c r="J575" s="128">
        <f t="shared" si="6"/>
        <v>2345040</v>
      </c>
      <c r="K575" s="96"/>
    </row>
    <row r="576" spans="1:11" ht="30">
      <c r="A576" s="124">
        <f t="shared" si="7"/>
        <v>156</v>
      </c>
      <c r="B576" s="126">
        <v>64221</v>
      </c>
      <c r="C576" s="135" t="s">
        <v>1267</v>
      </c>
      <c r="D576" s="189" t="s">
        <v>166</v>
      </c>
      <c r="E576" s="126">
        <v>0</v>
      </c>
      <c r="F576" s="126">
        <v>10</v>
      </c>
      <c r="G576" s="126">
        <v>10</v>
      </c>
      <c r="H576" s="126">
        <v>78110000</v>
      </c>
      <c r="I576" s="128">
        <v>234504</v>
      </c>
      <c r="J576" s="128">
        <f t="shared" si="6"/>
        <v>2345040</v>
      </c>
      <c r="K576" s="96"/>
    </row>
    <row r="577" spans="1:11" ht="30">
      <c r="A577" s="124">
        <f t="shared" si="7"/>
        <v>157</v>
      </c>
      <c r="B577" s="126">
        <v>64221</v>
      </c>
      <c r="C577" s="135" t="s">
        <v>1268</v>
      </c>
      <c r="D577" s="189" t="s">
        <v>166</v>
      </c>
      <c r="E577" s="126">
        <v>0</v>
      </c>
      <c r="F577" s="126">
        <v>10</v>
      </c>
      <c r="G577" s="126">
        <v>10</v>
      </c>
      <c r="H577" s="126">
        <v>78110000</v>
      </c>
      <c r="I577" s="128">
        <v>234504</v>
      </c>
      <c r="J577" s="128">
        <f t="shared" si="6"/>
        <v>2345040</v>
      </c>
      <c r="K577" s="96"/>
    </row>
    <row r="578" spans="1:11" ht="30">
      <c r="A578" s="124">
        <f t="shared" si="7"/>
        <v>158</v>
      </c>
      <c r="B578" s="126">
        <v>64221</v>
      </c>
      <c r="C578" s="135" t="s">
        <v>1269</v>
      </c>
      <c r="D578" s="189" t="s">
        <v>166</v>
      </c>
      <c r="E578" s="126">
        <v>0</v>
      </c>
      <c r="F578" s="126">
        <v>10</v>
      </c>
      <c r="G578" s="126">
        <v>10</v>
      </c>
      <c r="H578" s="126">
        <v>78110000</v>
      </c>
      <c r="I578" s="128">
        <v>234504</v>
      </c>
      <c r="J578" s="128">
        <f t="shared" si="6"/>
        <v>2345040</v>
      </c>
      <c r="K578" s="96"/>
    </row>
    <row r="579" spans="1:11" ht="30">
      <c r="A579" s="124">
        <f t="shared" si="7"/>
        <v>159</v>
      </c>
      <c r="B579" s="126">
        <v>64221</v>
      </c>
      <c r="C579" s="135" t="s">
        <v>1270</v>
      </c>
      <c r="D579" s="189" t="s">
        <v>166</v>
      </c>
      <c r="E579" s="126">
        <v>0</v>
      </c>
      <c r="F579" s="126">
        <v>10</v>
      </c>
      <c r="G579" s="126">
        <v>10</v>
      </c>
      <c r="H579" s="126">
        <v>78110000</v>
      </c>
      <c r="I579" s="128">
        <v>234504</v>
      </c>
      <c r="J579" s="128">
        <f t="shared" si="6"/>
        <v>2345040</v>
      </c>
      <c r="K579" s="96"/>
    </row>
    <row r="580" spans="1:11" ht="30">
      <c r="A580" s="124">
        <f t="shared" si="7"/>
        <v>160</v>
      </c>
      <c r="B580" s="126">
        <v>64221</v>
      </c>
      <c r="C580" s="135" t="s">
        <v>1271</v>
      </c>
      <c r="D580" s="189" t="s">
        <v>166</v>
      </c>
      <c r="E580" s="126">
        <v>0</v>
      </c>
      <c r="F580" s="126">
        <v>10</v>
      </c>
      <c r="G580" s="126">
        <v>10</v>
      </c>
      <c r="H580" s="126">
        <v>78110000</v>
      </c>
      <c r="I580" s="128">
        <v>234504</v>
      </c>
      <c r="J580" s="128">
        <f t="shared" si="6"/>
        <v>2345040</v>
      </c>
      <c r="K580" s="96"/>
    </row>
    <row r="581" spans="1:11" ht="30">
      <c r="A581" s="124">
        <f t="shared" si="7"/>
        <v>161</v>
      </c>
      <c r="B581" s="126">
        <v>64221</v>
      </c>
      <c r="C581" s="135" t="s">
        <v>1272</v>
      </c>
      <c r="D581" s="189" t="s">
        <v>166</v>
      </c>
      <c r="E581" s="126">
        <v>0</v>
      </c>
      <c r="F581" s="126">
        <v>10</v>
      </c>
      <c r="G581" s="126">
        <v>10</v>
      </c>
      <c r="H581" s="126">
        <v>78110000</v>
      </c>
      <c r="I581" s="128">
        <v>234504</v>
      </c>
      <c r="J581" s="128">
        <f t="shared" si="6"/>
        <v>2345040</v>
      </c>
      <c r="K581" s="96"/>
    </row>
    <row r="582" spans="1:11" ht="30">
      <c r="A582" s="124">
        <f t="shared" si="7"/>
        <v>162</v>
      </c>
      <c r="B582" s="126">
        <v>64221</v>
      </c>
      <c r="C582" s="135" t="s">
        <v>1273</v>
      </c>
      <c r="D582" s="189" t="s">
        <v>166</v>
      </c>
      <c r="E582" s="126">
        <v>0</v>
      </c>
      <c r="F582" s="126">
        <v>30</v>
      </c>
      <c r="G582" s="126">
        <v>30</v>
      </c>
      <c r="H582" s="126">
        <v>78110000</v>
      </c>
      <c r="I582" s="128">
        <v>234504</v>
      </c>
      <c r="J582" s="128">
        <f t="shared" si="6"/>
        <v>7035120</v>
      </c>
      <c r="K582" s="96"/>
    </row>
    <row r="583" spans="1:11" ht="30">
      <c r="A583" s="124">
        <f t="shared" si="7"/>
        <v>163</v>
      </c>
      <c r="B583" s="126">
        <v>64221</v>
      </c>
      <c r="C583" s="135" t="s">
        <v>1274</v>
      </c>
      <c r="D583" s="189" t="s">
        <v>166</v>
      </c>
      <c r="E583" s="126">
        <v>0</v>
      </c>
      <c r="F583" s="126">
        <v>20</v>
      </c>
      <c r="G583" s="126">
        <v>20</v>
      </c>
      <c r="H583" s="126">
        <v>78110000</v>
      </c>
      <c r="I583" s="128">
        <v>234504</v>
      </c>
      <c r="J583" s="128">
        <f t="shared" si="6"/>
        <v>4690080</v>
      </c>
      <c r="K583" s="96"/>
    </row>
    <row r="584" spans="1:11" ht="30">
      <c r="A584" s="124">
        <f t="shared" si="7"/>
        <v>164</v>
      </c>
      <c r="B584" s="126">
        <v>64221</v>
      </c>
      <c r="C584" s="135" t="s">
        <v>1275</v>
      </c>
      <c r="D584" s="189" t="s">
        <v>166</v>
      </c>
      <c r="E584" s="126">
        <v>0</v>
      </c>
      <c r="F584" s="126">
        <v>20</v>
      </c>
      <c r="G584" s="126">
        <v>20</v>
      </c>
      <c r="H584" s="126">
        <v>78110000</v>
      </c>
      <c r="I584" s="128">
        <v>234504</v>
      </c>
      <c r="J584" s="128">
        <f t="shared" si="6"/>
        <v>4690080</v>
      </c>
      <c r="K584" s="96"/>
    </row>
    <row r="585" spans="1:11" ht="30">
      <c r="A585" s="124">
        <f t="shared" si="7"/>
        <v>165</v>
      </c>
      <c r="B585" s="126">
        <v>64221</v>
      </c>
      <c r="C585" s="135" t="s">
        <v>1276</v>
      </c>
      <c r="D585" s="189" t="s">
        <v>166</v>
      </c>
      <c r="E585" s="126">
        <v>0</v>
      </c>
      <c r="F585" s="126">
        <v>10</v>
      </c>
      <c r="G585" s="126">
        <v>10</v>
      </c>
      <c r="H585" s="126">
        <v>78110000</v>
      </c>
      <c r="I585" s="128">
        <v>234504</v>
      </c>
      <c r="J585" s="128">
        <f t="shared" si="6"/>
        <v>2345040</v>
      </c>
      <c r="K585" s="96"/>
    </row>
    <row r="586" spans="1:11" ht="30">
      <c r="A586" s="124">
        <f t="shared" si="7"/>
        <v>166</v>
      </c>
      <c r="B586" s="126">
        <v>64221</v>
      </c>
      <c r="C586" s="135" t="s">
        <v>1277</v>
      </c>
      <c r="D586" s="189" t="s">
        <v>166</v>
      </c>
      <c r="E586" s="126">
        <v>0</v>
      </c>
      <c r="F586" s="126">
        <v>20</v>
      </c>
      <c r="G586" s="126">
        <v>20</v>
      </c>
      <c r="H586" s="126">
        <v>78110000</v>
      </c>
      <c r="I586" s="128">
        <v>234504</v>
      </c>
      <c r="J586" s="128">
        <f t="shared" si="6"/>
        <v>4690080</v>
      </c>
      <c r="K586" s="96"/>
    </row>
    <row r="587" spans="1:11" ht="30">
      <c r="A587" s="124">
        <f t="shared" si="7"/>
        <v>167</v>
      </c>
      <c r="B587" s="126">
        <v>64221</v>
      </c>
      <c r="C587" s="135" t="s">
        <v>1124</v>
      </c>
      <c r="D587" s="189" t="s">
        <v>166</v>
      </c>
      <c r="E587" s="126">
        <v>0</v>
      </c>
      <c r="F587" s="126">
        <v>10</v>
      </c>
      <c r="G587" s="126">
        <v>10</v>
      </c>
      <c r="H587" s="126">
        <v>78110000</v>
      </c>
      <c r="I587" s="128">
        <v>234504</v>
      </c>
      <c r="J587" s="128">
        <f t="shared" si="6"/>
        <v>2345040</v>
      </c>
      <c r="K587" s="96"/>
    </row>
    <row r="588" spans="1:11" ht="30">
      <c r="A588" s="124">
        <f t="shared" si="7"/>
        <v>168</v>
      </c>
      <c r="B588" s="126">
        <v>64221</v>
      </c>
      <c r="C588" s="135" t="s">
        <v>1278</v>
      </c>
      <c r="D588" s="189" t="s">
        <v>166</v>
      </c>
      <c r="E588" s="126">
        <v>0</v>
      </c>
      <c r="F588" s="126">
        <v>20</v>
      </c>
      <c r="G588" s="126">
        <v>20</v>
      </c>
      <c r="H588" s="126">
        <v>78110000</v>
      </c>
      <c r="I588" s="128">
        <v>234504</v>
      </c>
      <c r="J588" s="128">
        <f t="shared" si="6"/>
        <v>4690080</v>
      </c>
      <c r="K588" s="96"/>
    </row>
    <row r="589" spans="1:11" ht="30">
      <c r="A589" s="124">
        <f t="shared" si="7"/>
        <v>169</v>
      </c>
      <c r="B589" s="126">
        <v>64221</v>
      </c>
      <c r="C589" s="135" t="s">
        <v>1279</v>
      </c>
      <c r="D589" s="189" t="s">
        <v>166</v>
      </c>
      <c r="E589" s="126">
        <v>0</v>
      </c>
      <c r="F589" s="126">
        <v>20</v>
      </c>
      <c r="G589" s="126">
        <v>20</v>
      </c>
      <c r="H589" s="126">
        <v>78110000</v>
      </c>
      <c r="I589" s="128">
        <v>234504</v>
      </c>
      <c r="J589" s="128">
        <f t="shared" si="6"/>
        <v>4690080</v>
      </c>
      <c r="K589" s="96"/>
    </row>
    <row r="590" spans="1:11" ht="30">
      <c r="A590" s="124">
        <f t="shared" si="7"/>
        <v>170</v>
      </c>
      <c r="B590" s="126">
        <v>64221</v>
      </c>
      <c r="C590" s="135" t="s">
        <v>1280</v>
      </c>
      <c r="D590" s="189" t="s">
        <v>166</v>
      </c>
      <c r="E590" s="126">
        <v>0</v>
      </c>
      <c r="F590" s="126">
        <v>10</v>
      </c>
      <c r="G590" s="126">
        <v>10</v>
      </c>
      <c r="H590" s="126">
        <v>78110000</v>
      </c>
      <c r="I590" s="128">
        <v>234504</v>
      </c>
      <c r="J590" s="128">
        <f t="shared" si="6"/>
        <v>2345040</v>
      </c>
      <c r="K590" s="96"/>
    </row>
    <row r="591" spans="1:11" ht="30">
      <c r="A591" s="124">
        <f t="shared" si="7"/>
        <v>171</v>
      </c>
      <c r="B591" s="126">
        <v>64221</v>
      </c>
      <c r="C591" s="135" t="s">
        <v>1281</v>
      </c>
      <c r="D591" s="189" t="s">
        <v>166</v>
      </c>
      <c r="E591" s="126">
        <v>0</v>
      </c>
      <c r="F591" s="126">
        <v>10</v>
      </c>
      <c r="G591" s="126">
        <v>10</v>
      </c>
      <c r="H591" s="126">
        <v>78110000</v>
      </c>
      <c r="I591" s="128">
        <v>234504</v>
      </c>
      <c r="J591" s="128">
        <f t="shared" si="6"/>
        <v>2345040</v>
      </c>
      <c r="K591" s="96"/>
    </row>
    <row r="592" spans="1:11" ht="22.5" customHeight="1">
      <c r="A592" s="124">
        <f t="shared" si="7"/>
        <v>172</v>
      </c>
      <c r="B592" s="126">
        <v>64221</v>
      </c>
      <c r="C592" s="135" t="s">
        <v>1282</v>
      </c>
      <c r="D592" s="189" t="s">
        <v>166</v>
      </c>
      <c r="E592" s="126">
        <v>0</v>
      </c>
      <c r="F592" s="126">
        <v>20</v>
      </c>
      <c r="G592" s="126">
        <v>20</v>
      </c>
      <c r="H592" s="126">
        <v>78110000</v>
      </c>
      <c r="I592" s="128">
        <v>234504</v>
      </c>
      <c r="J592" s="128">
        <f t="shared" si="6"/>
        <v>4690080</v>
      </c>
      <c r="K592" s="96"/>
    </row>
    <row r="593" spans="1:11" ht="30">
      <c r="A593" s="124">
        <f t="shared" si="7"/>
        <v>173</v>
      </c>
      <c r="B593" s="126">
        <v>64221</v>
      </c>
      <c r="C593" s="135" t="s">
        <v>1283</v>
      </c>
      <c r="D593" s="189" t="s">
        <v>166</v>
      </c>
      <c r="E593" s="126">
        <v>0</v>
      </c>
      <c r="F593" s="126">
        <v>20</v>
      </c>
      <c r="G593" s="126">
        <v>20</v>
      </c>
      <c r="H593" s="126">
        <v>78110000</v>
      </c>
      <c r="I593" s="128">
        <v>234504</v>
      </c>
      <c r="J593" s="128">
        <f t="shared" si="6"/>
        <v>4690080</v>
      </c>
      <c r="K593" s="96"/>
    </row>
    <row r="594" spans="1:11" ht="30">
      <c r="A594" s="124">
        <f t="shared" si="7"/>
        <v>174</v>
      </c>
      <c r="B594" s="126">
        <v>64221</v>
      </c>
      <c r="C594" s="135" t="s">
        <v>1284</v>
      </c>
      <c r="D594" s="189" t="s">
        <v>166</v>
      </c>
      <c r="E594" s="126">
        <v>0</v>
      </c>
      <c r="F594" s="126">
        <v>10</v>
      </c>
      <c r="G594" s="126">
        <v>10</v>
      </c>
      <c r="H594" s="126">
        <v>78110000</v>
      </c>
      <c r="I594" s="128">
        <v>234504</v>
      </c>
      <c r="J594" s="128">
        <f t="shared" si="6"/>
        <v>2345040</v>
      </c>
      <c r="K594" s="96"/>
    </row>
    <row r="595" spans="1:11" ht="30">
      <c r="A595" s="124">
        <f t="shared" si="7"/>
        <v>175</v>
      </c>
      <c r="B595" s="126">
        <v>64221</v>
      </c>
      <c r="C595" s="135" t="s">
        <v>1285</v>
      </c>
      <c r="D595" s="189" t="s">
        <v>166</v>
      </c>
      <c r="E595" s="126">
        <v>0</v>
      </c>
      <c r="F595" s="126">
        <v>20</v>
      </c>
      <c r="G595" s="126">
        <v>20</v>
      </c>
      <c r="H595" s="126">
        <v>78110000</v>
      </c>
      <c r="I595" s="128">
        <v>234504</v>
      </c>
      <c r="J595" s="128">
        <f t="shared" si="6"/>
        <v>4690080</v>
      </c>
      <c r="K595" s="96"/>
    </row>
    <row r="596" spans="1:11" ht="30">
      <c r="A596" s="124">
        <f t="shared" si="7"/>
        <v>176</v>
      </c>
      <c r="B596" s="126">
        <v>64221</v>
      </c>
      <c r="C596" s="135" t="s">
        <v>1286</v>
      </c>
      <c r="D596" s="189" t="s">
        <v>166</v>
      </c>
      <c r="E596" s="126">
        <v>0</v>
      </c>
      <c r="F596" s="126">
        <v>20</v>
      </c>
      <c r="G596" s="126">
        <v>20</v>
      </c>
      <c r="H596" s="126">
        <v>78110000</v>
      </c>
      <c r="I596" s="128">
        <v>234504</v>
      </c>
      <c r="J596" s="128">
        <f t="shared" si="6"/>
        <v>4690080</v>
      </c>
      <c r="K596" s="96"/>
    </row>
    <row r="597" spans="1:11" ht="30">
      <c r="A597" s="124">
        <f t="shared" si="7"/>
        <v>177</v>
      </c>
      <c r="B597" s="126">
        <v>64221</v>
      </c>
      <c r="C597" s="135" t="s">
        <v>1287</v>
      </c>
      <c r="D597" s="189" t="s">
        <v>166</v>
      </c>
      <c r="E597" s="126">
        <v>0</v>
      </c>
      <c r="F597" s="126">
        <v>10</v>
      </c>
      <c r="G597" s="126">
        <v>10</v>
      </c>
      <c r="H597" s="126">
        <v>78110000</v>
      </c>
      <c r="I597" s="128">
        <v>234504</v>
      </c>
      <c r="J597" s="128">
        <f t="shared" si="6"/>
        <v>2345040</v>
      </c>
      <c r="K597" s="96"/>
    </row>
    <row r="598" spans="1:11" ht="30">
      <c r="A598" s="124">
        <f t="shared" si="7"/>
        <v>178</v>
      </c>
      <c r="B598" s="126">
        <v>64221</v>
      </c>
      <c r="C598" s="135" t="s">
        <v>1288</v>
      </c>
      <c r="D598" s="189" t="s">
        <v>166</v>
      </c>
      <c r="E598" s="126">
        <v>0</v>
      </c>
      <c r="F598" s="126">
        <v>10</v>
      </c>
      <c r="G598" s="126">
        <v>10</v>
      </c>
      <c r="H598" s="126">
        <v>78110000</v>
      </c>
      <c r="I598" s="128">
        <v>234504</v>
      </c>
      <c r="J598" s="128">
        <f t="shared" si="6"/>
        <v>2345040</v>
      </c>
      <c r="K598" s="96"/>
    </row>
    <row r="599" spans="1:11" ht="30">
      <c r="A599" s="124">
        <f t="shared" si="7"/>
        <v>179</v>
      </c>
      <c r="B599" s="126">
        <v>64221</v>
      </c>
      <c r="C599" s="135" t="s">
        <v>1289</v>
      </c>
      <c r="D599" s="189" t="s">
        <v>166</v>
      </c>
      <c r="E599" s="126">
        <v>0</v>
      </c>
      <c r="F599" s="126">
        <v>10</v>
      </c>
      <c r="G599" s="126">
        <v>10</v>
      </c>
      <c r="H599" s="126">
        <v>78110000</v>
      </c>
      <c r="I599" s="128">
        <v>234504</v>
      </c>
      <c r="J599" s="128">
        <f t="shared" si="6"/>
        <v>2345040</v>
      </c>
      <c r="K599" s="96"/>
    </row>
    <row r="600" spans="1:11" ht="30">
      <c r="A600" s="124">
        <f t="shared" si="7"/>
        <v>180</v>
      </c>
      <c r="B600" s="126">
        <v>64221</v>
      </c>
      <c r="C600" s="135" t="s">
        <v>1290</v>
      </c>
      <c r="D600" s="189" t="s">
        <v>166</v>
      </c>
      <c r="E600" s="126">
        <v>0</v>
      </c>
      <c r="F600" s="126">
        <v>10</v>
      </c>
      <c r="G600" s="126">
        <v>10</v>
      </c>
      <c r="H600" s="126">
        <v>78110000</v>
      </c>
      <c r="I600" s="128">
        <v>234504</v>
      </c>
      <c r="J600" s="128">
        <f t="shared" si="6"/>
        <v>2345040</v>
      </c>
      <c r="K600" s="96"/>
    </row>
    <row r="601" spans="1:11" ht="30">
      <c r="A601" s="124">
        <f t="shared" si="7"/>
        <v>181</v>
      </c>
      <c r="B601" s="126">
        <v>64221</v>
      </c>
      <c r="C601" s="135" t="s">
        <v>1291</v>
      </c>
      <c r="D601" s="189" t="s">
        <v>166</v>
      </c>
      <c r="E601" s="126">
        <v>0</v>
      </c>
      <c r="F601" s="126">
        <v>10</v>
      </c>
      <c r="G601" s="126">
        <v>10</v>
      </c>
      <c r="H601" s="126">
        <v>78110000</v>
      </c>
      <c r="I601" s="128">
        <v>234504</v>
      </c>
      <c r="J601" s="128">
        <f t="shared" si="6"/>
        <v>2345040</v>
      </c>
      <c r="K601" s="96"/>
    </row>
    <row r="602" spans="1:11" ht="30">
      <c r="A602" s="124">
        <f t="shared" si="7"/>
        <v>182</v>
      </c>
      <c r="B602" s="126">
        <v>64221</v>
      </c>
      <c r="C602" s="135" t="s">
        <v>1292</v>
      </c>
      <c r="D602" s="189" t="s">
        <v>166</v>
      </c>
      <c r="E602" s="126">
        <v>0</v>
      </c>
      <c r="F602" s="126">
        <v>10</v>
      </c>
      <c r="G602" s="126">
        <v>10</v>
      </c>
      <c r="H602" s="126">
        <v>78110000</v>
      </c>
      <c r="I602" s="128">
        <v>234504</v>
      </c>
      <c r="J602" s="128">
        <f t="shared" si="6"/>
        <v>2345040</v>
      </c>
      <c r="K602" s="96"/>
    </row>
    <row r="603" spans="1:11" ht="30">
      <c r="A603" s="124">
        <f t="shared" si="7"/>
        <v>183</v>
      </c>
      <c r="B603" s="126">
        <v>64221</v>
      </c>
      <c r="C603" s="135" t="s">
        <v>1293</v>
      </c>
      <c r="D603" s="189" t="s">
        <v>166</v>
      </c>
      <c r="E603" s="126">
        <v>0</v>
      </c>
      <c r="F603" s="126">
        <v>10</v>
      </c>
      <c r="G603" s="126">
        <v>10</v>
      </c>
      <c r="H603" s="126">
        <v>78110000</v>
      </c>
      <c r="I603" s="128">
        <v>234504</v>
      </c>
      <c r="J603" s="128">
        <f t="shared" si="6"/>
        <v>2345040</v>
      </c>
      <c r="K603" s="96"/>
    </row>
    <row r="604" spans="1:11" ht="30">
      <c r="A604" s="124">
        <f t="shared" si="7"/>
        <v>184</v>
      </c>
      <c r="B604" s="126">
        <v>64221</v>
      </c>
      <c r="C604" s="135" t="s">
        <v>1294</v>
      </c>
      <c r="D604" s="189" t="s">
        <v>166</v>
      </c>
      <c r="E604" s="126">
        <v>0</v>
      </c>
      <c r="F604" s="126">
        <v>10</v>
      </c>
      <c r="G604" s="126">
        <v>10</v>
      </c>
      <c r="H604" s="126">
        <v>78110000</v>
      </c>
      <c r="I604" s="128">
        <v>234504</v>
      </c>
      <c r="J604" s="128">
        <f t="shared" si="6"/>
        <v>2345040</v>
      </c>
      <c r="K604" s="96"/>
    </row>
    <row r="605" spans="1:11" ht="30">
      <c r="A605" s="124">
        <f t="shared" si="7"/>
        <v>185</v>
      </c>
      <c r="B605" s="126">
        <v>64221</v>
      </c>
      <c r="C605" s="135" t="s">
        <v>1295</v>
      </c>
      <c r="D605" s="189" t="s">
        <v>166</v>
      </c>
      <c r="E605" s="126">
        <v>0</v>
      </c>
      <c r="F605" s="126">
        <v>10</v>
      </c>
      <c r="G605" s="126">
        <v>10</v>
      </c>
      <c r="H605" s="126">
        <v>78110000</v>
      </c>
      <c r="I605" s="128">
        <v>234504</v>
      </c>
      <c r="J605" s="128">
        <f t="shared" si="6"/>
        <v>2345040</v>
      </c>
      <c r="K605" s="96"/>
    </row>
    <row r="606" spans="1:11" ht="30">
      <c r="A606" s="124">
        <f t="shared" si="7"/>
        <v>186</v>
      </c>
      <c r="B606" s="126">
        <v>64221</v>
      </c>
      <c r="C606" s="135" t="s">
        <v>1296</v>
      </c>
      <c r="D606" s="189" t="s">
        <v>166</v>
      </c>
      <c r="E606" s="126">
        <v>0</v>
      </c>
      <c r="F606" s="126">
        <v>10</v>
      </c>
      <c r="G606" s="126">
        <v>10</v>
      </c>
      <c r="H606" s="126">
        <v>78110000</v>
      </c>
      <c r="I606" s="128">
        <v>234504</v>
      </c>
      <c r="J606" s="128">
        <f t="shared" si="6"/>
        <v>2345040</v>
      </c>
      <c r="K606" s="96"/>
    </row>
    <row r="607" spans="1:11" ht="30">
      <c r="A607" s="124">
        <f t="shared" si="7"/>
        <v>187</v>
      </c>
      <c r="B607" s="126">
        <v>64221</v>
      </c>
      <c r="C607" s="135" t="s">
        <v>1297</v>
      </c>
      <c r="D607" s="189" t="s">
        <v>166</v>
      </c>
      <c r="E607" s="126">
        <v>0</v>
      </c>
      <c r="F607" s="126">
        <v>10</v>
      </c>
      <c r="G607" s="126">
        <v>10</v>
      </c>
      <c r="H607" s="126">
        <v>78110000</v>
      </c>
      <c r="I607" s="128">
        <v>234504</v>
      </c>
      <c r="J607" s="128">
        <f t="shared" si="6"/>
        <v>2345040</v>
      </c>
      <c r="K607" s="96"/>
    </row>
    <row r="608" spans="1:11" ht="30">
      <c r="A608" s="124">
        <f t="shared" si="7"/>
        <v>188</v>
      </c>
      <c r="B608" s="126">
        <v>64221</v>
      </c>
      <c r="C608" s="135" t="s">
        <v>1298</v>
      </c>
      <c r="D608" s="189" t="s">
        <v>166</v>
      </c>
      <c r="E608" s="126">
        <v>0</v>
      </c>
      <c r="F608" s="126">
        <v>10</v>
      </c>
      <c r="G608" s="126">
        <v>10</v>
      </c>
      <c r="H608" s="126">
        <v>78110000</v>
      </c>
      <c r="I608" s="128">
        <v>234504</v>
      </c>
      <c r="J608" s="128">
        <f t="shared" si="6"/>
        <v>2345040</v>
      </c>
      <c r="K608" s="96"/>
    </row>
    <row r="609" spans="1:11" ht="30">
      <c r="A609" s="124">
        <f t="shared" si="7"/>
        <v>189</v>
      </c>
      <c r="B609" s="126">
        <v>64221</v>
      </c>
      <c r="C609" s="135" t="s">
        <v>1299</v>
      </c>
      <c r="D609" s="189" t="s">
        <v>166</v>
      </c>
      <c r="E609" s="126">
        <v>0</v>
      </c>
      <c r="F609" s="126">
        <v>10</v>
      </c>
      <c r="G609" s="126">
        <v>10</v>
      </c>
      <c r="H609" s="126">
        <v>78110000</v>
      </c>
      <c r="I609" s="128">
        <v>234504</v>
      </c>
      <c r="J609" s="128">
        <f t="shared" si="6"/>
        <v>2345040</v>
      </c>
      <c r="K609" s="96"/>
    </row>
    <row r="610" spans="1:11" ht="30">
      <c r="A610" s="124">
        <f t="shared" si="7"/>
        <v>190</v>
      </c>
      <c r="B610" s="126">
        <v>64221</v>
      </c>
      <c r="C610" s="135" t="s">
        <v>1300</v>
      </c>
      <c r="D610" s="189" t="s">
        <v>166</v>
      </c>
      <c r="E610" s="126">
        <v>0</v>
      </c>
      <c r="F610" s="126">
        <v>10</v>
      </c>
      <c r="G610" s="126">
        <v>10</v>
      </c>
      <c r="H610" s="126">
        <v>78110000</v>
      </c>
      <c r="I610" s="128">
        <v>234504</v>
      </c>
      <c r="J610" s="128">
        <f t="shared" si="6"/>
        <v>2345040</v>
      </c>
      <c r="K610" s="96"/>
    </row>
    <row r="611" spans="1:11" ht="30">
      <c r="A611" s="124">
        <f t="shared" si="7"/>
        <v>191</v>
      </c>
      <c r="B611" s="126">
        <v>64221</v>
      </c>
      <c r="C611" s="135" t="s">
        <v>1301</v>
      </c>
      <c r="D611" s="189" t="s">
        <v>166</v>
      </c>
      <c r="E611" s="126">
        <v>0</v>
      </c>
      <c r="F611" s="126">
        <v>10</v>
      </c>
      <c r="G611" s="126">
        <v>10</v>
      </c>
      <c r="H611" s="126">
        <v>78110000</v>
      </c>
      <c r="I611" s="128">
        <v>234504</v>
      </c>
      <c r="J611" s="128">
        <f t="shared" si="6"/>
        <v>2345040</v>
      </c>
      <c r="K611" s="96"/>
    </row>
    <row r="612" spans="1:11" ht="30">
      <c r="A612" s="124">
        <f t="shared" si="7"/>
        <v>192</v>
      </c>
      <c r="B612" s="126">
        <v>64221</v>
      </c>
      <c r="C612" s="135" t="s">
        <v>1302</v>
      </c>
      <c r="D612" s="189" t="s">
        <v>166</v>
      </c>
      <c r="E612" s="126">
        <v>0</v>
      </c>
      <c r="F612" s="126">
        <v>10</v>
      </c>
      <c r="G612" s="126">
        <v>10</v>
      </c>
      <c r="H612" s="126">
        <v>78110000</v>
      </c>
      <c r="I612" s="128">
        <v>234504</v>
      </c>
      <c r="J612" s="128">
        <f t="shared" si="6"/>
        <v>2345040</v>
      </c>
      <c r="K612" s="96"/>
    </row>
    <row r="613" spans="1:11" ht="30">
      <c r="A613" s="124">
        <f t="shared" si="7"/>
        <v>193</v>
      </c>
      <c r="B613" s="126">
        <v>64221</v>
      </c>
      <c r="C613" s="135" t="s">
        <v>1303</v>
      </c>
      <c r="D613" s="189" t="s">
        <v>166</v>
      </c>
      <c r="E613" s="126">
        <v>0</v>
      </c>
      <c r="F613" s="126">
        <v>10</v>
      </c>
      <c r="G613" s="126">
        <v>10</v>
      </c>
      <c r="H613" s="126">
        <v>78110000</v>
      </c>
      <c r="I613" s="128">
        <v>234504</v>
      </c>
      <c r="J613" s="128">
        <f t="shared" si="6"/>
        <v>2345040</v>
      </c>
      <c r="K613" s="96"/>
    </row>
    <row r="614" spans="1:11" ht="30">
      <c r="A614" s="124">
        <f t="shared" si="7"/>
        <v>194</v>
      </c>
      <c r="B614" s="126">
        <v>64221</v>
      </c>
      <c r="C614" s="135" t="s">
        <v>1304</v>
      </c>
      <c r="D614" s="189" t="s">
        <v>166</v>
      </c>
      <c r="E614" s="126">
        <v>0</v>
      </c>
      <c r="F614" s="126">
        <v>10</v>
      </c>
      <c r="G614" s="126">
        <v>10</v>
      </c>
      <c r="H614" s="126">
        <v>78110000</v>
      </c>
      <c r="I614" s="128">
        <v>234504</v>
      </c>
      <c r="J614" s="128">
        <f t="shared" si="6"/>
        <v>2345040</v>
      </c>
      <c r="K614" s="96"/>
    </row>
    <row r="615" spans="1:11" ht="30">
      <c r="A615" s="124">
        <f t="shared" si="7"/>
        <v>195</v>
      </c>
      <c r="B615" s="126">
        <v>64221</v>
      </c>
      <c r="C615" s="135" t="s">
        <v>1305</v>
      </c>
      <c r="D615" s="189" t="s">
        <v>166</v>
      </c>
      <c r="E615" s="126">
        <v>0</v>
      </c>
      <c r="F615" s="126">
        <v>10</v>
      </c>
      <c r="G615" s="126">
        <v>10</v>
      </c>
      <c r="H615" s="126">
        <v>78110000</v>
      </c>
      <c r="I615" s="128">
        <v>234504</v>
      </c>
      <c r="J615" s="128">
        <f t="shared" si="6"/>
        <v>2345040</v>
      </c>
      <c r="K615" s="96"/>
    </row>
    <row r="616" spans="1:11" ht="45">
      <c r="A616" s="124">
        <f t="shared" si="7"/>
        <v>196</v>
      </c>
      <c r="B616" s="126">
        <v>64221</v>
      </c>
      <c r="C616" s="135" t="s">
        <v>1306</v>
      </c>
      <c r="D616" s="189" t="s">
        <v>166</v>
      </c>
      <c r="E616" s="126">
        <v>0</v>
      </c>
      <c r="F616" s="126">
        <v>10</v>
      </c>
      <c r="G616" s="126">
        <v>10</v>
      </c>
      <c r="H616" s="126">
        <v>78110000</v>
      </c>
      <c r="I616" s="128">
        <v>234504</v>
      </c>
      <c r="J616" s="128">
        <f t="shared" si="6"/>
        <v>2345040</v>
      </c>
      <c r="K616" s="96"/>
    </row>
    <row r="617" spans="1:11" ht="30">
      <c r="A617" s="124">
        <f t="shared" si="7"/>
        <v>197</v>
      </c>
      <c r="B617" s="126">
        <v>64221</v>
      </c>
      <c r="C617" s="135" t="s">
        <v>1307</v>
      </c>
      <c r="D617" s="189" t="s">
        <v>166</v>
      </c>
      <c r="E617" s="126">
        <v>0</v>
      </c>
      <c r="F617" s="126">
        <v>10</v>
      </c>
      <c r="G617" s="126">
        <v>10</v>
      </c>
      <c r="H617" s="126">
        <v>78110000</v>
      </c>
      <c r="I617" s="128">
        <v>234504</v>
      </c>
      <c r="J617" s="128">
        <f t="shared" si="6"/>
        <v>2345040</v>
      </c>
      <c r="K617" s="96"/>
    </row>
    <row r="618" spans="1:11" ht="30">
      <c r="A618" s="124">
        <f t="shared" si="7"/>
        <v>198</v>
      </c>
      <c r="B618" s="126">
        <v>64221</v>
      </c>
      <c r="C618" s="135" t="s">
        <v>1308</v>
      </c>
      <c r="D618" s="189" t="s">
        <v>166</v>
      </c>
      <c r="E618" s="126">
        <v>0</v>
      </c>
      <c r="F618" s="126">
        <v>10</v>
      </c>
      <c r="G618" s="126">
        <v>10</v>
      </c>
      <c r="H618" s="126">
        <v>78110000</v>
      </c>
      <c r="I618" s="128">
        <v>234504</v>
      </c>
      <c r="J618" s="128">
        <f t="shared" si="6"/>
        <v>2345040</v>
      </c>
      <c r="K618" s="96"/>
    </row>
    <row r="619" spans="1:11" ht="30">
      <c r="A619" s="124">
        <f t="shared" si="7"/>
        <v>199</v>
      </c>
      <c r="B619" s="126">
        <v>64221</v>
      </c>
      <c r="C619" s="135" t="s">
        <v>1309</v>
      </c>
      <c r="D619" s="189" t="s">
        <v>166</v>
      </c>
      <c r="E619" s="126">
        <v>0</v>
      </c>
      <c r="F619" s="126">
        <v>10</v>
      </c>
      <c r="G619" s="126">
        <v>10</v>
      </c>
      <c r="H619" s="126">
        <v>78110000</v>
      </c>
      <c r="I619" s="128">
        <v>234504</v>
      </c>
      <c r="J619" s="128">
        <f t="shared" si="6"/>
        <v>2345040</v>
      </c>
      <c r="K619" s="96"/>
    </row>
    <row r="620" spans="1:11" ht="30">
      <c r="A620" s="124">
        <f t="shared" si="7"/>
        <v>200</v>
      </c>
      <c r="B620" s="126">
        <v>64221</v>
      </c>
      <c r="C620" s="135" t="s">
        <v>1310</v>
      </c>
      <c r="D620" s="189" t="s">
        <v>166</v>
      </c>
      <c r="E620" s="126">
        <v>0</v>
      </c>
      <c r="F620" s="126">
        <v>10</v>
      </c>
      <c r="G620" s="126">
        <v>10</v>
      </c>
      <c r="H620" s="126">
        <v>78110000</v>
      </c>
      <c r="I620" s="128">
        <v>234504</v>
      </c>
      <c r="J620" s="128">
        <f t="shared" si="6"/>
        <v>2345040</v>
      </c>
      <c r="K620" s="96"/>
    </row>
    <row r="621" spans="1:11" ht="30">
      <c r="A621" s="124">
        <f t="shared" si="7"/>
        <v>201</v>
      </c>
      <c r="B621" s="126">
        <v>64221</v>
      </c>
      <c r="C621" s="135" t="s">
        <v>1311</v>
      </c>
      <c r="D621" s="189" t="s">
        <v>166</v>
      </c>
      <c r="E621" s="126">
        <v>0</v>
      </c>
      <c r="F621" s="126">
        <v>10</v>
      </c>
      <c r="G621" s="126">
        <v>10</v>
      </c>
      <c r="H621" s="126">
        <v>78110000</v>
      </c>
      <c r="I621" s="128">
        <v>234504</v>
      </c>
      <c r="J621" s="128">
        <f t="shared" si="6"/>
        <v>2345040</v>
      </c>
      <c r="K621" s="96"/>
    </row>
    <row r="622" spans="1:11" ht="30">
      <c r="A622" s="124">
        <f t="shared" si="7"/>
        <v>202</v>
      </c>
      <c r="B622" s="126">
        <v>64221</v>
      </c>
      <c r="C622" s="135" t="s">
        <v>1312</v>
      </c>
      <c r="D622" s="189" t="s">
        <v>166</v>
      </c>
      <c r="E622" s="126">
        <v>0</v>
      </c>
      <c r="F622" s="126">
        <v>10</v>
      </c>
      <c r="G622" s="126">
        <v>10</v>
      </c>
      <c r="H622" s="126">
        <v>78110000</v>
      </c>
      <c r="I622" s="128">
        <v>234504</v>
      </c>
      <c r="J622" s="128">
        <f t="shared" si="6"/>
        <v>2345040</v>
      </c>
      <c r="K622" s="96"/>
    </row>
    <row r="623" spans="1:11" ht="30">
      <c r="A623" s="124">
        <f t="shared" si="7"/>
        <v>203</v>
      </c>
      <c r="B623" s="126">
        <v>64221</v>
      </c>
      <c r="C623" s="135" t="s">
        <v>1313</v>
      </c>
      <c r="D623" s="189" t="s">
        <v>166</v>
      </c>
      <c r="E623" s="126">
        <v>0</v>
      </c>
      <c r="F623" s="126">
        <v>10</v>
      </c>
      <c r="G623" s="126">
        <v>10</v>
      </c>
      <c r="H623" s="126">
        <v>78110000</v>
      </c>
      <c r="I623" s="128">
        <v>234504</v>
      </c>
      <c r="J623" s="128">
        <f t="shared" si="6"/>
        <v>2345040</v>
      </c>
      <c r="K623" s="96"/>
    </row>
    <row r="624" spans="1:11" ht="30">
      <c r="A624" s="124">
        <f t="shared" si="7"/>
        <v>204</v>
      </c>
      <c r="B624" s="126">
        <v>64221</v>
      </c>
      <c r="C624" s="135" t="s">
        <v>1314</v>
      </c>
      <c r="D624" s="189" t="s">
        <v>166</v>
      </c>
      <c r="E624" s="126">
        <v>0</v>
      </c>
      <c r="F624" s="126">
        <v>10</v>
      </c>
      <c r="G624" s="126">
        <v>10</v>
      </c>
      <c r="H624" s="126">
        <v>78110000</v>
      </c>
      <c r="I624" s="128">
        <v>234504</v>
      </c>
      <c r="J624" s="128">
        <f t="shared" si="6"/>
        <v>2345040</v>
      </c>
      <c r="K624" s="96"/>
    </row>
    <row r="625" spans="1:11" ht="30">
      <c r="A625" s="124">
        <f t="shared" si="7"/>
        <v>205</v>
      </c>
      <c r="B625" s="126">
        <v>64221</v>
      </c>
      <c r="C625" s="135" t="s">
        <v>1315</v>
      </c>
      <c r="D625" s="189" t="s">
        <v>166</v>
      </c>
      <c r="E625" s="126">
        <v>0</v>
      </c>
      <c r="F625" s="126">
        <v>10</v>
      </c>
      <c r="G625" s="126">
        <v>10</v>
      </c>
      <c r="H625" s="126">
        <v>78110000</v>
      </c>
      <c r="I625" s="128">
        <v>234504</v>
      </c>
      <c r="J625" s="128">
        <f t="shared" si="6"/>
        <v>2345040</v>
      </c>
      <c r="K625" s="96"/>
    </row>
    <row r="626" spans="1:11" ht="30">
      <c r="A626" s="124">
        <f t="shared" si="7"/>
        <v>206</v>
      </c>
      <c r="B626" s="126">
        <v>64221</v>
      </c>
      <c r="C626" s="135" t="s">
        <v>1316</v>
      </c>
      <c r="D626" s="189" t="s">
        <v>166</v>
      </c>
      <c r="E626" s="126">
        <v>0</v>
      </c>
      <c r="F626" s="126">
        <v>10</v>
      </c>
      <c r="G626" s="126">
        <v>10</v>
      </c>
      <c r="H626" s="126">
        <v>78110000</v>
      </c>
      <c r="I626" s="128">
        <v>234504</v>
      </c>
      <c r="J626" s="128">
        <f t="shared" ref="J626:J689" si="8">I626*F626</f>
        <v>2345040</v>
      </c>
      <c r="K626" s="96"/>
    </row>
    <row r="627" spans="1:11" ht="30">
      <c r="A627" s="124">
        <f t="shared" ref="A627:A690" si="9">A626+1</f>
        <v>207</v>
      </c>
      <c r="B627" s="126">
        <v>64221</v>
      </c>
      <c r="C627" s="135" t="s">
        <v>1317</v>
      </c>
      <c r="D627" s="189" t="s">
        <v>166</v>
      </c>
      <c r="E627" s="126">
        <v>0</v>
      </c>
      <c r="F627" s="126">
        <v>10</v>
      </c>
      <c r="G627" s="126">
        <v>10</v>
      </c>
      <c r="H627" s="126">
        <v>78110000</v>
      </c>
      <c r="I627" s="128">
        <v>234504</v>
      </c>
      <c r="J627" s="128">
        <f t="shared" si="8"/>
        <v>2345040</v>
      </c>
      <c r="K627" s="96"/>
    </row>
    <row r="628" spans="1:11" ht="30">
      <c r="A628" s="124">
        <f t="shared" si="9"/>
        <v>208</v>
      </c>
      <c r="B628" s="126">
        <v>64221</v>
      </c>
      <c r="C628" s="135" t="s">
        <v>1318</v>
      </c>
      <c r="D628" s="189" t="s">
        <v>166</v>
      </c>
      <c r="E628" s="126">
        <v>0</v>
      </c>
      <c r="F628" s="126">
        <v>10</v>
      </c>
      <c r="G628" s="126">
        <v>10</v>
      </c>
      <c r="H628" s="126">
        <v>78110000</v>
      </c>
      <c r="I628" s="128">
        <v>234504</v>
      </c>
      <c r="J628" s="128">
        <f t="shared" si="8"/>
        <v>2345040</v>
      </c>
      <c r="K628" s="96"/>
    </row>
    <row r="629" spans="1:11" ht="30">
      <c r="A629" s="124">
        <f t="shared" si="9"/>
        <v>209</v>
      </c>
      <c r="B629" s="126">
        <v>64221</v>
      </c>
      <c r="C629" s="135" t="s">
        <v>1319</v>
      </c>
      <c r="D629" s="189" t="s">
        <v>166</v>
      </c>
      <c r="E629" s="126">
        <v>0</v>
      </c>
      <c r="F629" s="126">
        <v>20</v>
      </c>
      <c r="G629" s="126">
        <v>20</v>
      </c>
      <c r="H629" s="126">
        <v>78110000</v>
      </c>
      <c r="I629" s="128">
        <v>234504</v>
      </c>
      <c r="J629" s="128">
        <f t="shared" si="8"/>
        <v>4690080</v>
      </c>
      <c r="K629" s="96"/>
    </row>
    <row r="630" spans="1:11" ht="30">
      <c r="A630" s="124">
        <f t="shared" si="9"/>
        <v>210</v>
      </c>
      <c r="B630" s="126">
        <v>64221</v>
      </c>
      <c r="C630" s="135" t="s">
        <v>1320</v>
      </c>
      <c r="D630" s="189" t="s">
        <v>166</v>
      </c>
      <c r="E630" s="126">
        <v>0</v>
      </c>
      <c r="F630" s="126">
        <v>20</v>
      </c>
      <c r="G630" s="126">
        <v>20</v>
      </c>
      <c r="H630" s="126">
        <v>78110000</v>
      </c>
      <c r="I630" s="128">
        <v>234504</v>
      </c>
      <c r="J630" s="128">
        <f t="shared" si="8"/>
        <v>4690080</v>
      </c>
      <c r="K630" s="96"/>
    </row>
    <row r="631" spans="1:11" ht="30">
      <c r="A631" s="124">
        <f t="shared" si="9"/>
        <v>211</v>
      </c>
      <c r="B631" s="126">
        <v>64221</v>
      </c>
      <c r="C631" s="135" t="s">
        <v>1321</v>
      </c>
      <c r="D631" s="189" t="s">
        <v>166</v>
      </c>
      <c r="E631" s="126">
        <v>0</v>
      </c>
      <c r="F631" s="126">
        <v>20</v>
      </c>
      <c r="G631" s="126">
        <v>20</v>
      </c>
      <c r="H631" s="126">
        <v>78110000</v>
      </c>
      <c r="I631" s="128">
        <v>234504</v>
      </c>
      <c r="J631" s="128">
        <f t="shared" si="8"/>
        <v>4690080</v>
      </c>
      <c r="K631" s="96"/>
    </row>
    <row r="632" spans="1:11" ht="45">
      <c r="A632" s="124">
        <f t="shared" si="9"/>
        <v>212</v>
      </c>
      <c r="B632" s="126">
        <v>64221</v>
      </c>
      <c r="C632" s="135" t="s">
        <v>1322</v>
      </c>
      <c r="D632" s="189" t="s">
        <v>166</v>
      </c>
      <c r="E632" s="126">
        <v>0</v>
      </c>
      <c r="F632" s="126">
        <v>20</v>
      </c>
      <c r="G632" s="126">
        <v>20</v>
      </c>
      <c r="H632" s="126">
        <v>78110000</v>
      </c>
      <c r="I632" s="128">
        <v>234504</v>
      </c>
      <c r="J632" s="128">
        <f t="shared" si="8"/>
        <v>4690080</v>
      </c>
      <c r="K632" s="96"/>
    </row>
    <row r="633" spans="1:11" ht="30">
      <c r="A633" s="124">
        <f t="shared" si="9"/>
        <v>213</v>
      </c>
      <c r="B633" s="126">
        <v>64221</v>
      </c>
      <c r="C633" s="135" t="s">
        <v>1323</v>
      </c>
      <c r="D633" s="189" t="s">
        <v>166</v>
      </c>
      <c r="E633" s="126">
        <v>0</v>
      </c>
      <c r="F633" s="126">
        <v>20</v>
      </c>
      <c r="G633" s="126">
        <v>20</v>
      </c>
      <c r="H633" s="126">
        <v>78110000</v>
      </c>
      <c r="I633" s="128">
        <v>234504</v>
      </c>
      <c r="J633" s="128">
        <f t="shared" si="8"/>
        <v>4690080</v>
      </c>
      <c r="K633" s="96"/>
    </row>
    <row r="634" spans="1:11" ht="30">
      <c r="A634" s="124">
        <f t="shared" si="9"/>
        <v>214</v>
      </c>
      <c r="B634" s="126">
        <v>64221</v>
      </c>
      <c r="C634" s="135" t="s">
        <v>1324</v>
      </c>
      <c r="D634" s="189" t="s">
        <v>166</v>
      </c>
      <c r="E634" s="126">
        <v>0</v>
      </c>
      <c r="F634" s="126">
        <v>10</v>
      </c>
      <c r="G634" s="126">
        <v>10</v>
      </c>
      <c r="H634" s="126">
        <v>78110000</v>
      </c>
      <c r="I634" s="128">
        <v>234504</v>
      </c>
      <c r="J634" s="128">
        <f t="shared" si="8"/>
        <v>2345040</v>
      </c>
      <c r="K634" s="96"/>
    </row>
    <row r="635" spans="1:11" ht="30">
      <c r="A635" s="124">
        <f t="shared" si="9"/>
        <v>215</v>
      </c>
      <c r="B635" s="126">
        <v>64221</v>
      </c>
      <c r="C635" s="135" t="s">
        <v>1325</v>
      </c>
      <c r="D635" s="189" t="s">
        <v>166</v>
      </c>
      <c r="E635" s="126">
        <v>0</v>
      </c>
      <c r="F635" s="126">
        <v>10</v>
      </c>
      <c r="G635" s="126">
        <v>10</v>
      </c>
      <c r="H635" s="126">
        <v>78110000</v>
      </c>
      <c r="I635" s="128">
        <v>234504</v>
      </c>
      <c r="J635" s="128">
        <f t="shared" si="8"/>
        <v>2345040</v>
      </c>
      <c r="K635" s="96"/>
    </row>
    <row r="636" spans="1:11" ht="30">
      <c r="A636" s="124">
        <f t="shared" si="9"/>
        <v>216</v>
      </c>
      <c r="B636" s="126">
        <v>64221</v>
      </c>
      <c r="C636" s="135" t="s">
        <v>1326</v>
      </c>
      <c r="D636" s="189" t="s">
        <v>166</v>
      </c>
      <c r="E636" s="126">
        <v>0</v>
      </c>
      <c r="F636" s="126">
        <v>20</v>
      </c>
      <c r="G636" s="126">
        <v>20</v>
      </c>
      <c r="H636" s="126">
        <v>78110000</v>
      </c>
      <c r="I636" s="128">
        <v>234504</v>
      </c>
      <c r="J636" s="128">
        <f t="shared" si="8"/>
        <v>4690080</v>
      </c>
      <c r="K636" s="96"/>
    </row>
    <row r="637" spans="1:11" ht="30">
      <c r="A637" s="124">
        <f t="shared" si="9"/>
        <v>217</v>
      </c>
      <c r="B637" s="126">
        <v>64221</v>
      </c>
      <c r="C637" s="135" t="s">
        <v>1327</v>
      </c>
      <c r="D637" s="189" t="s">
        <v>166</v>
      </c>
      <c r="E637" s="126">
        <v>0</v>
      </c>
      <c r="F637" s="126">
        <v>20</v>
      </c>
      <c r="G637" s="126">
        <v>20</v>
      </c>
      <c r="H637" s="126">
        <v>78110000</v>
      </c>
      <c r="I637" s="128">
        <v>234504</v>
      </c>
      <c r="J637" s="128">
        <f t="shared" si="8"/>
        <v>4690080</v>
      </c>
      <c r="K637" s="96"/>
    </row>
    <row r="638" spans="1:11" ht="30">
      <c r="A638" s="124">
        <f t="shared" si="9"/>
        <v>218</v>
      </c>
      <c r="B638" s="126">
        <v>64221</v>
      </c>
      <c r="C638" s="135" t="s">
        <v>1328</v>
      </c>
      <c r="D638" s="189" t="s">
        <v>166</v>
      </c>
      <c r="E638" s="126">
        <v>0</v>
      </c>
      <c r="F638" s="126">
        <v>10</v>
      </c>
      <c r="G638" s="126">
        <v>10</v>
      </c>
      <c r="H638" s="126">
        <v>78110000</v>
      </c>
      <c r="I638" s="128">
        <v>234504</v>
      </c>
      <c r="J638" s="128">
        <f t="shared" si="8"/>
        <v>2345040</v>
      </c>
      <c r="K638" s="96"/>
    </row>
    <row r="639" spans="1:11" ht="30">
      <c r="A639" s="124">
        <f t="shared" si="9"/>
        <v>219</v>
      </c>
      <c r="B639" s="126">
        <v>64221</v>
      </c>
      <c r="C639" s="135" t="s">
        <v>1329</v>
      </c>
      <c r="D639" s="189" t="s">
        <v>166</v>
      </c>
      <c r="E639" s="126">
        <v>0</v>
      </c>
      <c r="F639" s="126">
        <v>10</v>
      </c>
      <c r="G639" s="126">
        <v>10</v>
      </c>
      <c r="H639" s="126">
        <v>78110000</v>
      </c>
      <c r="I639" s="128">
        <v>234504</v>
      </c>
      <c r="J639" s="128">
        <f t="shared" si="8"/>
        <v>2345040</v>
      </c>
      <c r="K639" s="96"/>
    </row>
    <row r="640" spans="1:11" ht="30">
      <c r="A640" s="124">
        <f t="shared" si="9"/>
        <v>220</v>
      </c>
      <c r="B640" s="126">
        <v>64221</v>
      </c>
      <c r="C640" s="135" t="s">
        <v>1330</v>
      </c>
      <c r="D640" s="189" t="s">
        <v>166</v>
      </c>
      <c r="E640" s="126">
        <v>0</v>
      </c>
      <c r="F640" s="126">
        <v>10</v>
      </c>
      <c r="G640" s="126">
        <v>10</v>
      </c>
      <c r="H640" s="126">
        <v>78110000</v>
      </c>
      <c r="I640" s="128">
        <v>234504</v>
      </c>
      <c r="J640" s="128">
        <f t="shared" si="8"/>
        <v>2345040</v>
      </c>
      <c r="K640" s="96"/>
    </row>
    <row r="641" spans="1:11" ht="30">
      <c r="A641" s="124">
        <f t="shared" si="9"/>
        <v>221</v>
      </c>
      <c r="B641" s="126">
        <v>64221</v>
      </c>
      <c r="C641" s="135" t="s">
        <v>1331</v>
      </c>
      <c r="D641" s="189" t="s">
        <v>166</v>
      </c>
      <c r="E641" s="126">
        <v>0</v>
      </c>
      <c r="F641" s="126">
        <v>10</v>
      </c>
      <c r="G641" s="126">
        <v>10</v>
      </c>
      <c r="H641" s="126">
        <v>78110000</v>
      </c>
      <c r="I641" s="128">
        <v>234504</v>
      </c>
      <c r="J641" s="128">
        <f t="shared" si="8"/>
        <v>2345040</v>
      </c>
      <c r="K641" s="96"/>
    </row>
    <row r="642" spans="1:11" ht="30">
      <c r="A642" s="124">
        <f t="shared" si="9"/>
        <v>222</v>
      </c>
      <c r="B642" s="126">
        <v>64221</v>
      </c>
      <c r="C642" s="135" t="s">
        <v>1332</v>
      </c>
      <c r="D642" s="189" t="s">
        <v>166</v>
      </c>
      <c r="E642" s="126">
        <v>0</v>
      </c>
      <c r="F642" s="126">
        <v>10</v>
      </c>
      <c r="G642" s="126">
        <v>10</v>
      </c>
      <c r="H642" s="126">
        <v>78110000</v>
      </c>
      <c r="I642" s="128">
        <v>234504</v>
      </c>
      <c r="J642" s="128">
        <f t="shared" si="8"/>
        <v>2345040</v>
      </c>
      <c r="K642" s="96"/>
    </row>
    <row r="643" spans="1:11" ht="30">
      <c r="A643" s="124">
        <f t="shared" si="9"/>
        <v>223</v>
      </c>
      <c r="B643" s="126">
        <v>64221</v>
      </c>
      <c r="C643" s="135" t="s">
        <v>1333</v>
      </c>
      <c r="D643" s="189" t="s">
        <v>166</v>
      </c>
      <c r="E643" s="126">
        <v>0</v>
      </c>
      <c r="F643" s="126">
        <v>10</v>
      </c>
      <c r="G643" s="126">
        <v>10</v>
      </c>
      <c r="H643" s="126">
        <v>78110000</v>
      </c>
      <c r="I643" s="128">
        <v>234504</v>
      </c>
      <c r="J643" s="128">
        <f t="shared" si="8"/>
        <v>2345040</v>
      </c>
      <c r="K643" s="96"/>
    </row>
    <row r="644" spans="1:11" ht="30">
      <c r="A644" s="124">
        <f t="shared" si="9"/>
        <v>224</v>
      </c>
      <c r="B644" s="126">
        <v>64221</v>
      </c>
      <c r="C644" s="135" t="s">
        <v>1334</v>
      </c>
      <c r="D644" s="189" t="s">
        <v>166</v>
      </c>
      <c r="E644" s="126">
        <v>0</v>
      </c>
      <c r="F644" s="126">
        <v>10</v>
      </c>
      <c r="G644" s="126">
        <v>10</v>
      </c>
      <c r="H644" s="126">
        <v>78110000</v>
      </c>
      <c r="I644" s="128">
        <v>234504</v>
      </c>
      <c r="J644" s="128">
        <f t="shared" si="8"/>
        <v>2345040</v>
      </c>
      <c r="K644" s="96"/>
    </row>
    <row r="645" spans="1:11" ht="30">
      <c r="A645" s="124">
        <f t="shared" si="9"/>
        <v>225</v>
      </c>
      <c r="B645" s="126">
        <v>64221</v>
      </c>
      <c r="C645" s="135" t="s">
        <v>1335</v>
      </c>
      <c r="D645" s="189" t="s">
        <v>166</v>
      </c>
      <c r="E645" s="126">
        <v>0</v>
      </c>
      <c r="F645" s="126">
        <v>10</v>
      </c>
      <c r="G645" s="126">
        <v>10</v>
      </c>
      <c r="H645" s="126">
        <v>78110000</v>
      </c>
      <c r="I645" s="128">
        <v>234504</v>
      </c>
      <c r="J645" s="128">
        <f t="shared" si="8"/>
        <v>2345040</v>
      </c>
      <c r="K645" s="96"/>
    </row>
    <row r="646" spans="1:11" ht="30">
      <c r="A646" s="124">
        <f t="shared" si="9"/>
        <v>226</v>
      </c>
      <c r="B646" s="126">
        <v>64221</v>
      </c>
      <c r="C646" s="135" t="s">
        <v>1336</v>
      </c>
      <c r="D646" s="189" t="s">
        <v>166</v>
      </c>
      <c r="E646" s="126">
        <v>0</v>
      </c>
      <c r="F646" s="126">
        <v>10</v>
      </c>
      <c r="G646" s="126">
        <v>10</v>
      </c>
      <c r="H646" s="126">
        <v>78110000</v>
      </c>
      <c r="I646" s="128">
        <v>234504</v>
      </c>
      <c r="J646" s="128">
        <f t="shared" si="8"/>
        <v>2345040</v>
      </c>
      <c r="K646" s="96"/>
    </row>
    <row r="647" spans="1:11" ht="30">
      <c r="A647" s="124">
        <f t="shared" si="9"/>
        <v>227</v>
      </c>
      <c r="B647" s="126">
        <v>64221</v>
      </c>
      <c r="C647" s="135" t="s">
        <v>1337</v>
      </c>
      <c r="D647" s="189" t="s">
        <v>166</v>
      </c>
      <c r="E647" s="126">
        <v>0</v>
      </c>
      <c r="F647" s="126">
        <v>10</v>
      </c>
      <c r="G647" s="126">
        <v>10</v>
      </c>
      <c r="H647" s="126">
        <v>78110000</v>
      </c>
      <c r="I647" s="128">
        <v>234504</v>
      </c>
      <c r="J647" s="128">
        <f t="shared" si="8"/>
        <v>2345040</v>
      </c>
      <c r="K647" s="96"/>
    </row>
    <row r="648" spans="1:11" ht="30">
      <c r="A648" s="124">
        <f t="shared" si="9"/>
        <v>228</v>
      </c>
      <c r="B648" s="126">
        <v>64221</v>
      </c>
      <c r="C648" s="135" t="s">
        <v>1338</v>
      </c>
      <c r="D648" s="189" t="s">
        <v>166</v>
      </c>
      <c r="E648" s="126">
        <v>0</v>
      </c>
      <c r="F648" s="126">
        <v>10</v>
      </c>
      <c r="G648" s="126">
        <v>10</v>
      </c>
      <c r="H648" s="126">
        <v>78110000</v>
      </c>
      <c r="I648" s="128">
        <v>234504</v>
      </c>
      <c r="J648" s="128">
        <f t="shared" si="8"/>
        <v>2345040</v>
      </c>
      <c r="K648" s="96"/>
    </row>
    <row r="649" spans="1:11" ht="30">
      <c r="A649" s="124">
        <f t="shared" si="9"/>
        <v>229</v>
      </c>
      <c r="B649" s="126">
        <v>64221</v>
      </c>
      <c r="C649" s="135" t="s">
        <v>1339</v>
      </c>
      <c r="D649" s="189" t="s">
        <v>166</v>
      </c>
      <c r="E649" s="126">
        <v>0</v>
      </c>
      <c r="F649" s="126">
        <v>10</v>
      </c>
      <c r="G649" s="126">
        <v>10</v>
      </c>
      <c r="H649" s="126">
        <v>78110000</v>
      </c>
      <c r="I649" s="128">
        <v>234504</v>
      </c>
      <c r="J649" s="128">
        <f t="shared" si="8"/>
        <v>2345040</v>
      </c>
      <c r="K649" s="96"/>
    </row>
    <row r="650" spans="1:11" ht="30">
      <c r="A650" s="124">
        <f t="shared" si="9"/>
        <v>230</v>
      </c>
      <c r="B650" s="126">
        <v>64221</v>
      </c>
      <c r="C650" s="135" t="s">
        <v>1340</v>
      </c>
      <c r="D650" s="189" t="s">
        <v>166</v>
      </c>
      <c r="E650" s="126">
        <v>0</v>
      </c>
      <c r="F650" s="126">
        <v>10</v>
      </c>
      <c r="G650" s="126">
        <v>10</v>
      </c>
      <c r="H650" s="126">
        <v>78110000</v>
      </c>
      <c r="I650" s="128">
        <v>234504</v>
      </c>
      <c r="J650" s="128">
        <f t="shared" si="8"/>
        <v>2345040</v>
      </c>
      <c r="K650" s="96"/>
    </row>
    <row r="651" spans="1:11" ht="30">
      <c r="A651" s="124">
        <f t="shared" si="9"/>
        <v>231</v>
      </c>
      <c r="B651" s="126">
        <v>64221</v>
      </c>
      <c r="C651" s="135" t="s">
        <v>1341</v>
      </c>
      <c r="D651" s="189" t="s">
        <v>166</v>
      </c>
      <c r="E651" s="126">
        <v>0</v>
      </c>
      <c r="F651" s="126">
        <v>10</v>
      </c>
      <c r="G651" s="126">
        <v>10</v>
      </c>
      <c r="H651" s="126">
        <v>78110000</v>
      </c>
      <c r="I651" s="128">
        <v>234504</v>
      </c>
      <c r="J651" s="128">
        <f t="shared" si="8"/>
        <v>2345040</v>
      </c>
      <c r="K651" s="96"/>
    </row>
    <row r="652" spans="1:11" ht="30">
      <c r="A652" s="124">
        <f t="shared" si="9"/>
        <v>232</v>
      </c>
      <c r="B652" s="126">
        <v>64221</v>
      </c>
      <c r="C652" s="135" t="s">
        <v>1342</v>
      </c>
      <c r="D652" s="189" t="s">
        <v>166</v>
      </c>
      <c r="E652" s="126">
        <v>0</v>
      </c>
      <c r="F652" s="126">
        <v>10</v>
      </c>
      <c r="G652" s="126">
        <v>10</v>
      </c>
      <c r="H652" s="126">
        <v>78110000</v>
      </c>
      <c r="I652" s="128">
        <v>234504</v>
      </c>
      <c r="J652" s="128">
        <f t="shared" si="8"/>
        <v>2345040</v>
      </c>
      <c r="K652" s="96"/>
    </row>
    <row r="653" spans="1:11" ht="30">
      <c r="A653" s="124">
        <f t="shared" si="9"/>
        <v>233</v>
      </c>
      <c r="B653" s="126">
        <v>64221</v>
      </c>
      <c r="C653" s="135" t="s">
        <v>1343</v>
      </c>
      <c r="D653" s="189" t="s">
        <v>166</v>
      </c>
      <c r="E653" s="126">
        <v>0</v>
      </c>
      <c r="F653" s="126">
        <v>10</v>
      </c>
      <c r="G653" s="126">
        <v>10</v>
      </c>
      <c r="H653" s="126">
        <v>78110000</v>
      </c>
      <c r="I653" s="128">
        <v>234504</v>
      </c>
      <c r="J653" s="128">
        <f t="shared" si="8"/>
        <v>2345040</v>
      </c>
      <c r="K653" s="96"/>
    </row>
    <row r="654" spans="1:11" ht="30">
      <c r="A654" s="124">
        <f t="shared" si="9"/>
        <v>234</v>
      </c>
      <c r="B654" s="126">
        <v>64221</v>
      </c>
      <c r="C654" s="135" t="s">
        <v>1344</v>
      </c>
      <c r="D654" s="189" t="s">
        <v>166</v>
      </c>
      <c r="E654" s="126">
        <v>0</v>
      </c>
      <c r="F654" s="126">
        <v>10</v>
      </c>
      <c r="G654" s="126">
        <v>10</v>
      </c>
      <c r="H654" s="126">
        <v>78110000</v>
      </c>
      <c r="I654" s="128">
        <v>234504</v>
      </c>
      <c r="J654" s="128">
        <f t="shared" si="8"/>
        <v>2345040</v>
      </c>
      <c r="K654" s="96"/>
    </row>
    <row r="655" spans="1:11" ht="30">
      <c r="A655" s="124">
        <f t="shared" si="9"/>
        <v>235</v>
      </c>
      <c r="B655" s="126">
        <v>64221</v>
      </c>
      <c r="C655" s="135" t="s">
        <v>1345</v>
      </c>
      <c r="D655" s="189" t="s">
        <v>166</v>
      </c>
      <c r="E655" s="126">
        <v>0</v>
      </c>
      <c r="F655" s="126">
        <v>10</v>
      </c>
      <c r="G655" s="126">
        <v>10</v>
      </c>
      <c r="H655" s="126">
        <v>78110000</v>
      </c>
      <c r="I655" s="128">
        <v>234504</v>
      </c>
      <c r="J655" s="128">
        <f t="shared" si="8"/>
        <v>2345040</v>
      </c>
      <c r="K655" s="96"/>
    </row>
    <row r="656" spans="1:11" ht="30">
      <c r="A656" s="124">
        <f t="shared" si="9"/>
        <v>236</v>
      </c>
      <c r="B656" s="126">
        <v>64221</v>
      </c>
      <c r="C656" s="135" t="s">
        <v>1346</v>
      </c>
      <c r="D656" s="189" t="s">
        <v>166</v>
      </c>
      <c r="E656" s="126">
        <v>0</v>
      </c>
      <c r="F656" s="126">
        <v>10</v>
      </c>
      <c r="G656" s="126">
        <v>10</v>
      </c>
      <c r="H656" s="126">
        <v>78110000</v>
      </c>
      <c r="I656" s="128">
        <v>234504</v>
      </c>
      <c r="J656" s="128">
        <f t="shared" si="8"/>
        <v>2345040</v>
      </c>
      <c r="K656" s="96"/>
    </row>
    <row r="657" spans="1:11" ht="30">
      <c r="A657" s="124">
        <f t="shared" si="9"/>
        <v>237</v>
      </c>
      <c r="B657" s="126">
        <v>64221</v>
      </c>
      <c r="C657" s="135" t="s">
        <v>1347</v>
      </c>
      <c r="D657" s="189" t="s">
        <v>166</v>
      </c>
      <c r="E657" s="126">
        <v>0</v>
      </c>
      <c r="F657" s="126">
        <v>10</v>
      </c>
      <c r="G657" s="126">
        <v>10</v>
      </c>
      <c r="H657" s="126">
        <v>78110000</v>
      </c>
      <c r="I657" s="128">
        <v>234504</v>
      </c>
      <c r="J657" s="128">
        <f t="shared" si="8"/>
        <v>2345040</v>
      </c>
      <c r="K657" s="96"/>
    </row>
    <row r="658" spans="1:11" ht="30">
      <c r="A658" s="124">
        <f t="shared" si="9"/>
        <v>238</v>
      </c>
      <c r="B658" s="126">
        <v>64221</v>
      </c>
      <c r="C658" s="135" t="s">
        <v>1348</v>
      </c>
      <c r="D658" s="189" t="s">
        <v>166</v>
      </c>
      <c r="E658" s="126">
        <v>0</v>
      </c>
      <c r="F658" s="126">
        <v>10</v>
      </c>
      <c r="G658" s="126">
        <v>10</v>
      </c>
      <c r="H658" s="126">
        <v>78110000</v>
      </c>
      <c r="I658" s="128">
        <v>234504</v>
      </c>
      <c r="J658" s="128">
        <f t="shared" si="8"/>
        <v>2345040</v>
      </c>
      <c r="K658" s="96"/>
    </row>
    <row r="659" spans="1:11" ht="30">
      <c r="A659" s="124">
        <f t="shared" si="9"/>
        <v>239</v>
      </c>
      <c r="B659" s="126">
        <v>64221</v>
      </c>
      <c r="C659" s="135" t="s">
        <v>1349</v>
      </c>
      <c r="D659" s="189" t="s">
        <v>166</v>
      </c>
      <c r="E659" s="126">
        <v>0</v>
      </c>
      <c r="F659" s="126">
        <v>10</v>
      </c>
      <c r="G659" s="126">
        <v>10</v>
      </c>
      <c r="H659" s="126">
        <v>78110000</v>
      </c>
      <c r="I659" s="128">
        <v>234504</v>
      </c>
      <c r="J659" s="128">
        <f t="shared" si="8"/>
        <v>2345040</v>
      </c>
      <c r="K659" s="96"/>
    </row>
    <row r="660" spans="1:11" ht="30">
      <c r="A660" s="124">
        <f t="shared" si="9"/>
        <v>240</v>
      </c>
      <c r="B660" s="126">
        <v>64221</v>
      </c>
      <c r="C660" s="135" t="s">
        <v>1350</v>
      </c>
      <c r="D660" s="189" t="s">
        <v>166</v>
      </c>
      <c r="E660" s="126">
        <v>0</v>
      </c>
      <c r="F660" s="126">
        <v>10</v>
      </c>
      <c r="G660" s="126">
        <v>10</v>
      </c>
      <c r="H660" s="126">
        <v>78110000</v>
      </c>
      <c r="I660" s="128">
        <v>234504</v>
      </c>
      <c r="J660" s="128">
        <f t="shared" si="8"/>
        <v>2345040</v>
      </c>
      <c r="K660" s="96"/>
    </row>
    <row r="661" spans="1:11" ht="30">
      <c r="A661" s="124">
        <f t="shared" si="9"/>
        <v>241</v>
      </c>
      <c r="B661" s="126">
        <v>64221</v>
      </c>
      <c r="C661" s="135" t="s">
        <v>1351</v>
      </c>
      <c r="D661" s="189" t="s">
        <v>166</v>
      </c>
      <c r="E661" s="126">
        <v>0</v>
      </c>
      <c r="F661" s="126">
        <v>10</v>
      </c>
      <c r="G661" s="126">
        <v>10</v>
      </c>
      <c r="H661" s="126">
        <v>78110000</v>
      </c>
      <c r="I661" s="128">
        <v>234504</v>
      </c>
      <c r="J661" s="128">
        <f t="shared" si="8"/>
        <v>2345040</v>
      </c>
      <c r="K661" s="96"/>
    </row>
    <row r="662" spans="1:11" ht="30">
      <c r="A662" s="124">
        <f t="shared" si="9"/>
        <v>242</v>
      </c>
      <c r="B662" s="126">
        <v>64221</v>
      </c>
      <c r="C662" s="135" t="s">
        <v>1352</v>
      </c>
      <c r="D662" s="189" t="s">
        <v>166</v>
      </c>
      <c r="E662" s="126">
        <v>0</v>
      </c>
      <c r="F662" s="126">
        <v>10</v>
      </c>
      <c r="G662" s="126">
        <v>10</v>
      </c>
      <c r="H662" s="126">
        <v>78110000</v>
      </c>
      <c r="I662" s="128">
        <v>234504</v>
      </c>
      <c r="J662" s="128">
        <f t="shared" si="8"/>
        <v>2345040</v>
      </c>
      <c r="K662" s="96"/>
    </row>
    <row r="663" spans="1:11" ht="30">
      <c r="A663" s="124">
        <f t="shared" si="9"/>
        <v>243</v>
      </c>
      <c r="B663" s="126">
        <v>64221</v>
      </c>
      <c r="C663" s="135" t="s">
        <v>1353</v>
      </c>
      <c r="D663" s="189" t="s">
        <v>166</v>
      </c>
      <c r="E663" s="126">
        <v>0</v>
      </c>
      <c r="F663" s="126">
        <v>10</v>
      </c>
      <c r="G663" s="126">
        <v>10</v>
      </c>
      <c r="H663" s="126">
        <v>78110000</v>
      </c>
      <c r="I663" s="128">
        <v>234504</v>
      </c>
      <c r="J663" s="128">
        <f t="shared" si="8"/>
        <v>2345040</v>
      </c>
      <c r="K663" s="96"/>
    </row>
    <row r="664" spans="1:11" ht="30">
      <c r="A664" s="124">
        <f t="shared" si="9"/>
        <v>244</v>
      </c>
      <c r="B664" s="126">
        <v>64221</v>
      </c>
      <c r="C664" s="135" t="s">
        <v>1354</v>
      </c>
      <c r="D664" s="189" t="s">
        <v>166</v>
      </c>
      <c r="E664" s="126">
        <v>0</v>
      </c>
      <c r="F664" s="126">
        <v>10</v>
      </c>
      <c r="G664" s="126">
        <v>10</v>
      </c>
      <c r="H664" s="126">
        <v>78110000</v>
      </c>
      <c r="I664" s="128">
        <v>234504</v>
      </c>
      <c r="J664" s="128">
        <f t="shared" si="8"/>
        <v>2345040</v>
      </c>
      <c r="K664" s="96"/>
    </row>
    <row r="665" spans="1:11" ht="30">
      <c r="A665" s="124">
        <f t="shared" si="9"/>
        <v>245</v>
      </c>
      <c r="B665" s="126">
        <v>64221</v>
      </c>
      <c r="C665" s="135" t="s">
        <v>1355</v>
      </c>
      <c r="D665" s="189" t="s">
        <v>166</v>
      </c>
      <c r="E665" s="126">
        <v>0</v>
      </c>
      <c r="F665" s="126">
        <v>10</v>
      </c>
      <c r="G665" s="126">
        <v>10</v>
      </c>
      <c r="H665" s="126">
        <v>78110000</v>
      </c>
      <c r="I665" s="128">
        <v>234504</v>
      </c>
      <c r="J665" s="128">
        <f t="shared" si="8"/>
        <v>2345040</v>
      </c>
      <c r="K665" s="96"/>
    </row>
    <row r="666" spans="1:11" ht="30">
      <c r="A666" s="124">
        <f t="shared" si="9"/>
        <v>246</v>
      </c>
      <c r="B666" s="126">
        <v>64221</v>
      </c>
      <c r="C666" s="135" t="s">
        <v>1356</v>
      </c>
      <c r="D666" s="189" t="s">
        <v>166</v>
      </c>
      <c r="E666" s="126">
        <v>0</v>
      </c>
      <c r="F666" s="126">
        <v>10</v>
      </c>
      <c r="G666" s="126">
        <v>10</v>
      </c>
      <c r="H666" s="126">
        <v>78110000</v>
      </c>
      <c r="I666" s="128">
        <v>234504</v>
      </c>
      <c r="J666" s="128">
        <f t="shared" si="8"/>
        <v>2345040</v>
      </c>
      <c r="K666" s="96"/>
    </row>
    <row r="667" spans="1:11" ht="30">
      <c r="A667" s="124">
        <f t="shared" si="9"/>
        <v>247</v>
      </c>
      <c r="B667" s="126">
        <v>64221</v>
      </c>
      <c r="C667" s="135" t="s">
        <v>1357</v>
      </c>
      <c r="D667" s="189" t="s">
        <v>166</v>
      </c>
      <c r="E667" s="126">
        <v>0</v>
      </c>
      <c r="F667" s="126">
        <v>20</v>
      </c>
      <c r="G667" s="126">
        <v>20</v>
      </c>
      <c r="H667" s="126">
        <v>78110000</v>
      </c>
      <c r="I667" s="128">
        <v>234504</v>
      </c>
      <c r="J667" s="128">
        <f t="shared" si="8"/>
        <v>4690080</v>
      </c>
      <c r="K667" s="96"/>
    </row>
    <row r="668" spans="1:11" ht="30">
      <c r="A668" s="124">
        <f t="shared" si="9"/>
        <v>248</v>
      </c>
      <c r="B668" s="126">
        <v>64221</v>
      </c>
      <c r="C668" s="135" t="s">
        <v>1358</v>
      </c>
      <c r="D668" s="189" t="s">
        <v>166</v>
      </c>
      <c r="E668" s="126">
        <v>0</v>
      </c>
      <c r="F668" s="126">
        <v>10</v>
      </c>
      <c r="G668" s="126">
        <v>10</v>
      </c>
      <c r="H668" s="126">
        <v>78110000</v>
      </c>
      <c r="I668" s="128">
        <v>234504</v>
      </c>
      <c r="J668" s="128">
        <f t="shared" si="8"/>
        <v>2345040</v>
      </c>
      <c r="K668" s="96"/>
    </row>
    <row r="669" spans="1:11" ht="30">
      <c r="A669" s="124">
        <f t="shared" si="9"/>
        <v>249</v>
      </c>
      <c r="B669" s="126">
        <v>64221</v>
      </c>
      <c r="C669" s="135" t="s">
        <v>1359</v>
      </c>
      <c r="D669" s="189" t="s">
        <v>166</v>
      </c>
      <c r="E669" s="126">
        <v>0</v>
      </c>
      <c r="F669" s="126">
        <v>20</v>
      </c>
      <c r="G669" s="126">
        <v>20</v>
      </c>
      <c r="H669" s="126">
        <v>78110000</v>
      </c>
      <c r="I669" s="128">
        <v>234504</v>
      </c>
      <c r="J669" s="128">
        <f t="shared" si="8"/>
        <v>4690080</v>
      </c>
      <c r="K669" s="96"/>
    </row>
    <row r="670" spans="1:11" ht="30">
      <c r="A670" s="124">
        <f t="shared" si="9"/>
        <v>250</v>
      </c>
      <c r="B670" s="126">
        <v>64221</v>
      </c>
      <c r="C670" s="135" t="s">
        <v>1360</v>
      </c>
      <c r="D670" s="189" t="s">
        <v>166</v>
      </c>
      <c r="E670" s="126">
        <v>0</v>
      </c>
      <c r="F670" s="126">
        <v>10</v>
      </c>
      <c r="G670" s="126">
        <v>10</v>
      </c>
      <c r="H670" s="126">
        <v>78110000</v>
      </c>
      <c r="I670" s="128">
        <v>234504</v>
      </c>
      <c r="J670" s="128">
        <f t="shared" si="8"/>
        <v>2345040</v>
      </c>
      <c r="K670" s="96"/>
    </row>
    <row r="671" spans="1:11" ht="30">
      <c r="A671" s="124">
        <f t="shared" si="9"/>
        <v>251</v>
      </c>
      <c r="B671" s="126">
        <v>64221</v>
      </c>
      <c r="C671" s="135" t="s">
        <v>1361</v>
      </c>
      <c r="D671" s="189" t="s">
        <v>166</v>
      </c>
      <c r="E671" s="126">
        <v>0</v>
      </c>
      <c r="F671" s="126">
        <v>20</v>
      </c>
      <c r="G671" s="126">
        <v>20</v>
      </c>
      <c r="H671" s="126">
        <v>78110000</v>
      </c>
      <c r="I671" s="128">
        <v>234504</v>
      </c>
      <c r="J671" s="128">
        <f t="shared" si="8"/>
        <v>4690080</v>
      </c>
      <c r="K671" s="96"/>
    </row>
    <row r="672" spans="1:11" ht="30">
      <c r="A672" s="124">
        <f t="shared" si="9"/>
        <v>252</v>
      </c>
      <c r="B672" s="126">
        <v>64221</v>
      </c>
      <c r="C672" s="135" t="s">
        <v>1362</v>
      </c>
      <c r="D672" s="189" t="s">
        <v>166</v>
      </c>
      <c r="E672" s="126">
        <v>0</v>
      </c>
      <c r="F672" s="126">
        <v>20</v>
      </c>
      <c r="G672" s="126">
        <v>20</v>
      </c>
      <c r="H672" s="126">
        <v>78110000</v>
      </c>
      <c r="I672" s="128">
        <v>234504</v>
      </c>
      <c r="J672" s="128">
        <f t="shared" si="8"/>
        <v>4690080</v>
      </c>
      <c r="K672" s="96"/>
    </row>
    <row r="673" spans="1:11" ht="30">
      <c r="A673" s="124">
        <f t="shared" si="9"/>
        <v>253</v>
      </c>
      <c r="B673" s="126">
        <v>64221</v>
      </c>
      <c r="C673" s="135" t="s">
        <v>1363</v>
      </c>
      <c r="D673" s="189" t="s">
        <v>166</v>
      </c>
      <c r="E673" s="126">
        <v>0</v>
      </c>
      <c r="F673" s="126">
        <v>20</v>
      </c>
      <c r="G673" s="126">
        <v>20</v>
      </c>
      <c r="H673" s="126">
        <v>78110000</v>
      </c>
      <c r="I673" s="128">
        <v>234504</v>
      </c>
      <c r="J673" s="128">
        <f t="shared" si="8"/>
        <v>4690080</v>
      </c>
      <c r="K673" s="96"/>
    </row>
    <row r="674" spans="1:11" ht="30">
      <c r="A674" s="124">
        <f t="shared" si="9"/>
        <v>254</v>
      </c>
      <c r="B674" s="126">
        <v>64221</v>
      </c>
      <c r="C674" s="135" t="s">
        <v>1364</v>
      </c>
      <c r="D674" s="189" t="s">
        <v>166</v>
      </c>
      <c r="E674" s="126">
        <v>0</v>
      </c>
      <c r="F674" s="126">
        <v>20</v>
      </c>
      <c r="G674" s="126">
        <v>20</v>
      </c>
      <c r="H674" s="126">
        <v>78110000</v>
      </c>
      <c r="I674" s="128">
        <v>234504</v>
      </c>
      <c r="J674" s="128">
        <f t="shared" si="8"/>
        <v>4690080</v>
      </c>
      <c r="K674" s="96"/>
    </row>
    <row r="675" spans="1:11" ht="30">
      <c r="A675" s="124">
        <f t="shared" si="9"/>
        <v>255</v>
      </c>
      <c r="B675" s="126">
        <v>64221</v>
      </c>
      <c r="C675" s="135" t="s">
        <v>1365</v>
      </c>
      <c r="D675" s="189" t="s">
        <v>166</v>
      </c>
      <c r="E675" s="126">
        <v>0</v>
      </c>
      <c r="F675" s="126">
        <v>20</v>
      </c>
      <c r="G675" s="126">
        <v>20</v>
      </c>
      <c r="H675" s="126">
        <v>78110000</v>
      </c>
      <c r="I675" s="128">
        <v>234504</v>
      </c>
      <c r="J675" s="128">
        <f t="shared" si="8"/>
        <v>4690080</v>
      </c>
      <c r="K675" s="96"/>
    </row>
    <row r="676" spans="1:11" ht="30">
      <c r="A676" s="124">
        <f t="shared" si="9"/>
        <v>256</v>
      </c>
      <c r="B676" s="126">
        <v>64221</v>
      </c>
      <c r="C676" s="135" t="s">
        <v>1366</v>
      </c>
      <c r="D676" s="189" t="s">
        <v>166</v>
      </c>
      <c r="E676" s="126">
        <v>0</v>
      </c>
      <c r="F676" s="126">
        <v>20</v>
      </c>
      <c r="G676" s="126">
        <v>20</v>
      </c>
      <c r="H676" s="126">
        <v>78110000</v>
      </c>
      <c r="I676" s="128">
        <v>234504</v>
      </c>
      <c r="J676" s="128">
        <f t="shared" si="8"/>
        <v>4690080</v>
      </c>
      <c r="K676" s="96"/>
    </row>
    <row r="677" spans="1:11" ht="30">
      <c r="A677" s="124">
        <f t="shared" si="9"/>
        <v>257</v>
      </c>
      <c r="B677" s="126">
        <v>64221</v>
      </c>
      <c r="C677" s="135" t="s">
        <v>1367</v>
      </c>
      <c r="D677" s="189" t="s">
        <v>166</v>
      </c>
      <c r="E677" s="126">
        <v>0</v>
      </c>
      <c r="F677" s="126">
        <v>20</v>
      </c>
      <c r="G677" s="126">
        <v>20</v>
      </c>
      <c r="H677" s="126">
        <v>78110000</v>
      </c>
      <c r="I677" s="128">
        <v>234504</v>
      </c>
      <c r="J677" s="128">
        <f t="shared" si="8"/>
        <v>4690080</v>
      </c>
      <c r="K677" s="96"/>
    </row>
    <row r="678" spans="1:11" ht="30">
      <c r="A678" s="124">
        <f t="shared" si="9"/>
        <v>258</v>
      </c>
      <c r="B678" s="126">
        <v>64221</v>
      </c>
      <c r="C678" s="135" t="s">
        <v>1368</v>
      </c>
      <c r="D678" s="189" t="s">
        <v>166</v>
      </c>
      <c r="E678" s="126">
        <v>0</v>
      </c>
      <c r="F678" s="126">
        <v>10</v>
      </c>
      <c r="G678" s="126">
        <v>10</v>
      </c>
      <c r="H678" s="126">
        <v>78110000</v>
      </c>
      <c r="I678" s="128">
        <v>234504</v>
      </c>
      <c r="J678" s="128">
        <f t="shared" si="8"/>
        <v>2345040</v>
      </c>
      <c r="K678" s="96"/>
    </row>
    <row r="679" spans="1:11" ht="27" customHeight="1">
      <c r="A679" s="124">
        <f t="shared" si="9"/>
        <v>259</v>
      </c>
      <c r="B679" s="126">
        <v>64221</v>
      </c>
      <c r="C679" s="135" t="s">
        <v>1369</v>
      </c>
      <c r="D679" s="189" t="s">
        <v>166</v>
      </c>
      <c r="E679" s="126">
        <v>0</v>
      </c>
      <c r="F679" s="126">
        <v>10</v>
      </c>
      <c r="G679" s="126">
        <v>10</v>
      </c>
      <c r="H679" s="126">
        <v>78110000</v>
      </c>
      <c r="I679" s="128">
        <v>234504</v>
      </c>
      <c r="J679" s="128">
        <f t="shared" si="8"/>
        <v>2345040</v>
      </c>
      <c r="K679" s="96"/>
    </row>
    <row r="680" spans="1:11" ht="30">
      <c r="A680" s="124">
        <f t="shared" si="9"/>
        <v>260</v>
      </c>
      <c r="B680" s="126">
        <v>64221</v>
      </c>
      <c r="C680" s="135" t="s">
        <v>1370</v>
      </c>
      <c r="D680" s="189" t="s">
        <v>166</v>
      </c>
      <c r="E680" s="126">
        <v>0</v>
      </c>
      <c r="F680" s="126">
        <v>20</v>
      </c>
      <c r="G680" s="126">
        <v>20</v>
      </c>
      <c r="H680" s="126">
        <v>78110000</v>
      </c>
      <c r="I680" s="128">
        <v>234504</v>
      </c>
      <c r="J680" s="128">
        <f t="shared" si="8"/>
        <v>4690080</v>
      </c>
      <c r="K680" s="96"/>
    </row>
    <row r="681" spans="1:11" ht="30">
      <c r="A681" s="124">
        <f t="shared" si="9"/>
        <v>261</v>
      </c>
      <c r="B681" s="126">
        <v>64221</v>
      </c>
      <c r="C681" s="135" t="s">
        <v>1371</v>
      </c>
      <c r="D681" s="189" t="s">
        <v>166</v>
      </c>
      <c r="E681" s="126">
        <v>0</v>
      </c>
      <c r="F681" s="126">
        <v>20</v>
      </c>
      <c r="G681" s="126">
        <v>20</v>
      </c>
      <c r="H681" s="126">
        <v>78110000</v>
      </c>
      <c r="I681" s="128">
        <v>234504</v>
      </c>
      <c r="J681" s="128">
        <f t="shared" si="8"/>
        <v>4690080</v>
      </c>
      <c r="K681" s="96"/>
    </row>
    <row r="682" spans="1:11" ht="30">
      <c r="A682" s="124">
        <f t="shared" si="9"/>
        <v>262</v>
      </c>
      <c r="B682" s="126">
        <v>64221</v>
      </c>
      <c r="C682" s="135" t="s">
        <v>1372</v>
      </c>
      <c r="D682" s="189" t="s">
        <v>166</v>
      </c>
      <c r="E682" s="126">
        <v>0</v>
      </c>
      <c r="F682" s="126">
        <v>10</v>
      </c>
      <c r="G682" s="126">
        <v>10</v>
      </c>
      <c r="H682" s="126">
        <v>78110000</v>
      </c>
      <c r="I682" s="128">
        <v>234504</v>
      </c>
      <c r="J682" s="128">
        <f t="shared" si="8"/>
        <v>2345040</v>
      </c>
      <c r="K682" s="96"/>
    </row>
    <row r="683" spans="1:11" ht="30">
      <c r="A683" s="124">
        <f t="shared" si="9"/>
        <v>263</v>
      </c>
      <c r="B683" s="126">
        <v>64221</v>
      </c>
      <c r="C683" s="135" t="s">
        <v>1373</v>
      </c>
      <c r="D683" s="189" t="s">
        <v>166</v>
      </c>
      <c r="E683" s="126">
        <v>0</v>
      </c>
      <c r="F683" s="126">
        <v>10</v>
      </c>
      <c r="G683" s="126">
        <v>10</v>
      </c>
      <c r="H683" s="126">
        <v>78110000</v>
      </c>
      <c r="I683" s="128">
        <v>234504</v>
      </c>
      <c r="J683" s="128">
        <f t="shared" si="8"/>
        <v>2345040</v>
      </c>
      <c r="K683" s="96"/>
    </row>
    <row r="684" spans="1:11" ht="30">
      <c r="A684" s="124">
        <f t="shared" si="9"/>
        <v>264</v>
      </c>
      <c r="B684" s="126">
        <v>64221</v>
      </c>
      <c r="C684" s="135" t="s">
        <v>1374</v>
      </c>
      <c r="D684" s="189" t="s">
        <v>166</v>
      </c>
      <c r="E684" s="126">
        <v>0</v>
      </c>
      <c r="F684" s="126">
        <v>10</v>
      </c>
      <c r="G684" s="126">
        <v>10</v>
      </c>
      <c r="H684" s="126">
        <v>78110000</v>
      </c>
      <c r="I684" s="128">
        <v>234504</v>
      </c>
      <c r="J684" s="128">
        <f t="shared" si="8"/>
        <v>2345040</v>
      </c>
      <c r="K684" s="96"/>
    </row>
    <row r="685" spans="1:11" ht="30">
      <c r="A685" s="124">
        <f t="shared" si="9"/>
        <v>265</v>
      </c>
      <c r="B685" s="126">
        <v>64221</v>
      </c>
      <c r="C685" s="135" t="s">
        <v>1375</v>
      </c>
      <c r="D685" s="189" t="s">
        <v>166</v>
      </c>
      <c r="E685" s="126">
        <v>0</v>
      </c>
      <c r="F685" s="126">
        <v>10</v>
      </c>
      <c r="G685" s="126">
        <v>10</v>
      </c>
      <c r="H685" s="126">
        <v>78110000</v>
      </c>
      <c r="I685" s="128">
        <v>234504</v>
      </c>
      <c r="J685" s="128">
        <f t="shared" si="8"/>
        <v>2345040</v>
      </c>
      <c r="K685" s="96"/>
    </row>
    <row r="686" spans="1:11" ht="30">
      <c r="A686" s="124">
        <f t="shared" si="9"/>
        <v>266</v>
      </c>
      <c r="B686" s="126">
        <v>64221</v>
      </c>
      <c r="C686" s="135" t="s">
        <v>1376</v>
      </c>
      <c r="D686" s="189" t="s">
        <v>166</v>
      </c>
      <c r="E686" s="126">
        <v>0</v>
      </c>
      <c r="F686" s="126">
        <v>10</v>
      </c>
      <c r="G686" s="126">
        <v>10</v>
      </c>
      <c r="H686" s="126">
        <v>78110000</v>
      </c>
      <c r="I686" s="128">
        <v>234504</v>
      </c>
      <c r="J686" s="128">
        <f t="shared" si="8"/>
        <v>2345040</v>
      </c>
      <c r="K686" s="96"/>
    </row>
    <row r="687" spans="1:11" ht="30">
      <c r="A687" s="124">
        <f t="shared" si="9"/>
        <v>267</v>
      </c>
      <c r="B687" s="126">
        <v>64221</v>
      </c>
      <c r="C687" s="135" t="s">
        <v>1377</v>
      </c>
      <c r="D687" s="189" t="s">
        <v>166</v>
      </c>
      <c r="E687" s="126">
        <v>0</v>
      </c>
      <c r="F687" s="126">
        <v>10</v>
      </c>
      <c r="G687" s="126">
        <v>10</v>
      </c>
      <c r="H687" s="126">
        <v>78110000</v>
      </c>
      <c r="I687" s="128">
        <v>234504</v>
      </c>
      <c r="J687" s="128">
        <f t="shared" si="8"/>
        <v>2345040</v>
      </c>
      <c r="K687" s="96"/>
    </row>
    <row r="688" spans="1:11" ht="30">
      <c r="A688" s="124">
        <f t="shared" si="9"/>
        <v>268</v>
      </c>
      <c r="B688" s="126">
        <v>64221</v>
      </c>
      <c r="C688" s="135" t="s">
        <v>1378</v>
      </c>
      <c r="D688" s="189" t="s">
        <v>166</v>
      </c>
      <c r="E688" s="126">
        <v>0</v>
      </c>
      <c r="F688" s="126">
        <v>10</v>
      </c>
      <c r="G688" s="126">
        <v>10</v>
      </c>
      <c r="H688" s="126">
        <v>78110000</v>
      </c>
      <c r="I688" s="128">
        <v>234504</v>
      </c>
      <c r="J688" s="128">
        <f t="shared" si="8"/>
        <v>2345040</v>
      </c>
      <c r="K688" s="96"/>
    </row>
    <row r="689" spans="1:11" ht="30">
      <c r="A689" s="124">
        <f t="shared" si="9"/>
        <v>269</v>
      </c>
      <c r="B689" s="126">
        <v>64221</v>
      </c>
      <c r="C689" s="135" t="s">
        <v>1379</v>
      </c>
      <c r="D689" s="189" t="s">
        <v>166</v>
      </c>
      <c r="E689" s="126">
        <v>0</v>
      </c>
      <c r="F689" s="126">
        <v>10</v>
      </c>
      <c r="G689" s="126">
        <v>10</v>
      </c>
      <c r="H689" s="126">
        <v>78110000</v>
      </c>
      <c r="I689" s="128">
        <v>234504</v>
      </c>
      <c r="J689" s="128">
        <f t="shared" si="8"/>
        <v>2345040</v>
      </c>
      <c r="K689" s="96"/>
    </row>
    <row r="690" spans="1:11" ht="30">
      <c r="A690" s="124">
        <f t="shared" si="9"/>
        <v>270</v>
      </c>
      <c r="B690" s="126">
        <v>64221</v>
      </c>
      <c r="C690" s="135" t="s">
        <v>1380</v>
      </c>
      <c r="D690" s="189" t="s">
        <v>166</v>
      </c>
      <c r="E690" s="126">
        <v>0</v>
      </c>
      <c r="F690" s="126">
        <v>10</v>
      </c>
      <c r="G690" s="126">
        <v>10</v>
      </c>
      <c r="H690" s="126">
        <v>78110000</v>
      </c>
      <c r="I690" s="128">
        <v>234504</v>
      </c>
      <c r="J690" s="128">
        <f t="shared" ref="J690:J753" si="10">I690*F690</f>
        <v>2345040</v>
      </c>
      <c r="K690" s="96"/>
    </row>
    <row r="691" spans="1:11" ht="30">
      <c r="A691" s="124">
        <f t="shared" ref="A691:A754" si="11">A690+1</f>
        <v>271</v>
      </c>
      <c r="B691" s="126">
        <v>64221</v>
      </c>
      <c r="C691" s="135" t="s">
        <v>1381</v>
      </c>
      <c r="D691" s="189" t="s">
        <v>166</v>
      </c>
      <c r="E691" s="126">
        <v>0</v>
      </c>
      <c r="F691" s="126">
        <v>10</v>
      </c>
      <c r="G691" s="126">
        <v>10</v>
      </c>
      <c r="H691" s="126">
        <v>78110000</v>
      </c>
      <c r="I691" s="128">
        <v>234504</v>
      </c>
      <c r="J691" s="128">
        <f t="shared" si="10"/>
        <v>2345040</v>
      </c>
      <c r="K691" s="96"/>
    </row>
    <row r="692" spans="1:11" ht="45">
      <c r="A692" s="124">
        <f t="shared" si="11"/>
        <v>272</v>
      </c>
      <c r="B692" s="126">
        <v>64221</v>
      </c>
      <c r="C692" s="135" t="s">
        <v>1382</v>
      </c>
      <c r="D692" s="189" t="s">
        <v>166</v>
      </c>
      <c r="E692" s="126">
        <v>0</v>
      </c>
      <c r="F692" s="126">
        <v>10</v>
      </c>
      <c r="G692" s="126">
        <v>10</v>
      </c>
      <c r="H692" s="126">
        <v>78110000</v>
      </c>
      <c r="I692" s="128">
        <v>234504</v>
      </c>
      <c r="J692" s="128">
        <f t="shared" si="10"/>
        <v>2345040</v>
      </c>
      <c r="K692" s="96"/>
    </row>
    <row r="693" spans="1:11" ht="30">
      <c r="A693" s="124">
        <f t="shared" si="11"/>
        <v>273</v>
      </c>
      <c r="B693" s="126">
        <v>64221</v>
      </c>
      <c r="C693" s="135" t="s">
        <v>1383</v>
      </c>
      <c r="D693" s="189" t="s">
        <v>166</v>
      </c>
      <c r="E693" s="126">
        <v>0</v>
      </c>
      <c r="F693" s="126">
        <v>10</v>
      </c>
      <c r="G693" s="126">
        <v>10</v>
      </c>
      <c r="H693" s="126">
        <v>78110000</v>
      </c>
      <c r="I693" s="128">
        <v>234504</v>
      </c>
      <c r="J693" s="128">
        <f t="shared" si="10"/>
        <v>2345040</v>
      </c>
      <c r="K693" s="96"/>
    </row>
    <row r="694" spans="1:11" ht="30">
      <c r="A694" s="124">
        <f t="shared" si="11"/>
        <v>274</v>
      </c>
      <c r="B694" s="126">
        <v>64221</v>
      </c>
      <c r="C694" s="135" t="s">
        <v>1384</v>
      </c>
      <c r="D694" s="189" t="s">
        <v>166</v>
      </c>
      <c r="E694" s="126">
        <v>0</v>
      </c>
      <c r="F694" s="126">
        <v>10</v>
      </c>
      <c r="G694" s="126">
        <v>10</v>
      </c>
      <c r="H694" s="126">
        <v>78110000</v>
      </c>
      <c r="I694" s="128">
        <v>234504</v>
      </c>
      <c r="J694" s="128">
        <f t="shared" si="10"/>
        <v>2345040</v>
      </c>
      <c r="K694" s="96"/>
    </row>
    <row r="695" spans="1:11" ht="30">
      <c r="A695" s="124">
        <f t="shared" si="11"/>
        <v>275</v>
      </c>
      <c r="B695" s="126">
        <v>64221</v>
      </c>
      <c r="C695" s="135" t="s">
        <v>1385</v>
      </c>
      <c r="D695" s="189" t="s">
        <v>166</v>
      </c>
      <c r="E695" s="126">
        <v>0</v>
      </c>
      <c r="F695" s="126">
        <v>10</v>
      </c>
      <c r="G695" s="126">
        <v>10</v>
      </c>
      <c r="H695" s="126">
        <v>78110000</v>
      </c>
      <c r="I695" s="128">
        <v>234504</v>
      </c>
      <c r="J695" s="128">
        <f t="shared" si="10"/>
        <v>2345040</v>
      </c>
      <c r="K695" s="96"/>
    </row>
    <row r="696" spans="1:11" ht="30">
      <c r="A696" s="124">
        <f t="shared" si="11"/>
        <v>276</v>
      </c>
      <c r="B696" s="126">
        <v>64221</v>
      </c>
      <c r="C696" s="135" t="s">
        <v>1386</v>
      </c>
      <c r="D696" s="189" t="s">
        <v>166</v>
      </c>
      <c r="E696" s="126">
        <v>0</v>
      </c>
      <c r="F696" s="126">
        <v>10</v>
      </c>
      <c r="G696" s="126">
        <v>10</v>
      </c>
      <c r="H696" s="126">
        <v>78110000</v>
      </c>
      <c r="I696" s="128">
        <v>234504</v>
      </c>
      <c r="J696" s="128">
        <f t="shared" si="10"/>
        <v>2345040</v>
      </c>
      <c r="K696" s="96"/>
    </row>
    <row r="697" spans="1:11" ht="30">
      <c r="A697" s="124">
        <f t="shared" si="11"/>
        <v>277</v>
      </c>
      <c r="B697" s="126">
        <v>64221</v>
      </c>
      <c r="C697" s="135" t="s">
        <v>1387</v>
      </c>
      <c r="D697" s="189" t="s">
        <v>166</v>
      </c>
      <c r="E697" s="126">
        <v>0</v>
      </c>
      <c r="F697" s="126">
        <v>10</v>
      </c>
      <c r="G697" s="126">
        <v>10</v>
      </c>
      <c r="H697" s="126">
        <v>78110000</v>
      </c>
      <c r="I697" s="128">
        <v>234504</v>
      </c>
      <c r="J697" s="128">
        <f t="shared" si="10"/>
        <v>2345040</v>
      </c>
      <c r="K697" s="96"/>
    </row>
    <row r="698" spans="1:11" ht="30">
      <c r="A698" s="124">
        <f t="shared" si="11"/>
        <v>278</v>
      </c>
      <c r="B698" s="126">
        <v>64221</v>
      </c>
      <c r="C698" s="135" t="s">
        <v>1388</v>
      </c>
      <c r="D698" s="189" t="s">
        <v>166</v>
      </c>
      <c r="E698" s="126">
        <v>0</v>
      </c>
      <c r="F698" s="126">
        <v>10</v>
      </c>
      <c r="G698" s="126">
        <v>10</v>
      </c>
      <c r="H698" s="126">
        <v>78110000</v>
      </c>
      <c r="I698" s="128">
        <v>234504</v>
      </c>
      <c r="J698" s="128">
        <f t="shared" si="10"/>
        <v>2345040</v>
      </c>
      <c r="K698" s="96"/>
    </row>
    <row r="699" spans="1:11" ht="30">
      <c r="A699" s="124">
        <f t="shared" si="11"/>
        <v>279</v>
      </c>
      <c r="B699" s="126">
        <v>64221</v>
      </c>
      <c r="C699" s="135" t="s">
        <v>1389</v>
      </c>
      <c r="D699" s="189" t="s">
        <v>166</v>
      </c>
      <c r="E699" s="126">
        <v>0</v>
      </c>
      <c r="F699" s="126">
        <v>10</v>
      </c>
      <c r="G699" s="126">
        <v>10</v>
      </c>
      <c r="H699" s="126">
        <v>78110000</v>
      </c>
      <c r="I699" s="128">
        <v>234504</v>
      </c>
      <c r="J699" s="128">
        <f t="shared" si="10"/>
        <v>2345040</v>
      </c>
      <c r="K699" s="96"/>
    </row>
    <row r="700" spans="1:11" ht="30">
      <c r="A700" s="124">
        <f t="shared" si="11"/>
        <v>280</v>
      </c>
      <c r="B700" s="126">
        <v>64221</v>
      </c>
      <c r="C700" s="135" t="s">
        <v>1390</v>
      </c>
      <c r="D700" s="189" t="s">
        <v>166</v>
      </c>
      <c r="E700" s="126">
        <v>0</v>
      </c>
      <c r="F700" s="126">
        <v>10</v>
      </c>
      <c r="G700" s="126">
        <v>10</v>
      </c>
      <c r="H700" s="126">
        <v>78110000</v>
      </c>
      <c r="I700" s="128">
        <v>234504</v>
      </c>
      <c r="J700" s="128">
        <f t="shared" si="10"/>
        <v>2345040</v>
      </c>
      <c r="K700" s="96"/>
    </row>
    <row r="701" spans="1:11" ht="30">
      <c r="A701" s="124">
        <f t="shared" si="11"/>
        <v>281</v>
      </c>
      <c r="B701" s="126">
        <v>64221</v>
      </c>
      <c r="C701" s="135" t="s">
        <v>1391</v>
      </c>
      <c r="D701" s="189" t="s">
        <v>166</v>
      </c>
      <c r="E701" s="126">
        <v>0</v>
      </c>
      <c r="F701" s="126">
        <v>10</v>
      </c>
      <c r="G701" s="126">
        <v>10</v>
      </c>
      <c r="H701" s="126">
        <v>78110000</v>
      </c>
      <c r="I701" s="128">
        <v>234504</v>
      </c>
      <c r="J701" s="128">
        <f t="shared" si="10"/>
        <v>2345040</v>
      </c>
      <c r="K701" s="96"/>
    </row>
    <row r="702" spans="1:11" ht="30">
      <c r="A702" s="124">
        <f t="shared" si="11"/>
        <v>282</v>
      </c>
      <c r="B702" s="126">
        <v>64221</v>
      </c>
      <c r="C702" s="135" t="s">
        <v>1392</v>
      </c>
      <c r="D702" s="189" t="s">
        <v>166</v>
      </c>
      <c r="E702" s="126">
        <v>0</v>
      </c>
      <c r="F702" s="126">
        <v>10</v>
      </c>
      <c r="G702" s="126">
        <v>10</v>
      </c>
      <c r="H702" s="126">
        <v>78110000</v>
      </c>
      <c r="I702" s="128">
        <v>234504</v>
      </c>
      <c r="J702" s="128">
        <f t="shared" si="10"/>
        <v>2345040</v>
      </c>
      <c r="K702" s="96"/>
    </row>
    <row r="703" spans="1:11" ht="30">
      <c r="A703" s="124">
        <f t="shared" si="11"/>
        <v>283</v>
      </c>
      <c r="B703" s="126">
        <v>64221</v>
      </c>
      <c r="C703" s="135" t="s">
        <v>1393</v>
      </c>
      <c r="D703" s="189" t="s">
        <v>166</v>
      </c>
      <c r="E703" s="126">
        <v>0</v>
      </c>
      <c r="F703" s="126">
        <v>10</v>
      </c>
      <c r="G703" s="126">
        <v>10</v>
      </c>
      <c r="H703" s="126">
        <v>78110000</v>
      </c>
      <c r="I703" s="128">
        <v>234504</v>
      </c>
      <c r="J703" s="128">
        <f t="shared" si="10"/>
        <v>2345040</v>
      </c>
      <c r="K703" s="96"/>
    </row>
    <row r="704" spans="1:11" ht="30">
      <c r="A704" s="124">
        <f t="shared" si="11"/>
        <v>284</v>
      </c>
      <c r="B704" s="126">
        <v>64221</v>
      </c>
      <c r="C704" s="135" t="s">
        <v>1394</v>
      </c>
      <c r="D704" s="189" t="s">
        <v>166</v>
      </c>
      <c r="E704" s="126">
        <v>0</v>
      </c>
      <c r="F704" s="126">
        <v>10</v>
      </c>
      <c r="G704" s="126">
        <v>10</v>
      </c>
      <c r="H704" s="126">
        <v>78110000</v>
      </c>
      <c r="I704" s="128">
        <v>234504</v>
      </c>
      <c r="J704" s="128">
        <f t="shared" si="10"/>
        <v>2345040</v>
      </c>
      <c r="K704" s="96"/>
    </row>
    <row r="705" spans="1:11" ht="30">
      <c r="A705" s="124">
        <f t="shared" si="11"/>
        <v>285</v>
      </c>
      <c r="B705" s="126">
        <v>64221</v>
      </c>
      <c r="C705" s="135" t="s">
        <v>1395</v>
      </c>
      <c r="D705" s="189" t="s">
        <v>166</v>
      </c>
      <c r="E705" s="126">
        <v>0</v>
      </c>
      <c r="F705" s="126">
        <v>10</v>
      </c>
      <c r="G705" s="126">
        <v>10</v>
      </c>
      <c r="H705" s="126">
        <v>78110000</v>
      </c>
      <c r="I705" s="128">
        <v>234504</v>
      </c>
      <c r="J705" s="128">
        <f t="shared" si="10"/>
        <v>2345040</v>
      </c>
      <c r="K705" s="96"/>
    </row>
    <row r="706" spans="1:11" ht="30">
      <c r="A706" s="124">
        <f t="shared" si="11"/>
        <v>286</v>
      </c>
      <c r="B706" s="126">
        <v>64221</v>
      </c>
      <c r="C706" s="135" t="s">
        <v>1396</v>
      </c>
      <c r="D706" s="189" t="s">
        <v>166</v>
      </c>
      <c r="E706" s="126">
        <v>0</v>
      </c>
      <c r="F706" s="126">
        <v>10</v>
      </c>
      <c r="G706" s="126">
        <v>10</v>
      </c>
      <c r="H706" s="126">
        <v>78110000</v>
      </c>
      <c r="I706" s="128">
        <v>234504</v>
      </c>
      <c r="J706" s="128">
        <f t="shared" si="10"/>
        <v>2345040</v>
      </c>
      <c r="K706" s="96"/>
    </row>
    <row r="707" spans="1:11" ht="30">
      <c r="A707" s="124">
        <f t="shared" si="11"/>
        <v>287</v>
      </c>
      <c r="B707" s="126">
        <v>64221</v>
      </c>
      <c r="C707" s="135" t="s">
        <v>1397</v>
      </c>
      <c r="D707" s="189" t="s">
        <v>166</v>
      </c>
      <c r="E707" s="126">
        <v>0</v>
      </c>
      <c r="F707" s="126">
        <v>10</v>
      </c>
      <c r="G707" s="126">
        <v>10</v>
      </c>
      <c r="H707" s="126">
        <v>78110000</v>
      </c>
      <c r="I707" s="128">
        <v>234504</v>
      </c>
      <c r="J707" s="128">
        <f t="shared" si="10"/>
        <v>2345040</v>
      </c>
      <c r="K707" s="96"/>
    </row>
    <row r="708" spans="1:11" ht="30">
      <c r="A708" s="124">
        <f t="shared" si="11"/>
        <v>288</v>
      </c>
      <c r="B708" s="126">
        <v>64221</v>
      </c>
      <c r="C708" s="135" t="s">
        <v>1398</v>
      </c>
      <c r="D708" s="189" t="s">
        <v>166</v>
      </c>
      <c r="E708" s="126">
        <v>0</v>
      </c>
      <c r="F708" s="126">
        <v>10</v>
      </c>
      <c r="G708" s="126">
        <v>10</v>
      </c>
      <c r="H708" s="126">
        <v>78110000</v>
      </c>
      <c r="I708" s="128">
        <v>234504</v>
      </c>
      <c r="J708" s="128">
        <f t="shared" si="10"/>
        <v>2345040</v>
      </c>
      <c r="K708" s="96"/>
    </row>
    <row r="709" spans="1:11" ht="30">
      <c r="A709" s="124">
        <f t="shared" si="11"/>
        <v>289</v>
      </c>
      <c r="B709" s="126">
        <v>64221</v>
      </c>
      <c r="C709" s="135" t="s">
        <v>1399</v>
      </c>
      <c r="D709" s="189" t="s">
        <v>166</v>
      </c>
      <c r="E709" s="126">
        <v>0</v>
      </c>
      <c r="F709" s="126">
        <v>10</v>
      </c>
      <c r="G709" s="126">
        <v>10</v>
      </c>
      <c r="H709" s="126">
        <v>78110000</v>
      </c>
      <c r="I709" s="128">
        <v>234504</v>
      </c>
      <c r="J709" s="128">
        <f t="shared" si="10"/>
        <v>2345040</v>
      </c>
      <c r="K709" s="96"/>
    </row>
    <row r="710" spans="1:11" ht="30">
      <c r="A710" s="124">
        <f t="shared" si="11"/>
        <v>290</v>
      </c>
      <c r="B710" s="126">
        <v>64221</v>
      </c>
      <c r="C710" s="135" t="s">
        <v>1400</v>
      </c>
      <c r="D710" s="189" t="s">
        <v>166</v>
      </c>
      <c r="E710" s="126">
        <v>0</v>
      </c>
      <c r="F710" s="126">
        <v>10</v>
      </c>
      <c r="G710" s="126">
        <v>10</v>
      </c>
      <c r="H710" s="126">
        <v>78110000</v>
      </c>
      <c r="I710" s="128">
        <v>234504</v>
      </c>
      <c r="J710" s="128">
        <f t="shared" si="10"/>
        <v>2345040</v>
      </c>
      <c r="K710" s="96"/>
    </row>
    <row r="711" spans="1:11" ht="30">
      <c r="A711" s="124">
        <f t="shared" si="11"/>
        <v>291</v>
      </c>
      <c r="B711" s="126">
        <v>64221</v>
      </c>
      <c r="C711" s="135" t="s">
        <v>1401</v>
      </c>
      <c r="D711" s="189" t="s">
        <v>166</v>
      </c>
      <c r="E711" s="126">
        <v>0</v>
      </c>
      <c r="F711" s="126">
        <v>10</v>
      </c>
      <c r="G711" s="126">
        <v>10</v>
      </c>
      <c r="H711" s="126">
        <v>78110000</v>
      </c>
      <c r="I711" s="128">
        <v>234504</v>
      </c>
      <c r="J711" s="128">
        <f t="shared" si="10"/>
        <v>2345040</v>
      </c>
      <c r="K711" s="96"/>
    </row>
    <row r="712" spans="1:11" ht="27" customHeight="1">
      <c r="A712" s="124">
        <f t="shared" si="11"/>
        <v>292</v>
      </c>
      <c r="B712" s="126">
        <v>64221</v>
      </c>
      <c r="C712" s="135" t="s">
        <v>1402</v>
      </c>
      <c r="D712" s="189" t="s">
        <v>166</v>
      </c>
      <c r="E712" s="126">
        <v>0</v>
      </c>
      <c r="F712" s="126">
        <v>10</v>
      </c>
      <c r="G712" s="126">
        <v>10</v>
      </c>
      <c r="H712" s="126">
        <v>78110000</v>
      </c>
      <c r="I712" s="128">
        <v>234504</v>
      </c>
      <c r="J712" s="128">
        <f t="shared" si="10"/>
        <v>2345040</v>
      </c>
      <c r="K712" s="96"/>
    </row>
    <row r="713" spans="1:11" ht="30">
      <c r="A713" s="124">
        <f t="shared" si="11"/>
        <v>293</v>
      </c>
      <c r="B713" s="126">
        <v>64221</v>
      </c>
      <c r="C713" s="135" t="s">
        <v>1403</v>
      </c>
      <c r="D713" s="189" t="s">
        <v>166</v>
      </c>
      <c r="E713" s="126">
        <v>0</v>
      </c>
      <c r="F713" s="126">
        <v>10</v>
      </c>
      <c r="G713" s="126">
        <v>10</v>
      </c>
      <c r="H713" s="126">
        <v>78110000</v>
      </c>
      <c r="I713" s="128">
        <v>234504</v>
      </c>
      <c r="J713" s="128">
        <f t="shared" si="10"/>
        <v>2345040</v>
      </c>
      <c r="K713" s="96"/>
    </row>
    <row r="714" spans="1:11" ht="30">
      <c r="A714" s="124">
        <f t="shared" si="11"/>
        <v>294</v>
      </c>
      <c r="B714" s="126">
        <v>64221</v>
      </c>
      <c r="C714" s="135" t="s">
        <v>1404</v>
      </c>
      <c r="D714" s="189" t="s">
        <v>166</v>
      </c>
      <c r="E714" s="126">
        <v>0</v>
      </c>
      <c r="F714" s="126">
        <v>10</v>
      </c>
      <c r="G714" s="126">
        <v>10</v>
      </c>
      <c r="H714" s="126">
        <v>78110000</v>
      </c>
      <c r="I714" s="128">
        <v>234504</v>
      </c>
      <c r="J714" s="128">
        <f t="shared" si="10"/>
        <v>2345040</v>
      </c>
      <c r="K714" s="96"/>
    </row>
    <row r="715" spans="1:11" ht="30">
      <c r="A715" s="124">
        <f t="shared" si="11"/>
        <v>295</v>
      </c>
      <c r="B715" s="126">
        <v>64221</v>
      </c>
      <c r="C715" s="135" t="s">
        <v>1405</v>
      </c>
      <c r="D715" s="189" t="s">
        <v>166</v>
      </c>
      <c r="E715" s="126">
        <v>0</v>
      </c>
      <c r="F715" s="126">
        <v>10</v>
      </c>
      <c r="G715" s="126">
        <v>10</v>
      </c>
      <c r="H715" s="126">
        <v>78110000</v>
      </c>
      <c r="I715" s="128">
        <v>234504</v>
      </c>
      <c r="J715" s="128">
        <f t="shared" si="10"/>
        <v>2345040</v>
      </c>
      <c r="K715" s="96"/>
    </row>
    <row r="716" spans="1:11" ht="30">
      <c r="A716" s="124">
        <f t="shared" si="11"/>
        <v>296</v>
      </c>
      <c r="B716" s="126">
        <v>64221</v>
      </c>
      <c r="C716" s="135" t="s">
        <v>1406</v>
      </c>
      <c r="D716" s="189" t="s">
        <v>166</v>
      </c>
      <c r="E716" s="126">
        <v>0</v>
      </c>
      <c r="F716" s="126">
        <v>10</v>
      </c>
      <c r="G716" s="126">
        <v>10</v>
      </c>
      <c r="H716" s="126">
        <v>78110000</v>
      </c>
      <c r="I716" s="128">
        <v>234504</v>
      </c>
      <c r="J716" s="128">
        <f t="shared" si="10"/>
        <v>2345040</v>
      </c>
      <c r="K716" s="96"/>
    </row>
    <row r="717" spans="1:11" ht="30">
      <c r="A717" s="124">
        <f t="shared" si="11"/>
        <v>297</v>
      </c>
      <c r="B717" s="126">
        <v>64221</v>
      </c>
      <c r="C717" s="135" t="s">
        <v>1407</v>
      </c>
      <c r="D717" s="189" t="s">
        <v>166</v>
      </c>
      <c r="E717" s="126">
        <v>0</v>
      </c>
      <c r="F717" s="126">
        <v>10</v>
      </c>
      <c r="G717" s="126">
        <v>10</v>
      </c>
      <c r="H717" s="126">
        <v>78110000</v>
      </c>
      <c r="I717" s="128">
        <v>234504</v>
      </c>
      <c r="J717" s="128">
        <f t="shared" si="10"/>
        <v>2345040</v>
      </c>
      <c r="K717" s="96"/>
    </row>
    <row r="718" spans="1:11" ht="30">
      <c r="A718" s="124">
        <f t="shared" si="11"/>
        <v>298</v>
      </c>
      <c r="B718" s="126">
        <v>64221</v>
      </c>
      <c r="C718" s="135" t="s">
        <v>1408</v>
      </c>
      <c r="D718" s="189" t="s">
        <v>166</v>
      </c>
      <c r="E718" s="126">
        <v>0</v>
      </c>
      <c r="F718" s="126">
        <v>10</v>
      </c>
      <c r="G718" s="126">
        <v>10</v>
      </c>
      <c r="H718" s="126">
        <v>78110000</v>
      </c>
      <c r="I718" s="128">
        <v>234504</v>
      </c>
      <c r="J718" s="128">
        <f t="shared" si="10"/>
        <v>2345040</v>
      </c>
      <c r="K718" s="96"/>
    </row>
    <row r="719" spans="1:11" ht="30">
      <c r="A719" s="124">
        <f t="shared" si="11"/>
        <v>299</v>
      </c>
      <c r="B719" s="126">
        <v>64221</v>
      </c>
      <c r="C719" s="135" t="s">
        <v>1409</v>
      </c>
      <c r="D719" s="189" t="s">
        <v>166</v>
      </c>
      <c r="E719" s="126">
        <v>0</v>
      </c>
      <c r="F719" s="126">
        <v>10</v>
      </c>
      <c r="G719" s="126">
        <v>10</v>
      </c>
      <c r="H719" s="126">
        <v>78110000</v>
      </c>
      <c r="I719" s="128">
        <v>234504</v>
      </c>
      <c r="J719" s="128">
        <f t="shared" si="10"/>
        <v>2345040</v>
      </c>
      <c r="K719" s="96"/>
    </row>
    <row r="720" spans="1:11" ht="30">
      <c r="A720" s="124">
        <f t="shared" si="11"/>
        <v>300</v>
      </c>
      <c r="B720" s="126">
        <v>64221</v>
      </c>
      <c r="C720" s="135" t="s">
        <v>1410</v>
      </c>
      <c r="D720" s="189" t="s">
        <v>166</v>
      </c>
      <c r="E720" s="126">
        <v>0</v>
      </c>
      <c r="F720" s="126">
        <v>10</v>
      </c>
      <c r="G720" s="126">
        <v>10</v>
      </c>
      <c r="H720" s="126">
        <v>78110000</v>
      </c>
      <c r="I720" s="128">
        <v>234504</v>
      </c>
      <c r="J720" s="128">
        <f t="shared" si="10"/>
        <v>2345040</v>
      </c>
      <c r="K720" s="96"/>
    </row>
    <row r="721" spans="1:11" ht="30">
      <c r="A721" s="124">
        <f t="shared" si="11"/>
        <v>301</v>
      </c>
      <c r="B721" s="126">
        <v>64221</v>
      </c>
      <c r="C721" s="135" t="s">
        <v>1411</v>
      </c>
      <c r="D721" s="189" t="s">
        <v>166</v>
      </c>
      <c r="E721" s="126">
        <v>0</v>
      </c>
      <c r="F721" s="126">
        <v>10</v>
      </c>
      <c r="G721" s="126">
        <v>10</v>
      </c>
      <c r="H721" s="126">
        <v>78110000</v>
      </c>
      <c r="I721" s="128">
        <v>234504</v>
      </c>
      <c r="J721" s="128">
        <f t="shared" si="10"/>
        <v>2345040</v>
      </c>
      <c r="K721" s="96"/>
    </row>
    <row r="722" spans="1:11" ht="30">
      <c r="A722" s="124">
        <f t="shared" si="11"/>
        <v>302</v>
      </c>
      <c r="B722" s="126">
        <v>64221</v>
      </c>
      <c r="C722" s="135" t="s">
        <v>1412</v>
      </c>
      <c r="D722" s="189" t="s">
        <v>166</v>
      </c>
      <c r="E722" s="126">
        <v>0</v>
      </c>
      <c r="F722" s="126">
        <v>10</v>
      </c>
      <c r="G722" s="126">
        <v>10</v>
      </c>
      <c r="H722" s="126">
        <v>78110000</v>
      </c>
      <c r="I722" s="128">
        <v>234504</v>
      </c>
      <c r="J722" s="128">
        <f t="shared" si="10"/>
        <v>2345040</v>
      </c>
      <c r="K722" s="96"/>
    </row>
    <row r="723" spans="1:11" ht="30">
      <c r="A723" s="124">
        <f t="shared" si="11"/>
        <v>303</v>
      </c>
      <c r="B723" s="126">
        <v>64221</v>
      </c>
      <c r="C723" s="135" t="s">
        <v>1413</v>
      </c>
      <c r="D723" s="189" t="s">
        <v>166</v>
      </c>
      <c r="E723" s="126">
        <v>0</v>
      </c>
      <c r="F723" s="126">
        <v>10</v>
      </c>
      <c r="G723" s="126">
        <v>10</v>
      </c>
      <c r="H723" s="126">
        <v>78110000</v>
      </c>
      <c r="I723" s="128">
        <v>234504</v>
      </c>
      <c r="J723" s="128">
        <f t="shared" si="10"/>
        <v>2345040</v>
      </c>
      <c r="K723" s="96"/>
    </row>
    <row r="724" spans="1:11" ht="30">
      <c r="A724" s="124">
        <f t="shared" si="11"/>
        <v>304</v>
      </c>
      <c r="B724" s="126">
        <v>64221</v>
      </c>
      <c r="C724" s="135" t="s">
        <v>1414</v>
      </c>
      <c r="D724" s="189" t="s">
        <v>166</v>
      </c>
      <c r="E724" s="126">
        <v>0</v>
      </c>
      <c r="F724" s="126">
        <v>10</v>
      </c>
      <c r="G724" s="126">
        <v>10</v>
      </c>
      <c r="H724" s="126">
        <v>78110000</v>
      </c>
      <c r="I724" s="128">
        <v>234504</v>
      </c>
      <c r="J724" s="128">
        <f t="shared" si="10"/>
        <v>2345040</v>
      </c>
      <c r="K724" s="96"/>
    </row>
    <row r="725" spans="1:11" ht="30">
      <c r="A725" s="124">
        <f t="shared" si="11"/>
        <v>305</v>
      </c>
      <c r="B725" s="126">
        <v>64221</v>
      </c>
      <c r="C725" s="135" t="s">
        <v>1415</v>
      </c>
      <c r="D725" s="189" t="s">
        <v>166</v>
      </c>
      <c r="E725" s="126">
        <v>0</v>
      </c>
      <c r="F725" s="126">
        <v>10</v>
      </c>
      <c r="G725" s="126">
        <v>10</v>
      </c>
      <c r="H725" s="126">
        <v>78110000</v>
      </c>
      <c r="I725" s="128">
        <v>234504</v>
      </c>
      <c r="J725" s="128">
        <f t="shared" si="10"/>
        <v>2345040</v>
      </c>
      <c r="K725" s="96"/>
    </row>
    <row r="726" spans="1:11" ht="30">
      <c r="A726" s="124">
        <f t="shared" si="11"/>
        <v>306</v>
      </c>
      <c r="B726" s="126">
        <v>64221</v>
      </c>
      <c r="C726" s="135" t="s">
        <v>1416</v>
      </c>
      <c r="D726" s="189" t="s">
        <v>166</v>
      </c>
      <c r="E726" s="126">
        <v>0</v>
      </c>
      <c r="F726" s="126">
        <v>10</v>
      </c>
      <c r="G726" s="126">
        <v>10</v>
      </c>
      <c r="H726" s="126">
        <v>78110000</v>
      </c>
      <c r="I726" s="128">
        <v>234504</v>
      </c>
      <c r="J726" s="128">
        <f t="shared" si="10"/>
        <v>2345040</v>
      </c>
      <c r="K726" s="96"/>
    </row>
    <row r="727" spans="1:11" ht="30">
      <c r="A727" s="124">
        <f t="shared" si="11"/>
        <v>307</v>
      </c>
      <c r="B727" s="126">
        <v>64221</v>
      </c>
      <c r="C727" s="135" t="s">
        <v>1417</v>
      </c>
      <c r="D727" s="189" t="s">
        <v>166</v>
      </c>
      <c r="E727" s="126">
        <v>0</v>
      </c>
      <c r="F727" s="126">
        <v>10</v>
      </c>
      <c r="G727" s="126">
        <v>10</v>
      </c>
      <c r="H727" s="126">
        <v>78110000</v>
      </c>
      <c r="I727" s="128">
        <v>234504</v>
      </c>
      <c r="J727" s="128">
        <f t="shared" si="10"/>
        <v>2345040</v>
      </c>
      <c r="K727" s="96"/>
    </row>
    <row r="728" spans="1:11" ht="30">
      <c r="A728" s="124">
        <f t="shared" si="11"/>
        <v>308</v>
      </c>
      <c r="B728" s="126">
        <v>64221</v>
      </c>
      <c r="C728" s="135" t="s">
        <v>1418</v>
      </c>
      <c r="D728" s="189" t="s">
        <v>166</v>
      </c>
      <c r="E728" s="126">
        <v>0</v>
      </c>
      <c r="F728" s="126">
        <v>10</v>
      </c>
      <c r="G728" s="126">
        <v>10</v>
      </c>
      <c r="H728" s="126">
        <v>78110000</v>
      </c>
      <c r="I728" s="128">
        <v>234504</v>
      </c>
      <c r="J728" s="128">
        <f t="shared" si="10"/>
        <v>2345040</v>
      </c>
      <c r="K728" s="96"/>
    </row>
    <row r="729" spans="1:11" ht="30">
      <c r="A729" s="124">
        <f t="shared" si="11"/>
        <v>309</v>
      </c>
      <c r="B729" s="126">
        <v>64221</v>
      </c>
      <c r="C729" s="135" t="s">
        <v>1419</v>
      </c>
      <c r="D729" s="189" t="s">
        <v>166</v>
      </c>
      <c r="E729" s="126">
        <v>0</v>
      </c>
      <c r="F729" s="126">
        <v>10</v>
      </c>
      <c r="G729" s="126">
        <v>10</v>
      </c>
      <c r="H729" s="126">
        <v>78110000</v>
      </c>
      <c r="I729" s="128">
        <v>234504</v>
      </c>
      <c r="J729" s="128">
        <f t="shared" si="10"/>
        <v>2345040</v>
      </c>
      <c r="K729" s="96"/>
    </row>
    <row r="730" spans="1:11" ht="30">
      <c r="A730" s="124">
        <f t="shared" si="11"/>
        <v>310</v>
      </c>
      <c r="B730" s="126">
        <v>64221</v>
      </c>
      <c r="C730" s="135" t="s">
        <v>1420</v>
      </c>
      <c r="D730" s="189" t="s">
        <v>166</v>
      </c>
      <c r="E730" s="126">
        <v>0</v>
      </c>
      <c r="F730" s="126">
        <v>10</v>
      </c>
      <c r="G730" s="126">
        <v>10</v>
      </c>
      <c r="H730" s="126">
        <v>78110000</v>
      </c>
      <c r="I730" s="128">
        <v>234504</v>
      </c>
      <c r="J730" s="128">
        <f t="shared" si="10"/>
        <v>2345040</v>
      </c>
      <c r="K730" s="96"/>
    </row>
    <row r="731" spans="1:11" ht="30">
      <c r="A731" s="124">
        <f t="shared" si="11"/>
        <v>311</v>
      </c>
      <c r="B731" s="126">
        <v>64221</v>
      </c>
      <c r="C731" s="135" t="s">
        <v>1421</v>
      </c>
      <c r="D731" s="189" t="s">
        <v>166</v>
      </c>
      <c r="E731" s="126">
        <v>0</v>
      </c>
      <c r="F731" s="126">
        <v>10</v>
      </c>
      <c r="G731" s="126">
        <v>10</v>
      </c>
      <c r="H731" s="126">
        <v>78110000</v>
      </c>
      <c r="I731" s="128">
        <v>234504</v>
      </c>
      <c r="J731" s="128">
        <f t="shared" si="10"/>
        <v>2345040</v>
      </c>
      <c r="K731" s="96"/>
    </row>
    <row r="732" spans="1:11" ht="30">
      <c r="A732" s="124">
        <f t="shared" si="11"/>
        <v>312</v>
      </c>
      <c r="B732" s="126">
        <v>64221</v>
      </c>
      <c r="C732" s="135" t="s">
        <v>1422</v>
      </c>
      <c r="D732" s="189" t="s">
        <v>166</v>
      </c>
      <c r="E732" s="126">
        <v>0</v>
      </c>
      <c r="F732" s="126">
        <v>10</v>
      </c>
      <c r="G732" s="126">
        <v>10</v>
      </c>
      <c r="H732" s="126">
        <v>78110000</v>
      </c>
      <c r="I732" s="128">
        <v>234504</v>
      </c>
      <c r="J732" s="128">
        <f t="shared" si="10"/>
        <v>2345040</v>
      </c>
      <c r="K732" s="96"/>
    </row>
    <row r="733" spans="1:11" ht="30">
      <c r="A733" s="124">
        <f t="shared" si="11"/>
        <v>313</v>
      </c>
      <c r="B733" s="126">
        <v>64221</v>
      </c>
      <c r="C733" s="135" t="s">
        <v>1423</v>
      </c>
      <c r="D733" s="189" t="s">
        <v>166</v>
      </c>
      <c r="E733" s="126">
        <v>0</v>
      </c>
      <c r="F733" s="126">
        <v>10</v>
      </c>
      <c r="G733" s="126">
        <v>10</v>
      </c>
      <c r="H733" s="126">
        <v>78110000</v>
      </c>
      <c r="I733" s="128">
        <v>234504</v>
      </c>
      <c r="J733" s="128">
        <f t="shared" si="10"/>
        <v>2345040</v>
      </c>
      <c r="K733" s="96"/>
    </row>
    <row r="734" spans="1:11" ht="30">
      <c r="A734" s="124">
        <f t="shared" si="11"/>
        <v>314</v>
      </c>
      <c r="B734" s="126">
        <v>64221</v>
      </c>
      <c r="C734" s="135" t="s">
        <v>1424</v>
      </c>
      <c r="D734" s="189" t="s">
        <v>166</v>
      </c>
      <c r="E734" s="126">
        <v>0</v>
      </c>
      <c r="F734" s="126">
        <v>10</v>
      </c>
      <c r="G734" s="126">
        <v>10</v>
      </c>
      <c r="H734" s="126">
        <v>78110000</v>
      </c>
      <c r="I734" s="128">
        <v>234504</v>
      </c>
      <c r="J734" s="128">
        <f t="shared" si="10"/>
        <v>2345040</v>
      </c>
      <c r="K734" s="96"/>
    </row>
    <row r="735" spans="1:11" ht="30">
      <c r="A735" s="124">
        <f t="shared" si="11"/>
        <v>315</v>
      </c>
      <c r="B735" s="126">
        <v>64221</v>
      </c>
      <c r="C735" s="135" t="s">
        <v>1425</v>
      </c>
      <c r="D735" s="189" t="s">
        <v>166</v>
      </c>
      <c r="E735" s="126">
        <v>0</v>
      </c>
      <c r="F735" s="126">
        <v>10</v>
      </c>
      <c r="G735" s="126">
        <v>10</v>
      </c>
      <c r="H735" s="126">
        <v>78110000</v>
      </c>
      <c r="I735" s="128">
        <v>234504</v>
      </c>
      <c r="J735" s="128">
        <f t="shared" si="10"/>
        <v>2345040</v>
      </c>
      <c r="K735" s="96"/>
    </row>
    <row r="736" spans="1:11" ht="30">
      <c r="A736" s="124">
        <f t="shared" si="11"/>
        <v>316</v>
      </c>
      <c r="B736" s="126">
        <v>64221</v>
      </c>
      <c r="C736" s="135" t="s">
        <v>1426</v>
      </c>
      <c r="D736" s="189" t="s">
        <v>166</v>
      </c>
      <c r="E736" s="126">
        <v>0</v>
      </c>
      <c r="F736" s="126">
        <v>10</v>
      </c>
      <c r="G736" s="126">
        <v>10</v>
      </c>
      <c r="H736" s="126">
        <v>78110000</v>
      </c>
      <c r="I736" s="128">
        <v>234504</v>
      </c>
      <c r="J736" s="128">
        <f t="shared" si="10"/>
        <v>2345040</v>
      </c>
      <c r="K736" s="96"/>
    </row>
    <row r="737" spans="1:11" ht="30">
      <c r="A737" s="124">
        <f t="shared" si="11"/>
        <v>317</v>
      </c>
      <c r="B737" s="126">
        <v>64221</v>
      </c>
      <c r="C737" s="135" t="s">
        <v>1427</v>
      </c>
      <c r="D737" s="189" t="s">
        <v>166</v>
      </c>
      <c r="E737" s="126">
        <v>0</v>
      </c>
      <c r="F737" s="126">
        <v>10</v>
      </c>
      <c r="G737" s="126">
        <v>10</v>
      </c>
      <c r="H737" s="126">
        <v>78110000</v>
      </c>
      <c r="I737" s="128">
        <v>234504</v>
      </c>
      <c r="J737" s="128">
        <f t="shared" si="10"/>
        <v>2345040</v>
      </c>
      <c r="K737" s="96"/>
    </row>
    <row r="738" spans="1:11" ht="30">
      <c r="A738" s="124">
        <f t="shared" si="11"/>
        <v>318</v>
      </c>
      <c r="B738" s="126">
        <v>64221</v>
      </c>
      <c r="C738" s="135" t="s">
        <v>1428</v>
      </c>
      <c r="D738" s="189" t="s">
        <v>166</v>
      </c>
      <c r="E738" s="126">
        <v>0</v>
      </c>
      <c r="F738" s="126">
        <v>10</v>
      </c>
      <c r="G738" s="126">
        <v>10</v>
      </c>
      <c r="H738" s="126">
        <v>78110000</v>
      </c>
      <c r="I738" s="128">
        <v>234504</v>
      </c>
      <c r="J738" s="128">
        <f t="shared" si="10"/>
        <v>2345040</v>
      </c>
      <c r="K738" s="96"/>
    </row>
    <row r="739" spans="1:11" ht="30">
      <c r="A739" s="124">
        <f t="shared" si="11"/>
        <v>319</v>
      </c>
      <c r="B739" s="126">
        <v>64221</v>
      </c>
      <c r="C739" s="135" t="s">
        <v>1429</v>
      </c>
      <c r="D739" s="189" t="s">
        <v>166</v>
      </c>
      <c r="E739" s="126">
        <v>0</v>
      </c>
      <c r="F739" s="126">
        <v>10</v>
      </c>
      <c r="G739" s="126">
        <v>10</v>
      </c>
      <c r="H739" s="126">
        <v>78110000</v>
      </c>
      <c r="I739" s="128">
        <v>234504</v>
      </c>
      <c r="J739" s="128">
        <f t="shared" si="10"/>
        <v>2345040</v>
      </c>
      <c r="K739" s="96"/>
    </row>
    <row r="740" spans="1:11" ht="30">
      <c r="A740" s="124">
        <f t="shared" si="11"/>
        <v>320</v>
      </c>
      <c r="B740" s="126">
        <v>64221</v>
      </c>
      <c r="C740" s="135" t="s">
        <v>1430</v>
      </c>
      <c r="D740" s="189" t="s">
        <v>166</v>
      </c>
      <c r="E740" s="126">
        <v>0</v>
      </c>
      <c r="F740" s="126">
        <v>10</v>
      </c>
      <c r="G740" s="126">
        <v>10</v>
      </c>
      <c r="H740" s="126">
        <v>78110000</v>
      </c>
      <c r="I740" s="128">
        <v>234504</v>
      </c>
      <c r="J740" s="128">
        <f t="shared" si="10"/>
        <v>2345040</v>
      </c>
      <c r="K740" s="96"/>
    </row>
    <row r="741" spans="1:11" ht="30">
      <c r="A741" s="124">
        <f t="shared" si="11"/>
        <v>321</v>
      </c>
      <c r="B741" s="126">
        <v>64221</v>
      </c>
      <c r="C741" s="135" t="s">
        <v>1431</v>
      </c>
      <c r="D741" s="189" t="s">
        <v>166</v>
      </c>
      <c r="E741" s="126">
        <v>0</v>
      </c>
      <c r="F741" s="126">
        <v>10</v>
      </c>
      <c r="G741" s="126">
        <v>10</v>
      </c>
      <c r="H741" s="126">
        <v>78110000</v>
      </c>
      <c r="I741" s="128">
        <v>234504</v>
      </c>
      <c r="J741" s="128">
        <f t="shared" si="10"/>
        <v>2345040</v>
      </c>
      <c r="K741" s="96"/>
    </row>
    <row r="742" spans="1:11" ht="30">
      <c r="A742" s="124">
        <f t="shared" si="11"/>
        <v>322</v>
      </c>
      <c r="B742" s="126">
        <v>64221</v>
      </c>
      <c r="C742" s="135" t="s">
        <v>1432</v>
      </c>
      <c r="D742" s="189" t="s">
        <v>166</v>
      </c>
      <c r="E742" s="126">
        <v>0</v>
      </c>
      <c r="F742" s="126">
        <v>10</v>
      </c>
      <c r="G742" s="126">
        <v>10</v>
      </c>
      <c r="H742" s="126">
        <v>78110000</v>
      </c>
      <c r="I742" s="128">
        <v>234504</v>
      </c>
      <c r="J742" s="128">
        <f t="shared" si="10"/>
        <v>2345040</v>
      </c>
      <c r="K742" s="96"/>
    </row>
    <row r="743" spans="1:11" ht="30">
      <c r="A743" s="124">
        <f t="shared" si="11"/>
        <v>323</v>
      </c>
      <c r="B743" s="126">
        <v>64221</v>
      </c>
      <c r="C743" s="135" t="s">
        <v>1433</v>
      </c>
      <c r="D743" s="189" t="s">
        <v>166</v>
      </c>
      <c r="E743" s="126">
        <v>0</v>
      </c>
      <c r="F743" s="126">
        <v>10</v>
      </c>
      <c r="G743" s="126">
        <v>10</v>
      </c>
      <c r="H743" s="126">
        <v>78110000</v>
      </c>
      <c r="I743" s="128">
        <v>234504</v>
      </c>
      <c r="J743" s="128">
        <f t="shared" si="10"/>
        <v>2345040</v>
      </c>
      <c r="K743" s="96"/>
    </row>
    <row r="744" spans="1:11" ht="30">
      <c r="A744" s="124">
        <f t="shared" si="11"/>
        <v>324</v>
      </c>
      <c r="B744" s="126">
        <v>64221</v>
      </c>
      <c r="C744" s="135" t="s">
        <v>1434</v>
      </c>
      <c r="D744" s="189" t="s">
        <v>166</v>
      </c>
      <c r="E744" s="126">
        <v>0</v>
      </c>
      <c r="F744" s="126">
        <v>10</v>
      </c>
      <c r="G744" s="126">
        <v>10</v>
      </c>
      <c r="H744" s="126">
        <v>78110000</v>
      </c>
      <c r="I744" s="128">
        <v>234504</v>
      </c>
      <c r="J744" s="128">
        <f t="shared" si="10"/>
        <v>2345040</v>
      </c>
      <c r="K744" s="96"/>
    </row>
    <row r="745" spans="1:11" ht="30">
      <c r="A745" s="124">
        <f t="shared" si="11"/>
        <v>325</v>
      </c>
      <c r="B745" s="126">
        <v>64221</v>
      </c>
      <c r="C745" s="135" t="s">
        <v>1435</v>
      </c>
      <c r="D745" s="189" t="s">
        <v>166</v>
      </c>
      <c r="E745" s="126">
        <v>0</v>
      </c>
      <c r="F745" s="126">
        <v>10</v>
      </c>
      <c r="G745" s="126">
        <v>10</v>
      </c>
      <c r="H745" s="126">
        <v>78110000</v>
      </c>
      <c r="I745" s="128">
        <v>234504</v>
      </c>
      <c r="J745" s="128">
        <f t="shared" si="10"/>
        <v>2345040</v>
      </c>
      <c r="K745" s="96"/>
    </row>
    <row r="746" spans="1:11" ht="30">
      <c r="A746" s="124">
        <f t="shared" si="11"/>
        <v>326</v>
      </c>
      <c r="B746" s="126">
        <v>64221</v>
      </c>
      <c r="C746" s="135" t="s">
        <v>1436</v>
      </c>
      <c r="D746" s="189" t="s">
        <v>166</v>
      </c>
      <c r="E746" s="126">
        <v>0</v>
      </c>
      <c r="F746" s="126">
        <v>20</v>
      </c>
      <c r="G746" s="126">
        <v>20</v>
      </c>
      <c r="H746" s="126">
        <v>78110000</v>
      </c>
      <c r="I746" s="128">
        <v>234504</v>
      </c>
      <c r="J746" s="128">
        <f t="shared" si="10"/>
        <v>4690080</v>
      </c>
      <c r="K746" s="96"/>
    </row>
    <row r="747" spans="1:11" ht="30">
      <c r="A747" s="124">
        <f t="shared" si="11"/>
        <v>327</v>
      </c>
      <c r="B747" s="126">
        <v>64221</v>
      </c>
      <c r="C747" s="135" t="s">
        <v>1437</v>
      </c>
      <c r="D747" s="189" t="s">
        <v>166</v>
      </c>
      <c r="E747" s="126">
        <v>0</v>
      </c>
      <c r="F747" s="126">
        <v>10</v>
      </c>
      <c r="G747" s="126">
        <v>10</v>
      </c>
      <c r="H747" s="126">
        <v>78110000</v>
      </c>
      <c r="I747" s="128">
        <v>234504</v>
      </c>
      <c r="J747" s="128">
        <f t="shared" si="10"/>
        <v>2345040</v>
      </c>
      <c r="K747" s="96"/>
    </row>
    <row r="748" spans="1:11" ht="30">
      <c r="A748" s="124">
        <f t="shared" si="11"/>
        <v>328</v>
      </c>
      <c r="B748" s="126">
        <v>64221</v>
      </c>
      <c r="C748" s="135" t="s">
        <v>1438</v>
      </c>
      <c r="D748" s="189" t="s">
        <v>166</v>
      </c>
      <c r="E748" s="126">
        <v>0</v>
      </c>
      <c r="F748" s="126">
        <v>10</v>
      </c>
      <c r="G748" s="126">
        <v>10</v>
      </c>
      <c r="H748" s="126">
        <v>78110000</v>
      </c>
      <c r="I748" s="128">
        <v>234504</v>
      </c>
      <c r="J748" s="128">
        <f t="shared" si="10"/>
        <v>2345040</v>
      </c>
      <c r="K748" s="96"/>
    </row>
    <row r="749" spans="1:11" ht="30">
      <c r="A749" s="124">
        <f t="shared" si="11"/>
        <v>329</v>
      </c>
      <c r="B749" s="126">
        <v>64221</v>
      </c>
      <c r="C749" s="135" t="s">
        <v>1439</v>
      </c>
      <c r="D749" s="189" t="s">
        <v>166</v>
      </c>
      <c r="E749" s="126">
        <v>0</v>
      </c>
      <c r="F749" s="126">
        <v>10</v>
      </c>
      <c r="G749" s="126">
        <v>10</v>
      </c>
      <c r="H749" s="126">
        <v>78110000</v>
      </c>
      <c r="I749" s="128">
        <v>234504</v>
      </c>
      <c r="J749" s="128">
        <f t="shared" si="10"/>
        <v>2345040</v>
      </c>
      <c r="K749" s="96"/>
    </row>
    <row r="750" spans="1:11" ht="30">
      <c r="A750" s="124">
        <f t="shared" si="11"/>
        <v>330</v>
      </c>
      <c r="B750" s="126">
        <v>64221</v>
      </c>
      <c r="C750" s="135" t="s">
        <v>1440</v>
      </c>
      <c r="D750" s="189" t="s">
        <v>166</v>
      </c>
      <c r="E750" s="126">
        <v>0</v>
      </c>
      <c r="F750" s="126">
        <v>10</v>
      </c>
      <c r="G750" s="126">
        <v>10</v>
      </c>
      <c r="H750" s="126">
        <v>78110000</v>
      </c>
      <c r="I750" s="128">
        <v>234504</v>
      </c>
      <c r="J750" s="128">
        <f t="shared" si="10"/>
        <v>2345040</v>
      </c>
      <c r="K750" s="96"/>
    </row>
    <row r="751" spans="1:11" ht="30">
      <c r="A751" s="124">
        <f t="shared" si="11"/>
        <v>331</v>
      </c>
      <c r="B751" s="126">
        <v>64221</v>
      </c>
      <c r="C751" s="135" t="s">
        <v>1441</v>
      </c>
      <c r="D751" s="189" t="s">
        <v>166</v>
      </c>
      <c r="E751" s="126">
        <v>0</v>
      </c>
      <c r="F751" s="126">
        <v>10</v>
      </c>
      <c r="G751" s="126">
        <v>10</v>
      </c>
      <c r="H751" s="126">
        <v>78110000</v>
      </c>
      <c r="I751" s="128">
        <v>234504</v>
      </c>
      <c r="J751" s="128">
        <f t="shared" si="10"/>
        <v>2345040</v>
      </c>
      <c r="K751" s="96"/>
    </row>
    <row r="752" spans="1:11" ht="30">
      <c r="A752" s="124">
        <f t="shared" si="11"/>
        <v>332</v>
      </c>
      <c r="B752" s="126">
        <v>64221</v>
      </c>
      <c r="C752" s="135" t="s">
        <v>1442</v>
      </c>
      <c r="D752" s="189" t="s">
        <v>166</v>
      </c>
      <c r="E752" s="126">
        <v>0</v>
      </c>
      <c r="F752" s="126">
        <v>10</v>
      </c>
      <c r="G752" s="126">
        <v>10</v>
      </c>
      <c r="H752" s="126">
        <v>78110000</v>
      </c>
      <c r="I752" s="128">
        <v>234504</v>
      </c>
      <c r="J752" s="128">
        <f t="shared" si="10"/>
        <v>2345040</v>
      </c>
      <c r="K752" s="96"/>
    </row>
    <row r="753" spans="1:11" ht="30">
      <c r="A753" s="124">
        <f t="shared" si="11"/>
        <v>333</v>
      </c>
      <c r="B753" s="126">
        <v>64221</v>
      </c>
      <c r="C753" s="135" t="s">
        <v>1443</v>
      </c>
      <c r="D753" s="189" t="s">
        <v>166</v>
      </c>
      <c r="E753" s="126">
        <v>0</v>
      </c>
      <c r="F753" s="126">
        <v>10</v>
      </c>
      <c r="G753" s="126">
        <v>10</v>
      </c>
      <c r="H753" s="126">
        <v>78110000</v>
      </c>
      <c r="I753" s="128">
        <v>234504</v>
      </c>
      <c r="J753" s="128">
        <f t="shared" si="10"/>
        <v>2345040</v>
      </c>
      <c r="K753" s="96"/>
    </row>
    <row r="754" spans="1:11" ht="30">
      <c r="A754" s="124">
        <f t="shared" si="11"/>
        <v>334</v>
      </c>
      <c r="B754" s="126">
        <v>64221</v>
      </c>
      <c r="C754" s="135" t="s">
        <v>1444</v>
      </c>
      <c r="D754" s="189" t="s">
        <v>166</v>
      </c>
      <c r="E754" s="126">
        <v>0</v>
      </c>
      <c r="F754" s="126">
        <v>10</v>
      </c>
      <c r="G754" s="126">
        <v>10</v>
      </c>
      <c r="H754" s="126">
        <v>78110000</v>
      </c>
      <c r="I754" s="128">
        <v>234504</v>
      </c>
      <c r="J754" s="128">
        <f t="shared" ref="J754:J874" si="12">I754*F754</f>
        <v>2345040</v>
      </c>
      <c r="K754" s="96"/>
    </row>
    <row r="755" spans="1:11" ht="30">
      <c r="A755" s="124">
        <f t="shared" ref="A755:A818" si="13">A754+1</f>
        <v>335</v>
      </c>
      <c r="B755" s="126">
        <v>64221</v>
      </c>
      <c r="C755" s="135" t="s">
        <v>1445</v>
      </c>
      <c r="D755" s="189" t="s">
        <v>166</v>
      </c>
      <c r="E755" s="126">
        <v>0</v>
      </c>
      <c r="F755" s="126">
        <v>10</v>
      </c>
      <c r="G755" s="126">
        <v>10</v>
      </c>
      <c r="H755" s="126">
        <v>78110000</v>
      </c>
      <c r="I755" s="128">
        <v>234504</v>
      </c>
      <c r="J755" s="128">
        <f t="shared" si="12"/>
        <v>2345040</v>
      </c>
      <c r="K755" s="96"/>
    </row>
    <row r="756" spans="1:11" ht="30">
      <c r="A756" s="124">
        <f t="shared" si="13"/>
        <v>336</v>
      </c>
      <c r="B756" s="126">
        <v>64221</v>
      </c>
      <c r="C756" s="135" t="s">
        <v>1446</v>
      </c>
      <c r="D756" s="189" t="s">
        <v>166</v>
      </c>
      <c r="E756" s="126">
        <v>0</v>
      </c>
      <c r="F756" s="126">
        <v>10</v>
      </c>
      <c r="G756" s="126">
        <v>10</v>
      </c>
      <c r="H756" s="126">
        <v>78110000</v>
      </c>
      <c r="I756" s="128">
        <v>234504</v>
      </c>
      <c r="J756" s="128">
        <f t="shared" si="12"/>
        <v>2345040</v>
      </c>
      <c r="K756" s="96"/>
    </row>
    <row r="757" spans="1:11" ht="30">
      <c r="A757" s="124">
        <f t="shared" si="13"/>
        <v>337</v>
      </c>
      <c r="B757" s="126">
        <v>64221</v>
      </c>
      <c r="C757" s="135" t="s">
        <v>1447</v>
      </c>
      <c r="D757" s="189" t="s">
        <v>166</v>
      </c>
      <c r="E757" s="126">
        <v>0</v>
      </c>
      <c r="F757" s="126">
        <v>10</v>
      </c>
      <c r="G757" s="126">
        <v>10</v>
      </c>
      <c r="H757" s="126">
        <v>78110000</v>
      </c>
      <c r="I757" s="128">
        <v>234504</v>
      </c>
      <c r="J757" s="128">
        <f t="shared" si="12"/>
        <v>2345040</v>
      </c>
      <c r="K757" s="96"/>
    </row>
    <row r="758" spans="1:11" ht="30">
      <c r="A758" s="124">
        <f t="shared" si="13"/>
        <v>338</v>
      </c>
      <c r="B758" s="126">
        <v>64221</v>
      </c>
      <c r="C758" s="135" t="s">
        <v>1448</v>
      </c>
      <c r="D758" s="189" t="s">
        <v>166</v>
      </c>
      <c r="E758" s="126">
        <v>0</v>
      </c>
      <c r="F758" s="126">
        <v>10</v>
      </c>
      <c r="G758" s="126">
        <v>10</v>
      </c>
      <c r="H758" s="126">
        <v>78110000</v>
      </c>
      <c r="I758" s="128">
        <v>234504</v>
      </c>
      <c r="J758" s="128">
        <f t="shared" si="12"/>
        <v>2345040</v>
      </c>
      <c r="K758" s="96"/>
    </row>
    <row r="759" spans="1:11" ht="30">
      <c r="A759" s="124">
        <f t="shared" si="13"/>
        <v>339</v>
      </c>
      <c r="B759" s="126">
        <v>64221</v>
      </c>
      <c r="C759" s="135" t="s">
        <v>1449</v>
      </c>
      <c r="D759" s="189" t="s">
        <v>166</v>
      </c>
      <c r="E759" s="126">
        <v>0</v>
      </c>
      <c r="F759" s="126">
        <v>10</v>
      </c>
      <c r="G759" s="126">
        <v>10</v>
      </c>
      <c r="H759" s="126">
        <v>78110000</v>
      </c>
      <c r="I759" s="128">
        <v>234504</v>
      </c>
      <c r="J759" s="128">
        <f t="shared" si="12"/>
        <v>2345040</v>
      </c>
      <c r="K759" s="96"/>
    </row>
    <row r="760" spans="1:11" ht="30">
      <c r="A760" s="124">
        <f t="shared" si="13"/>
        <v>340</v>
      </c>
      <c r="B760" s="126">
        <v>64221</v>
      </c>
      <c r="C760" s="135" t="s">
        <v>1450</v>
      </c>
      <c r="D760" s="189" t="s">
        <v>166</v>
      </c>
      <c r="E760" s="126">
        <v>0</v>
      </c>
      <c r="F760" s="126">
        <v>10</v>
      </c>
      <c r="G760" s="126">
        <v>10</v>
      </c>
      <c r="H760" s="126">
        <v>78110000</v>
      </c>
      <c r="I760" s="128">
        <v>234504</v>
      </c>
      <c r="J760" s="128">
        <f t="shared" si="12"/>
        <v>2345040</v>
      </c>
      <c r="K760" s="96"/>
    </row>
    <row r="761" spans="1:11" ht="27" customHeight="1">
      <c r="A761" s="124">
        <f t="shared" si="13"/>
        <v>341</v>
      </c>
      <c r="B761" s="126">
        <v>64221</v>
      </c>
      <c r="C761" s="135" t="s">
        <v>1451</v>
      </c>
      <c r="D761" s="189" t="s">
        <v>166</v>
      </c>
      <c r="E761" s="126">
        <v>0</v>
      </c>
      <c r="F761" s="126">
        <v>10</v>
      </c>
      <c r="G761" s="126">
        <v>10</v>
      </c>
      <c r="H761" s="126">
        <v>78110000</v>
      </c>
      <c r="I761" s="128">
        <v>234504</v>
      </c>
      <c r="J761" s="128">
        <f t="shared" si="12"/>
        <v>2345040</v>
      </c>
      <c r="K761" s="96"/>
    </row>
    <row r="762" spans="1:11" ht="30">
      <c r="A762" s="124">
        <f t="shared" si="13"/>
        <v>342</v>
      </c>
      <c r="B762" s="126">
        <v>64221</v>
      </c>
      <c r="C762" s="135" t="s">
        <v>1452</v>
      </c>
      <c r="D762" s="189" t="s">
        <v>166</v>
      </c>
      <c r="E762" s="126">
        <v>0</v>
      </c>
      <c r="F762" s="126">
        <v>10</v>
      </c>
      <c r="G762" s="126">
        <v>10</v>
      </c>
      <c r="H762" s="126">
        <v>78110000</v>
      </c>
      <c r="I762" s="128">
        <v>234504</v>
      </c>
      <c r="J762" s="128">
        <f t="shared" si="12"/>
        <v>2345040</v>
      </c>
      <c r="K762" s="96"/>
    </row>
    <row r="763" spans="1:11" ht="30">
      <c r="A763" s="124">
        <f t="shared" si="13"/>
        <v>343</v>
      </c>
      <c r="B763" s="126">
        <v>64221</v>
      </c>
      <c r="C763" s="135" t="s">
        <v>1453</v>
      </c>
      <c r="D763" s="189" t="s">
        <v>166</v>
      </c>
      <c r="E763" s="126">
        <v>0</v>
      </c>
      <c r="F763" s="126">
        <v>10</v>
      </c>
      <c r="G763" s="126">
        <v>10</v>
      </c>
      <c r="H763" s="126">
        <v>78110000</v>
      </c>
      <c r="I763" s="128">
        <v>234504</v>
      </c>
      <c r="J763" s="128">
        <f t="shared" si="12"/>
        <v>2345040</v>
      </c>
      <c r="K763" s="96"/>
    </row>
    <row r="764" spans="1:11" ht="30">
      <c r="A764" s="124">
        <f t="shared" si="13"/>
        <v>344</v>
      </c>
      <c r="B764" s="126">
        <v>64221</v>
      </c>
      <c r="C764" s="135" t="s">
        <v>1454</v>
      </c>
      <c r="D764" s="189" t="s">
        <v>166</v>
      </c>
      <c r="E764" s="126">
        <v>0</v>
      </c>
      <c r="F764" s="126">
        <v>10</v>
      </c>
      <c r="G764" s="126">
        <v>10</v>
      </c>
      <c r="H764" s="126">
        <v>78110000</v>
      </c>
      <c r="I764" s="128">
        <v>234504</v>
      </c>
      <c r="J764" s="128">
        <f t="shared" si="12"/>
        <v>2345040</v>
      </c>
      <c r="K764" s="96"/>
    </row>
    <row r="765" spans="1:11" ht="45">
      <c r="A765" s="124">
        <f t="shared" si="13"/>
        <v>345</v>
      </c>
      <c r="B765" s="126">
        <v>64221</v>
      </c>
      <c r="C765" s="135" t="s">
        <v>1455</v>
      </c>
      <c r="D765" s="189" t="s">
        <v>166</v>
      </c>
      <c r="E765" s="126">
        <v>0</v>
      </c>
      <c r="F765" s="126">
        <v>10</v>
      </c>
      <c r="G765" s="126">
        <v>10</v>
      </c>
      <c r="H765" s="126">
        <v>78110000</v>
      </c>
      <c r="I765" s="128">
        <v>234504</v>
      </c>
      <c r="J765" s="128">
        <f t="shared" si="12"/>
        <v>2345040</v>
      </c>
      <c r="K765" s="96"/>
    </row>
    <row r="766" spans="1:11" ht="30">
      <c r="A766" s="124">
        <f t="shared" si="13"/>
        <v>346</v>
      </c>
      <c r="B766" s="126">
        <v>64221</v>
      </c>
      <c r="C766" s="135" t="s">
        <v>1456</v>
      </c>
      <c r="D766" s="189" t="s">
        <v>166</v>
      </c>
      <c r="E766" s="126">
        <v>0</v>
      </c>
      <c r="F766" s="126">
        <v>10</v>
      </c>
      <c r="G766" s="126">
        <v>10</v>
      </c>
      <c r="H766" s="126">
        <v>78110000</v>
      </c>
      <c r="I766" s="128">
        <v>234504</v>
      </c>
      <c r="J766" s="128">
        <f t="shared" si="12"/>
        <v>2345040</v>
      </c>
      <c r="K766" s="96"/>
    </row>
    <row r="767" spans="1:11" ht="30">
      <c r="A767" s="124">
        <f t="shared" si="13"/>
        <v>347</v>
      </c>
      <c r="B767" s="126">
        <v>64221</v>
      </c>
      <c r="C767" s="135" t="s">
        <v>1457</v>
      </c>
      <c r="D767" s="189" t="s">
        <v>166</v>
      </c>
      <c r="E767" s="126">
        <v>0</v>
      </c>
      <c r="F767" s="126">
        <v>10</v>
      </c>
      <c r="G767" s="126">
        <v>10</v>
      </c>
      <c r="H767" s="126">
        <v>78110000</v>
      </c>
      <c r="I767" s="128">
        <v>234504</v>
      </c>
      <c r="J767" s="128">
        <f t="shared" si="12"/>
        <v>2345040</v>
      </c>
      <c r="K767" s="96"/>
    </row>
    <row r="768" spans="1:11" ht="30">
      <c r="A768" s="124">
        <f t="shared" si="13"/>
        <v>348</v>
      </c>
      <c r="B768" s="126">
        <v>64221</v>
      </c>
      <c r="C768" s="135" t="s">
        <v>1458</v>
      </c>
      <c r="D768" s="189" t="s">
        <v>166</v>
      </c>
      <c r="E768" s="126">
        <v>0</v>
      </c>
      <c r="F768" s="126">
        <v>10</v>
      </c>
      <c r="G768" s="126">
        <v>10</v>
      </c>
      <c r="H768" s="126">
        <v>78110000</v>
      </c>
      <c r="I768" s="128">
        <v>234504</v>
      </c>
      <c r="J768" s="128">
        <f t="shared" si="12"/>
        <v>2345040</v>
      </c>
      <c r="K768" s="96"/>
    </row>
    <row r="769" spans="1:11" ht="30">
      <c r="A769" s="124">
        <f t="shared" si="13"/>
        <v>349</v>
      </c>
      <c r="B769" s="126">
        <v>64221</v>
      </c>
      <c r="C769" s="135" t="s">
        <v>1459</v>
      </c>
      <c r="D769" s="189" t="s">
        <v>166</v>
      </c>
      <c r="E769" s="126">
        <v>0</v>
      </c>
      <c r="F769" s="126">
        <v>10</v>
      </c>
      <c r="G769" s="126">
        <v>10</v>
      </c>
      <c r="H769" s="126">
        <v>78110000</v>
      </c>
      <c r="I769" s="128">
        <v>234504</v>
      </c>
      <c r="J769" s="128">
        <f t="shared" si="12"/>
        <v>2345040</v>
      </c>
      <c r="K769" s="96"/>
    </row>
    <row r="770" spans="1:11" ht="30">
      <c r="A770" s="124">
        <f t="shared" si="13"/>
        <v>350</v>
      </c>
      <c r="B770" s="126">
        <v>64221</v>
      </c>
      <c r="C770" s="135" t="s">
        <v>1460</v>
      </c>
      <c r="D770" s="189" t="s">
        <v>166</v>
      </c>
      <c r="E770" s="126">
        <v>0</v>
      </c>
      <c r="F770" s="126">
        <v>10</v>
      </c>
      <c r="G770" s="126">
        <v>10</v>
      </c>
      <c r="H770" s="126">
        <v>78110000</v>
      </c>
      <c r="I770" s="128">
        <v>234504</v>
      </c>
      <c r="J770" s="128">
        <f t="shared" si="12"/>
        <v>2345040</v>
      </c>
      <c r="K770" s="96"/>
    </row>
    <row r="771" spans="1:11" ht="30">
      <c r="A771" s="124">
        <f t="shared" si="13"/>
        <v>351</v>
      </c>
      <c r="B771" s="126">
        <v>64221</v>
      </c>
      <c r="C771" s="135" t="s">
        <v>1461</v>
      </c>
      <c r="D771" s="189" t="s">
        <v>166</v>
      </c>
      <c r="E771" s="126">
        <v>0</v>
      </c>
      <c r="F771" s="126">
        <v>10</v>
      </c>
      <c r="G771" s="126">
        <v>10</v>
      </c>
      <c r="H771" s="126">
        <v>78110000</v>
      </c>
      <c r="I771" s="128">
        <v>234504</v>
      </c>
      <c r="J771" s="128">
        <f t="shared" si="12"/>
        <v>2345040</v>
      </c>
      <c r="K771" s="96"/>
    </row>
    <row r="772" spans="1:11" ht="30">
      <c r="A772" s="124">
        <f t="shared" si="13"/>
        <v>352</v>
      </c>
      <c r="B772" s="126">
        <v>64221</v>
      </c>
      <c r="C772" s="135" t="s">
        <v>1462</v>
      </c>
      <c r="D772" s="189" t="s">
        <v>166</v>
      </c>
      <c r="E772" s="126">
        <v>0</v>
      </c>
      <c r="F772" s="126">
        <v>10</v>
      </c>
      <c r="G772" s="126">
        <v>10</v>
      </c>
      <c r="H772" s="126">
        <v>78110000</v>
      </c>
      <c r="I772" s="128">
        <v>234504</v>
      </c>
      <c r="J772" s="128">
        <f t="shared" si="12"/>
        <v>2345040</v>
      </c>
      <c r="K772" s="96"/>
    </row>
    <row r="773" spans="1:11" ht="30">
      <c r="A773" s="124">
        <f t="shared" si="13"/>
        <v>353</v>
      </c>
      <c r="B773" s="126">
        <v>64221</v>
      </c>
      <c r="C773" s="135" t="s">
        <v>1463</v>
      </c>
      <c r="D773" s="189" t="s">
        <v>166</v>
      </c>
      <c r="E773" s="126">
        <v>0</v>
      </c>
      <c r="F773" s="126">
        <v>10</v>
      </c>
      <c r="G773" s="126">
        <v>10</v>
      </c>
      <c r="H773" s="126">
        <v>78110000</v>
      </c>
      <c r="I773" s="128">
        <v>234504</v>
      </c>
      <c r="J773" s="128">
        <f t="shared" si="12"/>
        <v>2345040</v>
      </c>
      <c r="K773" s="96"/>
    </row>
    <row r="774" spans="1:11" ht="30">
      <c r="A774" s="124">
        <f t="shared" si="13"/>
        <v>354</v>
      </c>
      <c r="B774" s="126">
        <v>64221</v>
      </c>
      <c r="C774" s="135" t="s">
        <v>1464</v>
      </c>
      <c r="D774" s="189" t="s">
        <v>166</v>
      </c>
      <c r="E774" s="126">
        <v>0</v>
      </c>
      <c r="F774" s="126">
        <v>10</v>
      </c>
      <c r="G774" s="126">
        <v>10</v>
      </c>
      <c r="H774" s="126">
        <v>78110000</v>
      </c>
      <c r="I774" s="128">
        <v>234504</v>
      </c>
      <c r="J774" s="128">
        <f t="shared" si="12"/>
        <v>2345040</v>
      </c>
      <c r="K774" s="96"/>
    </row>
    <row r="775" spans="1:11" ht="30">
      <c r="A775" s="124">
        <f t="shared" si="13"/>
        <v>355</v>
      </c>
      <c r="B775" s="126">
        <v>64221</v>
      </c>
      <c r="C775" s="135" t="s">
        <v>1465</v>
      </c>
      <c r="D775" s="189" t="s">
        <v>166</v>
      </c>
      <c r="E775" s="126">
        <v>0</v>
      </c>
      <c r="F775" s="126">
        <v>10</v>
      </c>
      <c r="G775" s="126">
        <v>10</v>
      </c>
      <c r="H775" s="126">
        <v>78110000</v>
      </c>
      <c r="I775" s="128">
        <v>234504</v>
      </c>
      <c r="J775" s="128">
        <f t="shared" si="12"/>
        <v>2345040</v>
      </c>
      <c r="K775" s="96"/>
    </row>
    <row r="776" spans="1:11" ht="30">
      <c r="A776" s="124">
        <f t="shared" si="13"/>
        <v>356</v>
      </c>
      <c r="B776" s="126">
        <v>64221</v>
      </c>
      <c r="C776" s="135" t="s">
        <v>1466</v>
      </c>
      <c r="D776" s="189" t="s">
        <v>166</v>
      </c>
      <c r="E776" s="126">
        <v>0</v>
      </c>
      <c r="F776" s="126">
        <v>10</v>
      </c>
      <c r="G776" s="126">
        <v>10</v>
      </c>
      <c r="H776" s="126">
        <v>78110000</v>
      </c>
      <c r="I776" s="128">
        <v>234504</v>
      </c>
      <c r="J776" s="128">
        <f t="shared" si="12"/>
        <v>2345040</v>
      </c>
      <c r="K776" s="96"/>
    </row>
    <row r="777" spans="1:11" ht="30">
      <c r="A777" s="124">
        <f t="shared" si="13"/>
        <v>357</v>
      </c>
      <c r="B777" s="126">
        <v>64221</v>
      </c>
      <c r="C777" s="135" t="s">
        <v>1467</v>
      </c>
      <c r="D777" s="189" t="s">
        <v>166</v>
      </c>
      <c r="E777" s="126">
        <v>0</v>
      </c>
      <c r="F777" s="126">
        <v>10</v>
      </c>
      <c r="G777" s="126">
        <v>10</v>
      </c>
      <c r="H777" s="126">
        <v>78110000</v>
      </c>
      <c r="I777" s="128">
        <v>234504</v>
      </c>
      <c r="J777" s="128">
        <f t="shared" si="12"/>
        <v>2345040</v>
      </c>
      <c r="K777" s="96"/>
    </row>
    <row r="778" spans="1:11" ht="30">
      <c r="A778" s="124">
        <f t="shared" si="13"/>
        <v>358</v>
      </c>
      <c r="B778" s="126">
        <v>64221</v>
      </c>
      <c r="C778" s="135" t="s">
        <v>1468</v>
      </c>
      <c r="D778" s="189" t="s">
        <v>166</v>
      </c>
      <c r="E778" s="126">
        <v>0</v>
      </c>
      <c r="F778" s="126">
        <v>10</v>
      </c>
      <c r="G778" s="126">
        <v>10</v>
      </c>
      <c r="H778" s="126">
        <v>78110000</v>
      </c>
      <c r="I778" s="128">
        <v>234504</v>
      </c>
      <c r="J778" s="128">
        <f t="shared" si="12"/>
        <v>2345040</v>
      </c>
      <c r="K778" s="96"/>
    </row>
    <row r="779" spans="1:11" ht="39" customHeight="1">
      <c r="A779" s="124">
        <f t="shared" si="13"/>
        <v>359</v>
      </c>
      <c r="B779" s="126">
        <v>64221</v>
      </c>
      <c r="C779" s="135" t="s">
        <v>1469</v>
      </c>
      <c r="D779" s="189" t="s">
        <v>166</v>
      </c>
      <c r="E779" s="126">
        <v>0</v>
      </c>
      <c r="F779" s="126">
        <v>20</v>
      </c>
      <c r="G779" s="126">
        <v>20</v>
      </c>
      <c r="H779" s="126">
        <v>78110000</v>
      </c>
      <c r="I779" s="128">
        <v>234504</v>
      </c>
      <c r="J779" s="128">
        <f t="shared" si="12"/>
        <v>4690080</v>
      </c>
      <c r="K779" s="96"/>
    </row>
    <row r="780" spans="1:11" ht="30">
      <c r="A780" s="124">
        <f t="shared" si="13"/>
        <v>360</v>
      </c>
      <c r="B780" s="126">
        <v>64221</v>
      </c>
      <c r="C780" s="135" t="s">
        <v>1470</v>
      </c>
      <c r="D780" s="189" t="s">
        <v>166</v>
      </c>
      <c r="E780" s="126">
        <v>0</v>
      </c>
      <c r="F780" s="126">
        <v>10</v>
      </c>
      <c r="G780" s="126">
        <v>10</v>
      </c>
      <c r="H780" s="126">
        <v>78110000</v>
      </c>
      <c r="I780" s="128">
        <v>234504</v>
      </c>
      <c r="J780" s="128">
        <f t="shared" si="12"/>
        <v>2345040</v>
      </c>
      <c r="K780" s="96"/>
    </row>
    <row r="781" spans="1:11" ht="30">
      <c r="A781" s="124">
        <f t="shared" si="13"/>
        <v>361</v>
      </c>
      <c r="B781" s="126">
        <v>64221</v>
      </c>
      <c r="C781" s="135" t="s">
        <v>1471</v>
      </c>
      <c r="D781" s="189" t="s">
        <v>166</v>
      </c>
      <c r="E781" s="126">
        <v>0</v>
      </c>
      <c r="F781" s="126">
        <v>10</v>
      </c>
      <c r="G781" s="126">
        <v>10</v>
      </c>
      <c r="H781" s="126">
        <v>78110000</v>
      </c>
      <c r="I781" s="128">
        <v>234504</v>
      </c>
      <c r="J781" s="128">
        <f t="shared" si="12"/>
        <v>2345040</v>
      </c>
      <c r="K781" s="96"/>
    </row>
    <row r="782" spans="1:11" ht="30">
      <c r="A782" s="124">
        <f t="shared" si="13"/>
        <v>362</v>
      </c>
      <c r="B782" s="126">
        <v>64221</v>
      </c>
      <c r="C782" s="135" t="s">
        <v>1472</v>
      </c>
      <c r="D782" s="189" t="s">
        <v>166</v>
      </c>
      <c r="E782" s="126">
        <v>0</v>
      </c>
      <c r="F782" s="126">
        <v>10</v>
      </c>
      <c r="G782" s="126">
        <v>10</v>
      </c>
      <c r="H782" s="126">
        <v>78110000</v>
      </c>
      <c r="I782" s="128">
        <v>234504</v>
      </c>
      <c r="J782" s="128">
        <f t="shared" si="12"/>
        <v>2345040</v>
      </c>
      <c r="K782" s="96"/>
    </row>
    <row r="783" spans="1:11" ht="30">
      <c r="A783" s="124">
        <f t="shared" si="13"/>
        <v>363</v>
      </c>
      <c r="B783" s="126">
        <v>64221</v>
      </c>
      <c r="C783" s="135" t="s">
        <v>1473</v>
      </c>
      <c r="D783" s="189" t="s">
        <v>166</v>
      </c>
      <c r="E783" s="126">
        <v>0</v>
      </c>
      <c r="F783" s="126">
        <v>10</v>
      </c>
      <c r="G783" s="126">
        <v>10</v>
      </c>
      <c r="H783" s="126">
        <v>78110000</v>
      </c>
      <c r="I783" s="128"/>
      <c r="J783" s="128"/>
      <c r="K783" s="96"/>
    </row>
    <row r="784" spans="1:11" ht="30">
      <c r="A784" s="124">
        <f t="shared" si="13"/>
        <v>364</v>
      </c>
      <c r="B784" s="126">
        <v>64221</v>
      </c>
      <c r="C784" s="135" t="s">
        <v>1474</v>
      </c>
      <c r="D784" s="189" t="s">
        <v>166</v>
      </c>
      <c r="E784" s="126">
        <v>0</v>
      </c>
      <c r="F784" s="126">
        <v>10</v>
      </c>
      <c r="G784" s="126">
        <v>10</v>
      </c>
      <c r="H784" s="126">
        <v>78110000</v>
      </c>
      <c r="I784" s="128"/>
      <c r="J784" s="128"/>
      <c r="K784" s="96"/>
    </row>
    <row r="785" spans="1:11" ht="30">
      <c r="A785" s="124">
        <f t="shared" si="13"/>
        <v>365</v>
      </c>
      <c r="B785" s="126">
        <v>64221</v>
      </c>
      <c r="C785" s="135" t="s">
        <v>1475</v>
      </c>
      <c r="D785" s="189" t="s">
        <v>166</v>
      </c>
      <c r="E785" s="126">
        <v>0</v>
      </c>
      <c r="F785" s="126">
        <v>10</v>
      </c>
      <c r="G785" s="126">
        <v>10</v>
      </c>
      <c r="H785" s="126">
        <v>78110000</v>
      </c>
      <c r="I785" s="128"/>
      <c r="J785" s="128"/>
      <c r="K785" s="96"/>
    </row>
    <row r="786" spans="1:11" ht="30">
      <c r="A786" s="124">
        <f t="shared" si="13"/>
        <v>366</v>
      </c>
      <c r="B786" s="126">
        <v>64221</v>
      </c>
      <c r="C786" s="135" t="s">
        <v>1476</v>
      </c>
      <c r="D786" s="189" t="s">
        <v>166</v>
      </c>
      <c r="E786" s="126">
        <v>0</v>
      </c>
      <c r="F786" s="126">
        <v>10</v>
      </c>
      <c r="G786" s="126">
        <v>10</v>
      </c>
      <c r="H786" s="126">
        <v>78110000</v>
      </c>
      <c r="I786" s="128"/>
      <c r="J786" s="128"/>
      <c r="K786" s="96"/>
    </row>
    <row r="787" spans="1:11" ht="30">
      <c r="A787" s="124">
        <f t="shared" si="13"/>
        <v>367</v>
      </c>
      <c r="B787" s="126">
        <v>64221</v>
      </c>
      <c r="C787" s="135" t="s">
        <v>1477</v>
      </c>
      <c r="D787" s="189" t="s">
        <v>166</v>
      </c>
      <c r="E787" s="126">
        <v>0</v>
      </c>
      <c r="F787" s="126">
        <v>10</v>
      </c>
      <c r="G787" s="126">
        <v>10</v>
      </c>
      <c r="H787" s="126">
        <v>78110000</v>
      </c>
      <c r="I787" s="128"/>
      <c r="J787" s="128"/>
      <c r="K787" s="96"/>
    </row>
    <row r="788" spans="1:11" ht="30">
      <c r="A788" s="124">
        <f t="shared" si="13"/>
        <v>368</v>
      </c>
      <c r="B788" s="126">
        <v>64221</v>
      </c>
      <c r="C788" s="135" t="s">
        <v>1478</v>
      </c>
      <c r="D788" s="189" t="s">
        <v>166</v>
      </c>
      <c r="E788" s="126">
        <v>0</v>
      </c>
      <c r="F788" s="126">
        <v>10</v>
      </c>
      <c r="G788" s="126">
        <v>10</v>
      </c>
      <c r="H788" s="126">
        <v>78110000</v>
      </c>
      <c r="I788" s="128"/>
      <c r="J788" s="128"/>
      <c r="K788" s="96"/>
    </row>
    <row r="789" spans="1:11" ht="29.25" customHeight="1">
      <c r="A789" s="124">
        <f t="shared" si="13"/>
        <v>369</v>
      </c>
      <c r="B789" s="126">
        <v>64221</v>
      </c>
      <c r="C789" s="135" t="s">
        <v>1479</v>
      </c>
      <c r="D789" s="189" t="s">
        <v>166</v>
      </c>
      <c r="E789" s="126">
        <v>0</v>
      </c>
      <c r="F789" s="126">
        <v>10</v>
      </c>
      <c r="G789" s="126">
        <v>10</v>
      </c>
      <c r="H789" s="126">
        <v>78110000</v>
      </c>
      <c r="I789" s="128"/>
      <c r="J789" s="128"/>
      <c r="K789" s="96"/>
    </row>
    <row r="790" spans="1:11" ht="25.5" customHeight="1">
      <c r="A790" s="124">
        <f t="shared" si="13"/>
        <v>370</v>
      </c>
      <c r="B790" s="126">
        <v>64221</v>
      </c>
      <c r="C790" s="135" t="s">
        <v>1480</v>
      </c>
      <c r="D790" s="189" t="s">
        <v>166</v>
      </c>
      <c r="E790" s="126">
        <v>0</v>
      </c>
      <c r="F790" s="126">
        <v>10</v>
      </c>
      <c r="G790" s="126">
        <v>10</v>
      </c>
      <c r="H790" s="126">
        <v>78110000</v>
      </c>
      <c r="I790" s="128"/>
      <c r="J790" s="128"/>
      <c r="K790" s="96"/>
    </row>
    <row r="791" spans="1:11" ht="30">
      <c r="A791" s="124">
        <f t="shared" si="13"/>
        <v>371</v>
      </c>
      <c r="B791" s="126">
        <v>64221</v>
      </c>
      <c r="C791" s="135" t="s">
        <v>1481</v>
      </c>
      <c r="D791" s="189" t="s">
        <v>166</v>
      </c>
      <c r="E791" s="126">
        <v>0</v>
      </c>
      <c r="F791" s="126">
        <v>10</v>
      </c>
      <c r="G791" s="126">
        <v>10</v>
      </c>
      <c r="H791" s="126">
        <v>78110000</v>
      </c>
      <c r="I791" s="128"/>
      <c r="J791" s="128"/>
      <c r="K791" s="96"/>
    </row>
    <row r="792" spans="1:11" ht="30">
      <c r="A792" s="124">
        <f t="shared" si="13"/>
        <v>372</v>
      </c>
      <c r="B792" s="126">
        <v>64221</v>
      </c>
      <c r="C792" s="135" t="s">
        <v>1482</v>
      </c>
      <c r="D792" s="189" t="s">
        <v>166</v>
      </c>
      <c r="E792" s="126">
        <v>0</v>
      </c>
      <c r="F792" s="126">
        <v>10</v>
      </c>
      <c r="G792" s="126">
        <v>10</v>
      </c>
      <c r="H792" s="126">
        <v>78110000</v>
      </c>
      <c r="I792" s="128"/>
      <c r="J792" s="128"/>
      <c r="K792" s="96"/>
    </row>
    <row r="793" spans="1:11" ht="29.25" customHeight="1">
      <c r="A793" s="124">
        <f t="shared" si="13"/>
        <v>373</v>
      </c>
      <c r="B793" s="126">
        <v>64221</v>
      </c>
      <c r="C793" s="135" t="s">
        <v>1483</v>
      </c>
      <c r="D793" s="189" t="s">
        <v>166</v>
      </c>
      <c r="E793" s="126">
        <v>0</v>
      </c>
      <c r="F793" s="126">
        <v>10</v>
      </c>
      <c r="G793" s="126">
        <v>10</v>
      </c>
      <c r="H793" s="126">
        <v>78110000</v>
      </c>
      <c r="I793" s="128"/>
      <c r="J793" s="128"/>
      <c r="K793" s="96"/>
    </row>
    <row r="794" spans="1:11" ht="29.25" customHeight="1">
      <c r="A794" s="124">
        <f t="shared" si="13"/>
        <v>374</v>
      </c>
      <c r="B794" s="126">
        <v>64221</v>
      </c>
      <c r="C794" s="135" t="s">
        <v>1484</v>
      </c>
      <c r="D794" s="189" t="s">
        <v>166</v>
      </c>
      <c r="E794" s="126">
        <v>0</v>
      </c>
      <c r="F794" s="126">
        <v>10</v>
      </c>
      <c r="G794" s="126">
        <v>10</v>
      </c>
      <c r="H794" s="126">
        <v>78110000</v>
      </c>
      <c r="I794" s="128"/>
      <c r="J794" s="128"/>
      <c r="K794" s="96"/>
    </row>
    <row r="795" spans="1:11" ht="29.25" customHeight="1">
      <c r="A795" s="124">
        <f t="shared" si="13"/>
        <v>375</v>
      </c>
      <c r="B795" s="126">
        <v>64221</v>
      </c>
      <c r="C795" s="135" t="s">
        <v>1485</v>
      </c>
      <c r="D795" s="189" t="s">
        <v>166</v>
      </c>
      <c r="E795" s="126">
        <v>0</v>
      </c>
      <c r="F795" s="126">
        <v>10</v>
      </c>
      <c r="G795" s="126">
        <v>10</v>
      </c>
      <c r="H795" s="126">
        <v>78110000</v>
      </c>
      <c r="I795" s="128"/>
      <c r="J795" s="128"/>
      <c r="K795" s="96"/>
    </row>
    <row r="796" spans="1:11" ht="29.25" customHeight="1">
      <c r="A796" s="124">
        <f t="shared" si="13"/>
        <v>376</v>
      </c>
      <c r="B796" s="126">
        <v>64221</v>
      </c>
      <c r="C796" s="135" t="s">
        <v>1486</v>
      </c>
      <c r="D796" s="189" t="s">
        <v>166</v>
      </c>
      <c r="E796" s="126">
        <v>0</v>
      </c>
      <c r="F796" s="126">
        <v>10</v>
      </c>
      <c r="G796" s="126">
        <v>10</v>
      </c>
      <c r="H796" s="126">
        <v>78110000</v>
      </c>
      <c r="I796" s="128"/>
      <c r="J796" s="128"/>
      <c r="K796" s="96"/>
    </row>
    <row r="797" spans="1:11" ht="29.25" customHeight="1">
      <c r="A797" s="124">
        <f t="shared" si="13"/>
        <v>377</v>
      </c>
      <c r="B797" s="126">
        <v>64221</v>
      </c>
      <c r="C797" s="135" t="s">
        <v>1487</v>
      </c>
      <c r="D797" s="189" t="s">
        <v>166</v>
      </c>
      <c r="E797" s="126">
        <v>0</v>
      </c>
      <c r="F797" s="126">
        <v>10</v>
      </c>
      <c r="G797" s="126">
        <v>10</v>
      </c>
      <c r="H797" s="126">
        <v>78110000</v>
      </c>
      <c r="I797" s="128"/>
      <c r="J797" s="128"/>
      <c r="K797" s="96"/>
    </row>
    <row r="798" spans="1:11" ht="29.25" customHeight="1">
      <c r="A798" s="124">
        <f t="shared" si="13"/>
        <v>378</v>
      </c>
      <c r="B798" s="126">
        <v>64221</v>
      </c>
      <c r="C798" s="135" t="s">
        <v>1488</v>
      </c>
      <c r="D798" s="189" t="s">
        <v>166</v>
      </c>
      <c r="E798" s="126">
        <v>0</v>
      </c>
      <c r="F798" s="126">
        <v>10</v>
      </c>
      <c r="G798" s="126">
        <v>10</v>
      </c>
      <c r="H798" s="126">
        <v>78110000</v>
      </c>
      <c r="I798" s="128"/>
      <c r="J798" s="128"/>
      <c r="K798" s="96"/>
    </row>
    <row r="799" spans="1:11" ht="29.25" customHeight="1">
      <c r="A799" s="124">
        <f t="shared" si="13"/>
        <v>379</v>
      </c>
      <c r="B799" s="126">
        <v>64221</v>
      </c>
      <c r="C799" s="135" t="s">
        <v>1489</v>
      </c>
      <c r="D799" s="189" t="s">
        <v>166</v>
      </c>
      <c r="E799" s="126">
        <v>0</v>
      </c>
      <c r="F799" s="126">
        <v>10</v>
      </c>
      <c r="G799" s="126">
        <v>10</v>
      </c>
      <c r="H799" s="126">
        <v>78110000</v>
      </c>
      <c r="I799" s="128"/>
      <c r="J799" s="128"/>
      <c r="K799" s="96"/>
    </row>
    <row r="800" spans="1:11" ht="29.25" customHeight="1">
      <c r="A800" s="124">
        <f t="shared" si="13"/>
        <v>380</v>
      </c>
      <c r="B800" s="126">
        <v>64221</v>
      </c>
      <c r="C800" s="135" t="s">
        <v>1490</v>
      </c>
      <c r="D800" s="189" t="s">
        <v>166</v>
      </c>
      <c r="E800" s="126">
        <v>0</v>
      </c>
      <c r="F800" s="126">
        <v>10</v>
      </c>
      <c r="G800" s="126">
        <v>10</v>
      </c>
      <c r="H800" s="126">
        <v>78110000</v>
      </c>
      <c r="I800" s="128"/>
      <c r="J800" s="128"/>
      <c r="K800" s="96"/>
    </row>
    <row r="801" spans="1:11" ht="29.25" customHeight="1">
      <c r="A801" s="124">
        <f t="shared" si="13"/>
        <v>381</v>
      </c>
      <c r="B801" s="126">
        <v>64221</v>
      </c>
      <c r="C801" s="135" t="s">
        <v>1491</v>
      </c>
      <c r="D801" s="189" t="s">
        <v>166</v>
      </c>
      <c r="E801" s="126">
        <v>0</v>
      </c>
      <c r="F801" s="126">
        <v>10</v>
      </c>
      <c r="G801" s="126">
        <v>10</v>
      </c>
      <c r="H801" s="126">
        <v>78110000</v>
      </c>
      <c r="I801" s="128"/>
      <c r="J801" s="128"/>
      <c r="K801" s="96"/>
    </row>
    <row r="802" spans="1:11" ht="29.25" customHeight="1">
      <c r="A802" s="124">
        <f t="shared" si="13"/>
        <v>382</v>
      </c>
      <c r="B802" s="126">
        <v>64221</v>
      </c>
      <c r="C802" s="135" t="s">
        <v>1492</v>
      </c>
      <c r="D802" s="189" t="s">
        <v>166</v>
      </c>
      <c r="E802" s="126">
        <v>0</v>
      </c>
      <c r="F802" s="126">
        <v>10</v>
      </c>
      <c r="G802" s="126">
        <v>10</v>
      </c>
      <c r="H802" s="126">
        <v>78110000</v>
      </c>
      <c r="I802" s="128"/>
      <c r="J802" s="128"/>
      <c r="K802" s="96"/>
    </row>
    <row r="803" spans="1:11" ht="29.25" customHeight="1">
      <c r="A803" s="124">
        <f t="shared" si="13"/>
        <v>383</v>
      </c>
      <c r="B803" s="126">
        <v>64221</v>
      </c>
      <c r="C803" s="135" t="s">
        <v>1493</v>
      </c>
      <c r="D803" s="189" t="s">
        <v>166</v>
      </c>
      <c r="E803" s="126">
        <v>0</v>
      </c>
      <c r="F803" s="126">
        <v>10</v>
      </c>
      <c r="G803" s="126">
        <v>10</v>
      </c>
      <c r="H803" s="126">
        <v>78110000</v>
      </c>
      <c r="I803" s="128"/>
      <c r="J803" s="128"/>
      <c r="K803" s="96"/>
    </row>
    <row r="804" spans="1:11" ht="29.25" customHeight="1">
      <c r="A804" s="124">
        <f t="shared" si="13"/>
        <v>384</v>
      </c>
      <c r="B804" s="126">
        <v>64221</v>
      </c>
      <c r="C804" s="135" t="s">
        <v>1494</v>
      </c>
      <c r="D804" s="189" t="s">
        <v>166</v>
      </c>
      <c r="E804" s="126">
        <v>0</v>
      </c>
      <c r="F804" s="126">
        <v>10</v>
      </c>
      <c r="G804" s="126">
        <v>10</v>
      </c>
      <c r="H804" s="126">
        <v>78110000</v>
      </c>
      <c r="I804" s="128"/>
      <c r="J804" s="128"/>
      <c r="K804" s="96"/>
    </row>
    <row r="805" spans="1:11" ht="29.25" customHeight="1">
      <c r="A805" s="124">
        <f t="shared" si="13"/>
        <v>385</v>
      </c>
      <c r="B805" s="126">
        <v>64221</v>
      </c>
      <c r="C805" s="135" t="s">
        <v>1495</v>
      </c>
      <c r="D805" s="189" t="s">
        <v>166</v>
      </c>
      <c r="E805" s="126">
        <v>0</v>
      </c>
      <c r="F805" s="126">
        <v>10</v>
      </c>
      <c r="G805" s="126">
        <v>10</v>
      </c>
      <c r="H805" s="126">
        <v>78110000</v>
      </c>
      <c r="I805" s="128"/>
      <c r="J805" s="128"/>
      <c r="K805" s="96"/>
    </row>
    <row r="806" spans="1:11" ht="29.25" customHeight="1">
      <c r="A806" s="124">
        <f t="shared" si="13"/>
        <v>386</v>
      </c>
      <c r="B806" s="126">
        <v>64221</v>
      </c>
      <c r="C806" s="135" t="s">
        <v>1496</v>
      </c>
      <c r="D806" s="189" t="s">
        <v>166</v>
      </c>
      <c r="E806" s="126">
        <v>0</v>
      </c>
      <c r="F806" s="126">
        <v>10</v>
      </c>
      <c r="G806" s="126">
        <v>10</v>
      </c>
      <c r="H806" s="126">
        <v>78110000</v>
      </c>
      <c r="I806" s="128"/>
      <c r="J806" s="128"/>
      <c r="K806" s="96"/>
    </row>
    <row r="807" spans="1:11" ht="29.25" customHeight="1">
      <c r="A807" s="124">
        <f t="shared" si="13"/>
        <v>387</v>
      </c>
      <c r="B807" s="126">
        <v>64221</v>
      </c>
      <c r="C807" s="135" t="s">
        <v>1497</v>
      </c>
      <c r="D807" s="189" t="s">
        <v>166</v>
      </c>
      <c r="E807" s="126">
        <v>0</v>
      </c>
      <c r="F807" s="126">
        <v>10</v>
      </c>
      <c r="G807" s="126">
        <v>10</v>
      </c>
      <c r="H807" s="126">
        <v>78110000</v>
      </c>
      <c r="I807" s="128"/>
      <c r="J807" s="128"/>
      <c r="K807" s="96"/>
    </row>
    <row r="808" spans="1:11" ht="29.25" customHeight="1">
      <c r="A808" s="124">
        <f t="shared" si="13"/>
        <v>388</v>
      </c>
      <c r="B808" s="126">
        <v>64221</v>
      </c>
      <c r="C808" s="135" t="s">
        <v>1498</v>
      </c>
      <c r="D808" s="189" t="s">
        <v>166</v>
      </c>
      <c r="E808" s="126">
        <v>0</v>
      </c>
      <c r="F808" s="126">
        <v>10</v>
      </c>
      <c r="G808" s="126">
        <v>10</v>
      </c>
      <c r="H808" s="126">
        <v>78110000</v>
      </c>
      <c r="I808" s="128"/>
      <c r="J808" s="128"/>
      <c r="K808" s="96"/>
    </row>
    <row r="809" spans="1:11" ht="29.25" customHeight="1">
      <c r="A809" s="124">
        <f t="shared" si="13"/>
        <v>389</v>
      </c>
      <c r="B809" s="126">
        <v>64221</v>
      </c>
      <c r="C809" s="135" t="s">
        <v>1499</v>
      </c>
      <c r="D809" s="189" t="s">
        <v>166</v>
      </c>
      <c r="E809" s="126">
        <v>0</v>
      </c>
      <c r="F809" s="126">
        <v>10</v>
      </c>
      <c r="G809" s="126">
        <v>10</v>
      </c>
      <c r="H809" s="126">
        <v>78110000</v>
      </c>
      <c r="I809" s="128"/>
      <c r="J809" s="128"/>
      <c r="K809" s="96"/>
    </row>
    <row r="810" spans="1:11" ht="29.25" customHeight="1">
      <c r="A810" s="124">
        <f t="shared" si="13"/>
        <v>390</v>
      </c>
      <c r="B810" s="126">
        <v>64221</v>
      </c>
      <c r="C810" s="135" t="s">
        <v>1500</v>
      </c>
      <c r="D810" s="189" t="s">
        <v>166</v>
      </c>
      <c r="E810" s="126">
        <v>0</v>
      </c>
      <c r="F810" s="126">
        <v>10</v>
      </c>
      <c r="G810" s="126">
        <v>10</v>
      </c>
      <c r="H810" s="126">
        <v>78110000</v>
      </c>
      <c r="I810" s="128"/>
      <c r="J810" s="128"/>
      <c r="K810" s="96"/>
    </row>
    <row r="811" spans="1:11" ht="37.5" customHeight="1">
      <c r="A811" s="124">
        <f t="shared" si="13"/>
        <v>391</v>
      </c>
      <c r="B811" s="126">
        <v>64221</v>
      </c>
      <c r="C811" s="135" t="s">
        <v>1501</v>
      </c>
      <c r="D811" s="189" t="s">
        <v>166</v>
      </c>
      <c r="E811" s="126">
        <v>0</v>
      </c>
      <c r="F811" s="126">
        <v>10</v>
      </c>
      <c r="G811" s="126">
        <v>10</v>
      </c>
      <c r="H811" s="126">
        <v>78110000</v>
      </c>
      <c r="I811" s="128"/>
      <c r="J811" s="128"/>
      <c r="K811" s="96"/>
    </row>
    <row r="812" spans="1:11" ht="37.5" customHeight="1">
      <c r="A812" s="124">
        <f t="shared" si="13"/>
        <v>392</v>
      </c>
      <c r="B812" s="126">
        <v>64221</v>
      </c>
      <c r="C812" s="135" t="s">
        <v>1502</v>
      </c>
      <c r="D812" s="189" t="s">
        <v>166</v>
      </c>
      <c r="E812" s="126">
        <v>0</v>
      </c>
      <c r="F812" s="126">
        <v>10</v>
      </c>
      <c r="G812" s="126">
        <v>10</v>
      </c>
      <c r="H812" s="126">
        <v>78110000</v>
      </c>
      <c r="I812" s="128"/>
      <c r="J812" s="128"/>
      <c r="K812" s="96"/>
    </row>
    <row r="813" spans="1:11" ht="37.5" customHeight="1">
      <c r="A813" s="124">
        <f t="shared" si="13"/>
        <v>393</v>
      </c>
      <c r="B813" s="126">
        <v>64221</v>
      </c>
      <c r="C813" s="135" t="s">
        <v>1503</v>
      </c>
      <c r="D813" s="189" t="s">
        <v>166</v>
      </c>
      <c r="E813" s="126">
        <v>0</v>
      </c>
      <c r="F813" s="126">
        <v>10</v>
      </c>
      <c r="G813" s="126">
        <v>10</v>
      </c>
      <c r="H813" s="126">
        <v>78110000</v>
      </c>
      <c r="I813" s="128"/>
      <c r="J813" s="128"/>
      <c r="K813" s="96"/>
    </row>
    <row r="814" spans="1:11" ht="37.5" customHeight="1">
      <c r="A814" s="124">
        <f t="shared" si="13"/>
        <v>394</v>
      </c>
      <c r="B814" s="126">
        <v>64221</v>
      </c>
      <c r="C814" s="135" t="s">
        <v>1504</v>
      </c>
      <c r="D814" s="189" t="s">
        <v>166</v>
      </c>
      <c r="E814" s="126">
        <v>0</v>
      </c>
      <c r="F814" s="126">
        <v>10</v>
      </c>
      <c r="G814" s="126">
        <v>10</v>
      </c>
      <c r="H814" s="126">
        <v>78110000</v>
      </c>
      <c r="I814" s="128"/>
      <c r="J814" s="128"/>
      <c r="K814" s="96"/>
    </row>
    <row r="815" spans="1:11" ht="37.5" customHeight="1">
      <c r="A815" s="124">
        <f t="shared" si="13"/>
        <v>395</v>
      </c>
      <c r="B815" s="126">
        <v>64221</v>
      </c>
      <c r="C815" s="135" t="s">
        <v>1505</v>
      </c>
      <c r="D815" s="189" t="s">
        <v>166</v>
      </c>
      <c r="E815" s="126">
        <v>0</v>
      </c>
      <c r="F815" s="126">
        <v>10</v>
      </c>
      <c r="G815" s="126">
        <v>10</v>
      </c>
      <c r="H815" s="126">
        <v>78110000</v>
      </c>
      <c r="I815" s="128"/>
      <c r="J815" s="128"/>
      <c r="K815" s="96"/>
    </row>
    <row r="816" spans="1:11" ht="37.5" customHeight="1">
      <c r="A816" s="124">
        <f t="shared" si="13"/>
        <v>396</v>
      </c>
      <c r="B816" s="126">
        <v>64221</v>
      </c>
      <c r="C816" s="135" t="s">
        <v>1506</v>
      </c>
      <c r="D816" s="189" t="s">
        <v>166</v>
      </c>
      <c r="E816" s="126">
        <v>0</v>
      </c>
      <c r="F816" s="126">
        <v>10</v>
      </c>
      <c r="G816" s="126">
        <v>10</v>
      </c>
      <c r="H816" s="126">
        <v>78110000</v>
      </c>
      <c r="I816" s="128"/>
      <c r="J816" s="128"/>
      <c r="K816" s="96"/>
    </row>
    <row r="817" spans="1:11" ht="31.5" customHeight="1">
      <c r="A817" s="124">
        <f t="shared" si="13"/>
        <v>397</v>
      </c>
      <c r="B817" s="126">
        <v>64221</v>
      </c>
      <c r="C817" s="135" t="s">
        <v>1507</v>
      </c>
      <c r="D817" s="189" t="s">
        <v>166</v>
      </c>
      <c r="E817" s="126">
        <v>0</v>
      </c>
      <c r="F817" s="126">
        <v>10</v>
      </c>
      <c r="G817" s="126">
        <v>10</v>
      </c>
      <c r="H817" s="126">
        <v>78110000</v>
      </c>
      <c r="I817" s="128"/>
      <c r="J817" s="128"/>
      <c r="K817" s="96"/>
    </row>
    <row r="818" spans="1:11" ht="27" customHeight="1">
      <c r="A818" s="124">
        <f t="shared" si="13"/>
        <v>398</v>
      </c>
      <c r="B818" s="126">
        <v>64221</v>
      </c>
      <c r="C818" s="135" t="s">
        <v>1508</v>
      </c>
      <c r="D818" s="189" t="s">
        <v>166</v>
      </c>
      <c r="E818" s="126">
        <v>0</v>
      </c>
      <c r="F818" s="126">
        <v>10</v>
      </c>
      <c r="G818" s="126">
        <v>10</v>
      </c>
      <c r="H818" s="126">
        <v>78110000</v>
      </c>
      <c r="I818" s="128"/>
      <c r="J818" s="128"/>
      <c r="K818" s="96"/>
    </row>
    <row r="819" spans="1:11" ht="40.5" customHeight="1">
      <c r="A819" s="124">
        <f t="shared" ref="A819:A881" si="14">A818+1</f>
        <v>399</v>
      </c>
      <c r="B819" s="126">
        <v>64221</v>
      </c>
      <c r="C819" s="135" t="s">
        <v>1509</v>
      </c>
      <c r="D819" s="189" t="s">
        <v>166</v>
      </c>
      <c r="E819" s="126">
        <v>0</v>
      </c>
      <c r="F819" s="126">
        <v>10</v>
      </c>
      <c r="G819" s="126">
        <v>10</v>
      </c>
      <c r="H819" s="126">
        <v>78110000</v>
      </c>
      <c r="I819" s="128"/>
      <c r="J819" s="128"/>
      <c r="K819" s="96"/>
    </row>
    <row r="820" spans="1:11" ht="31.5" customHeight="1">
      <c r="A820" s="124">
        <f t="shared" si="14"/>
        <v>400</v>
      </c>
      <c r="B820" s="126">
        <v>64221</v>
      </c>
      <c r="C820" s="135" t="s">
        <v>1510</v>
      </c>
      <c r="D820" s="189" t="s">
        <v>166</v>
      </c>
      <c r="E820" s="126">
        <v>0</v>
      </c>
      <c r="F820" s="126">
        <v>10</v>
      </c>
      <c r="G820" s="126">
        <v>10</v>
      </c>
      <c r="H820" s="126">
        <v>78110000</v>
      </c>
      <c r="I820" s="128"/>
      <c r="J820" s="128"/>
      <c r="K820" s="96"/>
    </row>
    <row r="821" spans="1:11" ht="31.5" customHeight="1">
      <c r="A821" s="124">
        <f t="shared" si="14"/>
        <v>401</v>
      </c>
      <c r="B821" s="126">
        <v>64221</v>
      </c>
      <c r="C821" s="135" t="s">
        <v>1511</v>
      </c>
      <c r="D821" s="189" t="s">
        <v>166</v>
      </c>
      <c r="E821" s="126">
        <v>0</v>
      </c>
      <c r="F821" s="126">
        <v>10</v>
      </c>
      <c r="G821" s="126">
        <v>10</v>
      </c>
      <c r="H821" s="126">
        <v>78110000</v>
      </c>
      <c r="I821" s="128"/>
      <c r="J821" s="128"/>
      <c r="K821" s="96"/>
    </row>
    <row r="822" spans="1:11" ht="31.5" customHeight="1">
      <c r="A822" s="124">
        <f t="shared" si="14"/>
        <v>402</v>
      </c>
      <c r="B822" s="126">
        <v>64221</v>
      </c>
      <c r="C822" s="135" t="s">
        <v>1512</v>
      </c>
      <c r="D822" s="189" t="s">
        <v>166</v>
      </c>
      <c r="E822" s="126">
        <v>0</v>
      </c>
      <c r="F822" s="126">
        <v>10</v>
      </c>
      <c r="G822" s="126">
        <v>10</v>
      </c>
      <c r="H822" s="126">
        <v>78110000</v>
      </c>
      <c r="I822" s="128"/>
      <c r="J822" s="128"/>
      <c r="K822" s="96"/>
    </row>
    <row r="823" spans="1:11" ht="31.5" customHeight="1">
      <c r="A823" s="124">
        <f t="shared" si="14"/>
        <v>403</v>
      </c>
      <c r="B823" s="126">
        <v>64221</v>
      </c>
      <c r="C823" s="135" t="s">
        <v>1513</v>
      </c>
      <c r="D823" s="189" t="s">
        <v>166</v>
      </c>
      <c r="E823" s="126">
        <v>0</v>
      </c>
      <c r="F823" s="126">
        <v>10</v>
      </c>
      <c r="G823" s="126">
        <v>10</v>
      </c>
      <c r="H823" s="126">
        <v>78110000</v>
      </c>
      <c r="I823" s="128"/>
      <c r="J823" s="128"/>
      <c r="K823" s="96"/>
    </row>
    <row r="824" spans="1:11" ht="31.5" customHeight="1">
      <c r="A824" s="124">
        <f t="shared" si="14"/>
        <v>404</v>
      </c>
      <c r="B824" s="126">
        <v>64221</v>
      </c>
      <c r="C824" s="135" t="s">
        <v>1514</v>
      </c>
      <c r="D824" s="189" t="s">
        <v>166</v>
      </c>
      <c r="E824" s="126">
        <v>0</v>
      </c>
      <c r="F824" s="126">
        <v>10</v>
      </c>
      <c r="G824" s="126">
        <v>10</v>
      </c>
      <c r="H824" s="126">
        <v>78110000</v>
      </c>
      <c r="I824" s="128"/>
      <c r="J824" s="128"/>
      <c r="K824" s="96"/>
    </row>
    <row r="825" spans="1:11" ht="37.5" customHeight="1">
      <c r="A825" s="124">
        <f t="shared" si="14"/>
        <v>405</v>
      </c>
      <c r="B825" s="126">
        <v>64221</v>
      </c>
      <c r="C825" s="135" t="s">
        <v>1515</v>
      </c>
      <c r="D825" s="189" t="s">
        <v>166</v>
      </c>
      <c r="E825" s="126">
        <v>0</v>
      </c>
      <c r="F825" s="126">
        <v>10</v>
      </c>
      <c r="G825" s="126">
        <v>10</v>
      </c>
      <c r="H825" s="126">
        <v>78110000</v>
      </c>
      <c r="I825" s="128"/>
      <c r="J825" s="128"/>
      <c r="K825" s="96"/>
    </row>
    <row r="826" spans="1:11" ht="37.5" customHeight="1">
      <c r="A826" s="124">
        <f t="shared" si="14"/>
        <v>406</v>
      </c>
      <c r="B826" s="126">
        <v>64221</v>
      </c>
      <c r="C826" s="135" t="s">
        <v>1516</v>
      </c>
      <c r="D826" s="189" t="s">
        <v>166</v>
      </c>
      <c r="E826" s="126">
        <v>0</v>
      </c>
      <c r="F826" s="126">
        <v>10</v>
      </c>
      <c r="G826" s="126">
        <v>10</v>
      </c>
      <c r="H826" s="126">
        <v>78110000</v>
      </c>
      <c r="I826" s="128"/>
      <c r="J826" s="128"/>
      <c r="K826" s="96"/>
    </row>
    <row r="827" spans="1:11" ht="37.5" customHeight="1">
      <c r="A827" s="124">
        <f t="shared" si="14"/>
        <v>407</v>
      </c>
      <c r="B827" s="126">
        <v>64221</v>
      </c>
      <c r="C827" s="135" t="s">
        <v>1517</v>
      </c>
      <c r="D827" s="189" t="s">
        <v>166</v>
      </c>
      <c r="E827" s="126">
        <v>0</v>
      </c>
      <c r="F827" s="126">
        <v>10</v>
      </c>
      <c r="G827" s="126">
        <v>10</v>
      </c>
      <c r="H827" s="126">
        <v>78110000</v>
      </c>
      <c r="I827" s="128"/>
      <c r="J827" s="128"/>
      <c r="K827" s="96"/>
    </row>
    <row r="828" spans="1:11" ht="37.5" customHeight="1">
      <c r="A828" s="124">
        <f t="shared" si="14"/>
        <v>408</v>
      </c>
      <c r="B828" s="126">
        <v>64221</v>
      </c>
      <c r="C828" s="135" t="s">
        <v>1518</v>
      </c>
      <c r="D828" s="189" t="s">
        <v>166</v>
      </c>
      <c r="E828" s="126">
        <v>0</v>
      </c>
      <c r="F828" s="126">
        <v>10</v>
      </c>
      <c r="G828" s="126">
        <v>10</v>
      </c>
      <c r="H828" s="126">
        <v>78110000</v>
      </c>
      <c r="I828" s="128"/>
      <c r="J828" s="128"/>
      <c r="K828" s="96"/>
    </row>
    <row r="829" spans="1:11" ht="30.75" customHeight="1">
      <c r="A829" s="124">
        <f t="shared" si="14"/>
        <v>409</v>
      </c>
      <c r="B829" s="126">
        <v>64221</v>
      </c>
      <c r="C829" s="135" t="s">
        <v>1519</v>
      </c>
      <c r="D829" s="189" t="s">
        <v>166</v>
      </c>
      <c r="E829" s="126">
        <v>0</v>
      </c>
      <c r="F829" s="126">
        <v>10</v>
      </c>
      <c r="G829" s="126">
        <v>10</v>
      </c>
      <c r="H829" s="126">
        <v>78110000</v>
      </c>
      <c r="I829" s="128"/>
      <c r="J829" s="128"/>
      <c r="K829" s="96"/>
    </row>
    <row r="830" spans="1:11" ht="30.75" customHeight="1">
      <c r="A830" s="124">
        <f t="shared" si="14"/>
        <v>410</v>
      </c>
      <c r="B830" s="126">
        <v>64221</v>
      </c>
      <c r="C830" s="135" t="s">
        <v>1520</v>
      </c>
      <c r="D830" s="189" t="s">
        <v>166</v>
      </c>
      <c r="E830" s="126">
        <v>0</v>
      </c>
      <c r="F830" s="126">
        <v>10</v>
      </c>
      <c r="G830" s="126">
        <v>10</v>
      </c>
      <c r="H830" s="126">
        <v>78110000</v>
      </c>
      <c r="I830" s="128"/>
      <c r="J830" s="128"/>
      <c r="K830" s="96"/>
    </row>
    <row r="831" spans="1:11" ht="37.5" customHeight="1">
      <c r="A831" s="124">
        <f t="shared" si="14"/>
        <v>411</v>
      </c>
      <c r="B831" s="126">
        <v>64221</v>
      </c>
      <c r="C831" s="135" t="s">
        <v>1521</v>
      </c>
      <c r="D831" s="189" t="s">
        <v>166</v>
      </c>
      <c r="E831" s="126">
        <v>0</v>
      </c>
      <c r="F831" s="126">
        <v>10</v>
      </c>
      <c r="G831" s="126">
        <v>10</v>
      </c>
      <c r="H831" s="126">
        <v>78110000</v>
      </c>
      <c r="I831" s="128"/>
      <c r="J831" s="128"/>
      <c r="K831" s="96"/>
    </row>
    <row r="832" spans="1:11" ht="37.5" customHeight="1">
      <c r="A832" s="124">
        <f t="shared" si="14"/>
        <v>412</v>
      </c>
      <c r="B832" s="126">
        <v>64221</v>
      </c>
      <c r="C832" s="135" t="s">
        <v>1522</v>
      </c>
      <c r="D832" s="189" t="s">
        <v>166</v>
      </c>
      <c r="E832" s="126">
        <v>0</v>
      </c>
      <c r="F832" s="126">
        <v>10</v>
      </c>
      <c r="G832" s="126">
        <v>10</v>
      </c>
      <c r="H832" s="126">
        <v>78110000</v>
      </c>
      <c r="I832" s="128"/>
      <c r="J832" s="128"/>
      <c r="K832" s="96"/>
    </row>
    <row r="833" spans="1:11" ht="31.5" customHeight="1">
      <c r="A833" s="124">
        <f t="shared" si="14"/>
        <v>413</v>
      </c>
      <c r="B833" s="126">
        <v>64221</v>
      </c>
      <c r="C833" s="135" t="s">
        <v>1523</v>
      </c>
      <c r="D833" s="189" t="s">
        <v>166</v>
      </c>
      <c r="E833" s="126">
        <v>0</v>
      </c>
      <c r="F833" s="126">
        <v>10</v>
      </c>
      <c r="G833" s="126">
        <v>10</v>
      </c>
      <c r="H833" s="126">
        <v>78110000</v>
      </c>
      <c r="I833" s="128"/>
      <c r="J833" s="128"/>
      <c r="K833" s="96"/>
    </row>
    <row r="834" spans="1:11" ht="37.5" customHeight="1">
      <c r="A834" s="124">
        <f t="shared" si="14"/>
        <v>414</v>
      </c>
      <c r="B834" s="126">
        <v>64221</v>
      </c>
      <c r="C834" s="135" t="s">
        <v>1524</v>
      </c>
      <c r="D834" s="189" t="s">
        <v>166</v>
      </c>
      <c r="E834" s="126">
        <v>0</v>
      </c>
      <c r="F834" s="126">
        <v>10</v>
      </c>
      <c r="G834" s="126">
        <v>10</v>
      </c>
      <c r="H834" s="126">
        <v>78110000</v>
      </c>
      <c r="I834" s="128"/>
      <c r="J834" s="128"/>
      <c r="K834" s="96"/>
    </row>
    <row r="835" spans="1:11" ht="37.5" customHeight="1">
      <c r="A835" s="124">
        <f t="shared" si="14"/>
        <v>415</v>
      </c>
      <c r="B835" s="126">
        <v>64221</v>
      </c>
      <c r="C835" s="135" t="s">
        <v>1525</v>
      </c>
      <c r="D835" s="189" t="s">
        <v>166</v>
      </c>
      <c r="E835" s="126">
        <v>0</v>
      </c>
      <c r="F835" s="126">
        <v>10</v>
      </c>
      <c r="G835" s="126">
        <v>10</v>
      </c>
      <c r="H835" s="126">
        <v>78110000</v>
      </c>
      <c r="I835" s="128"/>
      <c r="J835" s="128"/>
      <c r="K835" s="96"/>
    </row>
    <row r="836" spans="1:11" ht="37.5" customHeight="1">
      <c r="A836" s="124">
        <f t="shared" si="14"/>
        <v>416</v>
      </c>
      <c r="B836" s="126">
        <v>64221</v>
      </c>
      <c r="C836" s="135" t="s">
        <v>1526</v>
      </c>
      <c r="D836" s="189" t="s">
        <v>166</v>
      </c>
      <c r="E836" s="126">
        <v>0</v>
      </c>
      <c r="F836" s="126">
        <v>10</v>
      </c>
      <c r="G836" s="126">
        <v>10</v>
      </c>
      <c r="H836" s="126">
        <v>78110000</v>
      </c>
      <c r="I836" s="128"/>
      <c r="J836" s="128"/>
      <c r="K836" s="96"/>
    </row>
    <row r="837" spans="1:11" ht="37.5" customHeight="1">
      <c r="A837" s="124">
        <f t="shared" si="14"/>
        <v>417</v>
      </c>
      <c r="B837" s="126">
        <v>64221</v>
      </c>
      <c r="C837" s="135" t="s">
        <v>1527</v>
      </c>
      <c r="D837" s="189" t="s">
        <v>166</v>
      </c>
      <c r="E837" s="126">
        <v>0</v>
      </c>
      <c r="F837" s="126">
        <v>10</v>
      </c>
      <c r="G837" s="126">
        <v>10</v>
      </c>
      <c r="H837" s="126">
        <v>78110000</v>
      </c>
      <c r="I837" s="128"/>
      <c r="J837" s="128"/>
      <c r="K837" s="96"/>
    </row>
    <row r="838" spans="1:11" ht="33" customHeight="1">
      <c r="A838" s="124">
        <f t="shared" si="14"/>
        <v>418</v>
      </c>
      <c r="B838" s="126">
        <v>64221</v>
      </c>
      <c r="C838" s="135" t="s">
        <v>1528</v>
      </c>
      <c r="D838" s="189" t="s">
        <v>166</v>
      </c>
      <c r="E838" s="126">
        <v>0</v>
      </c>
      <c r="F838" s="126">
        <v>10</v>
      </c>
      <c r="G838" s="126">
        <v>10</v>
      </c>
      <c r="H838" s="126">
        <v>78110000</v>
      </c>
      <c r="I838" s="128"/>
      <c r="J838" s="128"/>
      <c r="K838" s="96"/>
    </row>
    <row r="839" spans="1:11" ht="33" customHeight="1">
      <c r="A839" s="124">
        <f t="shared" si="14"/>
        <v>419</v>
      </c>
      <c r="B839" s="126">
        <v>64221</v>
      </c>
      <c r="C839" s="135" t="s">
        <v>1529</v>
      </c>
      <c r="D839" s="189" t="s">
        <v>166</v>
      </c>
      <c r="E839" s="126">
        <v>0</v>
      </c>
      <c r="F839" s="126">
        <v>10</v>
      </c>
      <c r="G839" s="126">
        <v>10</v>
      </c>
      <c r="H839" s="126">
        <v>78110000</v>
      </c>
      <c r="I839" s="128">
        <v>234504</v>
      </c>
      <c r="J839" s="128">
        <f t="shared" si="12"/>
        <v>2345040</v>
      </c>
      <c r="K839" s="96"/>
    </row>
    <row r="840" spans="1:11" ht="31.5" customHeight="1">
      <c r="A840" s="124">
        <f t="shared" si="14"/>
        <v>420</v>
      </c>
      <c r="B840" s="126">
        <v>64221</v>
      </c>
      <c r="C840" s="135" t="s">
        <v>1530</v>
      </c>
      <c r="D840" s="189" t="s">
        <v>166</v>
      </c>
      <c r="E840" s="126">
        <v>0</v>
      </c>
      <c r="F840" s="126">
        <v>10</v>
      </c>
      <c r="G840" s="126">
        <v>10</v>
      </c>
      <c r="H840" s="126">
        <v>78110000</v>
      </c>
      <c r="I840" s="128">
        <v>234504</v>
      </c>
      <c r="J840" s="128">
        <f t="shared" si="12"/>
        <v>2345040</v>
      </c>
      <c r="K840" s="96"/>
    </row>
    <row r="841" spans="1:11" ht="31.5" customHeight="1">
      <c r="A841" s="124">
        <f t="shared" si="14"/>
        <v>421</v>
      </c>
      <c r="B841" s="126">
        <v>64221</v>
      </c>
      <c r="C841" s="135" t="s">
        <v>1531</v>
      </c>
      <c r="D841" s="189" t="s">
        <v>166</v>
      </c>
      <c r="E841" s="126">
        <v>0</v>
      </c>
      <c r="F841" s="126">
        <v>10</v>
      </c>
      <c r="G841" s="126">
        <v>10</v>
      </c>
      <c r="H841" s="126">
        <v>78110000</v>
      </c>
      <c r="I841" s="128">
        <v>234504</v>
      </c>
      <c r="J841" s="128">
        <f t="shared" si="12"/>
        <v>2345040</v>
      </c>
      <c r="K841" s="96"/>
    </row>
    <row r="842" spans="1:11" ht="31.5" customHeight="1">
      <c r="A842" s="124">
        <f t="shared" si="14"/>
        <v>422</v>
      </c>
      <c r="B842" s="126">
        <v>64221</v>
      </c>
      <c r="C842" s="135" t="s">
        <v>1532</v>
      </c>
      <c r="D842" s="189" t="s">
        <v>166</v>
      </c>
      <c r="E842" s="126">
        <v>0</v>
      </c>
      <c r="F842" s="126">
        <v>10</v>
      </c>
      <c r="G842" s="126">
        <v>10</v>
      </c>
      <c r="H842" s="126">
        <v>78110000</v>
      </c>
      <c r="I842" s="128">
        <v>234504</v>
      </c>
      <c r="J842" s="128">
        <f t="shared" si="12"/>
        <v>2345040</v>
      </c>
      <c r="K842" s="96"/>
    </row>
    <row r="843" spans="1:11" ht="31.5" customHeight="1">
      <c r="A843" s="124">
        <f t="shared" si="14"/>
        <v>423</v>
      </c>
      <c r="B843" s="126">
        <v>64221</v>
      </c>
      <c r="C843" s="135" t="s">
        <v>1533</v>
      </c>
      <c r="D843" s="189" t="s">
        <v>166</v>
      </c>
      <c r="E843" s="126">
        <v>0</v>
      </c>
      <c r="F843" s="126">
        <v>10</v>
      </c>
      <c r="G843" s="126">
        <v>10</v>
      </c>
      <c r="H843" s="126">
        <v>78110000</v>
      </c>
      <c r="I843" s="128">
        <v>234504</v>
      </c>
      <c r="J843" s="128">
        <f t="shared" si="12"/>
        <v>2345040</v>
      </c>
      <c r="K843" s="96"/>
    </row>
    <row r="844" spans="1:11" ht="31.5" customHeight="1">
      <c r="A844" s="124">
        <f t="shared" si="14"/>
        <v>424</v>
      </c>
      <c r="B844" s="126">
        <v>64221</v>
      </c>
      <c r="C844" s="135" t="s">
        <v>1534</v>
      </c>
      <c r="D844" s="189" t="s">
        <v>166</v>
      </c>
      <c r="E844" s="126">
        <v>0</v>
      </c>
      <c r="F844" s="126">
        <v>10</v>
      </c>
      <c r="G844" s="126">
        <v>10</v>
      </c>
      <c r="H844" s="126">
        <v>78110000</v>
      </c>
      <c r="I844" s="128">
        <v>234504</v>
      </c>
      <c r="J844" s="128">
        <f t="shared" si="12"/>
        <v>2345040</v>
      </c>
      <c r="K844" s="96"/>
    </row>
    <row r="845" spans="1:11" ht="31.5" customHeight="1">
      <c r="A845" s="124">
        <f t="shared" si="14"/>
        <v>425</v>
      </c>
      <c r="B845" s="126">
        <v>64221</v>
      </c>
      <c r="C845" s="135" t="s">
        <v>1535</v>
      </c>
      <c r="D845" s="189" t="s">
        <v>166</v>
      </c>
      <c r="E845" s="126">
        <v>0</v>
      </c>
      <c r="F845" s="126">
        <v>10</v>
      </c>
      <c r="G845" s="126">
        <v>10</v>
      </c>
      <c r="H845" s="126">
        <v>78110000</v>
      </c>
      <c r="I845" s="128">
        <v>234504</v>
      </c>
      <c r="J845" s="128">
        <f t="shared" si="12"/>
        <v>2345040</v>
      </c>
      <c r="K845" s="96"/>
    </row>
    <row r="846" spans="1:11" ht="31.5" customHeight="1">
      <c r="A846" s="124">
        <f t="shared" si="14"/>
        <v>426</v>
      </c>
      <c r="B846" s="126">
        <v>64221</v>
      </c>
      <c r="C846" s="135" t="s">
        <v>1536</v>
      </c>
      <c r="D846" s="189" t="s">
        <v>166</v>
      </c>
      <c r="E846" s="126">
        <v>0</v>
      </c>
      <c r="F846" s="126">
        <v>10</v>
      </c>
      <c r="G846" s="126">
        <v>10</v>
      </c>
      <c r="H846" s="126">
        <v>78110000</v>
      </c>
      <c r="I846" s="128">
        <v>234504</v>
      </c>
      <c r="J846" s="128">
        <f t="shared" si="12"/>
        <v>2345040</v>
      </c>
      <c r="K846" s="96"/>
    </row>
    <row r="847" spans="1:11" ht="31.5" customHeight="1">
      <c r="A847" s="124">
        <f t="shared" si="14"/>
        <v>427</v>
      </c>
      <c r="B847" s="126">
        <v>64221</v>
      </c>
      <c r="C847" s="135" t="s">
        <v>1537</v>
      </c>
      <c r="D847" s="189" t="s">
        <v>166</v>
      </c>
      <c r="E847" s="126">
        <v>0</v>
      </c>
      <c r="F847" s="126">
        <v>10</v>
      </c>
      <c r="G847" s="126">
        <v>10</v>
      </c>
      <c r="H847" s="126">
        <v>78110000</v>
      </c>
      <c r="I847" s="128">
        <v>234504</v>
      </c>
      <c r="J847" s="128">
        <f t="shared" si="12"/>
        <v>2345040</v>
      </c>
      <c r="K847" s="96"/>
    </row>
    <row r="848" spans="1:11" ht="31.5" customHeight="1">
      <c r="A848" s="124">
        <f t="shared" si="14"/>
        <v>428</v>
      </c>
      <c r="B848" s="126">
        <v>64221</v>
      </c>
      <c r="C848" s="135" t="s">
        <v>1538</v>
      </c>
      <c r="D848" s="189" t="s">
        <v>166</v>
      </c>
      <c r="E848" s="126">
        <v>0</v>
      </c>
      <c r="F848" s="126">
        <v>10</v>
      </c>
      <c r="G848" s="126">
        <v>10</v>
      </c>
      <c r="H848" s="126">
        <v>78110000</v>
      </c>
      <c r="I848" s="128">
        <v>234504</v>
      </c>
      <c r="J848" s="128">
        <f t="shared" si="12"/>
        <v>2345040</v>
      </c>
      <c r="K848" s="96"/>
    </row>
    <row r="849" spans="1:11" ht="31.5" customHeight="1">
      <c r="A849" s="124">
        <f t="shared" si="14"/>
        <v>429</v>
      </c>
      <c r="B849" s="126">
        <v>64221</v>
      </c>
      <c r="C849" s="135" t="s">
        <v>1539</v>
      </c>
      <c r="D849" s="189" t="s">
        <v>166</v>
      </c>
      <c r="E849" s="126">
        <v>0</v>
      </c>
      <c r="F849" s="126">
        <v>10</v>
      </c>
      <c r="G849" s="126">
        <v>10</v>
      </c>
      <c r="H849" s="126">
        <v>78110000</v>
      </c>
      <c r="I849" s="128">
        <v>234504</v>
      </c>
      <c r="J849" s="128">
        <f t="shared" si="12"/>
        <v>2345040</v>
      </c>
      <c r="K849" s="96"/>
    </row>
    <row r="850" spans="1:11" ht="31.5" customHeight="1">
      <c r="A850" s="124">
        <f t="shared" si="14"/>
        <v>430</v>
      </c>
      <c r="B850" s="126">
        <v>64221</v>
      </c>
      <c r="C850" s="135" t="s">
        <v>1540</v>
      </c>
      <c r="D850" s="189" t="s">
        <v>166</v>
      </c>
      <c r="E850" s="126">
        <v>0</v>
      </c>
      <c r="F850" s="126">
        <v>10</v>
      </c>
      <c r="G850" s="126">
        <v>10</v>
      </c>
      <c r="H850" s="126">
        <v>78110000</v>
      </c>
      <c r="I850" s="128">
        <v>234504</v>
      </c>
      <c r="J850" s="128">
        <f t="shared" si="12"/>
        <v>2345040</v>
      </c>
      <c r="K850" s="96"/>
    </row>
    <row r="851" spans="1:11" ht="31.5" customHeight="1">
      <c r="A851" s="124">
        <f t="shared" si="14"/>
        <v>431</v>
      </c>
      <c r="B851" s="126">
        <v>64221</v>
      </c>
      <c r="C851" s="135" t="s">
        <v>1541</v>
      </c>
      <c r="D851" s="189" t="s">
        <v>166</v>
      </c>
      <c r="E851" s="126">
        <v>0</v>
      </c>
      <c r="F851" s="126">
        <v>10</v>
      </c>
      <c r="G851" s="126">
        <v>10</v>
      </c>
      <c r="H851" s="126">
        <v>78110000</v>
      </c>
      <c r="I851" s="128">
        <v>234504</v>
      </c>
      <c r="J851" s="128">
        <f t="shared" si="12"/>
        <v>2345040</v>
      </c>
      <c r="K851" s="96"/>
    </row>
    <row r="852" spans="1:11" ht="31.5" customHeight="1">
      <c r="A852" s="124">
        <f t="shared" si="14"/>
        <v>432</v>
      </c>
      <c r="B852" s="126">
        <v>64221</v>
      </c>
      <c r="C852" s="135" t="s">
        <v>1542</v>
      </c>
      <c r="D852" s="189" t="s">
        <v>166</v>
      </c>
      <c r="E852" s="126">
        <v>0</v>
      </c>
      <c r="F852" s="126">
        <v>10</v>
      </c>
      <c r="G852" s="126">
        <v>10</v>
      </c>
      <c r="H852" s="126">
        <v>78110000</v>
      </c>
      <c r="I852" s="128">
        <v>234504</v>
      </c>
      <c r="J852" s="128">
        <f t="shared" si="12"/>
        <v>2345040</v>
      </c>
      <c r="K852" s="96"/>
    </row>
    <row r="853" spans="1:11" ht="31.5" customHeight="1">
      <c r="A853" s="124">
        <f t="shared" si="14"/>
        <v>433</v>
      </c>
      <c r="B853" s="126">
        <v>64221</v>
      </c>
      <c r="C853" s="135" t="s">
        <v>1543</v>
      </c>
      <c r="D853" s="189" t="s">
        <v>166</v>
      </c>
      <c r="E853" s="126">
        <v>0</v>
      </c>
      <c r="F853" s="126">
        <v>10</v>
      </c>
      <c r="G853" s="126">
        <v>10</v>
      </c>
      <c r="H853" s="126">
        <v>78110000</v>
      </c>
      <c r="I853" s="128">
        <v>234504</v>
      </c>
      <c r="J853" s="128">
        <f t="shared" si="12"/>
        <v>2345040</v>
      </c>
      <c r="K853" s="96"/>
    </row>
    <row r="854" spans="1:11" ht="31.5" customHeight="1">
      <c r="A854" s="124">
        <f t="shared" si="14"/>
        <v>434</v>
      </c>
      <c r="B854" s="126">
        <v>64221</v>
      </c>
      <c r="C854" s="135" t="s">
        <v>1544</v>
      </c>
      <c r="D854" s="189" t="s">
        <v>166</v>
      </c>
      <c r="E854" s="126">
        <v>0</v>
      </c>
      <c r="F854" s="126">
        <v>10</v>
      </c>
      <c r="G854" s="126">
        <v>10</v>
      </c>
      <c r="H854" s="126">
        <v>78110000</v>
      </c>
      <c r="I854" s="128">
        <v>234504</v>
      </c>
      <c r="J854" s="128">
        <f t="shared" si="12"/>
        <v>2345040</v>
      </c>
      <c r="K854" s="96"/>
    </row>
    <row r="855" spans="1:11" ht="31.5" customHeight="1">
      <c r="A855" s="124">
        <f t="shared" si="14"/>
        <v>435</v>
      </c>
      <c r="B855" s="126">
        <v>64221</v>
      </c>
      <c r="C855" s="135" t="s">
        <v>1545</v>
      </c>
      <c r="D855" s="189" t="s">
        <v>166</v>
      </c>
      <c r="E855" s="126">
        <v>0</v>
      </c>
      <c r="F855" s="126">
        <v>10</v>
      </c>
      <c r="G855" s="126">
        <v>10</v>
      </c>
      <c r="H855" s="126">
        <v>78110000</v>
      </c>
      <c r="I855" s="128">
        <v>234504</v>
      </c>
      <c r="J855" s="128">
        <f t="shared" si="12"/>
        <v>2345040</v>
      </c>
      <c r="K855" s="96"/>
    </row>
    <row r="856" spans="1:11" ht="31.5" customHeight="1">
      <c r="A856" s="124">
        <f t="shared" si="14"/>
        <v>436</v>
      </c>
      <c r="B856" s="126">
        <v>64221</v>
      </c>
      <c r="C856" s="135" t="s">
        <v>1546</v>
      </c>
      <c r="D856" s="189" t="s">
        <v>166</v>
      </c>
      <c r="E856" s="126">
        <v>0</v>
      </c>
      <c r="F856" s="126">
        <v>10</v>
      </c>
      <c r="G856" s="126">
        <v>10</v>
      </c>
      <c r="H856" s="126">
        <v>78110000</v>
      </c>
      <c r="I856" s="128">
        <v>234504</v>
      </c>
      <c r="J856" s="128">
        <f t="shared" si="12"/>
        <v>2345040</v>
      </c>
      <c r="K856" s="96"/>
    </row>
    <row r="857" spans="1:11" ht="31.5" customHeight="1">
      <c r="A857" s="124">
        <f t="shared" si="14"/>
        <v>437</v>
      </c>
      <c r="B857" s="126">
        <v>64221</v>
      </c>
      <c r="C857" s="135" t="s">
        <v>1547</v>
      </c>
      <c r="D857" s="189" t="s">
        <v>166</v>
      </c>
      <c r="E857" s="126">
        <v>0</v>
      </c>
      <c r="F857" s="126">
        <v>10</v>
      </c>
      <c r="G857" s="126">
        <v>10</v>
      </c>
      <c r="H857" s="126">
        <v>78110000</v>
      </c>
      <c r="I857" s="128">
        <v>234504</v>
      </c>
      <c r="J857" s="128">
        <f t="shared" si="12"/>
        <v>2345040</v>
      </c>
      <c r="K857" s="96"/>
    </row>
    <row r="858" spans="1:11" ht="37.5" customHeight="1">
      <c r="A858" s="124">
        <f t="shared" si="14"/>
        <v>438</v>
      </c>
      <c r="B858" s="126">
        <v>64221</v>
      </c>
      <c r="C858" s="135" t="s">
        <v>1548</v>
      </c>
      <c r="D858" s="189" t="s">
        <v>166</v>
      </c>
      <c r="E858" s="126">
        <v>0</v>
      </c>
      <c r="F858" s="126">
        <v>10</v>
      </c>
      <c r="G858" s="126">
        <v>10</v>
      </c>
      <c r="H858" s="126">
        <v>78110000</v>
      </c>
      <c r="I858" s="128">
        <v>234504</v>
      </c>
      <c r="J858" s="128">
        <f t="shared" si="12"/>
        <v>2345040</v>
      </c>
      <c r="K858" s="96"/>
    </row>
    <row r="859" spans="1:11" ht="31.5" customHeight="1">
      <c r="A859" s="124">
        <f t="shared" si="14"/>
        <v>439</v>
      </c>
      <c r="B859" s="126">
        <v>64221</v>
      </c>
      <c r="C859" s="135" t="s">
        <v>1549</v>
      </c>
      <c r="D859" s="189" t="s">
        <v>166</v>
      </c>
      <c r="E859" s="126">
        <v>0</v>
      </c>
      <c r="F859" s="126">
        <v>10</v>
      </c>
      <c r="G859" s="126">
        <v>10</v>
      </c>
      <c r="H859" s="126">
        <v>78110000</v>
      </c>
      <c r="I859" s="128">
        <v>234504</v>
      </c>
      <c r="J859" s="128">
        <f t="shared" si="12"/>
        <v>2345040</v>
      </c>
      <c r="K859" s="96"/>
    </row>
    <row r="860" spans="1:11" ht="31.5" customHeight="1">
      <c r="A860" s="124">
        <f t="shared" si="14"/>
        <v>440</v>
      </c>
      <c r="B860" s="126">
        <v>64221</v>
      </c>
      <c r="C860" s="135" t="s">
        <v>1550</v>
      </c>
      <c r="D860" s="189" t="s">
        <v>166</v>
      </c>
      <c r="E860" s="126">
        <v>0</v>
      </c>
      <c r="F860" s="126">
        <v>10</v>
      </c>
      <c r="G860" s="126">
        <v>10</v>
      </c>
      <c r="H860" s="126">
        <v>78110000</v>
      </c>
      <c r="I860" s="128">
        <v>234504</v>
      </c>
      <c r="J860" s="128">
        <f t="shared" si="12"/>
        <v>2345040</v>
      </c>
      <c r="K860" s="96"/>
    </row>
    <row r="861" spans="1:11" ht="31.5" customHeight="1">
      <c r="A861" s="124">
        <f t="shared" si="14"/>
        <v>441</v>
      </c>
      <c r="B861" s="126">
        <v>64221</v>
      </c>
      <c r="C861" s="135" t="s">
        <v>1551</v>
      </c>
      <c r="D861" s="189" t="s">
        <v>166</v>
      </c>
      <c r="E861" s="126">
        <v>0</v>
      </c>
      <c r="F861" s="126">
        <v>10</v>
      </c>
      <c r="G861" s="126">
        <v>10</v>
      </c>
      <c r="H861" s="126">
        <v>78110000</v>
      </c>
      <c r="I861" s="128">
        <v>234504</v>
      </c>
      <c r="J861" s="128">
        <f t="shared" si="12"/>
        <v>2345040</v>
      </c>
      <c r="K861" s="96"/>
    </row>
    <row r="862" spans="1:11" ht="31.5" customHeight="1">
      <c r="A862" s="124">
        <f t="shared" si="14"/>
        <v>442</v>
      </c>
      <c r="B862" s="126">
        <v>64221</v>
      </c>
      <c r="C862" s="135" t="s">
        <v>1552</v>
      </c>
      <c r="D862" s="189" t="s">
        <v>166</v>
      </c>
      <c r="E862" s="126">
        <v>0</v>
      </c>
      <c r="F862" s="126">
        <v>10</v>
      </c>
      <c r="G862" s="126">
        <v>10</v>
      </c>
      <c r="H862" s="126">
        <v>78110000</v>
      </c>
      <c r="I862" s="128">
        <v>234504</v>
      </c>
      <c r="J862" s="128">
        <f t="shared" si="12"/>
        <v>2345040</v>
      </c>
      <c r="K862" s="96"/>
    </row>
    <row r="863" spans="1:11" ht="31.5" customHeight="1">
      <c r="A863" s="124">
        <f t="shared" si="14"/>
        <v>443</v>
      </c>
      <c r="B863" s="126">
        <v>64221</v>
      </c>
      <c r="C863" s="135" t="s">
        <v>1553</v>
      </c>
      <c r="D863" s="189" t="s">
        <v>166</v>
      </c>
      <c r="E863" s="126">
        <v>0</v>
      </c>
      <c r="F863" s="126">
        <v>10</v>
      </c>
      <c r="G863" s="126">
        <v>10</v>
      </c>
      <c r="H863" s="126">
        <v>78110000</v>
      </c>
      <c r="I863" s="128">
        <v>234504</v>
      </c>
      <c r="J863" s="128">
        <f t="shared" si="12"/>
        <v>2345040</v>
      </c>
      <c r="K863" s="96"/>
    </row>
    <row r="864" spans="1:11" ht="31.5" customHeight="1">
      <c r="A864" s="124">
        <f t="shared" si="14"/>
        <v>444</v>
      </c>
      <c r="B864" s="126">
        <v>64221</v>
      </c>
      <c r="C864" s="135" t="s">
        <v>1554</v>
      </c>
      <c r="D864" s="189" t="s">
        <v>166</v>
      </c>
      <c r="E864" s="126">
        <v>0</v>
      </c>
      <c r="F864" s="126">
        <v>10</v>
      </c>
      <c r="G864" s="126">
        <v>10</v>
      </c>
      <c r="H864" s="126">
        <v>78110000</v>
      </c>
      <c r="I864" s="128">
        <v>234504</v>
      </c>
      <c r="J864" s="128">
        <f t="shared" si="12"/>
        <v>2345040</v>
      </c>
      <c r="K864" s="96"/>
    </row>
    <row r="865" spans="1:11" ht="37.5" customHeight="1">
      <c r="A865" s="124">
        <f t="shared" si="14"/>
        <v>445</v>
      </c>
      <c r="B865" s="126">
        <v>64221</v>
      </c>
      <c r="C865" s="135" t="s">
        <v>1555</v>
      </c>
      <c r="D865" s="189" t="s">
        <v>166</v>
      </c>
      <c r="E865" s="126">
        <v>0</v>
      </c>
      <c r="F865" s="126">
        <v>10</v>
      </c>
      <c r="G865" s="126">
        <v>10</v>
      </c>
      <c r="H865" s="126">
        <v>78110000</v>
      </c>
      <c r="I865" s="128"/>
      <c r="J865" s="128"/>
      <c r="K865" s="96"/>
    </row>
    <row r="866" spans="1:11" ht="30.75" customHeight="1">
      <c r="A866" s="124">
        <f t="shared" si="14"/>
        <v>446</v>
      </c>
      <c r="B866" s="126">
        <v>64221</v>
      </c>
      <c r="C866" s="135" t="s">
        <v>1556</v>
      </c>
      <c r="D866" s="189" t="s">
        <v>166</v>
      </c>
      <c r="E866" s="126">
        <v>0</v>
      </c>
      <c r="F866" s="126">
        <v>10</v>
      </c>
      <c r="G866" s="126">
        <v>10</v>
      </c>
      <c r="H866" s="126">
        <v>78110000</v>
      </c>
      <c r="I866" s="128">
        <v>234504</v>
      </c>
      <c r="J866" s="128">
        <f t="shared" si="12"/>
        <v>2345040</v>
      </c>
      <c r="K866" s="96"/>
    </row>
    <row r="867" spans="1:11" ht="30.75" customHeight="1">
      <c r="A867" s="124">
        <f t="shared" si="14"/>
        <v>447</v>
      </c>
      <c r="B867" s="126">
        <v>64221</v>
      </c>
      <c r="C867" s="135" t="s">
        <v>1557</v>
      </c>
      <c r="D867" s="189" t="s">
        <v>166</v>
      </c>
      <c r="E867" s="126">
        <v>0</v>
      </c>
      <c r="F867" s="126">
        <v>10</v>
      </c>
      <c r="G867" s="126">
        <v>10</v>
      </c>
      <c r="H867" s="126">
        <v>78110000</v>
      </c>
      <c r="I867" s="128">
        <v>234504</v>
      </c>
      <c r="J867" s="128">
        <f t="shared" si="12"/>
        <v>2345040</v>
      </c>
      <c r="K867" s="96"/>
    </row>
    <row r="868" spans="1:11" ht="30.75" customHeight="1">
      <c r="A868" s="124">
        <f t="shared" si="14"/>
        <v>448</v>
      </c>
      <c r="B868" s="126">
        <v>64221</v>
      </c>
      <c r="C868" s="135" t="s">
        <v>1558</v>
      </c>
      <c r="D868" s="189" t="s">
        <v>166</v>
      </c>
      <c r="E868" s="126">
        <v>0</v>
      </c>
      <c r="F868" s="126">
        <v>10</v>
      </c>
      <c r="G868" s="126">
        <v>10</v>
      </c>
      <c r="H868" s="126">
        <v>78110000</v>
      </c>
      <c r="I868" s="128">
        <v>234504</v>
      </c>
      <c r="J868" s="128">
        <f t="shared" si="12"/>
        <v>2345040</v>
      </c>
      <c r="K868" s="96"/>
    </row>
    <row r="869" spans="1:11" ht="30.75" customHeight="1">
      <c r="A869" s="124">
        <f t="shared" si="14"/>
        <v>449</v>
      </c>
      <c r="B869" s="126">
        <v>64221</v>
      </c>
      <c r="C869" s="135" t="s">
        <v>1559</v>
      </c>
      <c r="D869" s="189" t="s">
        <v>166</v>
      </c>
      <c r="E869" s="126">
        <v>0</v>
      </c>
      <c r="F869" s="126">
        <v>10</v>
      </c>
      <c r="G869" s="126">
        <v>10</v>
      </c>
      <c r="H869" s="126">
        <v>78110000</v>
      </c>
      <c r="I869" s="128">
        <v>234504</v>
      </c>
      <c r="J869" s="128">
        <f t="shared" si="12"/>
        <v>2345040</v>
      </c>
      <c r="K869" s="96"/>
    </row>
    <row r="870" spans="1:11" ht="30.75" customHeight="1">
      <c r="A870" s="124">
        <f t="shared" si="14"/>
        <v>450</v>
      </c>
      <c r="B870" s="126">
        <v>64221</v>
      </c>
      <c r="C870" s="135" t="s">
        <v>1560</v>
      </c>
      <c r="D870" s="189" t="s">
        <v>166</v>
      </c>
      <c r="E870" s="126">
        <v>0</v>
      </c>
      <c r="F870" s="126">
        <v>10</v>
      </c>
      <c r="G870" s="126">
        <v>10</v>
      </c>
      <c r="H870" s="126">
        <v>78110000</v>
      </c>
      <c r="I870" s="128">
        <v>234504</v>
      </c>
      <c r="J870" s="128">
        <f t="shared" si="12"/>
        <v>2345040</v>
      </c>
      <c r="K870" s="96"/>
    </row>
    <row r="871" spans="1:11" ht="30.75" customHeight="1">
      <c r="A871" s="124">
        <f t="shared" si="14"/>
        <v>451</v>
      </c>
      <c r="B871" s="126">
        <v>64221</v>
      </c>
      <c r="C871" s="135" t="s">
        <v>1561</v>
      </c>
      <c r="D871" s="189" t="s">
        <v>166</v>
      </c>
      <c r="E871" s="126">
        <v>0</v>
      </c>
      <c r="F871" s="126">
        <v>10</v>
      </c>
      <c r="G871" s="126">
        <v>10</v>
      </c>
      <c r="H871" s="126">
        <v>78110000</v>
      </c>
      <c r="I871" s="128">
        <v>234504</v>
      </c>
      <c r="J871" s="128">
        <f t="shared" si="12"/>
        <v>2345040</v>
      </c>
      <c r="K871" s="96"/>
    </row>
    <row r="872" spans="1:11" ht="30.75" customHeight="1">
      <c r="A872" s="124">
        <f t="shared" si="14"/>
        <v>452</v>
      </c>
      <c r="B872" s="126">
        <v>64221</v>
      </c>
      <c r="C872" s="135" t="s">
        <v>1562</v>
      </c>
      <c r="D872" s="189" t="s">
        <v>166</v>
      </c>
      <c r="E872" s="126">
        <v>0</v>
      </c>
      <c r="F872" s="126">
        <v>10</v>
      </c>
      <c r="G872" s="126">
        <v>10</v>
      </c>
      <c r="H872" s="126">
        <v>78110000</v>
      </c>
      <c r="I872" s="128">
        <v>234504</v>
      </c>
      <c r="J872" s="128">
        <f t="shared" si="12"/>
        <v>2345040</v>
      </c>
      <c r="K872" s="96"/>
    </row>
    <row r="873" spans="1:11" ht="30.75" customHeight="1">
      <c r="A873" s="124">
        <f t="shared" si="14"/>
        <v>453</v>
      </c>
      <c r="B873" s="126">
        <v>64221</v>
      </c>
      <c r="C873" s="135" t="s">
        <v>1563</v>
      </c>
      <c r="D873" s="189" t="s">
        <v>166</v>
      </c>
      <c r="E873" s="126">
        <v>0</v>
      </c>
      <c r="F873" s="126">
        <v>10</v>
      </c>
      <c r="G873" s="126">
        <v>10</v>
      </c>
      <c r="H873" s="126">
        <v>78110000</v>
      </c>
      <c r="I873" s="128">
        <v>234504</v>
      </c>
      <c r="J873" s="128">
        <f t="shared" si="12"/>
        <v>2345040</v>
      </c>
      <c r="K873" s="96"/>
    </row>
    <row r="874" spans="1:11" ht="30.75" customHeight="1">
      <c r="A874" s="124">
        <f t="shared" si="14"/>
        <v>454</v>
      </c>
      <c r="B874" s="126">
        <v>64221</v>
      </c>
      <c r="C874" s="135" t="s">
        <v>1564</v>
      </c>
      <c r="D874" s="189" t="s">
        <v>166</v>
      </c>
      <c r="E874" s="126">
        <v>0</v>
      </c>
      <c r="F874" s="126">
        <v>10</v>
      </c>
      <c r="G874" s="126">
        <v>10</v>
      </c>
      <c r="H874" s="126">
        <v>78110000</v>
      </c>
      <c r="I874" s="128">
        <v>234504</v>
      </c>
      <c r="J874" s="128">
        <f t="shared" si="12"/>
        <v>2345040</v>
      </c>
      <c r="K874" s="96"/>
    </row>
    <row r="875" spans="1:11" ht="30.75" customHeight="1">
      <c r="A875" s="124">
        <f t="shared" si="14"/>
        <v>455</v>
      </c>
      <c r="B875" s="126">
        <v>64221</v>
      </c>
      <c r="C875" s="135" t="s">
        <v>1565</v>
      </c>
      <c r="D875" s="189" t="s">
        <v>166</v>
      </c>
      <c r="E875" s="126">
        <v>0</v>
      </c>
      <c r="F875" s="126">
        <v>10</v>
      </c>
      <c r="G875" s="126">
        <v>10</v>
      </c>
      <c r="H875" s="126">
        <v>78110000</v>
      </c>
      <c r="I875" s="128">
        <v>234504</v>
      </c>
      <c r="J875" s="128">
        <f t="shared" ref="J875:J881" si="15">I875*F875</f>
        <v>2345040</v>
      </c>
      <c r="K875" s="96"/>
    </row>
    <row r="876" spans="1:11" ht="30.75" customHeight="1">
      <c r="A876" s="124">
        <f t="shared" si="14"/>
        <v>456</v>
      </c>
      <c r="B876" s="126">
        <v>64221</v>
      </c>
      <c r="C876" s="135" t="s">
        <v>1566</v>
      </c>
      <c r="D876" s="189" t="s">
        <v>166</v>
      </c>
      <c r="E876" s="126">
        <v>0</v>
      </c>
      <c r="F876" s="126">
        <v>10</v>
      </c>
      <c r="G876" s="126">
        <v>10</v>
      </c>
      <c r="H876" s="126">
        <v>78110000</v>
      </c>
      <c r="I876" s="128">
        <v>234504</v>
      </c>
      <c r="J876" s="128">
        <f t="shared" si="15"/>
        <v>2345040</v>
      </c>
      <c r="K876" s="96"/>
    </row>
    <row r="877" spans="1:11" ht="30.75" customHeight="1">
      <c r="A877" s="124">
        <f t="shared" si="14"/>
        <v>457</v>
      </c>
      <c r="B877" s="126">
        <v>64221</v>
      </c>
      <c r="C877" s="135" t="s">
        <v>1567</v>
      </c>
      <c r="D877" s="189" t="s">
        <v>166</v>
      </c>
      <c r="E877" s="126">
        <v>0</v>
      </c>
      <c r="F877" s="126">
        <v>10</v>
      </c>
      <c r="G877" s="126">
        <v>10</v>
      </c>
      <c r="H877" s="126">
        <v>78110000</v>
      </c>
      <c r="I877" s="128">
        <v>234504</v>
      </c>
      <c r="J877" s="128">
        <f t="shared" si="15"/>
        <v>2345040</v>
      </c>
      <c r="K877" s="96"/>
    </row>
    <row r="878" spans="1:11" ht="30.75" customHeight="1">
      <c r="A878" s="124">
        <f t="shared" si="14"/>
        <v>458</v>
      </c>
      <c r="B878" s="126">
        <v>64221</v>
      </c>
      <c r="C878" s="135" t="s">
        <v>1568</v>
      </c>
      <c r="D878" s="189" t="s">
        <v>166</v>
      </c>
      <c r="E878" s="126">
        <v>0</v>
      </c>
      <c r="F878" s="126">
        <v>10</v>
      </c>
      <c r="G878" s="126">
        <v>10</v>
      </c>
      <c r="H878" s="126">
        <v>78110000</v>
      </c>
      <c r="I878" s="128">
        <v>234504</v>
      </c>
      <c r="J878" s="128">
        <f t="shared" si="15"/>
        <v>2345040</v>
      </c>
      <c r="K878" s="96"/>
    </row>
    <row r="879" spans="1:11" ht="30.75" customHeight="1">
      <c r="A879" s="124">
        <f t="shared" si="14"/>
        <v>459</v>
      </c>
      <c r="B879" s="126">
        <v>64221</v>
      </c>
      <c r="C879" s="135" t="s">
        <v>1569</v>
      </c>
      <c r="D879" s="189" t="s">
        <v>166</v>
      </c>
      <c r="E879" s="126">
        <v>0</v>
      </c>
      <c r="F879" s="126">
        <v>10</v>
      </c>
      <c r="G879" s="126">
        <v>10</v>
      </c>
      <c r="H879" s="126">
        <v>78110000</v>
      </c>
      <c r="I879" s="128">
        <v>234504</v>
      </c>
      <c r="J879" s="128">
        <f t="shared" si="15"/>
        <v>2345040</v>
      </c>
      <c r="K879" s="96"/>
    </row>
    <row r="880" spans="1:11" ht="30.75" customHeight="1">
      <c r="A880" s="124">
        <f t="shared" si="14"/>
        <v>460</v>
      </c>
      <c r="B880" s="126">
        <v>64221</v>
      </c>
      <c r="C880" s="135" t="s">
        <v>1570</v>
      </c>
      <c r="D880" s="189" t="s">
        <v>166</v>
      </c>
      <c r="E880" s="126">
        <v>0</v>
      </c>
      <c r="F880" s="126">
        <v>10</v>
      </c>
      <c r="G880" s="126">
        <v>10</v>
      </c>
      <c r="H880" s="126">
        <v>78110000</v>
      </c>
      <c r="I880" s="128">
        <v>234504</v>
      </c>
      <c r="J880" s="128">
        <f t="shared" si="15"/>
        <v>2345040</v>
      </c>
      <c r="K880" s="96"/>
    </row>
    <row r="881" spans="1:11" ht="30.75" customHeight="1">
      <c r="A881" s="124">
        <f t="shared" si="14"/>
        <v>461</v>
      </c>
      <c r="B881" s="126">
        <v>64221</v>
      </c>
      <c r="C881" s="135" t="s">
        <v>1571</v>
      </c>
      <c r="D881" s="189" t="s">
        <v>166</v>
      </c>
      <c r="E881" s="126">
        <v>0</v>
      </c>
      <c r="F881" s="126">
        <v>10</v>
      </c>
      <c r="G881" s="126">
        <v>10</v>
      </c>
      <c r="H881" s="126">
        <v>78110000</v>
      </c>
      <c r="I881" s="128">
        <v>234504</v>
      </c>
      <c r="J881" s="128">
        <f t="shared" si="15"/>
        <v>2345040</v>
      </c>
      <c r="K881" s="96"/>
    </row>
    <row r="882" spans="1:11" ht="27" customHeight="1">
      <c r="A882" s="551" t="s">
        <v>67</v>
      </c>
      <c r="B882" s="551"/>
      <c r="C882" s="551"/>
      <c r="D882" s="551"/>
      <c r="E882" s="551"/>
      <c r="F882" s="551"/>
      <c r="G882" s="551"/>
      <c r="H882" s="551"/>
      <c r="I882" s="551"/>
      <c r="J882" s="138">
        <f>+H431</f>
        <v>15000000</v>
      </c>
      <c r="K882" s="139"/>
    </row>
    <row r="883" spans="1:11">
      <c r="A883" s="115"/>
      <c r="B883" s="72"/>
      <c r="C883" s="132"/>
      <c r="D883" s="72"/>
      <c r="E883" s="72"/>
      <c r="F883" s="72"/>
      <c r="G883" s="72"/>
      <c r="H883" s="72"/>
      <c r="I883" s="134"/>
      <c r="J883" s="134"/>
      <c r="K883" s="96"/>
    </row>
    <row r="884" spans="1:11">
      <c r="A884" s="438" t="s">
        <v>1122</v>
      </c>
      <c r="B884" s="438"/>
      <c r="C884" s="438"/>
      <c r="D884" s="438"/>
      <c r="E884" s="438"/>
      <c r="F884" s="438"/>
      <c r="G884" s="438"/>
      <c r="H884" s="438"/>
      <c r="I884" s="438"/>
      <c r="J884" s="438"/>
      <c r="K884" s="96"/>
    </row>
    <row r="885" spans="1:11">
      <c r="A885" s="461" t="s">
        <v>977</v>
      </c>
      <c r="B885" s="461"/>
      <c r="C885" s="461"/>
      <c r="D885" s="461"/>
      <c r="E885" s="461"/>
      <c r="F885" s="461"/>
      <c r="G885" s="461"/>
      <c r="H885" s="461"/>
      <c r="I885" s="461"/>
      <c r="J885" s="461"/>
      <c r="K885" s="96"/>
    </row>
    <row r="886" spans="1:11">
      <c r="A886" s="572" t="s">
        <v>949</v>
      </c>
      <c r="B886" s="572"/>
      <c r="C886" s="572"/>
      <c r="D886" s="572"/>
      <c r="E886" s="572"/>
      <c r="F886" s="572"/>
      <c r="G886" s="572"/>
      <c r="H886" s="572"/>
      <c r="I886" s="572"/>
      <c r="J886" s="572"/>
      <c r="K886" s="96"/>
    </row>
    <row r="887" spans="1:11">
      <c r="A887" s="454" t="s">
        <v>138</v>
      </c>
      <c r="B887" s="454"/>
      <c r="C887" s="454"/>
      <c r="D887" s="454" t="s">
        <v>139</v>
      </c>
      <c r="E887" s="454"/>
      <c r="F887" s="454"/>
      <c r="G887" s="454"/>
      <c r="H887" s="454" t="s">
        <v>140</v>
      </c>
      <c r="I887" s="454"/>
      <c r="J887" s="454"/>
      <c r="K887" s="96"/>
    </row>
    <row r="888" spans="1:11" ht="37.5" customHeight="1">
      <c r="A888" s="574" t="s">
        <v>977</v>
      </c>
      <c r="B888" s="575"/>
      <c r="C888" s="576"/>
      <c r="D888" s="577" t="s">
        <v>978</v>
      </c>
      <c r="E888" s="578"/>
      <c r="F888" s="578"/>
      <c r="G888" s="579"/>
      <c r="H888" s="580">
        <v>7000000</v>
      </c>
      <c r="I888" s="581"/>
      <c r="J888" s="582"/>
      <c r="K888" s="96"/>
    </row>
    <row r="889" spans="1:11" ht="45">
      <c r="A889" s="123" t="s">
        <v>141</v>
      </c>
      <c r="B889" s="121" t="s">
        <v>142</v>
      </c>
      <c r="C889" s="121" t="s">
        <v>143</v>
      </c>
      <c r="D889" s="121" t="s">
        <v>144</v>
      </c>
      <c r="E889" s="121" t="s">
        <v>145</v>
      </c>
      <c r="F889" s="121" t="s">
        <v>146</v>
      </c>
      <c r="G889" s="121" t="s">
        <v>147</v>
      </c>
      <c r="H889" s="121" t="s">
        <v>148</v>
      </c>
      <c r="I889" s="121" t="s">
        <v>149</v>
      </c>
      <c r="J889" s="121" t="s">
        <v>150</v>
      </c>
      <c r="K889" s="96"/>
    </row>
    <row r="890" spans="1:11" ht="30">
      <c r="A890" s="98">
        <f>+A881+1</f>
        <v>462</v>
      </c>
      <c r="B890" s="126">
        <v>64221</v>
      </c>
      <c r="C890" s="190" t="s">
        <v>1572</v>
      </c>
      <c r="D890" s="191" t="s">
        <v>32</v>
      </c>
      <c r="E890" s="126">
        <v>0</v>
      </c>
      <c r="F890" s="126">
        <v>20</v>
      </c>
      <c r="G890" s="126">
        <f>F890</f>
        <v>20</v>
      </c>
      <c r="H890" s="98">
        <v>78111802</v>
      </c>
      <c r="I890" s="128"/>
      <c r="J890" s="128"/>
      <c r="K890" s="96"/>
    </row>
    <row r="891" spans="1:11" ht="30">
      <c r="A891" s="98">
        <f>+A890+1</f>
        <v>463</v>
      </c>
      <c r="B891" s="126">
        <v>64221</v>
      </c>
      <c r="C891" s="190" t="s">
        <v>1573</v>
      </c>
      <c r="D891" s="191" t="s">
        <v>32</v>
      </c>
      <c r="E891" s="126">
        <v>0</v>
      </c>
      <c r="F891" s="126">
        <v>20</v>
      </c>
      <c r="G891" s="126">
        <f t="shared" ref="G891:G901" si="16">F891</f>
        <v>20</v>
      </c>
      <c r="H891" s="98">
        <v>78111802</v>
      </c>
      <c r="I891" s="128"/>
      <c r="J891" s="128"/>
      <c r="K891" s="96"/>
    </row>
    <row r="892" spans="1:11" ht="30">
      <c r="A892" s="98">
        <f t="shared" ref="A892:A901" si="17">+A891+1</f>
        <v>464</v>
      </c>
      <c r="B892" s="126">
        <v>64221</v>
      </c>
      <c r="C892" s="192" t="s">
        <v>1574</v>
      </c>
      <c r="D892" s="191" t="s">
        <v>32</v>
      </c>
      <c r="E892" s="126">
        <v>0</v>
      </c>
      <c r="F892" s="126">
        <v>20</v>
      </c>
      <c r="G892" s="126">
        <f t="shared" si="16"/>
        <v>20</v>
      </c>
      <c r="H892" s="98">
        <v>78111802</v>
      </c>
      <c r="I892" s="128"/>
      <c r="J892" s="128"/>
      <c r="K892" s="96"/>
    </row>
    <row r="893" spans="1:11" ht="30">
      <c r="A893" s="98">
        <f t="shared" si="17"/>
        <v>465</v>
      </c>
      <c r="B893" s="126">
        <v>64221</v>
      </c>
      <c r="C893" s="192" t="s">
        <v>1575</v>
      </c>
      <c r="D893" s="191" t="s">
        <v>32</v>
      </c>
      <c r="E893" s="126">
        <v>0</v>
      </c>
      <c r="F893" s="126">
        <v>20</v>
      </c>
      <c r="G893" s="126">
        <f t="shared" si="16"/>
        <v>20</v>
      </c>
      <c r="H893" s="98">
        <v>78111802</v>
      </c>
      <c r="I893" s="128"/>
      <c r="J893" s="128"/>
      <c r="K893" s="96"/>
    </row>
    <row r="894" spans="1:11" ht="30">
      <c r="A894" s="98">
        <f t="shared" si="17"/>
        <v>466</v>
      </c>
      <c r="B894" s="126">
        <v>64221</v>
      </c>
      <c r="C894" s="192" t="s">
        <v>1576</v>
      </c>
      <c r="D894" s="191" t="s">
        <v>32</v>
      </c>
      <c r="E894" s="126">
        <v>0</v>
      </c>
      <c r="F894" s="126">
        <v>20</v>
      </c>
      <c r="G894" s="126">
        <f t="shared" si="16"/>
        <v>20</v>
      </c>
      <c r="H894" s="98">
        <v>78111802</v>
      </c>
      <c r="I894" s="128"/>
      <c r="J894" s="128"/>
      <c r="K894" s="96"/>
    </row>
    <row r="895" spans="1:11" ht="30">
      <c r="A895" s="98">
        <f t="shared" si="17"/>
        <v>467</v>
      </c>
      <c r="B895" s="126">
        <v>64221</v>
      </c>
      <c r="C895" s="192" t="s">
        <v>1577</v>
      </c>
      <c r="D895" s="191" t="s">
        <v>32</v>
      </c>
      <c r="E895" s="126">
        <v>0</v>
      </c>
      <c r="F895" s="126">
        <v>20</v>
      </c>
      <c r="G895" s="126">
        <f t="shared" si="16"/>
        <v>20</v>
      </c>
      <c r="H895" s="98">
        <v>78111802</v>
      </c>
      <c r="I895" s="128"/>
      <c r="J895" s="128"/>
      <c r="K895" s="96"/>
    </row>
    <row r="896" spans="1:11" ht="30">
      <c r="A896" s="98">
        <f t="shared" si="17"/>
        <v>468</v>
      </c>
      <c r="B896" s="126">
        <v>64221</v>
      </c>
      <c r="C896" s="192" t="s">
        <v>1578</v>
      </c>
      <c r="D896" s="191" t="s">
        <v>32</v>
      </c>
      <c r="E896" s="126">
        <v>0</v>
      </c>
      <c r="F896" s="126">
        <v>20</v>
      </c>
      <c r="G896" s="126">
        <f t="shared" si="16"/>
        <v>20</v>
      </c>
      <c r="H896" s="98">
        <v>78111802</v>
      </c>
      <c r="I896" s="128"/>
      <c r="J896" s="128"/>
      <c r="K896" s="96"/>
    </row>
    <row r="897" spans="1:11" ht="30">
      <c r="A897" s="98">
        <f t="shared" si="17"/>
        <v>469</v>
      </c>
      <c r="B897" s="126">
        <v>64221</v>
      </c>
      <c r="C897" s="192" t="s">
        <v>1579</v>
      </c>
      <c r="D897" s="191" t="s">
        <v>32</v>
      </c>
      <c r="E897" s="126">
        <v>0</v>
      </c>
      <c r="F897" s="126">
        <v>20</v>
      </c>
      <c r="G897" s="126">
        <f t="shared" si="16"/>
        <v>20</v>
      </c>
      <c r="H897" s="98">
        <v>78111802</v>
      </c>
      <c r="I897" s="128"/>
      <c r="J897" s="128"/>
      <c r="K897" s="96"/>
    </row>
    <row r="898" spans="1:11" ht="30">
      <c r="A898" s="98">
        <f t="shared" si="17"/>
        <v>470</v>
      </c>
      <c r="B898" s="126">
        <v>64221</v>
      </c>
      <c r="C898" s="190" t="s">
        <v>1580</v>
      </c>
      <c r="D898" s="191" t="s">
        <v>32</v>
      </c>
      <c r="E898" s="126">
        <v>0</v>
      </c>
      <c r="F898" s="126">
        <v>20</v>
      </c>
      <c r="G898" s="126">
        <f t="shared" si="16"/>
        <v>20</v>
      </c>
      <c r="H898" s="98">
        <v>78111802</v>
      </c>
      <c r="I898" s="128"/>
      <c r="J898" s="128"/>
      <c r="K898" s="96"/>
    </row>
    <row r="899" spans="1:11" ht="30">
      <c r="A899" s="98">
        <f t="shared" si="17"/>
        <v>471</v>
      </c>
      <c r="B899" s="126">
        <v>64221</v>
      </c>
      <c r="C899" s="190" t="s">
        <v>1581</v>
      </c>
      <c r="D899" s="191" t="s">
        <v>32</v>
      </c>
      <c r="E899" s="126">
        <v>0</v>
      </c>
      <c r="F899" s="126">
        <v>20</v>
      </c>
      <c r="G899" s="126">
        <f t="shared" si="16"/>
        <v>20</v>
      </c>
      <c r="H899" s="98">
        <v>78111802</v>
      </c>
      <c r="I899" s="128"/>
      <c r="J899" s="128"/>
      <c r="K899" s="96"/>
    </row>
    <row r="900" spans="1:11" ht="30">
      <c r="A900" s="98">
        <f t="shared" si="17"/>
        <v>472</v>
      </c>
      <c r="B900" s="126">
        <v>64221</v>
      </c>
      <c r="C900" s="190" t="s">
        <v>1582</v>
      </c>
      <c r="D900" s="191" t="s">
        <v>32</v>
      </c>
      <c r="E900" s="126">
        <v>0</v>
      </c>
      <c r="F900" s="126">
        <v>20</v>
      </c>
      <c r="G900" s="126">
        <f t="shared" si="16"/>
        <v>20</v>
      </c>
      <c r="H900" s="98">
        <v>78111802</v>
      </c>
      <c r="I900" s="128"/>
      <c r="J900" s="128"/>
      <c r="K900" s="96"/>
    </row>
    <row r="901" spans="1:11" ht="30">
      <c r="A901" s="98">
        <f t="shared" si="17"/>
        <v>473</v>
      </c>
      <c r="B901" s="126">
        <v>64221</v>
      </c>
      <c r="C901" s="190" t="s">
        <v>1583</v>
      </c>
      <c r="D901" s="191" t="s">
        <v>32</v>
      </c>
      <c r="E901" s="126">
        <v>0</v>
      </c>
      <c r="F901" s="126">
        <v>20</v>
      </c>
      <c r="G901" s="126">
        <f t="shared" si="16"/>
        <v>20</v>
      </c>
      <c r="H901" s="98">
        <v>78111802</v>
      </c>
      <c r="I901" s="128"/>
      <c r="J901" s="128"/>
      <c r="K901" s="96"/>
    </row>
    <row r="902" spans="1:11" ht="27" customHeight="1">
      <c r="A902" s="551" t="s">
        <v>67</v>
      </c>
      <c r="B902" s="551"/>
      <c r="C902" s="551"/>
      <c r="D902" s="551"/>
      <c r="E902" s="551"/>
      <c r="F902" s="551"/>
      <c r="G902" s="551"/>
      <c r="H902" s="551"/>
      <c r="I902" s="551"/>
      <c r="J902" s="157">
        <f>+H888</f>
        <v>7000000</v>
      </c>
      <c r="K902" s="139"/>
    </row>
    <row r="903" spans="1:11">
      <c r="A903" s="39"/>
      <c r="B903" s="39"/>
      <c r="C903" s="39"/>
      <c r="D903" s="39"/>
      <c r="E903" s="39"/>
      <c r="F903" s="39"/>
      <c r="G903" s="39"/>
      <c r="H903" s="39"/>
      <c r="I903" s="39"/>
      <c r="J903" s="39"/>
      <c r="K903" s="96"/>
    </row>
    <row r="904" spans="1:11">
      <c r="A904" s="454" t="s">
        <v>138</v>
      </c>
      <c r="B904" s="454"/>
      <c r="C904" s="454"/>
      <c r="D904" s="574" t="s">
        <v>139</v>
      </c>
      <c r="E904" s="575"/>
      <c r="F904" s="575"/>
      <c r="G904" s="576"/>
      <c r="H904" s="574" t="s">
        <v>140</v>
      </c>
      <c r="I904" s="575"/>
      <c r="J904" s="576"/>
      <c r="K904" s="96"/>
    </row>
    <row r="905" spans="1:11" ht="24.75" customHeight="1">
      <c r="A905" s="574" t="s">
        <v>1584</v>
      </c>
      <c r="B905" s="575"/>
      <c r="C905" s="576"/>
      <c r="D905" s="577" t="s">
        <v>1585</v>
      </c>
      <c r="E905" s="578"/>
      <c r="F905" s="578"/>
      <c r="G905" s="579"/>
      <c r="H905" s="580">
        <v>3000000</v>
      </c>
      <c r="I905" s="581"/>
      <c r="J905" s="582"/>
      <c r="K905" s="96"/>
    </row>
    <row r="906" spans="1:11" ht="45.75" customHeight="1">
      <c r="A906" s="123" t="s">
        <v>141</v>
      </c>
      <c r="B906" s="121" t="s">
        <v>142</v>
      </c>
      <c r="C906" s="121" t="s">
        <v>143</v>
      </c>
      <c r="D906" s="121" t="s">
        <v>144</v>
      </c>
      <c r="E906" s="121" t="s">
        <v>145</v>
      </c>
      <c r="F906" s="121" t="s">
        <v>146</v>
      </c>
      <c r="G906" s="121" t="s">
        <v>147</v>
      </c>
      <c r="H906" s="121" t="s">
        <v>148</v>
      </c>
      <c r="I906" s="121" t="s">
        <v>149</v>
      </c>
      <c r="J906" s="121" t="s">
        <v>150</v>
      </c>
      <c r="K906" s="96"/>
    </row>
    <row r="907" spans="1:11" ht="27.75" customHeight="1">
      <c r="A907" s="193">
        <f>+A901+1</f>
        <v>474</v>
      </c>
      <c r="B907" s="91">
        <v>64242</v>
      </c>
      <c r="C907" s="194" t="s">
        <v>1586</v>
      </c>
      <c r="D907" s="98" t="s">
        <v>166</v>
      </c>
      <c r="E907" s="195">
        <v>0</v>
      </c>
      <c r="F907" s="195">
        <v>15</v>
      </c>
      <c r="G907" s="195">
        <v>15</v>
      </c>
      <c r="H907" s="91">
        <v>78111500</v>
      </c>
      <c r="I907" s="161"/>
      <c r="J907" s="161"/>
      <c r="K907" s="96"/>
    </row>
    <row r="908" spans="1:11" ht="27.75" customHeight="1">
      <c r="A908" s="193">
        <f>+A907+1</f>
        <v>475</v>
      </c>
      <c r="B908" s="91">
        <v>64242</v>
      </c>
      <c r="C908" s="194" t="s">
        <v>1587</v>
      </c>
      <c r="D908" s="98" t="s">
        <v>166</v>
      </c>
      <c r="E908" s="195">
        <v>0</v>
      </c>
      <c r="F908" s="195">
        <v>15</v>
      </c>
      <c r="G908" s="195">
        <v>15</v>
      </c>
      <c r="H908" s="91">
        <v>78111500</v>
      </c>
      <c r="I908" s="161"/>
      <c r="J908" s="161"/>
      <c r="K908" s="96"/>
    </row>
    <row r="909" spans="1:11" ht="27.75" customHeight="1">
      <c r="A909" s="193">
        <f>+A908+1</f>
        <v>476</v>
      </c>
      <c r="B909" s="91">
        <v>64242</v>
      </c>
      <c r="C909" s="194" t="s">
        <v>1588</v>
      </c>
      <c r="D909" s="98" t="s">
        <v>166</v>
      </c>
      <c r="E909" s="195">
        <v>0</v>
      </c>
      <c r="F909" s="195">
        <v>15</v>
      </c>
      <c r="G909" s="195">
        <v>15</v>
      </c>
      <c r="H909" s="91">
        <v>78111500</v>
      </c>
      <c r="I909" s="161"/>
      <c r="J909" s="161"/>
      <c r="K909" s="96"/>
    </row>
    <row r="910" spans="1:11" ht="27.75" customHeight="1">
      <c r="A910" s="193">
        <f>+A909+1</f>
        <v>477</v>
      </c>
      <c r="B910" s="91">
        <v>64242</v>
      </c>
      <c r="C910" s="194" t="s">
        <v>1589</v>
      </c>
      <c r="D910" s="98" t="s">
        <v>166</v>
      </c>
      <c r="E910" s="195">
        <v>0</v>
      </c>
      <c r="F910" s="195">
        <v>15</v>
      </c>
      <c r="G910" s="195">
        <v>15</v>
      </c>
      <c r="H910" s="91">
        <v>78111500</v>
      </c>
      <c r="I910" s="161"/>
      <c r="J910" s="161"/>
      <c r="K910" s="96"/>
    </row>
    <row r="911" spans="1:11" ht="27.75" customHeight="1">
      <c r="A911" s="193">
        <f>+A910+1</f>
        <v>478</v>
      </c>
      <c r="B911" s="91">
        <v>64242</v>
      </c>
      <c r="C911" s="194" t="s">
        <v>1590</v>
      </c>
      <c r="D911" s="98" t="s">
        <v>166</v>
      </c>
      <c r="E911" s="195">
        <v>0</v>
      </c>
      <c r="F911" s="195">
        <v>15</v>
      </c>
      <c r="G911" s="195">
        <v>15</v>
      </c>
      <c r="H911" s="91">
        <v>78111500</v>
      </c>
      <c r="I911" s="161"/>
      <c r="J911" s="161"/>
      <c r="K911" s="96"/>
    </row>
    <row r="912" spans="1:11" ht="27.75" customHeight="1">
      <c r="A912" s="193">
        <f>+A911+1</f>
        <v>479</v>
      </c>
      <c r="B912" s="91">
        <v>64242</v>
      </c>
      <c r="C912" s="194" t="s">
        <v>1591</v>
      </c>
      <c r="D912" s="98" t="s">
        <v>166</v>
      </c>
      <c r="E912" s="195">
        <v>0</v>
      </c>
      <c r="F912" s="195">
        <v>15</v>
      </c>
      <c r="G912" s="195">
        <v>15</v>
      </c>
      <c r="H912" s="91">
        <v>78111500</v>
      </c>
      <c r="I912" s="161"/>
      <c r="J912" s="161"/>
      <c r="K912" s="96"/>
    </row>
    <row r="913" spans="1:11" ht="27" customHeight="1">
      <c r="A913" s="551" t="s">
        <v>67</v>
      </c>
      <c r="B913" s="551"/>
      <c r="C913" s="551"/>
      <c r="D913" s="551"/>
      <c r="E913" s="551"/>
      <c r="F913" s="551"/>
      <c r="G913" s="551"/>
      <c r="H913" s="551"/>
      <c r="I913" s="551"/>
      <c r="J913" s="157">
        <f>+H905</f>
        <v>3000000</v>
      </c>
      <c r="K913" s="139"/>
    </row>
    <row r="914" spans="1:11" ht="17.25" customHeight="1">
      <c r="A914" s="196"/>
      <c r="B914" s="116"/>
      <c r="C914" s="197"/>
      <c r="D914" s="155"/>
      <c r="E914" s="198"/>
      <c r="F914" s="198"/>
      <c r="G914" s="198"/>
      <c r="H914" s="116"/>
      <c r="I914" s="39"/>
      <c r="J914" s="39"/>
      <c r="K914" s="96"/>
    </row>
    <row r="915" spans="1:11" ht="18.75" customHeight="1">
      <c r="A915" s="438" t="s">
        <v>1122</v>
      </c>
      <c r="B915" s="438"/>
      <c r="C915" s="438"/>
      <c r="D915" s="438"/>
      <c r="E915" s="438"/>
      <c r="F915" s="438"/>
      <c r="G915" s="438"/>
      <c r="H915" s="438"/>
      <c r="I915" s="438"/>
      <c r="J915" s="438"/>
      <c r="K915" s="96"/>
    </row>
    <row r="916" spans="1:11" ht="14.25" customHeight="1">
      <c r="A916" s="461" t="s">
        <v>977</v>
      </c>
      <c r="B916" s="461"/>
      <c r="C916" s="461"/>
      <c r="D916" s="461"/>
      <c r="E916" s="461"/>
      <c r="F916" s="461"/>
      <c r="G916" s="461"/>
      <c r="H916" s="461"/>
      <c r="I916" s="461"/>
      <c r="J916" s="461"/>
      <c r="K916" s="96"/>
    </row>
    <row r="917" spans="1:11" ht="18.75" customHeight="1">
      <c r="A917" s="639" t="s">
        <v>948</v>
      </c>
      <c r="B917" s="639"/>
      <c r="C917" s="639"/>
      <c r="D917" s="639"/>
      <c r="E917" s="639"/>
      <c r="F917" s="639"/>
      <c r="G917" s="639"/>
      <c r="H917" s="639"/>
      <c r="I917" s="639"/>
      <c r="J917" s="639"/>
      <c r="K917" s="96"/>
    </row>
    <row r="918" spans="1:11" ht="32.25" customHeight="1">
      <c r="A918" s="564" t="s">
        <v>138</v>
      </c>
      <c r="B918" s="565"/>
      <c r="C918" s="566"/>
      <c r="D918" s="564" t="s">
        <v>139</v>
      </c>
      <c r="E918" s="565"/>
      <c r="F918" s="565"/>
      <c r="G918" s="566"/>
      <c r="H918" s="564" t="s">
        <v>140</v>
      </c>
      <c r="I918" s="565"/>
      <c r="J918" s="566"/>
      <c r="K918" s="96"/>
    </row>
    <row r="919" spans="1:11" ht="32.25" customHeight="1">
      <c r="A919" s="567" t="s">
        <v>93</v>
      </c>
      <c r="B919" s="567"/>
      <c r="C919" s="567"/>
      <c r="D919" s="567" t="s">
        <v>1592</v>
      </c>
      <c r="E919" s="567"/>
      <c r="F919" s="567"/>
      <c r="G919" s="567"/>
      <c r="H919" s="640">
        <v>5000000</v>
      </c>
      <c r="I919" s="640"/>
      <c r="J919" s="640"/>
      <c r="K919" s="96"/>
    </row>
    <row r="920" spans="1:11" ht="40.5" customHeight="1">
      <c r="A920" s="200" t="s">
        <v>141</v>
      </c>
      <c r="B920" s="199" t="s">
        <v>142</v>
      </c>
      <c r="C920" s="199" t="s">
        <v>143</v>
      </c>
      <c r="D920" s="199" t="s">
        <v>144</v>
      </c>
      <c r="E920" s="199" t="s">
        <v>145</v>
      </c>
      <c r="F920" s="199" t="s">
        <v>146</v>
      </c>
      <c r="G920" s="199" t="s">
        <v>147</v>
      </c>
      <c r="H920" s="199" t="s">
        <v>148</v>
      </c>
      <c r="I920" s="199" t="s">
        <v>149</v>
      </c>
      <c r="J920" s="199" t="s">
        <v>150</v>
      </c>
      <c r="K920" s="96"/>
    </row>
    <row r="921" spans="1:11" ht="32.25" customHeight="1">
      <c r="A921" s="124">
        <f>+A912+1</f>
        <v>480</v>
      </c>
      <c r="B921" s="126">
        <v>64221</v>
      </c>
      <c r="C921" s="201" t="s">
        <v>1593</v>
      </c>
      <c r="D921" s="99" t="s">
        <v>166</v>
      </c>
      <c r="E921" s="136">
        <v>0</v>
      </c>
      <c r="F921" s="136">
        <v>5</v>
      </c>
      <c r="G921" s="136">
        <v>5</v>
      </c>
      <c r="H921" s="98">
        <v>78111802</v>
      </c>
      <c r="I921" s="202">
        <v>234504</v>
      </c>
      <c r="J921" s="202">
        <f>I921*F921</f>
        <v>1172520</v>
      </c>
      <c r="K921" s="96"/>
    </row>
    <row r="922" spans="1:11" ht="32.25" customHeight="1">
      <c r="A922" s="124">
        <f>+A921+1</f>
        <v>481</v>
      </c>
      <c r="B922" s="126">
        <v>64221</v>
      </c>
      <c r="C922" s="203" t="s">
        <v>1594</v>
      </c>
      <c r="D922" s="99" t="s">
        <v>166</v>
      </c>
      <c r="E922" s="136">
        <v>0</v>
      </c>
      <c r="F922" s="136">
        <v>5</v>
      </c>
      <c r="G922" s="136">
        <v>5</v>
      </c>
      <c r="H922" s="98">
        <v>78111802</v>
      </c>
      <c r="I922" s="202">
        <v>389657</v>
      </c>
      <c r="J922" s="202">
        <v>14858000</v>
      </c>
      <c r="K922" s="96"/>
    </row>
    <row r="923" spans="1:11" ht="32.25" customHeight="1">
      <c r="A923" s="124">
        <f t="shared" ref="A923:A930" si="18">+A922+1</f>
        <v>482</v>
      </c>
      <c r="B923" s="126">
        <v>64221</v>
      </c>
      <c r="C923" s="194" t="s">
        <v>1595</v>
      </c>
      <c r="D923" s="99" t="s">
        <v>166</v>
      </c>
      <c r="E923" s="136">
        <v>0</v>
      </c>
      <c r="F923" s="99">
        <v>10</v>
      </c>
      <c r="G923" s="99">
        <v>10</v>
      </c>
      <c r="H923" s="98">
        <v>78111802</v>
      </c>
      <c r="I923" s="194"/>
      <c r="J923" s="204"/>
      <c r="K923" s="96"/>
    </row>
    <row r="924" spans="1:11" ht="32.25" customHeight="1">
      <c r="A924" s="124">
        <f t="shared" si="18"/>
        <v>483</v>
      </c>
      <c r="B924" s="126">
        <v>64221</v>
      </c>
      <c r="C924" s="194" t="s">
        <v>1596</v>
      </c>
      <c r="D924" s="99" t="s">
        <v>166</v>
      </c>
      <c r="E924" s="136">
        <v>0</v>
      </c>
      <c r="F924" s="99">
        <v>10</v>
      </c>
      <c r="G924" s="99">
        <v>10</v>
      </c>
      <c r="H924" s="98">
        <v>78111802</v>
      </c>
      <c r="I924" s="202"/>
      <c r="J924" s="202"/>
      <c r="K924" s="96"/>
    </row>
    <row r="925" spans="1:11" ht="32.25" customHeight="1">
      <c r="A925" s="124">
        <f t="shared" si="18"/>
        <v>484</v>
      </c>
      <c r="B925" s="126">
        <v>64221</v>
      </c>
      <c r="C925" s="194" t="s">
        <v>1597</v>
      </c>
      <c r="D925" s="99" t="s">
        <v>166</v>
      </c>
      <c r="E925" s="136">
        <v>0</v>
      </c>
      <c r="F925" s="99">
        <v>10</v>
      </c>
      <c r="G925" s="99">
        <v>10</v>
      </c>
      <c r="H925" s="98">
        <v>78111802</v>
      </c>
      <c r="I925" s="202"/>
      <c r="J925" s="202" t="s">
        <v>1594</v>
      </c>
      <c r="K925" s="96"/>
    </row>
    <row r="926" spans="1:11" ht="43.5" customHeight="1">
      <c r="A926" s="124">
        <f t="shared" si="18"/>
        <v>485</v>
      </c>
      <c r="B926" s="126">
        <v>64221</v>
      </c>
      <c r="C926" s="194" t="s">
        <v>1598</v>
      </c>
      <c r="D926" s="99" t="s">
        <v>166</v>
      </c>
      <c r="E926" s="136">
        <v>0</v>
      </c>
      <c r="F926" s="99">
        <v>10</v>
      </c>
      <c r="G926" s="99">
        <v>10</v>
      </c>
      <c r="H926" s="98">
        <v>78111802</v>
      </c>
      <c r="I926" s="202"/>
      <c r="J926" s="202"/>
      <c r="K926" s="96"/>
    </row>
    <row r="927" spans="1:11" ht="32.25" customHeight="1">
      <c r="A927" s="124">
        <f t="shared" si="18"/>
        <v>486</v>
      </c>
      <c r="B927" s="126">
        <v>64221</v>
      </c>
      <c r="C927" s="194" t="s">
        <v>1599</v>
      </c>
      <c r="D927" s="99" t="s">
        <v>166</v>
      </c>
      <c r="E927" s="136">
        <v>0</v>
      </c>
      <c r="F927" s="99">
        <v>10</v>
      </c>
      <c r="G927" s="99">
        <v>10</v>
      </c>
      <c r="H927" s="98">
        <v>78111802</v>
      </c>
      <c r="I927" s="202"/>
      <c r="J927" s="202"/>
      <c r="K927" s="96"/>
    </row>
    <row r="928" spans="1:11" ht="32.25" customHeight="1">
      <c r="A928" s="124">
        <f t="shared" si="18"/>
        <v>487</v>
      </c>
      <c r="B928" s="126">
        <v>64221</v>
      </c>
      <c r="C928" s="194" t="s">
        <v>1600</v>
      </c>
      <c r="D928" s="99" t="s">
        <v>166</v>
      </c>
      <c r="E928" s="136">
        <v>0</v>
      </c>
      <c r="F928" s="99">
        <v>10</v>
      </c>
      <c r="G928" s="99">
        <v>10</v>
      </c>
      <c r="H928" s="98">
        <v>78111802</v>
      </c>
      <c r="I928" s="202"/>
      <c r="J928" s="202"/>
      <c r="K928" s="96"/>
    </row>
    <row r="929" spans="1:11" ht="32.25" customHeight="1">
      <c r="A929" s="124">
        <f t="shared" si="18"/>
        <v>488</v>
      </c>
      <c r="B929" s="126">
        <v>64221</v>
      </c>
      <c r="C929" s="205" t="s">
        <v>1601</v>
      </c>
      <c r="D929" s="206" t="s">
        <v>166</v>
      </c>
      <c r="E929" s="207">
        <v>0</v>
      </c>
      <c r="F929" s="207">
        <v>5</v>
      </c>
      <c r="G929" s="207">
        <v>5</v>
      </c>
      <c r="H929" s="208">
        <v>78111802</v>
      </c>
      <c r="I929" s="209"/>
      <c r="J929" s="209"/>
      <c r="K929" s="96"/>
    </row>
    <row r="930" spans="1:11" ht="32.25" customHeight="1">
      <c r="A930" s="124">
        <f t="shared" si="18"/>
        <v>489</v>
      </c>
      <c r="B930" s="126">
        <v>64221</v>
      </c>
      <c r="C930" s="194" t="s">
        <v>1602</v>
      </c>
      <c r="D930" s="99" t="s">
        <v>166</v>
      </c>
      <c r="E930" s="136">
        <v>0</v>
      </c>
      <c r="F930" s="136">
        <v>5</v>
      </c>
      <c r="G930" s="136">
        <v>5</v>
      </c>
      <c r="H930" s="98">
        <v>78111802</v>
      </c>
      <c r="I930" s="202"/>
      <c r="J930" s="202"/>
      <c r="K930" s="96"/>
    </row>
    <row r="931" spans="1:11" ht="27" customHeight="1">
      <c r="A931" s="551" t="s">
        <v>67</v>
      </c>
      <c r="B931" s="551"/>
      <c r="C931" s="551"/>
      <c r="D931" s="551"/>
      <c r="E931" s="551"/>
      <c r="F931" s="551"/>
      <c r="G931" s="551"/>
      <c r="H931" s="551"/>
      <c r="I931" s="551"/>
      <c r="J931" s="157">
        <f>+H919</f>
        <v>5000000</v>
      </c>
      <c r="K931" s="139"/>
    </row>
    <row r="932" spans="1:11" ht="18" customHeight="1">
      <c r="A932" s="196"/>
      <c r="B932" s="116"/>
      <c r="C932" s="197"/>
      <c r="D932" s="155"/>
      <c r="E932" s="198"/>
      <c r="F932" s="198"/>
      <c r="G932" s="198"/>
      <c r="H932" s="116"/>
      <c r="I932" s="39"/>
      <c r="J932" s="39"/>
      <c r="K932" s="96"/>
    </row>
    <row r="933" spans="1:11">
      <c r="A933" s="571" t="s">
        <v>113</v>
      </c>
      <c r="B933" s="571"/>
      <c r="C933" s="571"/>
      <c r="D933" s="571"/>
      <c r="E933" s="571"/>
      <c r="F933" s="571"/>
      <c r="G933" s="571"/>
      <c r="H933" s="571"/>
      <c r="I933" s="571"/>
      <c r="J933" s="571"/>
      <c r="K933" s="96"/>
    </row>
    <row r="934" spans="1:11">
      <c r="A934" s="571" t="s">
        <v>112</v>
      </c>
      <c r="B934" s="571"/>
      <c r="C934" s="571"/>
      <c r="D934" s="571"/>
      <c r="E934" s="571"/>
      <c r="F934" s="571"/>
      <c r="G934" s="571"/>
      <c r="H934" s="571"/>
      <c r="I934" s="571"/>
      <c r="J934" s="571"/>
      <c r="K934" s="96"/>
    </row>
    <row r="935" spans="1:11">
      <c r="A935" s="572" t="s">
        <v>949</v>
      </c>
      <c r="B935" s="572"/>
      <c r="C935" s="572"/>
      <c r="D935" s="572"/>
      <c r="E935" s="572"/>
      <c r="F935" s="572"/>
      <c r="G935" s="572"/>
      <c r="H935" s="572"/>
      <c r="I935" s="572"/>
      <c r="J935" s="572"/>
      <c r="K935" s="96"/>
    </row>
    <row r="936" spans="1:11" ht="25.5" customHeight="1">
      <c r="A936" s="454" t="s">
        <v>138</v>
      </c>
      <c r="B936" s="454"/>
      <c r="C936" s="454"/>
      <c r="D936" s="454" t="s">
        <v>139</v>
      </c>
      <c r="E936" s="454"/>
      <c r="F936" s="454"/>
      <c r="G936" s="454"/>
      <c r="H936" s="454" t="s">
        <v>140</v>
      </c>
      <c r="I936" s="454"/>
      <c r="J936" s="454"/>
      <c r="K936" s="96"/>
    </row>
    <row r="937" spans="1:11" ht="26.25" customHeight="1">
      <c r="A937" s="454" t="s">
        <v>980</v>
      </c>
      <c r="B937" s="454"/>
      <c r="C937" s="454"/>
      <c r="D937" s="455" t="s">
        <v>113</v>
      </c>
      <c r="E937" s="455"/>
      <c r="F937" s="455"/>
      <c r="G937" s="455"/>
      <c r="H937" s="457">
        <v>8000000</v>
      </c>
      <c r="I937" s="457"/>
      <c r="J937" s="457"/>
      <c r="K937" s="96"/>
    </row>
    <row r="938" spans="1:11" ht="45">
      <c r="A938" s="123" t="s">
        <v>141</v>
      </c>
      <c r="B938" s="121" t="s">
        <v>142</v>
      </c>
      <c r="C938" s="121" t="s">
        <v>143</v>
      </c>
      <c r="D938" s="121" t="s">
        <v>144</v>
      </c>
      <c r="E938" s="121" t="s">
        <v>145</v>
      </c>
      <c r="F938" s="121" t="s">
        <v>146</v>
      </c>
      <c r="G938" s="121" t="s">
        <v>147</v>
      </c>
      <c r="H938" s="121" t="s">
        <v>148</v>
      </c>
      <c r="I938" s="121" t="s">
        <v>149</v>
      </c>
      <c r="J938" s="121" t="s">
        <v>150</v>
      </c>
      <c r="K938" s="96"/>
    </row>
    <row r="939" spans="1:11" ht="50.25" customHeight="1">
      <c r="A939" s="126">
        <f>+A930+1</f>
        <v>490</v>
      </c>
      <c r="B939" s="126">
        <v>4112198</v>
      </c>
      <c r="C939" s="210" t="s">
        <v>1603</v>
      </c>
      <c r="D939" s="124" t="s">
        <v>32</v>
      </c>
      <c r="E939" s="124">
        <v>1</v>
      </c>
      <c r="F939" s="126">
        <v>1</v>
      </c>
      <c r="G939" s="126">
        <v>1</v>
      </c>
      <c r="H939" s="145">
        <v>30162303</v>
      </c>
      <c r="I939" s="126"/>
      <c r="J939" s="126"/>
      <c r="K939" s="96"/>
    </row>
    <row r="940" spans="1:11" ht="44.25" customHeight="1">
      <c r="A940" s="126">
        <f>+A939+1</f>
        <v>491</v>
      </c>
      <c r="B940" s="126">
        <v>4112198</v>
      </c>
      <c r="C940" s="210" t="s">
        <v>1604</v>
      </c>
      <c r="D940" s="124" t="s">
        <v>32</v>
      </c>
      <c r="E940" s="124">
        <v>1</v>
      </c>
      <c r="F940" s="126">
        <v>1</v>
      </c>
      <c r="G940" s="126">
        <v>1</v>
      </c>
      <c r="H940" s="145">
        <v>30162303</v>
      </c>
      <c r="I940" s="126"/>
      <c r="J940" s="126"/>
      <c r="K940" s="96"/>
    </row>
    <row r="941" spans="1:11" ht="42.75" customHeight="1">
      <c r="A941" s="126">
        <f>+A940+1</f>
        <v>492</v>
      </c>
      <c r="B941" s="126">
        <v>4112198</v>
      </c>
      <c r="C941" s="210" t="s">
        <v>1605</v>
      </c>
      <c r="D941" s="124" t="s">
        <v>32</v>
      </c>
      <c r="E941" s="124">
        <v>1</v>
      </c>
      <c r="F941" s="126">
        <v>1</v>
      </c>
      <c r="G941" s="126">
        <v>1</v>
      </c>
      <c r="H941" s="145">
        <v>30162303</v>
      </c>
      <c r="I941" s="126"/>
      <c r="J941" s="126"/>
      <c r="K941" s="96"/>
    </row>
    <row r="942" spans="1:11" ht="41.25" customHeight="1">
      <c r="A942" s="126">
        <f>+A941+1</f>
        <v>493</v>
      </c>
      <c r="B942" s="126">
        <v>4112198</v>
      </c>
      <c r="C942" s="210" t="s">
        <v>1606</v>
      </c>
      <c r="D942" s="124" t="s">
        <v>32</v>
      </c>
      <c r="E942" s="124">
        <v>1</v>
      </c>
      <c r="F942" s="126">
        <v>1</v>
      </c>
      <c r="G942" s="126">
        <v>1</v>
      </c>
      <c r="H942" s="145">
        <v>30162303</v>
      </c>
      <c r="I942" s="126"/>
      <c r="J942" s="126"/>
      <c r="K942" s="96"/>
    </row>
    <row r="943" spans="1:11" ht="27" customHeight="1">
      <c r="A943" s="551" t="s">
        <v>67</v>
      </c>
      <c r="B943" s="551"/>
      <c r="C943" s="551"/>
      <c r="D943" s="551"/>
      <c r="E943" s="551"/>
      <c r="F943" s="551"/>
      <c r="G943" s="551"/>
      <c r="H943" s="551"/>
      <c r="I943" s="551"/>
      <c r="J943" s="157">
        <f>+H937</f>
        <v>8000000</v>
      </c>
      <c r="K943" s="139"/>
    </row>
    <row r="944" spans="1:11">
      <c r="A944" s="39"/>
      <c r="B944" s="39"/>
      <c r="C944" s="39"/>
      <c r="D944" s="39"/>
      <c r="E944" s="39"/>
      <c r="F944" s="39"/>
      <c r="G944" s="39"/>
      <c r="H944" s="39"/>
      <c r="I944" s="39"/>
      <c r="J944" s="39"/>
      <c r="K944" s="96"/>
    </row>
    <row r="945" spans="1:11">
      <c r="A945" s="571" t="s">
        <v>1607</v>
      </c>
      <c r="B945" s="571"/>
      <c r="C945" s="571"/>
      <c r="D945" s="571"/>
      <c r="E945" s="571"/>
      <c r="F945" s="571"/>
      <c r="G945" s="571"/>
      <c r="H945" s="571"/>
      <c r="I945" s="571"/>
      <c r="J945" s="571"/>
      <c r="K945" s="96"/>
    </row>
    <row r="946" spans="1:11">
      <c r="A946" s="571" t="s">
        <v>1608</v>
      </c>
      <c r="B946" s="571"/>
      <c r="C946" s="571"/>
      <c r="D946" s="571"/>
      <c r="E946" s="571"/>
      <c r="F946" s="571"/>
      <c r="G946" s="571"/>
      <c r="H946" s="571"/>
      <c r="I946" s="571"/>
      <c r="J946" s="571"/>
      <c r="K946" s="96"/>
    </row>
    <row r="947" spans="1:11">
      <c r="A947" s="638" t="s">
        <v>949</v>
      </c>
      <c r="B947" s="638"/>
      <c r="C947" s="638"/>
      <c r="D947" s="638"/>
      <c r="E947" s="638"/>
      <c r="F947" s="638"/>
      <c r="G947" s="638"/>
      <c r="H947" s="638"/>
      <c r="I947" s="638"/>
      <c r="J947" s="638"/>
      <c r="K947" s="96"/>
    </row>
    <row r="948" spans="1:11">
      <c r="A948" s="454" t="s">
        <v>138</v>
      </c>
      <c r="B948" s="454"/>
      <c r="C948" s="454"/>
      <c r="D948" s="574" t="s">
        <v>139</v>
      </c>
      <c r="E948" s="575"/>
      <c r="F948" s="575"/>
      <c r="G948" s="576"/>
      <c r="H948" s="574" t="s">
        <v>140</v>
      </c>
      <c r="I948" s="575"/>
      <c r="J948" s="576"/>
      <c r="K948" s="96"/>
    </row>
    <row r="949" spans="1:11" ht="24.75" customHeight="1">
      <c r="A949" s="574" t="s">
        <v>982</v>
      </c>
      <c r="B949" s="575"/>
      <c r="C949" s="576"/>
      <c r="D949" s="577" t="s">
        <v>1609</v>
      </c>
      <c r="E949" s="578"/>
      <c r="F949" s="578"/>
      <c r="G949" s="579"/>
      <c r="H949" s="580">
        <v>2000000</v>
      </c>
      <c r="I949" s="581"/>
      <c r="J949" s="582"/>
      <c r="K949" s="96"/>
    </row>
    <row r="950" spans="1:11" ht="45">
      <c r="A950" s="123" t="s">
        <v>141</v>
      </c>
      <c r="B950" s="121" t="s">
        <v>142</v>
      </c>
      <c r="C950" s="121" t="s">
        <v>143</v>
      </c>
      <c r="D950" s="121" t="s">
        <v>144</v>
      </c>
      <c r="E950" s="121" t="s">
        <v>145</v>
      </c>
      <c r="F950" s="121" t="s">
        <v>146</v>
      </c>
      <c r="G950" s="121" t="s">
        <v>147</v>
      </c>
      <c r="H950" s="121" t="s">
        <v>148</v>
      </c>
      <c r="I950" s="121" t="s">
        <v>149</v>
      </c>
      <c r="J950" s="121" t="s">
        <v>150</v>
      </c>
      <c r="K950" s="96"/>
    </row>
    <row r="951" spans="1:11" ht="34.5" customHeight="1">
      <c r="A951" s="126">
        <f>+A942+1</f>
        <v>494</v>
      </c>
      <c r="B951" s="126">
        <v>4721401</v>
      </c>
      <c r="C951" s="211" t="s">
        <v>1610</v>
      </c>
      <c r="D951" s="98" t="s">
        <v>832</v>
      </c>
      <c r="E951" s="98">
        <v>0</v>
      </c>
      <c r="F951" s="145">
        <v>4</v>
      </c>
      <c r="G951" s="145">
        <v>4</v>
      </c>
      <c r="H951" s="145">
        <v>30162303</v>
      </c>
      <c r="I951" s="162"/>
      <c r="J951" s="162"/>
      <c r="K951" s="96"/>
    </row>
    <row r="952" spans="1:11" ht="27" customHeight="1">
      <c r="A952" s="551" t="s">
        <v>67</v>
      </c>
      <c r="B952" s="551"/>
      <c r="C952" s="551"/>
      <c r="D952" s="551"/>
      <c r="E952" s="551"/>
      <c r="F952" s="551"/>
      <c r="G952" s="551"/>
      <c r="H952" s="551"/>
      <c r="I952" s="551"/>
      <c r="J952" s="157">
        <f>+H949</f>
        <v>2000000</v>
      </c>
      <c r="K952" s="139"/>
    </row>
    <row r="953" spans="1:11">
      <c r="A953" s="188"/>
      <c r="B953" s="188"/>
      <c r="C953" s="188"/>
      <c r="D953" s="188"/>
      <c r="E953" s="188"/>
      <c r="F953" s="188"/>
      <c r="G953" s="188"/>
      <c r="H953" s="188"/>
      <c r="I953" s="188"/>
      <c r="J953" s="188"/>
      <c r="K953" s="96"/>
    </row>
    <row r="954" spans="1:11" ht="16">
      <c r="A954" s="620" t="s">
        <v>622</v>
      </c>
      <c r="B954" s="621"/>
      <c r="C954" s="621"/>
      <c r="D954" s="621"/>
      <c r="E954" s="621"/>
      <c r="F954" s="621"/>
      <c r="G954" s="621"/>
      <c r="H954" s="621"/>
      <c r="I954" s="622"/>
      <c r="J954" s="182">
        <f>+J425+J882+J902+J913+J931+J943+J952</f>
        <v>51267532</v>
      </c>
    </row>
    <row r="955" spans="1:11" ht="11.25" customHeight="1">
      <c r="A955" s="212"/>
      <c r="B955" s="213"/>
      <c r="C955" s="52"/>
      <c r="D955" s="214"/>
      <c r="E955" s="215"/>
      <c r="F955" s="213"/>
      <c r="G955" s="215"/>
      <c r="H955" s="213"/>
      <c r="I955" s="215"/>
      <c r="J955" s="215"/>
    </row>
    <row r="956" spans="1:11" ht="16">
      <c r="A956" s="636" t="s">
        <v>1611</v>
      </c>
      <c r="B956" s="637"/>
      <c r="C956" s="637"/>
      <c r="D956" s="637"/>
      <c r="E956" s="637"/>
      <c r="F956" s="637"/>
      <c r="G956" s="637"/>
      <c r="H956" s="637"/>
      <c r="I956" s="637"/>
      <c r="J956" s="637"/>
    </row>
    <row r="957" spans="1:11">
      <c r="A957" s="119"/>
      <c r="B957" s="119"/>
      <c r="C957" s="119"/>
      <c r="D957" s="119"/>
      <c r="E957" s="119"/>
      <c r="F957" s="119"/>
      <c r="G957" s="119"/>
      <c r="H957" s="119"/>
      <c r="I957" s="119"/>
      <c r="J957" s="119"/>
    </row>
    <row r="958" spans="1:11">
      <c r="A958" s="438" t="s">
        <v>1612</v>
      </c>
      <c r="B958" s="438"/>
      <c r="C958" s="438"/>
      <c r="D958" s="438"/>
      <c r="E958" s="438"/>
      <c r="F958" s="438"/>
      <c r="G958" s="438"/>
      <c r="H958" s="438"/>
      <c r="I958" s="438"/>
      <c r="J958" s="438"/>
    </row>
    <row r="959" spans="1:11">
      <c r="A959" s="439" t="s">
        <v>1613</v>
      </c>
      <c r="B959" s="439"/>
      <c r="C959" s="439"/>
      <c r="D959" s="439"/>
      <c r="E959" s="439"/>
      <c r="F959" s="439"/>
      <c r="G959" s="439"/>
      <c r="H959" s="439"/>
      <c r="I959" s="439"/>
      <c r="J959" s="439"/>
    </row>
    <row r="960" spans="1:11">
      <c r="A960" s="453" t="s">
        <v>968</v>
      </c>
      <c r="B960" s="453"/>
      <c r="C960" s="453"/>
      <c r="D960" s="453"/>
      <c r="E960" s="453"/>
      <c r="F960" s="453"/>
      <c r="G960" s="453"/>
      <c r="H960" s="453"/>
      <c r="I960" s="453"/>
      <c r="J960" s="453"/>
    </row>
    <row r="961" spans="1:14" ht="16">
      <c r="A961" s="119"/>
      <c r="B961" s="115"/>
      <c r="C961" s="216"/>
      <c r="D961" s="115"/>
      <c r="E961" s="115"/>
      <c r="F961" s="115"/>
      <c r="G961" s="115"/>
      <c r="H961" s="217"/>
      <c r="I961" s="119"/>
      <c r="J961" s="119"/>
    </row>
    <row r="962" spans="1:14" ht="35.25" customHeight="1">
      <c r="A962" s="436" t="s">
        <v>1613</v>
      </c>
      <c r="B962" s="436"/>
      <c r="C962" s="436"/>
      <c r="D962" s="437" t="s">
        <v>1612</v>
      </c>
      <c r="E962" s="437"/>
      <c r="F962" s="437"/>
      <c r="G962" s="437"/>
      <c r="H962" s="434">
        <v>2760558</v>
      </c>
      <c r="I962" s="435"/>
      <c r="J962" s="435"/>
    </row>
    <row r="963" spans="1:14" ht="66" customHeight="1">
      <c r="A963" s="186" t="s">
        <v>141</v>
      </c>
      <c r="B963" s="124" t="s">
        <v>142</v>
      </c>
      <c r="C963" s="124" t="s">
        <v>143</v>
      </c>
      <c r="D963" s="124" t="s">
        <v>144</v>
      </c>
      <c r="E963" s="124" t="s">
        <v>145</v>
      </c>
      <c r="F963" s="124" t="s">
        <v>146</v>
      </c>
      <c r="G963" s="124" t="s">
        <v>147</v>
      </c>
      <c r="H963" s="124" t="s">
        <v>148</v>
      </c>
      <c r="I963" s="124" t="s">
        <v>149</v>
      </c>
      <c r="J963" s="124" t="s">
        <v>150</v>
      </c>
    </row>
    <row r="964" spans="1:14" ht="194.25" customHeight="1">
      <c r="A964" s="98">
        <v>1</v>
      </c>
      <c r="B964" s="218">
        <v>95991</v>
      </c>
      <c r="C964" s="219" t="s">
        <v>1614</v>
      </c>
      <c r="D964" s="99" t="s">
        <v>32</v>
      </c>
      <c r="E964" s="98">
        <v>0</v>
      </c>
      <c r="F964" s="220">
        <v>5</v>
      </c>
      <c r="G964" s="98">
        <v>5</v>
      </c>
      <c r="H964" s="99">
        <v>93131501</v>
      </c>
      <c r="I964" s="98" t="s">
        <v>1099</v>
      </c>
      <c r="J964" s="98" t="s">
        <v>1099</v>
      </c>
    </row>
    <row r="965" spans="1:14" ht="27" customHeight="1">
      <c r="A965" s="551" t="s">
        <v>67</v>
      </c>
      <c r="B965" s="551"/>
      <c r="C965" s="551"/>
      <c r="D965" s="551"/>
      <c r="E965" s="551"/>
      <c r="F965" s="551"/>
      <c r="G965" s="551"/>
      <c r="H965" s="551"/>
      <c r="I965" s="551"/>
      <c r="J965" s="138">
        <f>+H962</f>
        <v>2760558</v>
      </c>
      <c r="K965" s="139"/>
    </row>
    <row r="966" spans="1:14">
      <c r="A966" s="119"/>
      <c r="B966" s="119"/>
      <c r="C966" s="119"/>
      <c r="D966" s="119"/>
      <c r="E966" s="119"/>
      <c r="F966" s="119"/>
      <c r="G966" s="119"/>
      <c r="H966" s="119"/>
      <c r="I966" s="133"/>
      <c r="J966" s="119"/>
    </row>
    <row r="967" spans="1:14" ht="16.5" customHeight="1">
      <c r="A967" s="438" t="s">
        <v>103</v>
      </c>
      <c r="B967" s="438"/>
      <c r="C967" s="438"/>
      <c r="D967" s="438"/>
      <c r="E967" s="438"/>
      <c r="F967" s="438"/>
      <c r="G967" s="438"/>
      <c r="H967" s="438"/>
      <c r="I967" s="438"/>
      <c r="J967" s="438"/>
      <c r="K967" s="106"/>
    </row>
    <row r="968" spans="1:14" ht="16.5" customHeight="1">
      <c r="A968" s="439" t="s">
        <v>102</v>
      </c>
      <c r="B968" s="439"/>
      <c r="C968" s="439"/>
      <c r="D968" s="439"/>
      <c r="E968" s="439"/>
      <c r="F968" s="439"/>
      <c r="G968" s="439"/>
      <c r="H968" s="439"/>
      <c r="I968" s="439"/>
      <c r="J968" s="439"/>
      <c r="K968" s="108"/>
      <c r="L968" s="109"/>
      <c r="M968" s="221"/>
      <c r="N968" s="221"/>
    </row>
    <row r="969" spans="1:14" ht="16.5" customHeight="1">
      <c r="A969" s="619" t="s">
        <v>1123</v>
      </c>
      <c r="B969" s="619"/>
      <c r="C969" s="619"/>
      <c r="D969" s="619"/>
      <c r="E969" s="619"/>
      <c r="F969" s="619"/>
      <c r="G969" s="619"/>
      <c r="H969" s="619"/>
      <c r="I969" s="619"/>
      <c r="J969" s="619"/>
      <c r="K969" s="106"/>
    </row>
    <row r="970" spans="1:14" ht="24" customHeight="1">
      <c r="A970" s="436" t="s">
        <v>138</v>
      </c>
      <c r="B970" s="436"/>
      <c r="C970" s="436"/>
      <c r="D970" s="436" t="s">
        <v>139</v>
      </c>
      <c r="E970" s="436"/>
      <c r="F970" s="436"/>
      <c r="G970" s="436"/>
      <c r="H970" s="436" t="s">
        <v>140</v>
      </c>
      <c r="I970" s="436"/>
      <c r="J970" s="436"/>
      <c r="K970" s="106"/>
    </row>
    <row r="971" spans="1:14" ht="24" customHeight="1">
      <c r="A971" s="484" t="s">
        <v>102</v>
      </c>
      <c r="B971" s="629"/>
      <c r="C971" s="485"/>
      <c r="D971" s="630" t="s">
        <v>103</v>
      </c>
      <c r="E971" s="631"/>
      <c r="F971" s="631"/>
      <c r="G971" s="632"/>
      <c r="H971" s="633">
        <v>1528162</v>
      </c>
      <c r="I971" s="634"/>
      <c r="J971" s="635"/>
      <c r="K971" s="96"/>
    </row>
    <row r="972" spans="1:14" ht="42.75" customHeight="1">
      <c r="A972" s="186" t="s">
        <v>141</v>
      </c>
      <c r="B972" s="124" t="s">
        <v>142</v>
      </c>
      <c r="C972" s="222" t="s">
        <v>143</v>
      </c>
      <c r="D972" s="124" t="s">
        <v>144</v>
      </c>
      <c r="E972" s="124" t="s">
        <v>145</v>
      </c>
      <c r="F972" s="124" t="s">
        <v>146</v>
      </c>
      <c r="G972" s="124" t="s">
        <v>147</v>
      </c>
      <c r="H972" s="124" t="s">
        <v>148</v>
      </c>
      <c r="I972" s="124" t="s">
        <v>149</v>
      </c>
      <c r="J972" s="124" t="s">
        <v>150</v>
      </c>
      <c r="K972" s="96"/>
    </row>
    <row r="973" spans="1:14" ht="24" customHeight="1">
      <c r="A973" s="124">
        <v>1</v>
      </c>
      <c r="B973" s="223">
        <v>3465401</v>
      </c>
      <c r="C973" s="224" t="s">
        <v>1615</v>
      </c>
      <c r="D973" s="189" t="s">
        <v>832</v>
      </c>
      <c r="E973" s="126">
        <v>0</v>
      </c>
      <c r="F973" s="126">
        <v>10</v>
      </c>
      <c r="G973" s="126">
        <v>10</v>
      </c>
      <c r="H973" s="126">
        <v>10171500</v>
      </c>
      <c r="I973" s="128">
        <v>234504</v>
      </c>
      <c r="J973" s="128">
        <f>I973*F973</f>
        <v>2345040</v>
      </c>
      <c r="K973" s="96"/>
    </row>
    <row r="974" spans="1:14" ht="24" customHeight="1">
      <c r="A974" s="124">
        <f>+A973+1</f>
        <v>2</v>
      </c>
      <c r="B974" s="223">
        <v>3461101</v>
      </c>
      <c r="C974" s="224" t="s">
        <v>1616</v>
      </c>
      <c r="D974" s="189" t="s">
        <v>1617</v>
      </c>
      <c r="E974" s="126">
        <v>0</v>
      </c>
      <c r="F974" s="126">
        <v>10</v>
      </c>
      <c r="G974" s="126">
        <v>10</v>
      </c>
      <c r="H974" s="126">
        <v>13101904</v>
      </c>
      <c r="I974" s="128">
        <v>234504</v>
      </c>
      <c r="J974" s="128">
        <f>I974*F974</f>
        <v>2345040</v>
      </c>
      <c r="K974" s="96"/>
    </row>
    <row r="975" spans="1:14" ht="45">
      <c r="A975" s="124">
        <f>+A974+1</f>
        <v>3</v>
      </c>
      <c r="B975" s="223">
        <v>3465</v>
      </c>
      <c r="C975" s="224" t="s">
        <v>1618</v>
      </c>
      <c r="D975" s="189" t="s">
        <v>1617</v>
      </c>
      <c r="E975" s="126">
        <v>0</v>
      </c>
      <c r="F975" s="126">
        <v>10</v>
      </c>
      <c r="G975" s="126">
        <v>10</v>
      </c>
      <c r="H975" s="126">
        <v>10171601</v>
      </c>
      <c r="I975" s="128">
        <v>234504</v>
      </c>
      <c r="J975" s="128">
        <f>I975*F975</f>
        <v>2345040</v>
      </c>
      <c r="K975" s="96"/>
    </row>
    <row r="976" spans="1:14" ht="27" customHeight="1">
      <c r="A976" s="551" t="s">
        <v>67</v>
      </c>
      <c r="B976" s="551"/>
      <c r="C976" s="551"/>
      <c r="D976" s="551"/>
      <c r="E976" s="551"/>
      <c r="F976" s="551"/>
      <c r="G976" s="551"/>
      <c r="H976" s="551"/>
      <c r="I976" s="551"/>
      <c r="J976" s="138">
        <f>+H971</f>
        <v>1528162</v>
      </c>
      <c r="K976" s="139"/>
    </row>
    <row r="977" spans="1:14" ht="15.75" customHeight="1">
      <c r="A977" s="115"/>
      <c r="B977" s="115"/>
      <c r="C977" s="115"/>
      <c r="D977" s="115"/>
      <c r="E977" s="115"/>
      <c r="F977" s="115"/>
      <c r="G977" s="115"/>
      <c r="H977" s="115"/>
      <c r="I977" s="115"/>
      <c r="J977" s="115"/>
      <c r="K977" s="96"/>
    </row>
    <row r="978" spans="1:14" ht="15.75" customHeight="1">
      <c r="A978" s="438" t="s">
        <v>1619</v>
      </c>
      <c r="B978" s="438"/>
      <c r="C978" s="438"/>
      <c r="D978" s="438"/>
      <c r="E978" s="438"/>
      <c r="F978" s="438"/>
      <c r="G978" s="438"/>
      <c r="H978" s="438"/>
      <c r="I978" s="438"/>
      <c r="J978" s="438"/>
      <c r="K978" s="96"/>
    </row>
    <row r="979" spans="1:14" ht="15.75" customHeight="1">
      <c r="A979" s="439" t="s">
        <v>1620</v>
      </c>
      <c r="B979" s="439"/>
      <c r="C979" s="439"/>
      <c r="D979" s="439"/>
      <c r="E979" s="439"/>
      <c r="F979" s="439"/>
      <c r="G979" s="439"/>
      <c r="H979" s="439"/>
      <c r="I979" s="439"/>
      <c r="J979" s="439"/>
      <c r="K979" s="225"/>
      <c r="L979" s="221"/>
      <c r="M979" s="221"/>
      <c r="N979" s="221"/>
    </row>
    <row r="980" spans="1:14" ht="15.75" customHeight="1">
      <c r="A980" s="619" t="s">
        <v>1123</v>
      </c>
      <c r="B980" s="619"/>
      <c r="C980" s="619"/>
      <c r="D980" s="619"/>
      <c r="E980" s="619"/>
      <c r="F980" s="619"/>
      <c r="G980" s="619"/>
      <c r="H980" s="619"/>
      <c r="I980" s="619"/>
      <c r="J980" s="619"/>
      <c r="K980" s="96"/>
    </row>
    <row r="981" spans="1:14" ht="24" customHeight="1">
      <c r="A981" s="436" t="s">
        <v>138</v>
      </c>
      <c r="B981" s="436"/>
      <c r="C981" s="436"/>
      <c r="D981" s="436" t="s">
        <v>139</v>
      </c>
      <c r="E981" s="436"/>
      <c r="F981" s="436"/>
      <c r="G981" s="436"/>
      <c r="H981" s="436" t="s">
        <v>140</v>
      </c>
      <c r="I981" s="436"/>
      <c r="J981" s="436"/>
      <c r="K981" s="96"/>
    </row>
    <row r="982" spans="1:14" ht="24" customHeight="1">
      <c r="A982" s="436" t="s">
        <v>1620</v>
      </c>
      <c r="B982" s="436"/>
      <c r="C982" s="436"/>
      <c r="D982" s="437" t="s">
        <v>1619</v>
      </c>
      <c r="E982" s="437"/>
      <c r="F982" s="437"/>
      <c r="G982" s="437"/>
      <c r="H982" s="434">
        <v>3500000</v>
      </c>
      <c r="I982" s="435"/>
      <c r="J982" s="435"/>
      <c r="K982" s="96"/>
    </row>
    <row r="983" spans="1:14" ht="42" customHeight="1">
      <c r="A983" s="186" t="s">
        <v>141</v>
      </c>
      <c r="B983" s="124" t="s">
        <v>142</v>
      </c>
      <c r="C983" s="222" t="s">
        <v>143</v>
      </c>
      <c r="D983" s="124" t="s">
        <v>144</v>
      </c>
      <c r="E983" s="124" t="s">
        <v>145</v>
      </c>
      <c r="F983" s="124" t="s">
        <v>146</v>
      </c>
      <c r="G983" s="124" t="s">
        <v>147</v>
      </c>
      <c r="H983" s="124" t="s">
        <v>148</v>
      </c>
      <c r="I983" s="124" t="s">
        <v>149</v>
      </c>
      <c r="J983" s="124" t="s">
        <v>150</v>
      </c>
      <c r="K983" s="96"/>
    </row>
    <row r="984" spans="1:14" ht="33.75" customHeight="1">
      <c r="A984" s="124">
        <f>+A975+1</f>
        <v>4</v>
      </c>
      <c r="B984" s="223">
        <v>196105</v>
      </c>
      <c r="C984" s="210" t="s">
        <v>1621</v>
      </c>
      <c r="D984" s="189" t="s">
        <v>832</v>
      </c>
      <c r="E984" s="126">
        <v>0</v>
      </c>
      <c r="F984" s="126">
        <v>50</v>
      </c>
      <c r="G984" s="126">
        <v>50</v>
      </c>
      <c r="H984" s="126">
        <v>50446862</v>
      </c>
      <c r="I984" s="128">
        <v>50446862</v>
      </c>
      <c r="J984" s="128">
        <f>I984*F984</f>
        <v>2522343100</v>
      </c>
      <c r="K984" s="96"/>
    </row>
    <row r="985" spans="1:14" ht="21" customHeight="1">
      <c r="A985" s="124">
        <f>+A984+1</f>
        <v>5</v>
      </c>
      <c r="B985" s="223">
        <v>196106</v>
      </c>
      <c r="C985" s="210" t="s">
        <v>1622</v>
      </c>
      <c r="D985" s="189" t="s">
        <v>32</v>
      </c>
      <c r="E985" s="126">
        <v>0</v>
      </c>
      <c r="F985" s="126">
        <v>50</v>
      </c>
      <c r="G985" s="126">
        <v>50</v>
      </c>
      <c r="H985" s="126">
        <v>50446862</v>
      </c>
      <c r="I985" s="128">
        <v>234504</v>
      </c>
      <c r="J985" s="128">
        <f>I985*F985</f>
        <v>11725200</v>
      </c>
      <c r="K985" s="96"/>
    </row>
    <row r="986" spans="1:14" ht="21" customHeight="1">
      <c r="A986" s="551" t="s">
        <v>67</v>
      </c>
      <c r="B986" s="551"/>
      <c r="C986" s="551"/>
      <c r="D986" s="551"/>
      <c r="E986" s="551"/>
      <c r="F986" s="551"/>
      <c r="G986" s="551"/>
      <c r="H986" s="551"/>
      <c r="I986" s="551"/>
      <c r="J986" s="138">
        <f>+H982</f>
        <v>3500000</v>
      </c>
      <c r="K986" s="139"/>
    </row>
    <row r="987" spans="1:14" ht="14.25" customHeight="1">
      <c r="A987" s="115"/>
      <c r="B987" s="72"/>
      <c r="C987" s="132"/>
      <c r="D987" s="72"/>
      <c r="E987" s="72"/>
      <c r="F987" s="72"/>
      <c r="G987" s="72"/>
      <c r="H987" s="72"/>
      <c r="I987" s="134"/>
      <c r="J987" s="134"/>
      <c r="K987" s="96"/>
    </row>
    <row r="988" spans="1:14" ht="24" customHeight="1">
      <c r="A988" s="571" t="s">
        <v>1623</v>
      </c>
      <c r="B988" s="571"/>
      <c r="C988" s="571"/>
      <c r="D988" s="571"/>
      <c r="E988" s="571"/>
      <c r="F988" s="571"/>
      <c r="G988" s="571"/>
      <c r="H988" s="571"/>
      <c r="I988" s="571"/>
      <c r="J988" s="571"/>
      <c r="K988" s="96"/>
    </row>
    <row r="989" spans="1:14" ht="24" customHeight="1">
      <c r="A989" s="571" t="s">
        <v>1624</v>
      </c>
      <c r="B989" s="571"/>
      <c r="C989" s="571"/>
      <c r="D989" s="571"/>
      <c r="E989" s="571"/>
      <c r="F989" s="571"/>
      <c r="G989" s="571"/>
      <c r="H989" s="571"/>
      <c r="I989" s="571"/>
      <c r="J989" s="571"/>
      <c r="K989" s="96"/>
    </row>
    <row r="990" spans="1:14" ht="24" customHeight="1">
      <c r="A990" s="625" t="s">
        <v>949</v>
      </c>
      <c r="B990" s="625"/>
      <c r="C990" s="625"/>
      <c r="D990" s="625"/>
      <c r="E990" s="625"/>
      <c r="F990" s="625"/>
      <c r="G990" s="625"/>
      <c r="H990" s="625"/>
      <c r="I990" s="625"/>
      <c r="J990" s="625"/>
      <c r="K990" s="96"/>
    </row>
    <row r="991" spans="1:14" ht="24" customHeight="1">
      <c r="A991" s="454" t="s">
        <v>138</v>
      </c>
      <c r="B991" s="454"/>
      <c r="C991" s="454"/>
      <c r="D991" s="454" t="s">
        <v>139</v>
      </c>
      <c r="E991" s="454"/>
      <c r="F991" s="454"/>
      <c r="G991" s="454"/>
      <c r="H991" s="454" t="s">
        <v>140</v>
      </c>
      <c r="I991" s="454"/>
      <c r="J991" s="454"/>
      <c r="K991" s="96"/>
    </row>
    <row r="992" spans="1:14" ht="42" customHeight="1">
      <c r="A992" s="574" t="s">
        <v>1624</v>
      </c>
      <c r="B992" s="575"/>
      <c r="C992" s="576"/>
      <c r="D992" s="626" t="s">
        <v>1623</v>
      </c>
      <c r="E992" s="627"/>
      <c r="F992" s="627"/>
      <c r="G992" s="628"/>
      <c r="H992" s="580">
        <v>5028163</v>
      </c>
      <c r="I992" s="581"/>
      <c r="J992" s="582"/>
      <c r="K992" s="96"/>
    </row>
    <row r="993" spans="1:11" ht="44.25" customHeight="1">
      <c r="A993" s="123" t="s">
        <v>141</v>
      </c>
      <c r="B993" s="121" t="s">
        <v>142</v>
      </c>
      <c r="C993" s="121" t="s">
        <v>143</v>
      </c>
      <c r="D993" s="121" t="s">
        <v>144</v>
      </c>
      <c r="E993" s="121" t="s">
        <v>145</v>
      </c>
      <c r="F993" s="121" t="s">
        <v>146</v>
      </c>
      <c r="G993" s="121" t="s">
        <v>147</v>
      </c>
      <c r="H993" s="121" t="s">
        <v>148</v>
      </c>
      <c r="I993" s="121" t="s">
        <v>149</v>
      </c>
      <c r="J993" s="121" t="s">
        <v>150</v>
      </c>
      <c r="K993" s="96"/>
    </row>
    <row r="994" spans="1:11" ht="109.5" customHeight="1">
      <c r="A994" s="126">
        <f>+A985+1</f>
        <v>6</v>
      </c>
      <c r="B994" s="126">
        <v>94900</v>
      </c>
      <c r="C994" s="94" t="s">
        <v>1625</v>
      </c>
      <c r="D994" s="98" t="s">
        <v>832</v>
      </c>
      <c r="E994" s="98">
        <v>0</v>
      </c>
      <c r="F994" s="145">
        <v>20</v>
      </c>
      <c r="G994" s="145">
        <v>20</v>
      </c>
      <c r="H994" s="145">
        <v>9162303</v>
      </c>
      <c r="I994" s="162"/>
      <c r="J994" s="162"/>
      <c r="K994" s="96"/>
    </row>
    <row r="995" spans="1:11" ht="27" customHeight="1">
      <c r="A995" s="551" t="s">
        <v>67</v>
      </c>
      <c r="B995" s="551"/>
      <c r="C995" s="551"/>
      <c r="D995" s="551"/>
      <c r="E995" s="551"/>
      <c r="F995" s="551"/>
      <c r="G995" s="551"/>
      <c r="H995" s="551"/>
      <c r="I995" s="551"/>
      <c r="J995" s="157">
        <f>+H992</f>
        <v>5028163</v>
      </c>
      <c r="K995" s="139"/>
    </row>
    <row r="996" spans="1:11" ht="24" customHeight="1">
      <c r="A996" s="115"/>
      <c r="B996" s="72"/>
      <c r="C996" s="132"/>
      <c r="D996" s="72"/>
      <c r="E996" s="72"/>
      <c r="F996" s="72"/>
      <c r="G996" s="72"/>
      <c r="H996" s="72"/>
      <c r="I996" s="134"/>
      <c r="J996" s="134"/>
      <c r="K996" s="96"/>
    </row>
    <row r="997" spans="1:11" ht="16">
      <c r="A997" s="620" t="s">
        <v>1626</v>
      </c>
      <c r="B997" s="621"/>
      <c r="C997" s="621"/>
      <c r="D997" s="621"/>
      <c r="E997" s="621"/>
      <c r="F997" s="621"/>
      <c r="G997" s="621"/>
      <c r="H997" s="621"/>
      <c r="I997" s="622"/>
      <c r="J997" s="182">
        <f>+J965+J976+J986+J995</f>
        <v>12816883</v>
      </c>
    </row>
    <row r="998" spans="1:11" ht="24.75" customHeight="1">
      <c r="A998" s="183"/>
      <c r="B998" s="156"/>
      <c r="C998" s="184"/>
      <c r="D998" s="185"/>
      <c r="E998" s="155"/>
      <c r="F998" s="156"/>
      <c r="G998" s="155"/>
      <c r="H998" s="156"/>
      <c r="I998" s="155"/>
      <c r="J998" s="155"/>
    </row>
    <row r="999" spans="1:11" ht="16">
      <c r="A999" s="623" t="s">
        <v>1627</v>
      </c>
      <c r="B999" s="624"/>
      <c r="C999" s="624"/>
      <c r="D999" s="624"/>
      <c r="E999" s="624"/>
      <c r="F999" s="624"/>
      <c r="G999" s="624"/>
      <c r="H999" s="624"/>
      <c r="I999" s="624"/>
      <c r="J999" s="624"/>
    </row>
    <row r="1000" spans="1:11">
      <c r="A1000" s="119"/>
      <c r="B1000" s="119"/>
      <c r="C1000" s="119"/>
      <c r="D1000" s="119"/>
      <c r="E1000" s="119"/>
      <c r="F1000" s="119"/>
      <c r="G1000" s="119"/>
      <c r="H1000" s="119"/>
      <c r="I1000" s="119"/>
      <c r="J1000" s="119"/>
    </row>
    <row r="1001" spans="1:11">
      <c r="A1001" s="438" t="s">
        <v>1628</v>
      </c>
      <c r="B1001" s="438"/>
      <c r="C1001" s="438"/>
      <c r="D1001" s="438"/>
      <c r="E1001" s="438"/>
      <c r="F1001" s="438"/>
      <c r="G1001" s="438"/>
      <c r="H1001" s="438"/>
      <c r="I1001" s="438"/>
      <c r="J1001" s="438"/>
    </row>
    <row r="1002" spans="1:11">
      <c r="A1002" s="439" t="s">
        <v>993</v>
      </c>
      <c r="B1002" s="439"/>
      <c r="C1002" s="439"/>
      <c r="D1002" s="439"/>
      <c r="E1002" s="439"/>
      <c r="F1002" s="439"/>
      <c r="G1002" s="439"/>
      <c r="H1002" s="439"/>
      <c r="I1002" s="439"/>
      <c r="J1002" s="439"/>
    </row>
    <row r="1003" spans="1:11">
      <c r="A1003" s="453" t="s">
        <v>1629</v>
      </c>
      <c r="B1003" s="453"/>
      <c r="C1003" s="453"/>
      <c r="D1003" s="453"/>
      <c r="E1003" s="453"/>
      <c r="F1003" s="453"/>
      <c r="G1003" s="453"/>
      <c r="H1003" s="453"/>
      <c r="I1003" s="453"/>
      <c r="J1003" s="453"/>
    </row>
    <row r="1004" spans="1:11" ht="25.5" customHeight="1">
      <c r="A1004" s="436" t="s">
        <v>138</v>
      </c>
      <c r="B1004" s="436"/>
      <c r="C1004" s="436"/>
      <c r="D1004" s="436" t="s">
        <v>139</v>
      </c>
      <c r="E1004" s="436"/>
      <c r="F1004" s="436"/>
      <c r="G1004" s="436"/>
      <c r="H1004" s="436" t="s">
        <v>140</v>
      </c>
      <c r="I1004" s="436"/>
      <c r="J1004" s="436"/>
    </row>
    <row r="1005" spans="1:11" ht="30.75" customHeight="1">
      <c r="A1005" s="436" t="s">
        <v>993</v>
      </c>
      <c r="B1005" s="436"/>
      <c r="C1005" s="436"/>
      <c r="D1005" s="437" t="s">
        <v>1628</v>
      </c>
      <c r="E1005" s="437"/>
      <c r="F1005" s="437"/>
      <c r="G1005" s="437"/>
      <c r="H1005" s="434">
        <v>10000000</v>
      </c>
      <c r="I1005" s="435"/>
      <c r="J1005" s="435"/>
    </row>
    <row r="1006" spans="1:11" ht="45.75" customHeight="1">
      <c r="A1006" s="186" t="s">
        <v>141</v>
      </c>
      <c r="B1006" s="124" t="s">
        <v>142</v>
      </c>
      <c r="C1006" s="124" t="s">
        <v>143</v>
      </c>
      <c r="D1006" s="124" t="s">
        <v>144</v>
      </c>
      <c r="E1006" s="124" t="s">
        <v>145</v>
      </c>
      <c r="F1006" s="124" t="s">
        <v>146</v>
      </c>
      <c r="G1006" s="124" t="s">
        <v>147</v>
      </c>
      <c r="H1006" s="124" t="s">
        <v>148</v>
      </c>
      <c r="I1006" s="124" t="s">
        <v>149</v>
      </c>
      <c r="J1006" s="124" t="s">
        <v>150</v>
      </c>
    </row>
    <row r="1007" spans="1:11" ht="165.75" customHeight="1">
      <c r="A1007" s="98">
        <v>1</v>
      </c>
      <c r="B1007" s="98">
        <v>3812201</v>
      </c>
      <c r="C1007" s="144" t="s">
        <v>1630</v>
      </c>
      <c r="D1007" s="98" t="s">
        <v>166</v>
      </c>
      <c r="E1007" s="98">
        <v>0</v>
      </c>
      <c r="F1007" s="195">
        <v>10</v>
      </c>
      <c r="G1007" s="195">
        <v>10</v>
      </c>
      <c r="H1007" s="98">
        <v>56101703</v>
      </c>
      <c r="I1007" s="98" t="s">
        <v>1099</v>
      </c>
      <c r="J1007" s="98" t="s">
        <v>1099</v>
      </c>
    </row>
    <row r="1008" spans="1:11" ht="212.25" customHeight="1">
      <c r="A1008" s="98">
        <v>2</v>
      </c>
      <c r="B1008" s="98">
        <v>3814049</v>
      </c>
      <c r="C1008" s="144" t="s">
        <v>1631</v>
      </c>
      <c r="D1008" s="98" t="s">
        <v>166</v>
      </c>
      <c r="E1008" s="98">
        <v>0</v>
      </c>
      <c r="F1008" s="195">
        <v>1</v>
      </c>
      <c r="G1008" s="187">
        <v>1</v>
      </c>
      <c r="H1008" s="98">
        <v>24102004</v>
      </c>
      <c r="I1008" s="98" t="s">
        <v>1099</v>
      </c>
      <c r="J1008" s="98" t="s">
        <v>1099</v>
      </c>
    </row>
    <row r="1009" spans="1:11" ht="27" customHeight="1">
      <c r="A1009" s="551" t="s">
        <v>67</v>
      </c>
      <c r="B1009" s="551"/>
      <c r="C1009" s="551"/>
      <c r="D1009" s="551"/>
      <c r="E1009" s="551"/>
      <c r="F1009" s="551"/>
      <c r="G1009" s="551"/>
      <c r="H1009" s="551"/>
      <c r="I1009" s="551"/>
      <c r="J1009" s="138">
        <f>+H1005</f>
        <v>10000000</v>
      </c>
      <c r="K1009" s="139"/>
    </row>
    <row r="1010" spans="1:11" s="39" customFormat="1" ht="14">
      <c r="A1010" s="438"/>
      <c r="B1010" s="438"/>
      <c r="C1010" s="438"/>
      <c r="D1010" s="438"/>
      <c r="E1010" s="438"/>
      <c r="F1010" s="438"/>
      <c r="G1010" s="438"/>
      <c r="H1010" s="438"/>
      <c r="I1010" s="438"/>
      <c r="J1010" s="438"/>
    </row>
    <row r="1011" spans="1:11">
      <c r="A1011" s="438" t="s">
        <v>1632</v>
      </c>
      <c r="B1011" s="438"/>
      <c r="C1011" s="438"/>
      <c r="D1011" s="438"/>
      <c r="E1011" s="438"/>
      <c r="F1011" s="438"/>
      <c r="G1011" s="438"/>
      <c r="H1011" s="438"/>
      <c r="I1011" s="438"/>
      <c r="J1011" s="438"/>
    </row>
    <row r="1012" spans="1:11">
      <c r="A1012" s="439" t="s">
        <v>1633</v>
      </c>
      <c r="B1012" s="439"/>
      <c r="C1012" s="439"/>
      <c r="D1012" s="439"/>
      <c r="E1012" s="439"/>
      <c r="F1012" s="439"/>
      <c r="G1012" s="439"/>
      <c r="H1012" s="439"/>
      <c r="I1012" s="439"/>
      <c r="J1012" s="439"/>
    </row>
    <row r="1013" spans="1:11">
      <c r="A1013" s="453" t="s">
        <v>1629</v>
      </c>
      <c r="B1013" s="453"/>
      <c r="C1013" s="453"/>
      <c r="D1013" s="453"/>
      <c r="E1013" s="453"/>
      <c r="F1013" s="453"/>
      <c r="G1013" s="453"/>
      <c r="H1013" s="453"/>
      <c r="I1013" s="453"/>
      <c r="J1013" s="453"/>
    </row>
    <row r="1014" spans="1:11" ht="25.5" customHeight="1">
      <c r="A1014" s="436" t="s">
        <v>138</v>
      </c>
      <c r="B1014" s="436"/>
      <c r="C1014" s="436"/>
      <c r="D1014" s="436" t="s">
        <v>139</v>
      </c>
      <c r="E1014" s="436"/>
      <c r="F1014" s="436"/>
      <c r="G1014" s="436"/>
      <c r="H1014" s="436" t="s">
        <v>140</v>
      </c>
      <c r="I1014" s="436"/>
      <c r="J1014" s="436"/>
    </row>
    <row r="1015" spans="1:11" ht="32.25" customHeight="1">
      <c r="A1015" s="436" t="s">
        <v>1633</v>
      </c>
      <c r="B1015" s="436"/>
      <c r="C1015" s="436"/>
      <c r="D1015" s="437" t="s">
        <v>89</v>
      </c>
      <c r="E1015" s="437"/>
      <c r="F1015" s="437"/>
      <c r="G1015" s="437"/>
      <c r="H1015" s="434">
        <v>8000000</v>
      </c>
      <c r="I1015" s="435"/>
      <c r="J1015" s="435"/>
    </row>
    <row r="1016" spans="1:11" ht="45.75" customHeight="1">
      <c r="A1016" s="186" t="s">
        <v>141</v>
      </c>
      <c r="B1016" s="124" t="s">
        <v>142</v>
      </c>
      <c r="C1016" s="124" t="s">
        <v>143</v>
      </c>
      <c r="D1016" s="124" t="s">
        <v>144</v>
      </c>
      <c r="E1016" s="124" t="s">
        <v>145</v>
      </c>
      <c r="F1016" s="124" t="s">
        <v>146</v>
      </c>
      <c r="G1016" s="124" t="s">
        <v>147</v>
      </c>
      <c r="H1016" s="124" t="s">
        <v>148</v>
      </c>
      <c r="I1016" s="124" t="s">
        <v>149</v>
      </c>
      <c r="J1016" s="124" t="s">
        <v>150</v>
      </c>
    </row>
    <row r="1017" spans="1:11" ht="45.75" customHeight="1">
      <c r="A1017" s="98">
        <v>1</v>
      </c>
      <c r="B1017" s="98">
        <v>3611501</v>
      </c>
      <c r="C1017" s="175" t="s">
        <v>1634</v>
      </c>
      <c r="D1017" s="98" t="s">
        <v>166</v>
      </c>
      <c r="E1017" s="98">
        <v>0</v>
      </c>
      <c r="F1017" s="195">
        <v>4</v>
      </c>
      <c r="G1017" s="195">
        <v>4</v>
      </c>
      <c r="H1017" s="98">
        <v>24111509</v>
      </c>
      <c r="I1017" s="98" t="s">
        <v>1099</v>
      </c>
      <c r="J1017" s="98" t="s">
        <v>1099</v>
      </c>
      <c r="K1017" s="129"/>
    </row>
    <row r="1018" spans="1:11" ht="27" customHeight="1">
      <c r="A1018" s="551" t="s">
        <v>67</v>
      </c>
      <c r="B1018" s="551"/>
      <c r="C1018" s="551"/>
      <c r="D1018" s="551"/>
      <c r="E1018" s="551"/>
      <c r="F1018" s="551"/>
      <c r="G1018" s="551"/>
      <c r="H1018" s="551"/>
      <c r="I1018" s="551"/>
      <c r="J1018" s="138">
        <f>+H1015</f>
        <v>8000000</v>
      </c>
      <c r="K1018" s="139"/>
    </row>
    <row r="1019" spans="1:11">
      <c r="A1019" s="119"/>
      <c r="B1019" s="119"/>
      <c r="C1019" s="119"/>
      <c r="D1019" s="119"/>
      <c r="E1019" s="119"/>
      <c r="F1019" s="119"/>
      <c r="G1019" s="119"/>
      <c r="H1019" s="119"/>
      <c r="I1019" s="133"/>
      <c r="J1019" s="119"/>
    </row>
    <row r="1020" spans="1:11" s="39" customFormat="1" ht="14">
      <c r="A1020" s="438" t="s">
        <v>1635</v>
      </c>
      <c r="B1020" s="438"/>
      <c r="C1020" s="438"/>
      <c r="D1020" s="438"/>
      <c r="E1020" s="438"/>
      <c r="F1020" s="438"/>
      <c r="G1020" s="438"/>
      <c r="H1020" s="438"/>
      <c r="I1020" s="438"/>
      <c r="J1020" s="438"/>
    </row>
    <row r="1021" spans="1:11" s="39" customFormat="1" ht="14">
      <c r="A1021" s="439" t="s">
        <v>1636</v>
      </c>
      <c r="B1021" s="439"/>
      <c r="C1021" s="439"/>
      <c r="D1021" s="439"/>
      <c r="E1021" s="439"/>
      <c r="F1021" s="439"/>
      <c r="G1021" s="439"/>
      <c r="H1021" s="439"/>
      <c r="I1021" s="439"/>
      <c r="J1021" s="439"/>
    </row>
    <row r="1022" spans="1:11" s="39" customFormat="1" ht="14">
      <c r="A1022" s="453" t="s">
        <v>1629</v>
      </c>
      <c r="B1022" s="453"/>
      <c r="C1022" s="453"/>
      <c r="D1022" s="453"/>
      <c r="E1022" s="453"/>
      <c r="F1022" s="453"/>
      <c r="G1022" s="453"/>
      <c r="H1022" s="453"/>
      <c r="I1022" s="453"/>
      <c r="J1022" s="453"/>
    </row>
    <row r="1023" spans="1:11" s="39" customFormat="1" ht="25.5" customHeight="1">
      <c r="A1023" s="436" t="s">
        <v>138</v>
      </c>
      <c r="B1023" s="436"/>
      <c r="C1023" s="436"/>
      <c r="D1023" s="436" t="s">
        <v>139</v>
      </c>
      <c r="E1023" s="436"/>
      <c r="F1023" s="436"/>
      <c r="G1023" s="436"/>
      <c r="H1023" s="436" t="s">
        <v>140</v>
      </c>
      <c r="I1023" s="436"/>
      <c r="J1023" s="436"/>
    </row>
    <row r="1024" spans="1:11" s="39" customFormat="1" ht="25.5" customHeight="1">
      <c r="A1024" s="436" t="s">
        <v>1636</v>
      </c>
      <c r="B1024" s="436"/>
      <c r="C1024" s="436"/>
      <c r="D1024" s="437" t="s">
        <v>1635</v>
      </c>
      <c r="E1024" s="437"/>
      <c r="F1024" s="437"/>
      <c r="G1024" s="437"/>
      <c r="H1024" s="434">
        <v>10000000</v>
      </c>
      <c r="I1024" s="435"/>
      <c r="J1024" s="435"/>
    </row>
    <row r="1025" spans="1:11" s="39" customFormat="1" ht="45.75" customHeight="1">
      <c r="A1025" s="186" t="s">
        <v>141</v>
      </c>
      <c r="B1025" s="124" t="s">
        <v>142</v>
      </c>
      <c r="C1025" s="124" t="s">
        <v>143</v>
      </c>
      <c r="D1025" s="124" t="s">
        <v>144</v>
      </c>
      <c r="E1025" s="124" t="s">
        <v>145</v>
      </c>
      <c r="F1025" s="124" t="s">
        <v>146</v>
      </c>
      <c r="G1025" s="124" t="s">
        <v>147</v>
      </c>
      <c r="H1025" s="124" t="s">
        <v>148</v>
      </c>
      <c r="I1025" s="124" t="s">
        <v>149</v>
      </c>
      <c r="J1025" s="124" t="s">
        <v>150</v>
      </c>
    </row>
    <row r="1026" spans="1:11" s="39" customFormat="1" ht="105">
      <c r="A1026" s="98">
        <v>1</v>
      </c>
      <c r="B1026" s="98">
        <v>3811105</v>
      </c>
      <c r="C1026" s="226" t="s">
        <v>1637</v>
      </c>
      <c r="D1026" s="98" t="s">
        <v>166</v>
      </c>
      <c r="E1026" s="98">
        <v>0</v>
      </c>
      <c r="F1026" s="195">
        <v>25</v>
      </c>
      <c r="G1026" s="195">
        <v>25</v>
      </c>
      <c r="H1026" s="98">
        <v>56112104</v>
      </c>
      <c r="I1026" s="98" t="s">
        <v>1099</v>
      </c>
      <c r="J1026" s="98" t="s">
        <v>1099</v>
      </c>
    </row>
    <row r="1027" spans="1:11" s="39" customFormat="1" ht="135">
      <c r="A1027" s="98">
        <v>2</v>
      </c>
      <c r="B1027" s="98">
        <v>3811105</v>
      </c>
      <c r="C1027" s="226" t="s">
        <v>1638</v>
      </c>
      <c r="D1027" s="98" t="s">
        <v>166</v>
      </c>
      <c r="E1027" s="98">
        <v>0</v>
      </c>
      <c r="F1027" s="195">
        <v>16</v>
      </c>
      <c r="G1027" s="187">
        <v>16</v>
      </c>
      <c r="H1027" s="98">
        <v>56112104</v>
      </c>
      <c r="I1027" s="98" t="s">
        <v>1099</v>
      </c>
      <c r="J1027" s="98" t="s">
        <v>1099</v>
      </c>
    </row>
    <row r="1028" spans="1:11" ht="27" customHeight="1">
      <c r="A1028" s="551" t="s">
        <v>67</v>
      </c>
      <c r="B1028" s="551"/>
      <c r="C1028" s="551"/>
      <c r="D1028" s="551"/>
      <c r="E1028" s="551"/>
      <c r="F1028" s="551"/>
      <c r="G1028" s="551"/>
      <c r="H1028" s="551"/>
      <c r="I1028" s="551"/>
      <c r="J1028" s="138">
        <f>+H1024</f>
        <v>10000000</v>
      </c>
      <c r="K1028" s="139"/>
    </row>
    <row r="1029" spans="1:11">
      <c r="A1029" s="119"/>
      <c r="B1029" s="119"/>
      <c r="C1029" s="119"/>
      <c r="D1029" s="119"/>
      <c r="E1029" s="119"/>
      <c r="F1029" s="119"/>
      <c r="G1029" s="119"/>
      <c r="H1029" s="119"/>
      <c r="I1029" s="133"/>
      <c r="J1029" s="119"/>
    </row>
    <row r="1030" spans="1:11" s="39" customFormat="1" ht="14">
      <c r="A1030" s="438" t="s">
        <v>1122</v>
      </c>
      <c r="B1030" s="438"/>
      <c r="C1030" s="438"/>
      <c r="D1030" s="438"/>
      <c r="E1030" s="438"/>
      <c r="F1030" s="438"/>
      <c r="G1030" s="438"/>
      <c r="H1030" s="438"/>
      <c r="I1030" s="438"/>
      <c r="J1030" s="438"/>
    </row>
    <row r="1031" spans="1:11" s="39" customFormat="1" ht="14">
      <c r="A1031" s="439" t="s">
        <v>1639</v>
      </c>
      <c r="B1031" s="439"/>
      <c r="C1031" s="439"/>
      <c r="D1031" s="439"/>
      <c r="E1031" s="439"/>
      <c r="F1031" s="439"/>
      <c r="G1031" s="439"/>
      <c r="H1031" s="439"/>
      <c r="I1031" s="439"/>
      <c r="J1031" s="439"/>
    </row>
    <row r="1032" spans="1:11" s="39" customFormat="1" ht="14">
      <c r="A1032" s="453" t="s">
        <v>1629</v>
      </c>
      <c r="B1032" s="453"/>
      <c r="C1032" s="453"/>
      <c r="D1032" s="453"/>
      <c r="E1032" s="453"/>
      <c r="F1032" s="453"/>
      <c r="G1032" s="453"/>
      <c r="H1032" s="453"/>
      <c r="I1032" s="453"/>
      <c r="J1032" s="453"/>
    </row>
    <row r="1033" spans="1:11" s="39" customFormat="1" ht="25.5" customHeight="1">
      <c r="A1033" s="436" t="s">
        <v>138</v>
      </c>
      <c r="B1033" s="436"/>
      <c r="C1033" s="436"/>
      <c r="D1033" s="436" t="s">
        <v>139</v>
      </c>
      <c r="E1033" s="436"/>
      <c r="F1033" s="436"/>
      <c r="G1033" s="436"/>
      <c r="H1033" s="436" t="s">
        <v>140</v>
      </c>
      <c r="I1033" s="436"/>
      <c r="J1033" s="436"/>
    </row>
    <row r="1034" spans="1:11" s="39" customFormat="1" ht="25.5" customHeight="1">
      <c r="A1034" s="436" t="s">
        <v>1639</v>
      </c>
      <c r="B1034" s="436"/>
      <c r="C1034" s="436"/>
      <c r="D1034" s="437" t="s">
        <v>1122</v>
      </c>
      <c r="E1034" s="437"/>
      <c r="F1034" s="437"/>
      <c r="G1034" s="437"/>
      <c r="H1034" s="434">
        <v>4092207</v>
      </c>
      <c r="I1034" s="435"/>
      <c r="J1034" s="435"/>
    </row>
    <row r="1035" spans="1:11" s="39" customFormat="1" ht="45.75" customHeight="1">
      <c r="A1035" s="186" t="s">
        <v>141</v>
      </c>
      <c r="B1035" s="124" t="s">
        <v>142</v>
      </c>
      <c r="C1035" s="124" t="s">
        <v>143</v>
      </c>
      <c r="D1035" s="124" t="s">
        <v>144</v>
      </c>
      <c r="E1035" s="124" t="s">
        <v>145</v>
      </c>
      <c r="F1035" s="124" t="s">
        <v>146</v>
      </c>
      <c r="G1035" s="124" t="s">
        <v>147</v>
      </c>
      <c r="H1035" s="124" t="s">
        <v>148</v>
      </c>
      <c r="I1035" s="124" t="s">
        <v>149</v>
      </c>
      <c r="J1035" s="124" t="s">
        <v>150</v>
      </c>
    </row>
    <row r="1036" spans="1:11" s="39" customFormat="1" ht="28.5" customHeight="1">
      <c r="A1036" s="98">
        <v>1</v>
      </c>
      <c r="B1036" s="98">
        <v>64241</v>
      </c>
      <c r="C1036" s="203" t="s">
        <v>1640</v>
      </c>
      <c r="D1036" s="98" t="s">
        <v>166</v>
      </c>
      <c r="E1036" s="98">
        <v>0</v>
      </c>
      <c r="F1036" s="187">
        <v>7</v>
      </c>
      <c r="G1036" s="187">
        <v>10</v>
      </c>
      <c r="H1036" s="98">
        <v>78111500</v>
      </c>
      <c r="I1036" s="98" t="s">
        <v>1099</v>
      </c>
      <c r="J1036" s="98" t="s">
        <v>1099</v>
      </c>
    </row>
    <row r="1037" spans="1:11" s="39" customFormat="1" ht="28.5" customHeight="1">
      <c r="A1037" s="98">
        <v>2</v>
      </c>
      <c r="B1037" s="98">
        <v>64241</v>
      </c>
      <c r="C1037" s="203" t="s">
        <v>1641</v>
      </c>
      <c r="D1037" s="98" t="s">
        <v>166</v>
      </c>
      <c r="E1037" s="98">
        <v>0</v>
      </c>
      <c r="F1037" s="98">
        <v>7</v>
      </c>
      <c r="G1037" s="187">
        <v>10</v>
      </c>
      <c r="H1037" s="98">
        <v>78111500</v>
      </c>
      <c r="I1037" s="98" t="s">
        <v>1099</v>
      </c>
      <c r="J1037" s="98" t="s">
        <v>1099</v>
      </c>
    </row>
    <row r="1038" spans="1:11" s="39" customFormat="1" ht="28.5" customHeight="1">
      <c r="A1038" s="141">
        <v>3</v>
      </c>
      <c r="B1038" s="98">
        <v>64241</v>
      </c>
      <c r="C1038" s="203" t="s">
        <v>1642</v>
      </c>
      <c r="D1038" s="98" t="s">
        <v>166</v>
      </c>
      <c r="E1038" s="98">
        <v>0</v>
      </c>
      <c r="F1038" s="98">
        <v>2</v>
      </c>
      <c r="G1038" s="227">
        <v>10</v>
      </c>
      <c r="H1038" s="98">
        <v>78111500</v>
      </c>
      <c r="I1038" s="98" t="s">
        <v>1099</v>
      </c>
      <c r="J1038" s="98" t="s">
        <v>1099</v>
      </c>
    </row>
    <row r="1039" spans="1:11" s="39" customFormat="1" ht="28.5" customHeight="1">
      <c r="A1039" s="141">
        <v>4</v>
      </c>
      <c r="B1039" s="98">
        <v>64241</v>
      </c>
      <c r="C1039" s="203" t="s">
        <v>1643</v>
      </c>
      <c r="D1039" s="98" t="s">
        <v>166</v>
      </c>
      <c r="E1039" s="98">
        <v>0</v>
      </c>
      <c r="F1039" s="98">
        <v>2</v>
      </c>
      <c r="G1039" s="227">
        <v>10</v>
      </c>
      <c r="H1039" s="98">
        <v>78111500</v>
      </c>
      <c r="I1039" s="98" t="s">
        <v>1099</v>
      </c>
      <c r="J1039" s="98" t="s">
        <v>1099</v>
      </c>
    </row>
    <row r="1040" spans="1:11" ht="27" customHeight="1">
      <c r="A1040" s="551" t="s">
        <v>67</v>
      </c>
      <c r="B1040" s="551"/>
      <c r="C1040" s="551"/>
      <c r="D1040" s="551"/>
      <c r="E1040" s="551"/>
      <c r="F1040" s="551"/>
      <c r="G1040" s="551"/>
      <c r="H1040" s="551"/>
      <c r="I1040" s="551"/>
      <c r="J1040" s="138">
        <f>+H1034</f>
        <v>4092207</v>
      </c>
      <c r="K1040" s="139"/>
    </row>
    <row r="1041" spans="1:11" ht="22.5" customHeight="1">
      <c r="A1041" s="119"/>
      <c r="B1041" s="119"/>
      <c r="C1041" s="119"/>
      <c r="D1041" s="119"/>
      <c r="E1041" s="119"/>
      <c r="F1041" s="119"/>
      <c r="G1041" s="119"/>
      <c r="H1041" s="119"/>
      <c r="I1041" s="133"/>
      <c r="J1041" s="119"/>
    </row>
    <row r="1042" spans="1:11">
      <c r="A1042" s="438" t="s">
        <v>1644</v>
      </c>
      <c r="B1042" s="438"/>
      <c r="C1042" s="438"/>
      <c r="D1042" s="438"/>
      <c r="E1042" s="438"/>
      <c r="F1042" s="438"/>
      <c r="G1042" s="438"/>
      <c r="H1042" s="438"/>
      <c r="I1042" s="438"/>
      <c r="J1042" s="438"/>
    </row>
    <row r="1043" spans="1:11">
      <c r="A1043" s="439" t="s">
        <v>1007</v>
      </c>
      <c r="B1043" s="439"/>
      <c r="C1043" s="439"/>
      <c r="D1043" s="439"/>
      <c r="E1043" s="439"/>
      <c r="F1043" s="439"/>
      <c r="G1043" s="439"/>
      <c r="H1043" s="439"/>
      <c r="I1043" s="439"/>
      <c r="J1043" s="439"/>
    </row>
    <row r="1044" spans="1:11">
      <c r="A1044" s="453" t="s">
        <v>968</v>
      </c>
      <c r="B1044" s="453"/>
      <c r="C1044" s="453"/>
      <c r="D1044" s="453"/>
      <c r="E1044" s="453"/>
      <c r="F1044" s="453"/>
      <c r="G1044" s="453"/>
      <c r="H1044" s="453"/>
      <c r="I1044" s="453"/>
      <c r="J1044" s="453"/>
    </row>
    <row r="1045" spans="1:11" ht="22.5" customHeight="1">
      <c r="A1045" s="454" t="s">
        <v>138</v>
      </c>
      <c r="B1045" s="454"/>
      <c r="C1045" s="454"/>
      <c r="D1045" s="454" t="s">
        <v>139</v>
      </c>
      <c r="E1045" s="454"/>
      <c r="F1045" s="454"/>
      <c r="G1045" s="454"/>
      <c r="H1045" s="454" t="s">
        <v>140</v>
      </c>
      <c r="I1045" s="454"/>
      <c r="J1045" s="454"/>
    </row>
    <row r="1046" spans="1:11" ht="33" customHeight="1">
      <c r="A1046" s="454" t="s">
        <v>1007</v>
      </c>
      <c r="B1046" s="454"/>
      <c r="C1046" s="454"/>
      <c r="D1046" s="455" t="s">
        <v>1644</v>
      </c>
      <c r="E1046" s="455"/>
      <c r="F1046" s="455"/>
      <c r="G1046" s="455"/>
      <c r="H1046" s="456">
        <v>71817490</v>
      </c>
      <c r="I1046" s="457"/>
      <c r="J1046" s="457"/>
    </row>
    <row r="1047" spans="1:11" ht="45">
      <c r="A1047" s="123" t="s">
        <v>141</v>
      </c>
      <c r="B1047" s="121" t="s">
        <v>142</v>
      </c>
      <c r="C1047" s="121" t="s">
        <v>143</v>
      </c>
      <c r="D1047" s="121" t="s">
        <v>144</v>
      </c>
      <c r="E1047" s="121" t="s">
        <v>145</v>
      </c>
      <c r="F1047" s="121" t="s">
        <v>146</v>
      </c>
      <c r="G1047" s="121" t="s">
        <v>147</v>
      </c>
      <c r="H1047" s="121" t="s">
        <v>148</v>
      </c>
      <c r="I1047" s="121" t="s">
        <v>149</v>
      </c>
      <c r="J1047" s="121" t="s">
        <v>150</v>
      </c>
    </row>
    <row r="1048" spans="1:11" ht="110.25" customHeight="1">
      <c r="A1048" s="98">
        <v>1</v>
      </c>
      <c r="B1048" s="98">
        <v>27992</v>
      </c>
      <c r="C1048" s="144" t="s">
        <v>1645</v>
      </c>
      <c r="D1048" s="228" t="s">
        <v>32</v>
      </c>
      <c r="E1048" s="229">
        <v>0</v>
      </c>
      <c r="F1048" s="136">
        <v>70</v>
      </c>
      <c r="G1048" s="136">
        <v>70</v>
      </c>
      <c r="H1048" s="98">
        <v>56101515</v>
      </c>
      <c r="I1048" s="98" t="s">
        <v>1099</v>
      </c>
      <c r="J1048" s="98" t="s">
        <v>1099</v>
      </c>
    </row>
    <row r="1049" spans="1:11" ht="145.5" customHeight="1">
      <c r="A1049" s="98">
        <v>2</v>
      </c>
      <c r="B1049" s="98">
        <v>2711004</v>
      </c>
      <c r="C1049" s="144" t="s">
        <v>1646</v>
      </c>
      <c r="D1049" s="228" t="s">
        <v>32</v>
      </c>
      <c r="E1049" s="229">
        <v>0</v>
      </c>
      <c r="F1049" s="136">
        <v>70</v>
      </c>
      <c r="G1049" s="136">
        <v>70</v>
      </c>
      <c r="H1049" s="98">
        <v>11161800</v>
      </c>
      <c r="I1049" s="98" t="s">
        <v>1099</v>
      </c>
      <c r="J1049" s="98" t="s">
        <v>1099</v>
      </c>
    </row>
    <row r="1050" spans="1:11" ht="67.5" customHeight="1">
      <c r="A1050" s="98">
        <v>3</v>
      </c>
      <c r="B1050" s="98">
        <v>2823614</v>
      </c>
      <c r="C1050" s="144" t="s">
        <v>1647</v>
      </c>
      <c r="D1050" s="228" t="s">
        <v>32</v>
      </c>
      <c r="E1050" s="229">
        <v>0</v>
      </c>
      <c r="F1050" s="136">
        <v>50</v>
      </c>
      <c r="G1050" s="136">
        <v>50</v>
      </c>
      <c r="H1050" s="98">
        <v>42143601</v>
      </c>
      <c r="I1050" s="98" t="s">
        <v>1099</v>
      </c>
      <c r="J1050" s="98" t="s">
        <v>1099</v>
      </c>
    </row>
    <row r="1051" spans="1:11" ht="47.25" customHeight="1">
      <c r="A1051" s="98">
        <v>4</v>
      </c>
      <c r="B1051" s="98">
        <v>2825001</v>
      </c>
      <c r="C1051" s="144" t="s">
        <v>1648</v>
      </c>
      <c r="D1051" s="228" t="s">
        <v>32</v>
      </c>
      <c r="E1051" s="229">
        <v>0</v>
      </c>
      <c r="F1051" s="136">
        <v>70</v>
      </c>
      <c r="G1051" s="136">
        <v>70</v>
      </c>
      <c r="H1051" s="98">
        <v>11161800</v>
      </c>
      <c r="I1051" s="98" t="s">
        <v>1099</v>
      </c>
      <c r="J1051" s="98" t="s">
        <v>1099</v>
      </c>
    </row>
    <row r="1052" spans="1:11" ht="97.5" customHeight="1">
      <c r="A1052" s="98">
        <v>5</v>
      </c>
      <c r="B1052" s="98">
        <v>29221</v>
      </c>
      <c r="C1052" s="144" t="s">
        <v>1649</v>
      </c>
      <c r="D1052" s="228" t="s">
        <v>32</v>
      </c>
      <c r="E1052" s="229">
        <v>0</v>
      </c>
      <c r="F1052" s="136">
        <v>60</v>
      </c>
      <c r="G1052" s="136">
        <v>60</v>
      </c>
      <c r="H1052" s="98">
        <v>53121500</v>
      </c>
      <c r="I1052" s="98" t="s">
        <v>1099</v>
      </c>
      <c r="J1052" s="98" t="s">
        <v>1099</v>
      </c>
    </row>
    <row r="1053" spans="1:11" ht="27" customHeight="1">
      <c r="A1053" s="551" t="s">
        <v>67</v>
      </c>
      <c r="B1053" s="551"/>
      <c r="C1053" s="551"/>
      <c r="D1053" s="551"/>
      <c r="E1053" s="551"/>
      <c r="F1053" s="551"/>
      <c r="G1053" s="551"/>
      <c r="H1053" s="551"/>
      <c r="I1053" s="551"/>
      <c r="J1053" s="138">
        <f>+H1046</f>
        <v>71817490</v>
      </c>
      <c r="K1053" s="139"/>
    </row>
    <row r="1054" spans="1:11" ht="23.25" customHeight="1">
      <c r="A1054" s="119"/>
      <c r="B1054" s="119"/>
      <c r="C1054" s="119"/>
      <c r="D1054" s="119"/>
      <c r="E1054" s="119"/>
      <c r="F1054" s="119"/>
      <c r="G1054" s="119"/>
      <c r="H1054" s="119"/>
      <c r="I1054" s="133"/>
      <c r="J1054" s="119"/>
    </row>
    <row r="1055" spans="1:11">
      <c r="A1055" s="438" t="s">
        <v>1635</v>
      </c>
      <c r="B1055" s="438"/>
      <c r="C1055" s="438"/>
      <c r="D1055" s="438"/>
      <c r="E1055" s="438"/>
      <c r="F1055" s="438"/>
      <c r="G1055" s="438"/>
      <c r="H1055" s="438"/>
      <c r="I1055" s="438"/>
      <c r="J1055" s="438"/>
    </row>
    <row r="1056" spans="1:11">
      <c r="A1056" s="439" t="s">
        <v>1636</v>
      </c>
      <c r="B1056" s="439"/>
      <c r="C1056" s="439"/>
      <c r="D1056" s="439"/>
      <c r="E1056" s="439"/>
      <c r="F1056" s="439"/>
      <c r="G1056" s="439"/>
      <c r="H1056" s="439"/>
      <c r="I1056" s="439"/>
      <c r="J1056" s="439"/>
    </row>
    <row r="1057" spans="1:11">
      <c r="A1057" s="453" t="s">
        <v>968</v>
      </c>
      <c r="B1057" s="453"/>
      <c r="C1057" s="453"/>
      <c r="D1057" s="453"/>
      <c r="E1057" s="453"/>
      <c r="F1057" s="453"/>
      <c r="G1057" s="453"/>
      <c r="H1057" s="453"/>
      <c r="I1057" s="453"/>
      <c r="J1057" s="453"/>
    </row>
    <row r="1058" spans="1:11" ht="22.5" customHeight="1">
      <c r="A1058" s="454" t="s">
        <v>138</v>
      </c>
      <c r="B1058" s="454"/>
      <c r="C1058" s="454"/>
      <c r="D1058" s="454" t="s">
        <v>139</v>
      </c>
      <c r="E1058" s="454"/>
      <c r="F1058" s="454"/>
      <c r="G1058" s="454"/>
      <c r="H1058" s="454" t="s">
        <v>140</v>
      </c>
      <c r="I1058" s="454"/>
      <c r="J1058" s="454"/>
    </row>
    <row r="1059" spans="1:11" ht="33" customHeight="1">
      <c r="A1059" s="454" t="s">
        <v>1636</v>
      </c>
      <c r="B1059" s="454"/>
      <c r="C1059" s="454"/>
      <c r="D1059" s="455" t="s">
        <v>1635</v>
      </c>
      <c r="E1059" s="455"/>
      <c r="F1059" s="455"/>
      <c r="G1059" s="455"/>
      <c r="H1059" s="456">
        <v>10000000</v>
      </c>
      <c r="I1059" s="457"/>
      <c r="J1059" s="457"/>
    </row>
    <row r="1060" spans="1:11" ht="45">
      <c r="A1060" s="123" t="s">
        <v>141</v>
      </c>
      <c r="B1060" s="121" t="s">
        <v>142</v>
      </c>
      <c r="C1060" s="121" t="s">
        <v>143</v>
      </c>
      <c r="D1060" s="121" t="s">
        <v>144</v>
      </c>
      <c r="E1060" s="121" t="s">
        <v>145</v>
      </c>
      <c r="F1060" s="121" t="s">
        <v>146</v>
      </c>
      <c r="G1060" s="121" t="s">
        <v>147</v>
      </c>
      <c r="H1060" s="121" t="s">
        <v>148</v>
      </c>
      <c r="I1060" s="121" t="s">
        <v>149</v>
      </c>
      <c r="J1060" s="121" t="s">
        <v>150</v>
      </c>
    </row>
    <row r="1061" spans="1:11" ht="40.5" customHeight="1">
      <c r="A1061" s="98">
        <v>1</v>
      </c>
      <c r="B1061" s="98">
        <v>3815003</v>
      </c>
      <c r="C1061" s="175" t="s">
        <v>1650</v>
      </c>
      <c r="D1061" s="230" t="s">
        <v>32</v>
      </c>
      <c r="E1061" s="193">
        <v>0</v>
      </c>
      <c r="F1061" s="124">
        <v>50</v>
      </c>
      <c r="G1061" s="124">
        <v>50</v>
      </c>
      <c r="H1061" s="99">
        <v>56101508</v>
      </c>
      <c r="I1061" s="98" t="s">
        <v>1099</v>
      </c>
      <c r="J1061" s="98" t="s">
        <v>1099</v>
      </c>
    </row>
    <row r="1062" spans="1:11" ht="40.5" customHeight="1">
      <c r="A1062" s="98">
        <v>2</v>
      </c>
      <c r="B1062" s="98">
        <v>3815006</v>
      </c>
      <c r="C1062" s="175" t="s">
        <v>1651</v>
      </c>
      <c r="D1062" s="230" t="s">
        <v>32</v>
      </c>
      <c r="E1062" s="193">
        <v>0</v>
      </c>
      <c r="F1062" s="124">
        <v>100</v>
      </c>
      <c r="G1062" s="124">
        <v>100</v>
      </c>
      <c r="H1062" s="99">
        <v>3815099</v>
      </c>
      <c r="I1062" s="98" t="s">
        <v>1099</v>
      </c>
      <c r="J1062" s="98" t="s">
        <v>1099</v>
      </c>
    </row>
    <row r="1063" spans="1:11" ht="27" customHeight="1">
      <c r="A1063" s="551" t="s">
        <v>67</v>
      </c>
      <c r="B1063" s="551"/>
      <c r="C1063" s="551"/>
      <c r="D1063" s="551"/>
      <c r="E1063" s="551"/>
      <c r="F1063" s="551"/>
      <c r="G1063" s="551"/>
      <c r="H1063" s="551"/>
      <c r="I1063" s="551"/>
      <c r="J1063" s="138">
        <f>+H1059</f>
        <v>10000000</v>
      </c>
      <c r="K1063" s="139"/>
    </row>
    <row r="1064" spans="1:11" ht="22.5" customHeight="1">
      <c r="A1064" s="119"/>
      <c r="B1064" s="119"/>
      <c r="C1064" s="119"/>
      <c r="D1064" s="119"/>
      <c r="E1064" s="119"/>
      <c r="F1064" s="119"/>
      <c r="G1064" s="119"/>
      <c r="H1064" s="119"/>
      <c r="I1064" s="133"/>
      <c r="J1064" s="119"/>
    </row>
    <row r="1065" spans="1:11">
      <c r="A1065" s="438" t="s">
        <v>83</v>
      </c>
      <c r="B1065" s="438"/>
      <c r="C1065" s="438"/>
      <c r="D1065" s="438"/>
      <c r="E1065" s="438"/>
      <c r="F1065" s="438"/>
      <c r="G1065" s="438"/>
      <c r="H1065" s="438"/>
      <c r="I1065" s="438"/>
      <c r="J1065" s="438"/>
    </row>
    <row r="1066" spans="1:11">
      <c r="A1066" s="439" t="s">
        <v>1003</v>
      </c>
      <c r="B1066" s="439"/>
      <c r="C1066" s="439"/>
      <c r="D1066" s="439"/>
      <c r="E1066" s="439"/>
      <c r="F1066" s="439"/>
      <c r="G1066" s="439"/>
      <c r="H1066" s="439"/>
      <c r="I1066" s="439"/>
      <c r="J1066" s="439"/>
    </row>
    <row r="1067" spans="1:11">
      <c r="A1067" s="453" t="s">
        <v>968</v>
      </c>
      <c r="B1067" s="453"/>
      <c r="C1067" s="453"/>
      <c r="D1067" s="453"/>
      <c r="E1067" s="453"/>
      <c r="F1067" s="453"/>
      <c r="G1067" s="453"/>
      <c r="H1067" s="453"/>
      <c r="I1067" s="453"/>
      <c r="J1067" s="453"/>
    </row>
    <row r="1068" spans="1:11" ht="22.5" customHeight="1">
      <c r="A1068" s="454" t="s">
        <v>138</v>
      </c>
      <c r="B1068" s="454"/>
      <c r="C1068" s="454"/>
      <c r="D1068" s="454" t="s">
        <v>139</v>
      </c>
      <c r="E1068" s="454"/>
      <c r="F1068" s="454"/>
      <c r="G1068" s="454"/>
      <c r="H1068" s="454" t="s">
        <v>140</v>
      </c>
      <c r="I1068" s="454"/>
      <c r="J1068" s="454"/>
    </row>
    <row r="1069" spans="1:11" ht="33" customHeight="1">
      <c r="A1069" s="454" t="s">
        <v>1003</v>
      </c>
      <c r="B1069" s="454"/>
      <c r="C1069" s="454"/>
      <c r="D1069" s="455" t="s">
        <v>83</v>
      </c>
      <c r="E1069" s="455"/>
      <c r="F1069" s="455"/>
      <c r="G1069" s="455"/>
      <c r="H1069" s="456">
        <v>2000000</v>
      </c>
      <c r="I1069" s="457"/>
      <c r="J1069" s="457"/>
    </row>
    <row r="1070" spans="1:11" ht="45">
      <c r="A1070" s="123" t="s">
        <v>141</v>
      </c>
      <c r="B1070" s="121" t="s">
        <v>142</v>
      </c>
      <c r="C1070" s="121" t="s">
        <v>143</v>
      </c>
      <c r="D1070" s="121" t="s">
        <v>144</v>
      </c>
      <c r="E1070" s="121" t="s">
        <v>145</v>
      </c>
      <c r="F1070" s="121" t="s">
        <v>146</v>
      </c>
      <c r="G1070" s="121" t="s">
        <v>147</v>
      </c>
      <c r="H1070" s="121" t="s">
        <v>148</v>
      </c>
      <c r="I1070" s="121" t="s">
        <v>149</v>
      </c>
      <c r="J1070" s="121" t="s">
        <v>150</v>
      </c>
    </row>
    <row r="1071" spans="1:11" ht="55.5" customHeight="1">
      <c r="A1071" s="98">
        <v>1</v>
      </c>
      <c r="B1071" s="98">
        <v>3694003</v>
      </c>
      <c r="C1071" s="175" t="s">
        <v>1652</v>
      </c>
      <c r="D1071" s="98" t="s">
        <v>166</v>
      </c>
      <c r="E1071" s="98">
        <v>0</v>
      </c>
      <c r="F1071" s="195">
        <v>35</v>
      </c>
      <c r="G1071" s="195">
        <v>35</v>
      </c>
      <c r="H1071" s="98">
        <v>42152224</v>
      </c>
      <c r="I1071" s="98" t="s">
        <v>1099</v>
      </c>
      <c r="J1071" s="98" t="s">
        <v>1099</v>
      </c>
    </row>
    <row r="1072" spans="1:11" ht="27" customHeight="1">
      <c r="A1072" s="551" t="s">
        <v>67</v>
      </c>
      <c r="B1072" s="551"/>
      <c r="C1072" s="551"/>
      <c r="D1072" s="551"/>
      <c r="E1072" s="551"/>
      <c r="F1072" s="551"/>
      <c r="G1072" s="551"/>
      <c r="H1072" s="551"/>
      <c r="I1072" s="551"/>
      <c r="J1072" s="138">
        <f>+H1069</f>
        <v>2000000</v>
      </c>
      <c r="K1072" s="139"/>
    </row>
    <row r="1073" spans="1:16" ht="22.5" customHeight="1">
      <c r="A1073" s="119"/>
      <c r="B1073" s="119"/>
      <c r="C1073" s="119"/>
      <c r="D1073" s="119"/>
      <c r="E1073" s="119"/>
      <c r="F1073" s="119"/>
      <c r="G1073" s="119"/>
      <c r="H1073" s="119"/>
      <c r="I1073" s="133"/>
      <c r="J1073" s="119"/>
    </row>
    <row r="1074" spans="1:16">
      <c r="A1074" s="438" t="s">
        <v>1653</v>
      </c>
      <c r="B1074" s="438"/>
      <c r="C1074" s="438"/>
      <c r="D1074" s="438"/>
      <c r="E1074" s="438"/>
      <c r="F1074" s="438"/>
      <c r="G1074" s="438"/>
      <c r="H1074" s="438"/>
      <c r="I1074" s="438"/>
      <c r="J1074" s="438"/>
      <c r="K1074" s="106"/>
    </row>
    <row r="1075" spans="1:16">
      <c r="A1075" s="438" t="s">
        <v>1005</v>
      </c>
      <c r="B1075" s="438"/>
      <c r="C1075" s="438"/>
      <c r="D1075" s="438"/>
      <c r="E1075" s="438"/>
      <c r="F1075" s="438"/>
      <c r="G1075" s="438"/>
      <c r="H1075" s="438"/>
      <c r="I1075" s="438"/>
      <c r="J1075" s="438"/>
      <c r="K1075" s="106"/>
    </row>
    <row r="1076" spans="1:16">
      <c r="A1076" s="619" t="s">
        <v>1123</v>
      </c>
      <c r="B1076" s="619"/>
      <c r="C1076" s="619"/>
      <c r="D1076" s="619"/>
      <c r="E1076" s="619"/>
      <c r="F1076" s="619"/>
      <c r="G1076" s="619"/>
      <c r="H1076" s="619"/>
      <c r="I1076" s="619"/>
      <c r="J1076" s="619"/>
      <c r="K1076" s="106"/>
    </row>
    <row r="1077" spans="1:16" ht="18" customHeight="1">
      <c r="A1077" s="454" t="s">
        <v>138</v>
      </c>
      <c r="B1077" s="454"/>
      <c r="C1077" s="454"/>
      <c r="D1077" s="454" t="s">
        <v>139</v>
      </c>
      <c r="E1077" s="454"/>
      <c r="F1077" s="454"/>
      <c r="G1077" s="454"/>
      <c r="H1077" s="454" t="s">
        <v>140</v>
      </c>
      <c r="I1077" s="454"/>
      <c r="J1077" s="454"/>
      <c r="K1077" s="96"/>
    </row>
    <row r="1078" spans="1:16" ht="28.5" customHeight="1">
      <c r="A1078" s="436" t="s">
        <v>1654</v>
      </c>
      <c r="B1078" s="436"/>
      <c r="C1078" s="436"/>
      <c r="D1078" s="437" t="s">
        <v>1653</v>
      </c>
      <c r="E1078" s="437"/>
      <c r="F1078" s="437"/>
      <c r="G1078" s="437"/>
      <c r="H1078" s="456">
        <v>35014306</v>
      </c>
      <c r="I1078" s="457"/>
      <c r="J1078" s="457"/>
      <c r="K1078" s="96"/>
    </row>
    <row r="1079" spans="1:16" ht="42.75" customHeight="1">
      <c r="A1079" s="123" t="s">
        <v>141</v>
      </c>
      <c r="B1079" s="121" t="s">
        <v>142</v>
      </c>
      <c r="C1079" s="121" t="s">
        <v>143</v>
      </c>
      <c r="D1079" s="121" t="s">
        <v>144</v>
      </c>
      <c r="E1079" s="121" t="s">
        <v>145</v>
      </c>
      <c r="F1079" s="121" t="s">
        <v>146</v>
      </c>
      <c r="G1079" s="121" t="s">
        <v>147</v>
      </c>
      <c r="H1079" s="121" t="s">
        <v>148</v>
      </c>
      <c r="I1079" s="121" t="s">
        <v>149</v>
      </c>
      <c r="J1079" s="121" t="s">
        <v>150</v>
      </c>
      <c r="K1079" s="96"/>
    </row>
    <row r="1080" spans="1:16" ht="231" customHeight="1">
      <c r="A1080" s="124">
        <f>+A513+1</f>
        <v>94</v>
      </c>
      <c r="B1080" s="126">
        <v>28261</v>
      </c>
      <c r="C1080" s="94" t="s">
        <v>1655</v>
      </c>
      <c r="D1080" s="126" t="s">
        <v>1069</v>
      </c>
      <c r="E1080" s="126">
        <v>0</v>
      </c>
      <c r="F1080" s="126">
        <v>20</v>
      </c>
      <c r="G1080" s="126">
        <v>20</v>
      </c>
      <c r="H1080" s="145">
        <v>46181701</v>
      </c>
      <c r="I1080" s="231"/>
      <c r="J1080" s="231"/>
      <c r="K1080" s="96"/>
      <c r="L1080" s="232"/>
    </row>
    <row r="1081" spans="1:16" ht="27" customHeight="1">
      <c r="A1081" s="551" t="s">
        <v>67</v>
      </c>
      <c r="B1081" s="551"/>
      <c r="C1081" s="551"/>
      <c r="D1081" s="551"/>
      <c r="E1081" s="551"/>
      <c r="F1081" s="551"/>
      <c r="G1081" s="551"/>
      <c r="H1081" s="551"/>
      <c r="I1081" s="551"/>
      <c r="J1081" s="138">
        <f>+H1078</f>
        <v>35014306</v>
      </c>
      <c r="K1081" s="139"/>
    </row>
    <row r="1082" spans="1:16">
      <c r="A1082" s="115"/>
      <c r="B1082" s="72"/>
      <c r="C1082" s="132"/>
      <c r="D1082" s="72"/>
      <c r="E1082" s="72"/>
      <c r="F1082" s="72"/>
      <c r="G1082" s="72"/>
      <c r="H1082" s="72"/>
      <c r="I1082" s="134"/>
      <c r="J1082" s="134"/>
      <c r="K1082" s="233"/>
    </row>
    <row r="1083" spans="1:16">
      <c r="A1083" s="589" t="s">
        <v>1123</v>
      </c>
      <c r="B1083" s="589"/>
      <c r="C1083" s="589"/>
      <c r="D1083" s="589"/>
      <c r="E1083" s="589"/>
      <c r="F1083" s="589"/>
      <c r="G1083" s="589"/>
      <c r="H1083" s="589"/>
      <c r="I1083" s="589"/>
      <c r="J1083" s="589"/>
      <c r="K1083" s="235"/>
      <c r="L1083" s="109"/>
      <c r="M1083" s="109"/>
      <c r="N1083" s="109"/>
      <c r="O1083" s="221"/>
      <c r="P1083" s="221"/>
    </row>
    <row r="1084" spans="1:16">
      <c r="A1084" s="618" t="s">
        <v>1656</v>
      </c>
      <c r="B1084" s="618"/>
      <c r="C1084" s="618"/>
      <c r="D1084" s="618"/>
      <c r="E1084" s="618"/>
      <c r="F1084" s="618"/>
      <c r="G1084" s="618"/>
      <c r="H1084" s="618"/>
      <c r="I1084" s="618"/>
      <c r="J1084" s="618"/>
      <c r="K1084" s="235"/>
      <c r="L1084" s="109"/>
      <c r="M1084" s="109"/>
      <c r="N1084" s="109"/>
      <c r="O1084" s="221"/>
      <c r="P1084" s="221"/>
    </row>
    <row r="1085" spans="1:16">
      <c r="A1085" s="618" t="s">
        <v>1657</v>
      </c>
      <c r="B1085" s="618"/>
      <c r="C1085" s="618"/>
      <c r="D1085" s="618"/>
      <c r="E1085" s="618"/>
      <c r="F1085" s="618"/>
      <c r="G1085" s="618"/>
      <c r="H1085" s="618"/>
      <c r="I1085" s="618"/>
      <c r="J1085" s="618"/>
      <c r="K1085" s="235"/>
      <c r="L1085" s="109"/>
      <c r="M1085" s="109"/>
      <c r="N1085" s="109"/>
      <c r="O1085" s="221"/>
      <c r="P1085" s="221"/>
    </row>
    <row r="1086" spans="1:16" ht="21" customHeight="1">
      <c r="A1086" s="590" t="s">
        <v>1658</v>
      </c>
      <c r="B1086" s="591"/>
      <c r="C1086" s="591"/>
      <c r="D1086" s="612"/>
      <c r="E1086" s="590" t="s">
        <v>139</v>
      </c>
      <c r="F1086" s="612"/>
      <c r="G1086" s="590" t="s">
        <v>140</v>
      </c>
      <c r="H1086" s="591"/>
      <c r="I1086" s="591"/>
      <c r="J1086" s="612"/>
      <c r="K1086" s="235"/>
      <c r="L1086" s="109"/>
      <c r="M1086" s="109"/>
      <c r="N1086" s="109"/>
      <c r="O1086" s="221"/>
      <c r="P1086" s="221"/>
    </row>
    <row r="1087" spans="1:16" ht="27.75" customHeight="1">
      <c r="A1087" s="609" t="s">
        <v>1659</v>
      </c>
      <c r="B1087" s="610"/>
      <c r="C1087" s="610"/>
      <c r="D1087" s="611"/>
      <c r="E1087" s="590" t="s">
        <v>1656</v>
      </c>
      <c r="F1087" s="612"/>
      <c r="G1087" s="613">
        <v>45000000</v>
      </c>
      <c r="H1087" s="614"/>
      <c r="I1087" s="614"/>
      <c r="J1087" s="615"/>
      <c r="K1087" s="235"/>
      <c r="L1087" s="109"/>
      <c r="M1087" s="109"/>
      <c r="N1087" s="109"/>
      <c r="O1087" s="221"/>
      <c r="P1087" s="221"/>
    </row>
    <row r="1088" spans="1:16" ht="45">
      <c r="A1088" s="143" t="s">
        <v>141</v>
      </c>
      <c r="B1088" s="98" t="s">
        <v>142</v>
      </c>
      <c r="C1088" s="98" t="s">
        <v>143</v>
      </c>
      <c r="D1088" s="98" t="s">
        <v>144</v>
      </c>
      <c r="E1088" s="124" t="s">
        <v>145</v>
      </c>
      <c r="F1088" s="124" t="s">
        <v>146</v>
      </c>
      <c r="G1088" s="124" t="s">
        <v>147</v>
      </c>
      <c r="H1088" s="124" t="s">
        <v>148</v>
      </c>
      <c r="I1088" s="124" t="s">
        <v>149</v>
      </c>
      <c r="J1088" s="124" t="s">
        <v>150</v>
      </c>
      <c r="K1088" s="235"/>
      <c r="L1088" s="109"/>
      <c r="M1088" s="109"/>
      <c r="N1088" s="109"/>
      <c r="O1088" s="221"/>
      <c r="P1088" s="221"/>
    </row>
    <row r="1089" spans="1:16" ht="192.75" customHeight="1">
      <c r="A1089" s="126">
        <v>1</v>
      </c>
      <c r="B1089" s="126">
        <v>2732006</v>
      </c>
      <c r="C1089" s="211" t="s">
        <v>1660</v>
      </c>
      <c r="D1089" s="91" t="s">
        <v>32</v>
      </c>
      <c r="E1089" s="91">
        <v>0</v>
      </c>
      <c r="F1089" s="91">
        <v>200</v>
      </c>
      <c r="G1089" s="91">
        <v>200</v>
      </c>
      <c r="H1089" s="91">
        <v>49120000</v>
      </c>
      <c r="I1089" s="236"/>
      <c r="J1089" s="237"/>
      <c r="K1089" s="235"/>
      <c r="L1089" s="109"/>
      <c r="M1089" s="109"/>
      <c r="N1089" s="109"/>
      <c r="O1089" s="221"/>
      <c r="P1089" s="221"/>
    </row>
    <row r="1090" spans="1:16" ht="27" customHeight="1">
      <c r="A1090" s="551" t="s">
        <v>67</v>
      </c>
      <c r="B1090" s="551"/>
      <c r="C1090" s="551"/>
      <c r="D1090" s="551"/>
      <c r="E1090" s="551"/>
      <c r="F1090" s="551"/>
      <c r="G1090" s="551"/>
      <c r="H1090" s="551"/>
      <c r="I1090" s="551"/>
      <c r="J1090" s="138">
        <f>+G1087</f>
        <v>45000000</v>
      </c>
      <c r="K1090" s="139"/>
    </row>
    <row r="1091" spans="1:16">
      <c r="A1091" s="234"/>
      <c r="B1091" s="234"/>
      <c r="C1091" s="234"/>
      <c r="D1091" s="234"/>
      <c r="E1091" s="234"/>
      <c r="F1091" s="234"/>
      <c r="G1091" s="234"/>
      <c r="H1091" s="234"/>
      <c r="I1091" s="234"/>
      <c r="J1091" s="234"/>
      <c r="K1091" s="235"/>
      <c r="L1091" s="109"/>
      <c r="M1091" s="109"/>
      <c r="N1091" s="109"/>
      <c r="O1091" s="221"/>
      <c r="P1091" s="221"/>
    </row>
    <row r="1092" spans="1:16" s="38" customFormat="1" ht="21.75" customHeight="1">
      <c r="A1092" s="596" t="s">
        <v>1123</v>
      </c>
      <c r="B1092" s="596"/>
      <c r="C1092" s="596"/>
      <c r="D1092" s="596"/>
      <c r="E1092" s="596"/>
      <c r="F1092" s="596"/>
      <c r="G1092" s="596"/>
      <c r="H1092" s="596"/>
      <c r="I1092" s="596"/>
      <c r="J1092" s="596"/>
      <c r="K1092" s="63"/>
    </row>
    <row r="1093" spans="1:16" s="2" customFormat="1" ht="21.75" customHeight="1">
      <c r="A1093" s="590" t="s">
        <v>138</v>
      </c>
      <c r="B1093" s="591"/>
      <c r="C1093" s="591"/>
      <c r="D1093" s="612"/>
      <c r="E1093" s="616" t="s">
        <v>139</v>
      </c>
      <c r="F1093" s="617"/>
      <c r="G1093" s="590" t="s">
        <v>140</v>
      </c>
      <c r="H1093" s="591"/>
      <c r="I1093" s="591"/>
      <c r="J1093" s="612"/>
      <c r="K1093" s="238"/>
    </row>
    <row r="1094" spans="1:16" s="2" customFormat="1" ht="45.75" customHeight="1">
      <c r="A1094" s="592" t="s">
        <v>1659</v>
      </c>
      <c r="B1094" s="592"/>
      <c r="C1094" s="592"/>
      <c r="D1094" s="592"/>
      <c r="E1094" s="590" t="s">
        <v>1656</v>
      </c>
      <c r="F1094" s="612"/>
      <c r="G1094" s="613">
        <v>30000000</v>
      </c>
      <c r="H1094" s="614"/>
      <c r="I1094" s="614"/>
      <c r="J1094" s="615"/>
      <c r="K1094" s="238"/>
    </row>
    <row r="1095" spans="1:16" s="38" customFormat="1" ht="39.75" customHeight="1">
      <c r="A1095" s="143" t="s">
        <v>141</v>
      </c>
      <c r="B1095" s="98" t="s">
        <v>142</v>
      </c>
      <c r="C1095" s="98" t="s">
        <v>143</v>
      </c>
      <c r="D1095" s="98" t="s">
        <v>144</v>
      </c>
      <c r="E1095" s="124" t="s">
        <v>145</v>
      </c>
      <c r="F1095" s="124" t="s">
        <v>146</v>
      </c>
      <c r="G1095" s="124" t="s">
        <v>147</v>
      </c>
      <c r="H1095" s="124" t="s">
        <v>148</v>
      </c>
      <c r="I1095" s="124" t="s">
        <v>149</v>
      </c>
      <c r="J1095" s="124" t="s">
        <v>150</v>
      </c>
      <c r="K1095" s="63"/>
    </row>
    <row r="1096" spans="1:16" s="38" customFormat="1" ht="46.5" customHeight="1">
      <c r="A1096" s="98">
        <f>+A1089+1</f>
        <v>2</v>
      </c>
      <c r="B1096" s="174" t="s">
        <v>1661</v>
      </c>
      <c r="C1096" s="239" t="s">
        <v>1662</v>
      </c>
      <c r="D1096" s="99" t="s">
        <v>32</v>
      </c>
      <c r="E1096" s="99">
        <v>0</v>
      </c>
      <c r="F1096" s="98">
        <v>100</v>
      </c>
      <c r="G1096" s="220">
        <v>100</v>
      </c>
      <c r="H1096" s="99">
        <v>52121509</v>
      </c>
      <c r="I1096" s="236"/>
      <c r="J1096" s="237"/>
      <c r="K1096" s="63"/>
    </row>
    <row r="1097" spans="1:16" ht="27" customHeight="1">
      <c r="A1097" s="551" t="s">
        <v>67</v>
      </c>
      <c r="B1097" s="551"/>
      <c r="C1097" s="551"/>
      <c r="D1097" s="551"/>
      <c r="E1097" s="551"/>
      <c r="F1097" s="551"/>
      <c r="G1097" s="551"/>
      <c r="H1097" s="551"/>
      <c r="I1097" s="551"/>
      <c r="J1097" s="138">
        <f>+G1094</f>
        <v>30000000</v>
      </c>
      <c r="K1097" s="139"/>
    </row>
    <row r="1098" spans="1:16" s="38" customFormat="1" ht="16">
      <c r="A1098" s="155"/>
      <c r="B1098" s="240"/>
      <c r="C1098" s="241"/>
      <c r="D1098" s="241"/>
      <c r="E1098" s="171"/>
      <c r="F1098" s="155"/>
      <c r="G1098" s="242"/>
      <c r="H1098" s="155"/>
      <c r="I1098" s="171"/>
      <c r="J1098" s="155"/>
      <c r="K1098" s="63"/>
    </row>
    <row r="1099" spans="1:16" s="38" customFormat="1" ht="36.75" customHeight="1">
      <c r="A1099" s="561" t="s">
        <v>1663</v>
      </c>
      <c r="B1099" s="561"/>
      <c r="C1099" s="561"/>
      <c r="D1099" s="561"/>
      <c r="E1099" s="561"/>
      <c r="F1099" s="561"/>
      <c r="G1099" s="561"/>
      <c r="H1099" s="561"/>
      <c r="I1099" s="561"/>
      <c r="J1099" s="561"/>
      <c r="K1099" s="243"/>
    </row>
    <row r="1100" spans="1:16" s="38" customFormat="1" ht="21.75" customHeight="1">
      <c r="A1100" s="596" t="s">
        <v>1123</v>
      </c>
      <c r="B1100" s="596"/>
      <c r="C1100" s="596"/>
      <c r="D1100" s="596"/>
      <c r="E1100" s="596"/>
      <c r="F1100" s="596"/>
      <c r="G1100" s="596"/>
      <c r="H1100" s="596"/>
      <c r="I1100" s="596"/>
      <c r="J1100" s="596"/>
      <c r="K1100" s="243"/>
    </row>
    <row r="1101" spans="1:16" s="38" customFormat="1" ht="30.75" customHeight="1">
      <c r="A1101" s="597" t="s">
        <v>1658</v>
      </c>
      <c r="B1101" s="598"/>
      <c r="C1101" s="598"/>
      <c r="D1101" s="599"/>
      <c r="E1101" s="600" t="s">
        <v>1664</v>
      </c>
      <c r="F1101" s="601"/>
      <c r="G1101" s="597" t="s">
        <v>140</v>
      </c>
      <c r="H1101" s="598"/>
      <c r="I1101" s="598"/>
      <c r="J1101" s="599"/>
      <c r="K1101" s="63"/>
    </row>
    <row r="1102" spans="1:16" s="38" customFormat="1" ht="32.25" customHeight="1">
      <c r="A1102" s="602" t="s">
        <v>1659</v>
      </c>
      <c r="B1102" s="603"/>
      <c r="C1102" s="603"/>
      <c r="D1102" s="604"/>
      <c r="E1102" s="605" t="s">
        <v>1656</v>
      </c>
      <c r="F1102" s="599"/>
      <c r="G1102" s="606">
        <v>62715500</v>
      </c>
      <c r="H1102" s="607"/>
      <c r="I1102" s="607"/>
      <c r="J1102" s="608"/>
      <c r="K1102" s="63"/>
    </row>
    <row r="1103" spans="1:16" s="38" customFormat="1" ht="54.75" customHeight="1">
      <c r="A1103" s="244" t="s">
        <v>141</v>
      </c>
      <c r="B1103" s="245" t="s">
        <v>142</v>
      </c>
      <c r="C1103" s="245" t="s">
        <v>143</v>
      </c>
      <c r="D1103" s="245" t="s">
        <v>144</v>
      </c>
      <c r="E1103" s="246" t="s">
        <v>145</v>
      </c>
      <c r="F1103" s="246" t="s">
        <v>146</v>
      </c>
      <c r="G1103" s="246" t="s">
        <v>147</v>
      </c>
      <c r="H1103" s="246" t="s">
        <v>148</v>
      </c>
      <c r="I1103" s="246" t="s">
        <v>149</v>
      </c>
      <c r="J1103" s="246" t="s">
        <v>150</v>
      </c>
      <c r="K1103" s="63"/>
    </row>
    <row r="1104" spans="1:16" s="38" customFormat="1" ht="51.75" customHeight="1">
      <c r="A1104" s="245">
        <f>+A1098+1</f>
        <v>1</v>
      </c>
      <c r="B1104" s="247" t="s">
        <v>1665</v>
      </c>
      <c r="C1104" s="248" t="s">
        <v>1666</v>
      </c>
      <c r="D1104" s="249" t="s">
        <v>32</v>
      </c>
      <c r="E1104" s="249">
        <v>0</v>
      </c>
      <c r="F1104" s="250">
        <v>300</v>
      </c>
      <c r="G1104" s="251">
        <v>300</v>
      </c>
      <c r="H1104" s="249">
        <v>53103100</v>
      </c>
      <c r="I1104" s="252"/>
      <c r="J1104" s="253"/>
      <c r="K1104" s="63" t="s">
        <v>1667</v>
      </c>
    </row>
    <row r="1105" spans="1:11" ht="27" customHeight="1">
      <c r="A1105" s="551" t="s">
        <v>67</v>
      </c>
      <c r="B1105" s="551"/>
      <c r="C1105" s="551"/>
      <c r="D1105" s="551"/>
      <c r="E1105" s="551"/>
      <c r="F1105" s="551"/>
      <c r="G1105" s="551"/>
      <c r="H1105" s="551"/>
      <c r="I1105" s="551"/>
      <c r="J1105" s="138">
        <f>+G1102</f>
        <v>62715500</v>
      </c>
      <c r="K1105" s="139"/>
    </row>
    <row r="1106" spans="1:11">
      <c r="A1106" s="254"/>
      <c r="B1106" s="254"/>
      <c r="C1106" s="254"/>
      <c r="D1106" s="255"/>
      <c r="E1106" s="255"/>
      <c r="F1106" s="254"/>
      <c r="G1106" s="39"/>
      <c r="H1106" s="255"/>
      <c r="I1106" s="39"/>
      <c r="J1106" s="39"/>
      <c r="K1106" s="96"/>
    </row>
    <row r="1107" spans="1:11" s="38" customFormat="1" ht="15" customHeight="1">
      <c r="A1107" s="589" t="s">
        <v>949</v>
      </c>
      <c r="B1107" s="589"/>
      <c r="C1107" s="589"/>
      <c r="D1107" s="589"/>
      <c r="E1107" s="589"/>
      <c r="F1107" s="589"/>
      <c r="G1107" s="589"/>
      <c r="H1107" s="589"/>
      <c r="I1107" s="589"/>
      <c r="J1107" s="589"/>
      <c r="K1107" s="63"/>
    </row>
    <row r="1108" spans="1:11" s="38" customFormat="1" ht="26.25" customHeight="1">
      <c r="A1108" s="454" t="s">
        <v>138</v>
      </c>
      <c r="B1108" s="454"/>
      <c r="C1108" s="454"/>
      <c r="D1108" s="574" t="s">
        <v>139</v>
      </c>
      <c r="E1108" s="575"/>
      <c r="F1108" s="575"/>
      <c r="G1108" s="576"/>
      <c r="H1108" s="574" t="s">
        <v>140</v>
      </c>
      <c r="I1108" s="575"/>
      <c r="J1108" s="576"/>
      <c r="K1108" s="63"/>
    </row>
    <row r="1109" spans="1:11" s="38" customFormat="1" ht="26.25" customHeight="1">
      <c r="A1109" s="590" t="s">
        <v>1659</v>
      </c>
      <c r="B1109" s="591"/>
      <c r="C1109" s="591"/>
      <c r="D1109" s="592" t="s">
        <v>1656</v>
      </c>
      <c r="E1109" s="592"/>
      <c r="F1109" s="592"/>
      <c r="G1109" s="592"/>
      <c r="H1109" s="593">
        <v>24715500</v>
      </c>
      <c r="I1109" s="594"/>
      <c r="J1109" s="595"/>
      <c r="K1109" s="63"/>
    </row>
    <row r="1110" spans="1:11" s="38" customFormat="1" ht="54.75" customHeight="1">
      <c r="A1110" s="123" t="s">
        <v>141</v>
      </c>
      <c r="B1110" s="121" t="s">
        <v>142</v>
      </c>
      <c r="C1110" s="121" t="s">
        <v>143</v>
      </c>
      <c r="D1110" s="121" t="s">
        <v>144</v>
      </c>
      <c r="E1110" s="121" t="s">
        <v>145</v>
      </c>
      <c r="F1110" s="121" t="s">
        <v>146</v>
      </c>
      <c r="G1110" s="121" t="s">
        <v>147</v>
      </c>
      <c r="H1110" s="121" t="s">
        <v>148</v>
      </c>
      <c r="I1110" s="121" t="s">
        <v>149</v>
      </c>
      <c r="J1110" s="121" t="s">
        <v>150</v>
      </c>
      <c r="K1110" s="63"/>
    </row>
    <row r="1111" spans="1:11" s="38" customFormat="1" ht="193.5" customHeight="1">
      <c r="A1111" s="98">
        <f>+A1096+1</f>
        <v>3</v>
      </c>
      <c r="B1111" s="98">
        <v>2732006</v>
      </c>
      <c r="C1111" s="219" t="s">
        <v>1660</v>
      </c>
      <c r="D1111" s="99" t="s">
        <v>32</v>
      </c>
      <c r="E1111" s="98">
        <v>0</v>
      </c>
      <c r="F1111" s="220">
        <v>170</v>
      </c>
      <c r="G1111" s="98">
        <f>+E1111+F1111</f>
        <v>170</v>
      </c>
      <c r="H1111" s="99">
        <v>49120000</v>
      </c>
      <c r="I1111" s="98"/>
      <c r="J1111" s="98"/>
      <c r="K1111" s="63"/>
    </row>
    <row r="1112" spans="1:11" ht="27" customHeight="1">
      <c r="A1112" s="551" t="s">
        <v>67</v>
      </c>
      <c r="B1112" s="551"/>
      <c r="C1112" s="551"/>
      <c r="D1112" s="551"/>
      <c r="E1112" s="551"/>
      <c r="F1112" s="551"/>
      <c r="G1112" s="551"/>
      <c r="H1112" s="551"/>
      <c r="I1112" s="551"/>
      <c r="J1112" s="138">
        <f>+H1109</f>
        <v>24715500</v>
      </c>
      <c r="K1112" s="139"/>
    </row>
    <row r="1113" spans="1:11" s="38" customFormat="1" ht="18" customHeight="1">
      <c r="A1113" s="256"/>
      <c r="B1113" s="256"/>
      <c r="C1113" s="256"/>
      <c r="D1113" s="256"/>
      <c r="E1113" s="256"/>
      <c r="F1113" s="256"/>
      <c r="G1113" s="256"/>
      <c r="H1113" s="256"/>
      <c r="I1113" s="256"/>
      <c r="J1113" s="257"/>
      <c r="K1113" s="63"/>
    </row>
    <row r="1114" spans="1:11" s="38" customFormat="1" ht="18" customHeight="1">
      <c r="A1114" s="155"/>
      <c r="B1114" s="155"/>
      <c r="C1114" s="241"/>
      <c r="D1114" s="171"/>
      <c r="E1114" s="155"/>
      <c r="F1114" s="242"/>
      <c r="G1114" s="155"/>
      <c r="H1114" s="171"/>
      <c r="I1114" s="258"/>
      <c r="J1114" s="259"/>
      <c r="K1114" s="63"/>
    </row>
    <row r="1115" spans="1:11" s="38" customFormat="1" ht="14.25" customHeight="1">
      <c r="A1115" s="571" t="s">
        <v>1668</v>
      </c>
      <c r="B1115" s="571"/>
      <c r="C1115" s="571"/>
      <c r="D1115" s="571"/>
      <c r="E1115" s="571"/>
      <c r="F1115" s="571"/>
      <c r="G1115" s="571"/>
      <c r="H1115" s="571"/>
      <c r="I1115" s="571"/>
      <c r="J1115" s="571"/>
      <c r="K1115" s="63"/>
    </row>
    <row r="1116" spans="1:11" s="38" customFormat="1" ht="14.25" customHeight="1">
      <c r="A1116" s="461" t="s">
        <v>1012</v>
      </c>
      <c r="B1116" s="461"/>
      <c r="C1116" s="461"/>
      <c r="D1116" s="461"/>
      <c r="E1116" s="461"/>
      <c r="F1116" s="461"/>
      <c r="G1116" s="461"/>
      <c r="H1116" s="461"/>
      <c r="I1116" s="461"/>
      <c r="J1116" s="461"/>
      <c r="K1116" s="63"/>
    </row>
    <row r="1117" spans="1:11" s="38" customFormat="1" ht="14.25" customHeight="1">
      <c r="A1117" s="572" t="s">
        <v>949</v>
      </c>
      <c r="B1117" s="572"/>
      <c r="C1117" s="572"/>
      <c r="D1117" s="572"/>
      <c r="E1117" s="572"/>
      <c r="F1117" s="572"/>
      <c r="G1117" s="572"/>
      <c r="H1117" s="572"/>
      <c r="I1117" s="572"/>
      <c r="J1117" s="572"/>
      <c r="K1117" s="63"/>
    </row>
    <row r="1118" spans="1:11" s="38" customFormat="1" ht="24.75" customHeight="1">
      <c r="A1118" s="454" t="s">
        <v>138</v>
      </c>
      <c r="B1118" s="454"/>
      <c r="C1118" s="454"/>
      <c r="D1118" s="454" t="s">
        <v>139</v>
      </c>
      <c r="E1118" s="454"/>
      <c r="F1118" s="454"/>
      <c r="G1118" s="454"/>
      <c r="H1118" s="454" t="s">
        <v>140</v>
      </c>
      <c r="I1118" s="454"/>
      <c r="J1118" s="454"/>
      <c r="K1118" s="63"/>
    </row>
    <row r="1119" spans="1:11" s="38" customFormat="1" ht="25.5" customHeight="1">
      <c r="A1119" s="454" t="s">
        <v>1669</v>
      </c>
      <c r="B1119" s="454"/>
      <c r="C1119" s="454"/>
      <c r="D1119" s="577" t="s">
        <v>1668</v>
      </c>
      <c r="E1119" s="578"/>
      <c r="F1119" s="578"/>
      <c r="G1119" s="579"/>
      <c r="H1119" s="586">
        <v>70000000</v>
      </c>
      <c r="I1119" s="587"/>
      <c r="J1119" s="588"/>
      <c r="K1119" s="63"/>
    </row>
    <row r="1120" spans="1:11" s="38" customFormat="1" ht="69" customHeight="1">
      <c r="A1120" s="123" t="s">
        <v>141</v>
      </c>
      <c r="B1120" s="121" t="s">
        <v>142</v>
      </c>
      <c r="C1120" s="121" t="s">
        <v>143</v>
      </c>
      <c r="D1120" s="121" t="s">
        <v>144</v>
      </c>
      <c r="E1120" s="121" t="s">
        <v>145</v>
      </c>
      <c r="F1120" s="121" t="s">
        <v>146</v>
      </c>
      <c r="G1120" s="121" t="s">
        <v>147</v>
      </c>
      <c r="H1120" s="121" t="s">
        <v>148</v>
      </c>
      <c r="I1120" s="121" t="s">
        <v>149</v>
      </c>
      <c r="J1120" s="121" t="s">
        <v>150</v>
      </c>
      <c r="K1120" s="63"/>
    </row>
    <row r="1121" spans="1:11" s="38" customFormat="1" ht="25.5" customHeight="1">
      <c r="A1121" s="121">
        <f>+A1111+1</f>
        <v>4</v>
      </c>
      <c r="B1121" s="141">
        <v>28238</v>
      </c>
      <c r="C1121" s="94" t="s">
        <v>1670</v>
      </c>
      <c r="D1121" s="99" t="s">
        <v>32</v>
      </c>
      <c r="E1121" s="98">
        <v>0</v>
      </c>
      <c r="F1121" s="220">
        <v>50</v>
      </c>
      <c r="G1121" s="98">
        <f t="shared" ref="G1121:G1127" si="19">F1121</f>
        <v>50</v>
      </c>
      <c r="H1121" s="99">
        <v>46181612</v>
      </c>
      <c r="I1121" s="260">
        <v>234504</v>
      </c>
      <c r="J1121" s="260">
        <f>I1121*F1121</f>
        <v>11725200</v>
      </c>
      <c r="K1121" s="63"/>
    </row>
    <row r="1122" spans="1:11" s="38" customFormat="1" ht="31.5" customHeight="1">
      <c r="A1122" s="261">
        <f t="shared" ref="A1122:A1127" si="20">+A1121+1</f>
        <v>5</v>
      </c>
      <c r="B1122" s="141">
        <v>28238</v>
      </c>
      <c r="C1122" s="94" t="s">
        <v>1671</v>
      </c>
      <c r="D1122" s="99" t="s">
        <v>1672</v>
      </c>
      <c r="E1122" s="98">
        <v>0</v>
      </c>
      <c r="F1122" s="220">
        <v>50</v>
      </c>
      <c r="G1122" s="98">
        <f t="shared" si="19"/>
        <v>50</v>
      </c>
      <c r="H1122" s="99">
        <v>46181612</v>
      </c>
      <c r="I1122" s="161"/>
      <c r="J1122" s="161"/>
      <c r="K1122" s="63"/>
    </row>
    <row r="1123" spans="1:11" s="38" customFormat="1" ht="25.5" customHeight="1">
      <c r="A1123" s="261">
        <f t="shared" si="20"/>
        <v>6</v>
      </c>
      <c r="B1123" s="98">
        <v>28241</v>
      </c>
      <c r="C1123" s="210" t="s">
        <v>1673</v>
      </c>
      <c r="D1123" s="99" t="s">
        <v>32</v>
      </c>
      <c r="E1123" s="98">
        <v>0</v>
      </c>
      <c r="F1123" s="220">
        <v>50</v>
      </c>
      <c r="G1123" s="98">
        <f t="shared" si="19"/>
        <v>50</v>
      </c>
      <c r="H1123" s="99">
        <v>46181613</v>
      </c>
      <c r="I1123" s="161"/>
      <c r="J1123" s="161"/>
      <c r="K1123" s="63"/>
    </row>
    <row r="1124" spans="1:11" s="38" customFormat="1" ht="27.75" customHeight="1">
      <c r="A1124" s="261">
        <f t="shared" si="20"/>
        <v>7</v>
      </c>
      <c r="B1124" s="98">
        <v>28241</v>
      </c>
      <c r="C1124" s="210" t="s">
        <v>1674</v>
      </c>
      <c r="D1124" s="99" t="s">
        <v>32</v>
      </c>
      <c r="E1124" s="98">
        <v>0</v>
      </c>
      <c r="F1124" s="220">
        <v>50</v>
      </c>
      <c r="G1124" s="98">
        <f t="shared" si="19"/>
        <v>50</v>
      </c>
      <c r="H1124" s="99">
        <v>46181614</v>
      </c>
      <c r="I1124" s="161"/>
      <c r="J1124" s="161"/>
      <c r="K1124" s="63"/>
    </row>
    <row r="1125" spans="1:11" s="38" customFormat="1" ht="23.25" customHeight="1">
      <c r="A1125" s="261">
        <f t="shared" si="20"/>
        <v>8</v>
      </c>
      <c r="B1125" s="141">
        <v>28600</v>
      </c>
      <c r="C1125" s="94" t="s">
        <v>1675</v>
      </c>
      <c r="D1125" s="99" t="s">
        <v>32</v>
      </c>
      <c r="E1125" s="98">
        <v>3</v>
      </c>
      <c r="F1125" s="220">
        <v>50</v>
      </c>
      <c r="G1125" s="98">
        <f t="shared" si="19"/>
        <v>50</v>
      </c>
      <c r="H1125" s="99">
        <v>46181615</v>
      </c>
      <c r="I1125" s="161"/>
      <c r="J1125" s="161"/>
      <c r="K1125" s="63"/>
    </row>
    <row r="1126" spans="1:11" s="38" customFormat="1" ht="31.5" customHeight="1">
      <c r="A1126" s="261">
        <f t="shared" si="20"/>
        <v>9</v>
      </c>
      <c r="B1126" s="141">
        <v>28922</v>
      </c>
      <c r="C1126" s="94" t="s">
        <v>1676</v>
      </c>
      <c r="D1126" s="99" t="s">
        <v>32</v>
      </c>
      <c r="E1126" s="98">
        <v>0</v>
      </c>
      <c r="F1126" s="220">
        <v>50</v>
      </c>
      <c r="G1126" s="98">
        <f t="shared" si="19"/>
        <v>50</v>
      </c>
      <c r="H1126" s="99">
        <v>46181612</v>
      </c>
      <c r="I1126" s="161"/>
      <c r="J1126" s="161"/>
      <c r="K1126" s="63"/>
    </row>
    <row r="1127" spans="1:11" s="38" customFormat="1" ht="36.75" customHeight="1">
      <c r="A1127" s="261">
        <f t="shared" si="20"/>
        <v>10</v>
      </c>
      <c r="B1127" s="98">
        <v>28922</v>
      </c>
      <c r="C1127" s="94" t="s">
        <v>1677</v>
      </c>
      <c r="D1127" s="99" t="s">
        <v>32</v>
      </c>
      <c r="E1127" s="98">
        <v>0</v>
      </c>
      <c r="F1127" s="220">
        <v>50</v>
      </c>
      <c r="G1127" s="98">
        <f t="shared" si="19"/>
        <v>50</v>
      </c>
      <c r="H1127" s="99">
        <v>46181612</v>
      </c>
      <c r="I1127" s="161"/>
      <c r="J1127" s="161"/>
      <c r="K1127" s="63"/>
    </row>
    <row r="1128" spans="1:11" ht="27" customHeight="1">
      <c r="A1128" s="551" t="s">
        <v>67</v>
      </c>
      <c r="B1128" s="551"/>
      <c r="C1128" s="551"/>
      <c r="D1128" s="551"/>
      <c r="E1128" s="551"/>
      <c r="F1128" s="551"/>
      <c r="G1128" s="551"/>
      <c r="H1128" s="551"/>
      <c r="I1128" s="551"/>
      <c r="J1128" s="262">
        <f>+H1119</f>
        <v>70000000</v>
      </c>
      <c r="K1128" s="139"/>
    </row>
    <row r="1129" spans="1:11" s="38" customFormat="1" ht="19.5" customHeight="1">
      <c r="A1129" s="583"/>
      <c r="B1129" s="583"/>
      <c r="C1129" s="583"/>
      <c r="D1129" s="583"/>
      <c r="E1129" s="583"/>
      <c r="F1129" s="583"/>
      <c r="G1129" s="583"/>
      <c r="H1129" s="583"/>
      <c r="I1129" s="583"/>
      <c r="J1129" s="583"/>
      <c r="K1129" s="63"/>
    </row>
    <row r="1130" spans="1:11" s="38" customFormat="1" ht="18" customHeight="1">
      <c r="A1130" s="451" t="s">
        <v>949</v>
      </c>
      <c r="B1130" s="451"/>
      <c r="C1130" s="451"/>
      <c r="D1130" s="451"/>
      <c r="E1130" s="451"/>
      <c r="F1130" s="451"/>
      <c r="G1130" s="451"/>
      <c r="H1130" s="451"/>
      <c r="I1130" s="451"/>
      <c r="J1130" s="451"/>
      <c r="K1130" s="63"/>
    </row>
    <row r="1131" spans="1:11" s="38" customFormat="1" ht="18" customHeight="1">
      <c r="A1131" s="454" t="s">
        <v>138</v>
      </c>
      <c r="B1131" s="454"/>
      <c r="C1131" s="454"/>
      <c r="D1131" s="574" t="s">
        <v>139</v>
      </c>
      <c r="E1131" s="575"/>
      <c r="F1131" s="575"/>
      <c r="G1131" s="576"/>
      <c r="H1131" s="574" t="s">
        <v>140</v>
      </c>
      <c r="I1131" s="575"/>
      <c r="J1131" s="576"/>
      <c r="K1131" s="63"/>
    </row>
    <row r="1132" spans="1:11" s="38" customFormat="1" ht="29.25" customHeight="1">
      <c r="A1132" s="436" t="s">
        <v>1678</v>
      </c>
      <c r="B1132" s="436"/>
      <c r="C1132" s="436"/>
      <c r="D1132" s="567" t="s">
        <v>1679</v>
      </c>
      <c r="E1132" s="567"/>
      <c r="F1132" s="567"/>
      <c r="G1132" s="567"/>
      <c r="H1132" s="585">
        <v>24000000</v>
      </c>
      <c r="I1132" s="585"/>
      <c r="J1132" s="585"/>
      <c r="K1132" s="63"/>
    </row>
    <row r="1133" spans="1:11" s="38" customFormat="1" ht="54.75" customHeight="1">
      <c r="A1133" s="263" t="s">
        <v>141</v>
      </c>
      <c r="B1133" s="246" t="s">
        <v>142</v>
      </c>
      <c r="C1133" s="246" t="s">
        <v>143</v>
      </c>
      <c r="D1133" s="246" t="s">
        <v>144</v>
      </c>
      <c r="E1133" s="246" t="s">
        <v>145</v>
      </c>
      <c r="F1133" s="246" t="s">
        <v>146</v>
      </c>
      <c r="G1133" s="246" t="s">
        <v>147</v>
      </c>
      <c r="H1133" s="246" t="s">
        <v>148</v>
      </c>
      <c r="I1133" s="246" t="s">
        <v>149</v>
      </c>
      <c r="J1133" s="246" t="s">
        <v>150</v>
      </c>
      <c r="K1133" s="63"/>
    </row>
    <row r="1134" spans="1:11" s="38" customFormat="1" ht="36.75" customHeight="1">
      <c r="A1134" s="246">
        <f>+A1127+1</f>
        <v>11</v>
      </c>
      <c r="B1134" s="246">
        <v>28226</v>
      </c>
      <c r="C1134" s="264" t="s">
        <v>1680</v>
      </c>
      <c r="D1134" s="265" t="s">
        <v>832</v>
      </c>
      <c r="E1134" s="265">
        <v>0</v>
      </c>
      <c r="F1134" s="265">
        <v>200</v>
      </c>
      <c r="G1134" s="265">
        <v>200</v>
      </c>
      <c r="H1134" s="265">
        <v>461815</v>
      </c>
      <c r="I1134" s="266">
        <v>53103101</v>
      </c>
      <c r="J1134" s="267">
        <v>220660</v>
      </c>
      <c r="K1134" s="63" t="s">
        <v>1681</v>
      </c>
    </row>
    <row r="1135" spans="1:11" ht="27" customHeight="1">
      <c r="A1135" s="551" t="s">
        <v>67</v>
      </c>
      <c r="B1135" s="551"/>
      <c r="C1135" s="551"/>
      <c r="D1135" s="551"/>
      <c r="E1135" s="551"/>
      <c r="F1135" s="551"/>
      <c r="G1135" s="551"/>
      <c r="H1135" s="551"/>
      <c r="I1135" s="551"/>
      <c r="J1135" s="262">
        <f>+H1132</f>
        <v>24000000</v>
      </c>
      <c r="K1135" s="139"/>
    </row>
    <row r="1136" spans="1:11" s="38" customFormat="1" ht="19.5" customHeight="1">
      <c r="A1136" s="583"/>
      <c r="B1136" s="583"/>
      <c r="C1136" s="583"/>
      <c r="D1136" s="583"/>
      <c r="E1136" s="583"/>
      <c r="F1136" s="583"/>
      <c r="G1136" s="583"/>
      <c r="H1136" s="583"/>
      <c r="I1136" s="583"/>
      <c r="J1136" s="583"/>
      <c r="K1136" s="63"/>
    </row>
    <row r="1137" spans="1:11" s="38" customFormat="1" ht="17.25" customHeight="1">
      <c r="A1137" s="584" t="s">
        <v>83</v>
      </c>
      <c r="B1137" s="584"/>
      <c r="C1137" s="584"/>
      <c r="D1137" s="584"/>
      <c r="E1137" s="584"/>
      <c r="F1137" s="584"/>
      <c r="G1137" s="584"/>
      <c r="H1137" s="584"/>
      <c r="I1137" s="584"/>
      <c r="J1137" s="584"/>
      <c r="K1137" s="63"/>
    </row>
    <row r="1138" spans="1:11" s="38" customFormat="1" ht="17.25" customHeight="1">
      <c r="A1138" s="583" t="s">
        <v>956</v>
      </c>
      <c r="B1138" s="583"/>
      <c r="C1138" s="583"/>
      <c r="D1138" s="583"/>
      <c r="E1138" s="583"/>
      <c r="F1138" s="583"/>
      <c r="G1138" s="583"/>
      <c r="H1138" s="583"/>
      <c r="I1138" s="583"/>
      <c r="J1138" s="583"/>
      <c r="K1138" s="63"/>
    </row>
    <row r="1139" spans="1:11" s="38" customFormat="1" ht="17.25" customHeight="1">
      <c r="A1139" s="451" t="s">
        <v>949</v>
      </c>
      <c r="B1139" s="451"/>
      <c r="C1139" s="451"/>
      <c r="D1139" s="451"/>
      <c r="E1139" s="451"/>
      <c r="F1139" s="451"/>
      <c r="G1139" s="451"/>
      <c r="H1139" s="451"/>
      <c r="I1139" s="451"/>
      <c r="J1139" s="451"/>
      <c r="K1139" s="63"/>
    </row>
    <row r="1140" spans="1:11" s="38" customFormat="1" ht="21" customHeight="1">
      <c r="A1140" s="454" t="s">
        <v>138</v>
      </c>
      <c r="B1140" s="454"/>
      <c r="C1140" s="454"/>
      <c r="D1140" s="574" t="s">
        <v>139</v>
      </c>
      <c r="E1140" s="575"/>
      <c r="F1140" s="575"/>
      <c r="G1140" s="576"/>
      <c r="H1140" s="574" t="s">
        <v>140</v>
      </c>
      <c r="I1140" s="575"/>
      <c r="J1140" s="576"/>
      <c r="K1140" s="63"/>
    </row>
    <row r="1141" spans="1:11" s="38" customFormat="1" ht="36.75" customHeight="1">
      <c r="A1141" s="454" t="s">
        <v>82</v>
      </c>
      <c r="B1141" s="454"/>
      <c r="C1141" s="454"/>
      <c r="D1141" s="455" t="s">
        <v>83</v>
      </c>
      <c r="E1141" s="455"/>
      <c r="F1141" s="455"/>
      <c r="G1141" s="455"/>
      <c r="H1141" s="585">
        <v>19000000</v>
      </c>
      <c r="I1141" s="585"/>
      <c r="J1141" s="585"/>
      <c r="K1141" s="63"/>
    </row>
    <row r="1142" spans="1:11" s="38" customFormat="1" ht="49.5" customHeight="1">
      <c r="A1142" s="268" t="s">
        <v>141</v>
      </c>
      <c r="B1142" s="269" t="s">
        <v>142</v>
      </c>
      <c r="C1142" s="269" t="s">
        <v>143</v>
      </c>
      <c r="D1142" s="269" t="s">
        <v>144</v>
      </c>
      <c r="E1142" s="269" t="s">
        <v>145</v>
      </c>
      <c r="F1142" s="269" t="s">
        <v>146</v>
      </c>
      <c r="G1142" s="269" t="s">
        <v>147</v>
      </c>
      <c r="H1142" s="269" t="s">
        <v>148</v>
      </c>
      <c r="I1142" s="269" t="s">
        <v>149</v>
      </c>
      <c r="J1142" s="269" t="s">
        <v>150</v>
      </c>
      <c r="K1142" s="63"/>
    </row>
    <row r="1143" spans="1:11" s="38" customFormat="1" ht="26.25" customHeight="1">
      <c r="A1143" s="124">
        <f>+A1134+1</f>
        <v>12</v>
      </c>
      <c r="B1143" s="124">
        <v>3697102</v>
      </c>
      <c r="C1143" s="210" t="s">
        <v>1682</v>
      </c>
      <c r="D1143" s="136" t="s">
        <v>832</v>
      </c>
      <c r="E1143" s="136">
        <v>0</v>
      </c>
      <c r="F1143" s="136">
        <v>127</v>
      </c>
      <c r="G1143" s="136">
        <v>127</v>
      </c>
      <c r="H1143" s="136">
        <v>46181704</v>
      </c>
      <c r="I1143" s="270">
        <v>53103101</v>
      </c>
      <c r="J1143" s="128">
        <v>220660</v>
      </c>
      <c r="K1143" s="63"/>
    </row>
    <row r="1144" spans="1:11" ht="27" customHeight="1">
      <c r="A1144" s="551" t="s">
        <v>67</v>
      </c>
      <c r="B1144" s="551"/>
      <c r="C1144" s="551"/>
      <c r="D1144" s="551"/>
      <c r="E1144" s="551"/>
      <c r="F1144" s="551"/>
      <c r="G1144" s="551"/>
      <c r="H1144" s="551"/>
      <c r="I1144" s="551"/>
      <c r="J1144" s="262">
        <f>+H1141</f>
        <v>19000000</v>
      </c>
      <c r="K1144" s="139"/>
    </row>
    <row r="1145" spans="1:11" s="38" customFormat="1" ht="20.25" customHeight="1">
      <c r="A1145" s="155"/>
      <c r="B1145" s="155"/>
      <c r="C1145" s="241"/>
      <c r="D1145" s="171"/>
      <c r="E1145" s="155"/>
      <c r="F1145" s="242"/>
      <c r="G1145" s="155"/>
      <c r="H1145" s="171"/>
      <c r="I1145" s="258"/>
      <c r="J1145" s="259"/>
      <c r="K1145" s="63"/>
    </row>
    <row r="1146" spans="1:11" s="38" customFormat="1" ht="14.25" customHeight="1">
      <c r="A1146" s="571" t="s">
        <v>118</v>
      </c>
      <c r="B1146" s="571"/>
      <c r="C1146" s="571"/>
      <c r="D1146" s="571"/>
      <c r="E1146" s="571"/>
      <c r="F1146" s="571"/>
      <c r="G1146" s="571"/>
      <c r="H1146" s="571"/>
      <c r="I1146" s="571"/>
      <c r="J1146" s="571"/>
      <c r="K1146" s="63"/>
    </row>
    <row r="1147" spans="1:11" s="38" customFormat="1" ht="14.25" customHeight="1">
      <c r="A1147" s="571" t="s">
        <v>1683</v>
      </c>
      <c r="B1147" s="571"/>
      <c r="C1147" s="571"/>
      <c r="D1147" s="571"/>
      <c r="E1147" s="571"/>
      <c r="F1147" s="571"/>
      <c r="G1147" s="571"/>
      <c r="H1147" s="571"/>
      <c r="I1147" s="571"/>
      <c r="J1147" s="571"/>
      <c r="K1147" s="63"/>
    </row>
    <row r="1148" spans="1:11" s="38" customFormat="1" ht="14.25" customHeight="1">
      <c r="A1148" s="572" t="s">
        <v>949</v>
      </c>
      <c r="B1148" s="572"/>
      <c r="C1148" s="572"/>
      <c r="D1148" s="572"/>
      <c r="E1148" s="572"/>
      <c r="F1148" s="572"/>
      <c r="G1148" s="572"/>
      <c r="H1148" s="572"/>
      <c r="I1148" s="572"/>
      <c r="J1148" s="572"/>
      <c r="K1148" s="63"/>
    </row>
    <row r="1149" spans="1:11" s="38" customFormat="1" ht="48" customHeight="1">
      <c r="A1149" s="454" t="s">
        <v>138</v>
      </c>
      <c r="B1149" s="454"/>
      <c r="C1149" s="454"/>
      <c r="D1149" s="454" t="s">
        <v>139</v>
      </c>
      <c r="E1149" s="454"/>
      <c r="F1149" s="454"/>
      <c r="G1149" s="454"/>
      <c r="H1149" s="454" t="s">
        <v>140</v>
      </c>
      <c r="I1149" s="454"/>
      <c r="J1149" s="454"/>
      <c r="K1149" s="63"/>
    </row>
    <row r="1150" spans="1:11" s="38" customFormat="1" ht="20.25" customHeight="1">
      <c r="A1150" s="574" t="s">
        <v>1683</v>
      </c>
      <c r="B1150" s="575"/>
      <c r="C1150" s="576"/>
      <c r="D1150" s="577" t="s">
        <v>118</v>
      </c>
      <c r="E1150" s="578"/>
      <c r="F1150" s="578"/>
      <c r="G1150" s="579"/>
      <c r="H1150" s="580">
        <v>4000000</v>
      </c>
      <c r="I1150" s="581"/>
      <c r="J1150" s="582"/>
      <c r="K1150" s="63"/>
    </row>
    <row r="1151" spans="1:11" s="38" customFormat="1" ht="41.25" customHeight="1">
      <c r="A1151" s="123" t="s">
        <v>141</v>
      </c>
      <c r="B1151" s="121" t="s">
        <v>142</v>
      </c>
      <c r="C1151" s="121" t="s">
        <v>143</v>
      </c>
      <c r="D1151" s="121" t="s">
        <v>144</v>
      </c>
      <c r="E1151" s="121" t="s">
        <v>145</v>
      </c>
      <c r="F1151" s="121" t="s">
        <v>146</v>
      </c>
      <c r="G1151" s="121" t="s">
        <v>147</v>
      </c>
      <c r="H1151" s="121" t="s">
        <v>148</v>
      </c>
      <c r="I1151" s="121" t="s">
        <v>149</v>
      </c>
      <c r="J1151" s="121" t="s">
        <v>150</v>
      </c>
      <c r="K1151" s="63"/>
    </row>
    <row r="1152" spans="1:11" s="38" customFormat="1" ht="39.75" customHeight="1">
      <c r="A1152" s="261">
        <f>+A1143+1</f>
        <v>13</v>
      </c>
      <c r="B1152" s="91">
        <v>4462999</v>
      </c>
      <c r="C1152" s="210" t="s">
        <v>1684</v>
      </c>
      <c r="D1152" s="91" t="s">
        <v>32</v>
      </c>
      <c r="E1152" s="261">
        <v>0</v>
      </c>
      <c r="F1152" s="261">
        <v>2</v>
      </c>
      <c r="G1152" s="261">
        <v>2</v>
      </c>
      <c r="H1152" s="91">
        <v>43211500</v>
      </c>
      <c r="I1152" s="161"/>
      <c r="J1152" s="161"/>
      <c r="K1152" s="63"/>
    </row>
    <row r="1153" spans="1:11" ht="27" customHeight="1">
      <c r="A1153" s="551" t="s">
        <v>67</v>
      </c>
      <c r="B1153" s="551"/>
      <c r="C1153" s="551"/>
      <c r="D1153" s="551"/>
      <c r="E1153" s="551"/>
      <c r="F1153" s="551"/>
      <c r="G1153" s="551"/>
      <c r="H1153" s="551"/>
      <c r="I1153" s="551"/>
      <c r="J1153" s="262">
        <f>+H1150</f>
        <v>4000000</v>
      </c>
      <c r="K1153" s="139"/>
    </row>
    <row r="1154" spans="1:11" s="38" customFormat="1" ht="20.25" customHeight="1">
      <c r="A1154" s="155"/>
      <c r="B1154" s="155"/>
      <c r="C1154" s="271"/>
      <c r="D1154" s="171"/>
      <c r="E1154" s="155"/>
      <c r="F1154" s="242"/>
      <c r="G1154" s="155"/>
      <c r="H1154" s="171"/>
      <c r="I1154" s="39"/>
      <c r="J1154" s="155"/>
      <c r="K1154" s="63"/>
    </row>
    <row r="1155" spans="1:11" s="38" customFormat="1" ht="15.75" customHeight="1">
      <c r="A1155" s="561" t="s">
        <v>1685</v>
      </c>
      <c r="B1155" s="561"/>
      <c r="C1155" s="561"/>
      <c r="D1155" s="561"/>
      <c r="E1155" s="561"/>
      <c r="F1155" s="561"/>
      <c r="G1155" s="561"/>
      <c r="H1155" s="561"/>
      <c r="I1155" s="561"/>
      <c r="J1155" s="561"/>
      <c r="K1155" s="63"/>
    </row>
    <row r="1156" spans="1:11" s="38" customFormat="1" ht="15.75" customHeight="1">
      <c r="A1156" s="562" t="s">
        <v>1678</v>
      </c>
      <c r="B1156" s="562"/>
      <c r="C1156" s="562"/>
      <c r="D1156" s="562"/>
      <c r="E1156" s="562"/>
      <c r="F1156" s="562"/>
      <c r="G1156" s="562"/>
      <c r="H1156" s="562"/>
      <c r="I1156" s="562"/>
      <c r="J1156" s="562"/>
      <c r="K1156" s="63"/>
    </row>
    <row r="1157" spans="1:11" s="38" customFormat="1" ht="15.75" customHeight="1">
      <c r="A1157" s="563" t="s">
        <v>948</v>
      </c>
      <c r="B1157" s="563"/>
      <c r="C1157" s="563"/>
      <c r="D1157" s="563"/>
      <c r="E1157" s="563"/>
      <c r="F1157" s="563"/>
      <c r="G1157" s="563"/>
      <c r="H1157" s="563"/>
      <c r="I1157" s="563"/>
      <c r="J1157" s="563"/>
      <c r="K1157" s="63"/>
    </row>
    <row r="1158" spans="1:11" s="38" customFormat="1" ht="22.5" customHeight="1">
      <c r="A1158" s="564" t="s">
        <v>138</v>
      </c>
      <c r="B1158" s="565"/>
      <c r="C1158" s="566"/>
      <c r="D1158" s="564" t="s">
        <v>139</v>
      </c>
      <c r="E1158" s="565"/>
      <c r="F1158" s="565"/>
      <c r="G1158" s="566"/>
      <c r="H1158" s="564" t="s">
        <v>140</v>
      </c>
      <c r="I1158" s="565"/>
      <c r="J1158" s="566"/>
      <c r="K1158" s="63"/>
    </row>
    <row r="1159" spans="1:11" s="38" customFormat="1" ht="32.25" customHeight="1">
      <c r="A1159" s="567" t="s">
        <v>1678</v>
      </c>
      <c r="B1159" s="567"/>
      <c r="C1159" s="567"/>
      <c r="D1159" s="564" t="s">
        <v>1679</v>
      </c>
      <c r="E1159" s="565"/>
      <c r="F1159" s="565"/>
      <c r="G1159" s="566"/>
      <c r="H1159" s="568">
        <v>23600000</v>
      </c>
      <c r="I1159" s="569"/>
      <c r="J1159" s="570"/>
      <c r="K1159" s="63"/>
    </row>
    <row r="1160" spans="1:11" s="38" customFormat="1" ht="69" customHeight="1">
      <c r="A1160" s="200" t="s">
        <v>141</v>
      </c>
      <c r="B1160" s="199" t="s">
        <v>142</v>
      </c>
      <c r="C1160" s="199" t="s">
        <v>143</v>
      </c>
      <c r="D1160" s="199" t="s">
        <v>144</v>
      </c>
      <c r="E1160" s="199" t="s">
        <v>145</v>
      </c>
      <c r="F1160" s="199" t="s">
        <v>146</v>
      </c>
      <c r="G1160" s="199" t="s">
        <v>147</v>
      </c>
      <c r="H1160" s="199" t="s">
        <v>148</v>
      </c>
      <c r="I1160" s="199" t="s">
        <v>149</v>
      </c>
      <c r="J1160" s="199" t="s">
        <v>150</v>
      </c>
      <c r="K1160" s="63"/>
    </row>
    <row r="1161" spans="1:11" s="38" customFormat="1" ht="36" customHeight="1">
      <c r="A1161" s="124">
        <f>+A1143+1</f>
        <v>13</v>
      </c>
      <c r="B1161" s="136">
        <v>2732006</v>
      </c>
      <c r="C1161" s="124" t="s">
        <v>1686</v>
      </c>
      <c r="D1161" s="136" t="s">
        <v>32</v>
      </c>
      <c r="E1161" s="136">
        <v>0</v>
      </c>
      <c r="F1161" s="136">
        <v>40</v>
      </c>
      <c r="G1161" s="136">
        <v>40</v>
      </c>
      <c r="H1161" s="136">
        <v>491215</v>
      </c>
      <c r="I1161" s="202">
        <v>234504</v>
      </c>
      <c r="J1161" s="202">
        <f>I1161*F1161</f>
        <v>9380160</v>
      </c>
      <c r="K1161" s="63"/>
    </row>
    <row r="1162" spans="1:11" s="38" customFormat="1" ht="30" customHeight="1">
      <c r="A1162" s="124">
        <f>+A1161+1</f>
        <v>14</v>
      </c>
      <c r="B1162" s="136">
        <v>2825001</v>
      </c>
      <c r="C1162" s="135" t="s">
        <v>1687</v>
      </c>
      <c r="D1162" s="136" t="s">
        <v>32</v>
      </c>
      <c r="E1162" s="136">
        <v>0</v>
      </c>
      <c r="F1162" s="136">
        <v>40</v>
      </c>
      <c r="G1162" s="136">
        <v>40</v>
      </c>
      <c r="H1162" s="136">
        <v>491215</v>
      </c>
      <c r="I1162" s="202">
        <v>389657</v>
      </c>
      <c r="J1162" s="161"/>
      <c r="K1162" s="63"/>
    </row>
    <row r="1163" spans="1:11" s="38" customFormat="1" ht="36" customHeight="1">
      <c r="A1163" s="124">
        <f>+A1162+1</f>
        <v>15</v>
      </c>
      <c r="B1163" s="124">
        <v>28226</v>
      </c>
      <c r="C1163" s="135" t="s">
        <v>1688</v>
      </c>
      <c r="D1163" s="136" t="s">
        <v>832</v>
      </c>
      <c r="E1163" s="136">
        <v>0</v>
      </c>
      <c r="F1163" s="136">
        <v>40</v>
      </c>
      <c r="G1163" s="136">
        <v>40</v>
      </c>
      <c r="H1163" s="136">
        <v>461815</v>
      </c>
      <c r="I1163" s="272">
        <v>53103101</v>
      </c>
      <c r="J1163" s="273"/>
      <c r="K1163" s="63"/>
    </row>
    <row r="1164" spans="1:11" ht="27" customHeight="1">
      <c r="A1164" s="551" t="s">
        <v>67</v>
      </c>
      <c r="B1164" s="551"/>
      <c r="C1164" s="551"/>
      <c r="D1164" s="551"/>
      <c r="E1164" s="551"/>
      <c r="F1164" s="551"/>
      <c r="G1164" s="551"/>
      <c r="H1164" s="551"/>
      <c r="I1164" s="551"/>
      <c r="J1164" s="262">
        <f>+H1159</f>
        <v>23600000</v>
      </c>
      <c r="K1164" s="139"/>
    </row>
    <row r="1165" spans="1:11" s="38" customFormat="1" ht="21" customHeight="1">
      <c r="A1165" s="115"/>
      <c r="B1165" s="115"/>
      <c r="C1165" s="115"/>
      <c r="D1165" s="274"/>
      <c r="E1165" s="274"/>
      <c r="F1165" s="274"/>
      <c r="G1165" s="274"/>
      <c r="H1165" s="274"/>
      <c r="I1165" s="275"/>
      <c r="J1165" s="276"/>
      <c r="K1165" s="63"/>
    </row>
    <row r="1166" spans="1:11" s="38" customFormat="1" ht="17.25" customHeight="1">
      <c r="A1166" s="438" t="s">
        <v>136</v>
      </c>
      <c r="B1166" s="438"/>
      <c r="C1166" s="438"/>
      <c r="D1166" s="438"/>
      <c r="E1166" s="438"/>
      <c r="F1166" s="438"/>
      <c r="G1166" s="438"/>
      <c r="H1166" s="438"/>
      <c r="I1166" s="438"/>
      <c r="J1166" s="438"/>
      <c r="K1166" s="63"/>
    </row>
    <row r="1167" spans="1:11" ht="15" customHeight="1">
      <c r="A1167" s="439" t="s">
        <v>1689</v>
      </c>
      <c r="B1167" s="439"/>
      <c r="C1167" s="439"/>
      <c r="D1167" s="439"/>
      <c r="E1167" s="439"/>
      <c r="F1167" s="439"/>
      <c r="G1167" s="439"/>
      <c r="H1167" s="439"/>
      <c r="I1167" s="439"/>
      <c r="J1167" s="439"/>
      <c r="K1167" s="96"/>
    </row>
    <row r="1168" spans="1:11" ht="15" customHeight="1">
      <c r="A1168" s="573" t="s">
        <v>948</v>
      </c>
      <c r="B1168" s="573"/>
      <c r="C1168" s="573"/>
      <c r="D1168" s="573"/>
      <c r="E1168" s="573"/>
      <c r="F1168" s="573"/>
      <c r="G1168" s="573"/>
      <c r="H1168" s="573"/>
      <c r="I1168" s="573"/>
      <c r="J1168" s="573"/>
      <c r="K1168" s="96"/>
    </row>
    <row r="1169" spans="1:14">
      <c r="A1169" s="564" t="s">
        <v>138</v>
      </c>
      <c r="B1169" s="565"/>
      <c r="C1169" s="566"/>
      <c r="D1169" s="564" t="s">
        <v>139</v>
      </c>
      <c r="E1169" s="565"/>
      <c r="F1169" s="565"/>
      <c r="G1169" s="566"/>
      <c r="H1169" s="564" t="s">
        <v>140</v>
      </c>
      <c r="I1169" s="565"/>
      <c r="J1169" s="566"/>
      <c r="K1169" s="96"/>
    </row>
    <row r="1170" spans="1:14">
      <c r="A1170" s="567" t="s">
        <v>82</v>
      </c>
      <c r="B1170" s="567"/>
      <c r="C1170" s="567"/>
      <c r="D1170" s="564" t="s">
        <v>1690</v>
      </c>
      <c r="E1170" s="565"/>
      <c r="F1170" s="565"/>
      <c r="G1170" s="566"/>
      <c r="H1170" s="568">
        <v>1658000</v>
      </c>
      <c r="I1170" s="569"/>
      <c r="J1170" s="570"/>
      <c r="K1170" s="96"/>
    </row>
    <row r="1171" spans="1:14" ht="45">
      <c r="A1171" s="200" t="s">
        <v>141</v>
      </c>
      <c r="B1171" s="199" t="s">
        <v>142</v>
      </c>
      <c r="C1171" s="199" t="s">
        <v>143</v>
      </c>
      <c r="D1171" s="199" t="s">
        <v>144</v>
      </c>
      <c r="E1171" s="199" t="s">
        <v>145</v>
      </c>
      <c r="F1171" s="199" t="s">
        <v>146</v>
      </c>
      <c r="G1171" s="199" t="s">
        <v>147</v>
      </c>
      <c r="H1171" s="199" t="s">
        <v>148</v>
      </c>
      <c r="I1171" s="199" t="s">
        <v>149</v>
      </c>
      <c r="J1171" s="199" t="s">
        <v>150</v>
      </c>
      <c r="K1171" s="96"/>
    </row>
    <row r="1172" spans="1:14" ht="21" customHeight="1">
      <c r="A1172" s="124">
        <f>+A1163+1</f>
        <v>16</v>
      </c>
      <c r="B1172" s="136">
        <v>3815006</v>
      </c>
      <c r="C1172" s="135" t="s">
        <v>1691</v>
      </c>
      <c r="D1172" s="136" t="s">
        <v>1069</v>
      </c>
      <c r="E1172" s="136">
        <v>0</v>
      </c>
      <c r="F1172" s="136">
        <v>40</v>
      </c>
      <c r="G1172" s="136">
        <v>40</v>
      </c>
      <c r="H1172" s="136">
        <v>491215</v>
      </c>
      <c r="I1172" s="124"/>
      <c r="J1172" s="202" t="e">
        <f>_xleta.SUMA</f>
        <v>#NAME?</v>
      </c>
      <c r="K1172" s="96"/>
    </row>
    <row r="1173" spans="1:14" ht="27" customHeight="1">
      <c r="A1173" s="551" t="s">
        <v>67</v>
      </c>
      <c r="B1173" s="551"/>
      <c r="C1173" s="551"/>
      <c r="D1173" s="551"/>
      <c r="E1173" s="551"/>
      <c r="F1173" s="551"/>
      <c r="G1173" s="551"/>
      <c r="H1173" s="551"/>
      <c r="I1173" s="551"/>
      <c r="J1173" s="262">
        <f>+H1170</f>
        <v>1658000</v>
      </c>
      <c r="K1173" s="139"/>
    </row>
    <row r="1174" spans="1:14">
      <c r="A1174" s="115"/>
      <c r="B1174" s="274"/>
      <c r="C1174" s="115"/>
      <c r="D1174" s="274"/>
      <c r="E1174" s="274"/>
      <c r="F1174" s="274"/>
      <c r="G1174" s="274"/>
      <c r="H1174" s="274"/>
      <c r="I1174" s="115"/>
      <c r="J1174" s="277"/>
      <c r="K1174" s="96"/>
    </row>
    <row r="1175" spans="1:14" ht="22.5" customHeight="1">
      <c r="A1175" s="552" t="s">
        <v>1692</v>
      </c>
      <c r="B1175" s="553"/>
      <c r="C1175" s="553"/>
      <c r="D1175" s="553"/>
      <c r="E1175" s="553"/>
      <c r="F1175" s="553"/>
      <c r="G1175" s="553"/>
      <c r="H1175" s="553"/>
      <c r="I1175" s="554"/>
      <c r="J1175" s="278">
        <f>+J1009+J1018+J1028+J1040+J1053+J1063+J1072+J1081+J1090+J1097+J1105+J1112+J1128+J1135+J1144+J1153+J1164+J1173</f>
        <v>455613003</v>
      </c>
    </row>
    <row r="1176" spans="1:14">
      <c r="A1176" s="279"/>
      <c r="B1176" s="280"/>
      <c r="C1176" s="281"/>
      <c r="D1176" s="280"/>
      <c r="E1176" s="280"/>
      <c r="F1176" s="280"/>
      <c r="G1176" s="280"/>
      <c r="H1176" s="280"/>
      <c r="I1176" s="282"/>
      <c r="J1176" s="282"/>
    </row>
    <row r="1177" spans="1:14" ht="21.75" customHeight="1">
      <c r="A1177" s="555" t="s">
        <v>1693</v>
      </c>
      <c r="B1177" s="556"/>
      <c r="C1177" s="556"/>
      <c r="D1177" s="556"/>
      <c r="E1177" s="556"/>
      <c r="F1177" s="556"/>
      <c r="G1177" s="556"/>
      <c r="H1177" s="556"/>
      <c r="I1177" s="557"/>
      <c r="J1177" s="283">
        <f>+J403+J954+J997+J1175</f>
        <v>640844149</v>
      </c>
    </row>
    <row r="1178" spans="1:14">
      <c r="A1178" s="279"/>
      <c r="B1178" s="280"/>
      <c r="C1178" s="281"/>
      <c r="D1178" s="280"/>
      <c r="E1178" s="280"/>
      <c r="F1178" s="280"/>
      <c r="G1178" s="280"/>
      <c r="H1178" s="280"/>
      <c r="I1178" s="282"/>
      <c r="J1178" s="282"/>
    </row>
    <row r="1179" spans="1:14">
      <c r="A1179" s="284" t="s">
        <v>894</v>
      </c>
      <c r="B1179" s="284"/>
      <c r="C1179" s="284"/>
      <c r="D1179" s="285"/>
      <c r="E1179" s="285"/>
      <c r="F1179" s="286"/>
      <c r="G1179" s="286"/>
      <c r="H1179" s="287"/>
      <c r="I1179" s="287"/>
      <c r="J1179" s="288"/>
      <c r="K1179" s="289"/>
      <c r="L1179" s="109"/>
      <c r="M1179" s="109"/>
      <c r="N1179" s="109"/>
    </row>
    <row r="1180" spans="1:14">
      <c r="A1180" s="284" t="s">
        <v>895</v>
      </c>
      <c r="B1180" s="290"/>
      <c r="C1180" s="290"/>
      <c r="D1180" s="291"/>
      <c r="E1180" s="291"/>
      <c r="F1180" s="292"/>
      <c r="G1180" s="292"/>
      <c r="H1180" s="287"/>
      <c r="I1180" s="287"/>
      <c r="J1180" s="293"/>
    </row>
    <row r="1181" spans="1:14">
      <c r="A1181" s="294"/>
      <c r="B1181" s="294"/>
      <c r="C1181" s="294"/>
      <c r="D1181" s="295"/>
      <c r="E1181" s="295"/>
      <c r="F1181" s="287"/>
      <c r="G1181" s="287"/>
      <c r="H1181" s="287"/>
      <c r="I1181" s="287"/>
      <c r="J1181" s="293"/>
    </row>
    <row r="1182" spans="1:14" s="36" customFormat="1" ht="16">
      <c r="A1182" s="296" t="s">
        <v>1694</v>
      </c>
      <c r="B1182" s="297"/>
      <c r="C1182" s="297"/>
      <c r="D1182" s="297"/>
      <c r="E1182" s="297"/>
      <c r="F1182" s="297"/>
      <c r="G1182" s="297"/>
      <c r="H1182" s="297"/>
      <c r="I1182" s="298"/>
      <c r="J1182" s="298"/>
      <c r="K1182" s="298"/>
    </row>
    <row r="1183" spans="1:14" s="36" customFormat="1" ht="16">
      <c r="A1183" s="298"/>
      <c r="B1183" s="298"/>
      <c r="C1183" s="298"/>
      <c r="D1183" s="298" t="s">
        <v>1695</v>
      </c>
      <c r="E1183" s="298"/>
      <c r="F1183" s="298"/>
      <c r="G1183" s="298"/>
      <c r="H1183" s="298"/>
      <c r="I1183" s="298"/>
      <c r="J1183" s="298"/>
      <c r="K1183" s="298"/>
    </row>
    <row r="1184" spans="1:14" s="36" customFormat="1" ht="15.75" customHeight="1">
      <c r="A1184" s="298"/>
      <c r="B1184" s="298"/>
      <c r="C1184" s="298"/>
      <c r="D1184" s="298"/>
      <c r="E1184" s="298"/>
      <c r="F1184" s="298"/>
      <c r="G1184" s="298"/>
      <c r="H1184" s="299"/>
      <c r="I1184" s="298"/>
      <c r="J1184" s="298"/>
      <c r="K1184" s="298"/>
    </row>
    <row r="1185" spans="1:11" s="36" customFormat="1" ht="15" customHeight="1">
      <c r="A1185" s="558" t="s">
        <v>1696</v>
      </c>
      <c r="B1185" s="558"/>
      <c r="C1185" s="558"/>
      <c r="D1185" s="558"/>
      <c r="E1185" s="558"/>
      <c r="F1185" s="558"/>
      <c r="G1185" s="558"/>
      <c r="H1185" s="558"/>
      <c r="I1185" s="558"/>
      <c r="J1185" s="558"/>
      <c r="K1185" s="297"/>
    </row>
    <row r="1186" spans="1:11" s="36" customFormat="1" ht="16">
      <c r="A1186" s="559" t="s">
        <v>1697</v>
      </c>
      <c r="B1186" s="559"/>
      <c r="C1186" s="559"/>
      <c r="D1186" s="559"/>
      <c r="E1186" s="559"/>
      <c r="F1186" s="559"/>
      <c r="G1186" s="559"/>
      <c r="H1186" s="559"/>
      <c r="I1186" s="559"/>
      <c r="J1186" s="559"/>
      <c r="K1186" s="301"/>
    </row>
    <row r="1187" spans="1:11" s="42" customFormat="1" ht="16">
      <c r="A1187" s="298"/>
      <c r="B1187" s="298"/>
      <c r="C1187" s="298"/>
      <c r="D1187" s="298"/>
      <c r="E1187" s="298"/>
      <c r="F1187" s="298"/>
      <c r="G1187" s="298"/>
      <c r="H1187" s="300"/>
      <c r="I1187" s="298"/>
      <c r="J1187" s="298"/>
      <c r="K1187" s="298"/>
    </row>
    <row r="1188" spans="1:11" s="42" customFormat="1" ht="30" customHeight="1">
      <c r="A1188" s="298"/>
      <c r="B1188" s="298"/>
      <c r="C1188" s="298"/>
      <c r="D1188" s="298"/>
      <c r="E1188" s="298"/>
      <c r="F1188" s="298"/>
      <c r="G1188" s="298"/>
      <c r="H1188" s="300"/>
      <c r="I1188" s="298"/>
      <c r="J1188" s="298"/>
      <c r="K1188" s="298"/>
    </row>
    <row r="1189" spans="1:11" s="42" customFormat="1" ht="16">
      <c r="A1189" s="560" t="s">
        <v>1698</v>
      </c>
      <c r="B1189" s="560"/>
      <c r="C1189" s="302"/>
      <c r="D1189" s="302"/>
      <c r="E1189" s="302"/>
      <c r="F1189" s="302"/>
      <c r="G1189" s="302"/>
      <c r="H1189" s="298"/>
      <c r="I1189" s="298"/>
      <c r="J1189" s="298"/>
      <c r="K1189" s="298"/>
    </row>
    <row r="1190" spans="1:11" s="42" customFormat="1" ht="15.75" customHeight="1">
      <c r="A1190" s="298"/>
      <c r="B1190" s="298"/>
      <c r="C1190" s="298"/>
      <c r="D1190" s="298"/>
      <c r="E1190" s="298"/>
      <c r="F1190" s="298"/>
      <c r="G1190" s="298"/>
      <c r="H1190" s="298"/>
      <c r="I1190" s="298"/>
      <c r="J1190" s="298"/>
      <c r="K1190" s="298"/>
    </row>
    <row r="1191" spans="1:11" s="42" customFormat="1" ht="15.75" customHeight="1">
      <c r="A1191" s="558" t="s">
        <v>1699</v>
      </c>
      <c r="B1191" s="558"/>
      <c r="C1191" s="558"/>
      <c r="D1191" s="558"/>
      <c r="E1191" s="558"/>
      <c r="F1191" s="558"/>
      <c r="G1191" s="558"/>
      <c r="H1191" s="558"/>
      <c r="I1191" s="558"/>
      <c r="J1191" s="558"/>
      <c r="K1191" s="297"/>
    </row>
    <row r="1192" spans="1:11" s="42" customFormat="1" ht="15" customHeight="1">
      <c r="A1192" s="559" t="s">
        <v>1700</v>
      </c>
      <c r="B1192" s="559"/>
      <c r="C1192" s="559"/>
      <c r="D1192" s="559"/>
      <c r="E1192" s="559"/>
      <c r="F1192" s="559"/>
      <c r="G1192" s="559"/>
      <c r="H1192" s="559"/>
      <c r="I1192" s="559"/>
      <c r="J1192" s="559"/>
      <c r="K1192" s="297"/>
    </row>
    <row r="1193" spans="1:11" s="42" customFormat="1" ht="16">
      <c r="A1193" s="560"/>
      <c r="B1193" s="560"/>
      <c r="C1193" s="302"/>
      <c r="D1193" s="302"/>
      <c r="E1193" s="302"/>
      <c r="F1193" s="302"/>
      <c r="G1193" s="302"/>
      <c r="H1193" s="298"/>
      <c r="I1193" s="298"/>
      <c r="J1193" s="298"/>
      <c r="K1193" s="298"/>
    </row>
    <row r="1194" spans="1:11" s="42" customFormat="1" ht="15.75" customHeight="1">
      <c r="A1194" s="298"/>
      <c r="B1194" s="298"/>
      <c r="C1194" s="298"/>
      <c r="D1194" s="298"/>
      <c r="E1194" s="298"/>
      <c r="F1194" s="298"/>
      <c r="G1194" s="298"/>
      <c r="H1194" s="298"/>
      <c r="I1194" s="298"/>
      <c r="J1194" s="298"/>
      <c r="K1194" s="298"/>
    </row>
    <row r="1195" spans="1:11" s="42" customFormat="1" ht="15.75" customHeight="1">
      <c r="A1195" s="303" t="s">
        <v>1701</v>
      </c>
      <c r="B1195" s="304"/>
      <c r="C1195" s="36"/>
      <c r="D1195" s="36"/>
      <c r="E1195" s="36"/>
      <c r="F1195" s="36"/>
      <c r="G1195" s="36"/>
      <c r="H1195" s="36"/>
      <c r="I1195" s="36"/>
      <c r="J1195" s="36"/>
      <c r="K1195" s="36"/>
    </row>
    <row r="1196" spans="1:11" s="42" customFormat="1" ht="15" customHeight="1">
      <c r="A1196" s="303" t="s">
        <v>1702</v>
      </c>
      <c r="B1196" s="304"/>
      <c r="C1196" s="36"/>
      <c r="D1196" s="36"/>
      <c r="E1196" s="36"/>
      <c r="F1196" s="36"/>
      <c r="G1196" s="36"/>
      <c r="H1196" s="36"/>
      <c r="I1196" s="36"/>
      <c r="J1196" s="36"/>
      <c r="K1196" s="36"/>
    </row>
  </sheetData>
  <mergeCells count="761">
    <mergeCell ref="A1:J1"/>
    <mergeCell ref="A2:J2"/>
    <mergeCell ref="A3:H3"/>
    <mergeCell ref="A6:J6"/>
    <mergeCell ref="A7:J7"/>
    <mergeCell ref="A13:J13"/>
    <mergeCell ref="A15:J15"/>
    <mergeCell ref="A17:J17"/>
    <mergeCell ref="A19:H19"/>
    <mergeCell ref="A21:J21"/>
    <mergeCell ref="A23:H23"/>
    <mergeCell ref="A25:H25"/>
    <mergeCell ref="A27:J27"/>
    <mergeCell ref="A29:H29"/>
    <mergeCell ref="A30:J30"/>
    <mergeCell ref="A31:J31"/>
    <mergeCell ref="A32:J32"/>
    <mergeCell ref="A33:J33"/>
    <mergeCell ref="A34:J34"/>
    <mergeCell ref="A35:J35"/>
    <mergeCell ref="A36:J36"/>
    <mergeCell ref="A37:J37"/>
    <mergeCell ref="A38:J38"/>
    <mergeCell ref="A39:J39"/>
    <mergeCell ref="A40:J40"/>
    <mergeCell ref="A41:J41"/>
    <mergeCell ref="A42:J42"/>
    <mergeCell ref="A43:J43"/>
    <mergeCell ref="A44:J44"/>
    <mergeCell ref="A45:J45"/>
    <mergeCell ref="A46:J46"/>
    <mergeCell ref="A47:J47"/>
    <mergeCell ref="A48:J48"/>
    <mergeCell ref="A49:J49"/>
    <mergeCell ref="A50:J50"/>
    <mergeCell ref="A51:J51"/>
    <mergeCell ref="A52:J52"/>
    <mergeCell ref="A53:J53"/>
    <mergeCell ref="A55:H55"/>
    <mergeCell ref="A57:J57"/>
    <mergeCell ref="A59:H59"/>
    <mergeCell ref="B61:J61"/>
    <mergeCell ref="B62:J62"/>
    <mergeCell ref="B63:J63"/>
    <mergeCell ref="B64:J64"/>
    <mergeCell ref="A92:H92"/>
    <mergeCell ref="A94:J94"/>
    <mergeCell ref="A96:H96"/>
    <mergeCell ref="A98:F98"/>
    <mergeCell ref="G98:I98"/>
    <mergeCell ref="A99:F99"/>
    <mergeCell ref="G99:I99"/>
    <mergeCell ref="A100:F100"/>
    <mergeCell ref="G100:I100"/>
    <mergeCell ref="A102:G102"/>
    <mergeCell ref="A103:G103"/>
    <mergeCell ref="A104:G104"/>
    <mergeCell ref="A105:G105"/>
    <mergeCell ref="A106:G106"/>
    <mergeCell ref="A107:G107"/>
    <mergeCell ref="A108:G108"/>
    <mergeCell ref="A109:G109"/>
    <mergeCell ref="A111:J111"/>
    <mergeCell ref="A112:J112"/>
    <mergeCell ref="A113:B113"/>
    <mergeCell ref="C113:D113"/>
    <mergeCell ref="E113:G113"/>
    <mergeCell ref="I113:J113"/>
    <mergeCell ref="A114:B114"/>
    <mergeCell ref="C114:D114"/>
    <mergeCell ref="E114:G114"/>
    <mergeCell ref="I114:J114"/>
    <mergeCell ref="A115:B115"/>
    <mergeCell ref="C115:D115"/>
    <mergeCell ref="E115:G115"/>
    <mergeCell ref="I115:J115"/>
    <mergeCell ref="A116:B116"/>
    <mergeCell ref="C116:D116"/>
    <mergeCell ref="E116:G116"/>
    <mergeCell ref="I116:J116"/>
    <mergeCell ref="A117:B117"/>
    <mergeCell ref="C117:D117"/>
    <mergeCell ref="E117:G117"/>
    <mergeCell ref="I117:J117"/>
    <mergeCell ref="A118:B118"/>
    <mergeCell ref="C118:D118"/>
    <mergeCell ref="E118:G118"/>
    <mergeCell ref="I118:J118"/>
    <mergeCell ref="A119:B119"/>
    <mergeCell ref="C119:D119"/>
    <mergeCell ref="E119:G119"/>
    <mergeCell ref="I119:J119"/>
    <mergeCell ref="A120:B120"/>
    <mergeCell ref="C120:D120"/>
    <mergeCell ref="E120:G120"/>
    <mergeCell ref="I120:J120"/>
    <mergeCell ref="A121:B121"/>
    <mergeCell ref="C121:D121"/>
    <mergeCell ref="E121:G121"/>
    <mergeCell ref="I121:J121"/>
    <mergeCell ref="A122:B122"/>
    <mergeCell ref="C122:D122"/>
    <mergeCell ref="E122:G122"/>
    <mergeCell ref="I122:J122"/>
    <mergeCell ref="A123:B123"/>
    <mergeCell ref="C123:D123"/>
    <mergeCell ref="E123:G123"/>
    <mergeCell ref="I123:J123"/>
    <mergeCell ref="A124:B124"/>
    <mergeCell ref="C124:D124"/>
    <mergeCell ref="E124:G124"/>
    <mergeCell ref="I124:J124"/>
    <mergeCell ref="A125:B125"/>
    <mergeCell ref="C125:D125"/>
    <mergeCell ref="E125:G125"/>
    <mergeCell ref="I125:J125"/>
    <mergeCell ref="A126:B126"/>
    <mergeCell ref="C126:D126"/>
    <mergeCell ref="E126:G126"/>
    <mergeCell ref="I126:J126"/>
    <mergeCell ref="A127:B127"/>
    <mergeCell ref="C127:D127"/>
    <mergeCell ref="E127:G127"/>
    <mergeCell ref="I127:J127"/>
    <mergeCell ref="A128:B128"/>
    <mergeCell ref="C128:D128"/>
    <mergeCell ref="E128:G128"/>
    <mergeCell ref="I128:J128"/>
    <mergeCell ref="A129:B129"/>
    <mergeCell ref="C129:D129"/>
    <mergeCell ref="E129:G129"/>
    <mergeCell ref="I129:J129"/>
    <mergeCell ref="A130:B130"/>
    <mergeCell ref="C130:D130"/>
    <mergeCell ref="E130:G130"/>
    <mergeCell ref="I130:J130"/>
    <mergeCell ref="A131:B131"/>
    <mergeCell ref="C131:D131"/>
    <mergeCell ref="E131:G131"/>
    <mergeCell ref="I131:J131"/>
    <mergeCell ref="A132:B132"/>
    <mergeCell ref="C132:D132"/>
    <mergeCell ref="E132:G132"/>
    <mergeCell ref="I132:J132"/>
    <mergeCell ref="A133:B133"/>
    <mergeCell ref="C133:D133"/>
    <mergeCell ref="E133:G133"/>
    <mergeCell ref="I133:J133"/>
    <mergeCell ref="A134:B134"/>
    <mergeCell ref="C134:D134"/>
    <mergeCell ref="E134:G134"/>
    <mergeCell ref="I134:J134"/>
    <mergeCell ref="A135:B135"/>
    <mergeCell ref="C135:D135"/>
    <mergeCell ref="E135:G135"/>
    <mergeCell ref="I135:J135"/>
    <mergeCell ref="A136:B136"/>
    <mergeCell ref="C136:D136"/>
    <mergeCell ref="E136:G136"/>
    <mergeCell ref="I136:J136"/>
    <mergeCell ref="A137:B137"/>
    <mergeCell ref="C137:D137"/>
    <mergeCell ref="E137:G137"/>
    <mergeCell ref="I137:J137"/>
    <mergeCell ref="A138:B138"/>
    <mergeCell ref="C138:D138"/>
    <mergeCell ref="E138:G138"/>
    <mergeCell ref="I138:J138"/>
    <mergeCell ref="A139:B139"/>
    <mergeCell ref="C139:D139"/>
    <mergeCell ref="E139:G139"/>
    <mergeCell ref="I139:J139"/>
    <mergeCell ref="A140:B140"/>
    <mergeCell ref="C140:D140"/>
    <mergeCell ref="E140:G140"/>
    <mergeCell ref="I140:J140"/>
    <mergeCell ref="A141:B141"/>
    <mergeCell ref="C141:D141"/>
    <mergeCell ref="E141:G141"/>
    <mergeCell ref="I141:J141"/>
    <mergeCell ref="A142:B142"/>
    <mergeCell ref="C142:D142"/>
    <mergeCell ref="E142:G142"/>
    <mergeCell ref="I142:J142"/>
    <mergeCell ref="A143:B143"/>
    <mergeCell ref="C143:D143"/>
    <mergeCell ref="E143:G143"/>
    <mergeCell ref="I143:J143"/>
    <mergeCell ref="A144:B144"/>
    <mergeCell ref="C144:D144"/>
    <mergeCell ref="E144:G144"/>
    <mergeCell ref="I144:J144"/>
    <mergeCell ref="A145:B145"/>
    <mergeCell ref="C145:D145"/>
    <mergeCell ref="E145:G145"/>
    <mergeCell ref="I145:J145"/>
    <mergeCell ref="A146:B146"/>
    <mergeCell ref="C146:D146"/>
    <mergeCell ref="E146:G146"/>
    <mergeCell ref="I146:J146"/>
    <mergeCell ref="A147:B147"/>
    <mergeCell ref="C147:D147"/>
    <mergeCell ref="E147:G147"/>
    <mergeCell ref="I147:J147"/>
    <mergeCell ref="A148:B148"/>
    <mergeCell ref="C148:D148"/>
    <mergeCell ref="E148:G148"/>
    <mergeCell ref="I148:J148"/>
    <mergeCell ref="A149:B149"/>
    <mergeCell ref="C149:D149"/>
    <mergeCell ref="E149:G149"/>
    <mergeCell ref="I149:J149"/>
    <mergeCell ref="A150:B150"/>
    <mergeCell ref="C150:D150"/>
    <mergeCell ref="E150:G150"/>
    <mergeCell ref="I150:J150"/>
    <mergeCell ref="A151:B151"/>
    <mergeCell ref="C151:D151"/>
    <mergeCell ref="E151:G151"/>
    <mergeCell ref="I151:J151"/>
    <mergeCell ref="A152:B152"/>
    <mergeCell ref="C152:D152"/>
    <mergeCell ref="E152:G152"/>
    <mergeCell ref="I152:J152"/>
    <mergeCell ref="A153:B153"/>
    <mergeCell ref="C153:D153"/>
    <mergeCell ref="E153:G153"/>
    <mergeCell ref="I153:J153"/>
    <mergeCell ref="A154:B154"/>
    <mergeCell ref="C154:D154"/>
    <mergeCell ref="E154:G154"/>
    <mergeCell ref="I154:J154"/>
    <mergeCell ref="A155:B155"/>
    <mergeCell ref="C155:D155"/>
    <mergeCell ref="E155:G155"/>
    <mergeCell ref="I155:J155"/>
    <mergeCell ref="A156:B156"/>
    <mergeCell ref="C156:D156"/>
    <mergeCell ref="E156:G156"/>
    <mergeCell ref="I156:J156"/>
    <mergeCell ref="A157:B157"/>
    <mergeCell ref="C157:D157"/>
    <mergeCell ref="E157:G157"/>
    <mergeCell ref="I157:J157"/>
    <mergeCell ref="A158:B158"/>
    <mergeCell ref="C158:D158"/>
    <mergeCell ref="E158:G158"/>
    <mergeCell ref="I158:J158"/>
    <mergeCell ref="A159:G159"/>
    <mergeCell ref="I159:J159"/>
    <mergeCell ref="A161:I161"/>
    <mergeCell ref="C162:E162"/>
    <mergeCell ref="F162:I162"/>
    <mergeCell ref="A163:J163"/>
    <mergeCell ref="A164:J164"/>
    <mergeCell ref="A167:J167"/>
    <mergeCell ref="A168:J168"/>
    <mergeCell ref="A169:J169"/>
    <mergeCell ref="A170:J170"/>
    <mergeCell ref="A171:C171"/>
    <mergeCell ref="D171:G171"/>
    <mergeCell ref="H171:J171"/>
    <mergeCell ref="A172:C172"/>
    <mergeCell ref="D172:G172"/>
    <mergeCell ref="H172:J172"/>
    <mergeCell ref="A177:J177"/>
    <mergeCell ref="A178:C178"/>
    <mergeCell ref="D178:G178"/>
    <mergeCell ref="H178:J178"/>
    <mergeCell ref="A179:C179"/>
    <mergeCell ref="D179:G179"/>
    <mergeCell ref="H179:J179"/>
    <mergeCell ref="A182:I182"/>
    <mergeCell ref="A184:J184"/>
    <mergeCell ref="A185:J185"/>
    <mergeCell ref="A186:J186"/>
    <mergeCell ref="A187:J187"/>
    <mergeCell ref="A188:C188"/>
    <mergeCell ref="D188:G188"/>
    <mergeCell ref="H188:J188"/>
    <mergeCell ref="A189:C189"/>
    <mergeCell ref="D189:G189"/>
    <mergeCell ref="H189:J189"/>
    <mergeCell ref="A192:J192"/>
    <mergeCell ref="A193:C193"/>
    <mergeCell ref="D193:G193"/>
    <mergeCell ref="H193:J193"/>
    <mergeCell ref="A194:C194"/>
    <mergeCell ref="D194:G194"/>
    <mergeCell ref="H194:J194"/>
    <mergeCell ref="A197:I197"/>
    <mergeCell ref="A199:J199"/>
    <mergeCell ref="A200:J200"/>
    <mergeCell ref="A201:J201"/>
    <mergeCell ref="A202:J202"/>
    <mergeCell ref="A203:C203"/>
    <mergeCell ref="D203:G203"/>
    <mergeCell ref="H203:J203"/>
    <mergeCell ref="A204:C204"/>
    <mergeCell ref="D204:G204"/>
    <mergeCell ref="H204:J204"/>
    <mergeCell ref="A207:I207"/>
    <mergeCell ref="A209:J209"/>
    <mergeCell ref="A210:J210"/>
    <mergeCell ref="A211:J211"/>
    <mergeCell ref="A212:C212"/>
    <mergeCell ref="D212:G212"/>
    <mergeCell ref="H212:J212"/>
    <mergeCell ref="A213:C213"/>
    <mergeCell ref="D213:G213"/>
    <mergeCell ref="H213:J213"/>
    <mergeCell ref="A216:I216"/>
    <mergeCell ref="A218:J218"/>
    <mergeCell ref="A219:J219"/>
    <mergeCell ref="A220:J220"/>
    <mergeCell ref="A221:C221"/>
    <mergeCell ref="D221:G221"/>
    <mergeCell ref="H221:J221"/>
    <mergeCell ref="A222:C222"/>
    <mergeCell ref="D222:G222"/>
    <mergeCell ref="H222:J222"/>
    <mergeCell ref="A226:C226"/>
    <mergeCell ref="D226:G226"/>
    <mergeCell ref="H226:J226"/>
    <mergeCell ref="A227:C227"/>
    <mergeCell ref="D227:G227"/>
    <mergeCell ref="H227:J227"/>
    <mergeCell ref="A230:I230"/>
    <mergeCell ref="A232:J232"/>
    <mergeCell ref="A233:J233"/>
    <mergeCell ref="A234:J234"/>
    <mergeCell ref="A235:J235"/>
    <mergeCell ref="A236:C236"/>
    <mergeCell ref="D236:G236"/>
    <mergeCell ref="H236:J236"/>
    <mergeCell ref="A237:C237"/>
    <mergeCell ref="D237:G237"/>
    <mergeCell ref="H237:J237"/>
    <mergeCell ref="A241:J241"/>
    <mergeCell ref="A242:J242"/>
    <mergeCell ref="A243:C243"/>
    <mergeCell ref="D243:G243"/>
    <mergeCell ref="H243:J243"/>
    <mergeCell ref="A244:C244"/>
    <mergeCell ref="D244:G244"/>
    <mergeCell ref="H244:J244"/>
    <mergeCell ref="A247:J247"/>
    <mergeCell ref="A248:J248"/>
    <mergeCell ref="A249:C249"/>
    <mergeCell ref="D249:G249"/>
    <mergeCell ref="H249:J249"/>
    <mergeCell ref="A250:C250"/>
    <mergeCell ref="D250:G250"/>
    <mergeCell ref="H250:J250"/>
    <mergeCell ref="A257:I257"/>
    <mergeCell ref="A259:J259"/>
    <mergeCell ref="A260:J260"/>
    <mergeCell ref="A261:J261"/>
    <mergeCell ref="A263:J263"/>
    <mergeCell ref="A264:J264"/>
    <mergeCell ref="A265:C265"/>
    <mergeCell ref="D265:G265"/>
    <mergeCell ref="H265:J265"/>
    <mergeCell ref="A266:C266"/>
    <mergeCell ref="D266:G266"/>
    <mergeCell ref="H266:J266"/>
    <mergeCell ref="A269:I269"/>
    <mergeCell ref="A271:J271"/>
    <mergeCell ref="A272:J272"/>
    <mergeCell ref="A273:C273"/>
    <mergeCell ref="D273:G273"/>
    <mergeCell ref="H273:J273"/>
    <mergeCell ref="A274:C274"/>
    <mergeCell ref="D274:G274"/>
    <mergeCell ref="H274:J274"/>
    <mergeCell ref="A279:I279"/>
    <mergeCell ref="A281:J281"/>
    <mergeCell ref="A282:J282"/>
    <mergeCell ref="A283:C283"/>
    <mergeCell ref="D283:G283"/>
    <mergeCell ref="H283:J283"/>
    <mergeCell ref="A284:C284"/>
    <mergeCell ref="D284:G284"/>
    <mergeCell ref="H284:J284"/>
    <mergeCell ref="A290:I290"/>
    <mergeCell ref="A292:J292"/>
    <mergeCell ref="A293:J293"/>
    <mergeCell ref="A294:C294"/>
    <mergeCell ref="D294:G294"/>
    <mergeCell ref="H294:J294"/>
    <mergeCell ref="A295:C295"/>
    <mergeCell ref="D295:G295"/>
    <mergeCell ref="H295:J295"/>
    <mergeCell ref="A299:I299"/>
    <mergeCell ref="A301:J301"/>
    <mergeCell ref="A302:J302"/>
    <mergeCell ref="A303:C303"/>
    <mergeCell ref="D303:G303"/>
    <mergeCell ref="H303:J303"/>
    <mergeCell ref="A304:C304"/>
    <mergeCell ref="D304:G304"/>
    <mergeCell ref="H304:J304"/>
    <mergeCell ref="A307:I307"/>
    <mergeCell ref="A309:J309"/>
    <mergeCell ref="A310:J310"/>
    <mergeCell ref="A311:C311"/>
    <mergeCell ref="D311:G311"/>
    <mergeCell ref="H311:J311"/>
    <mergeCell ref="A312:C312"/>
    <mergeCell ref="D312:G312"/>
    <mergeCell ref="H312:J312"/>
    <mergeCell ref="A321:I321"/>
    <mergeCell ref="A323:J323"/>
    <mergeCell ref="A324:J324"/>
    <mergeCell ref="A325:C325"/>
    <mergeCell ref="D325:G325"/>
    <mergeCell ref="H325:J325"/>
    <mergeCell ref="A326:C326"/>
    <mergeCell ref="D326:G326"/>
    <mergeCell ref="H326:J326"/>
    <mergeCell ref="A329:I329"/>
    <mergeCell ref="A331:J331"/>
    <mergeCell ref="A332:J332"/>
    <mergeCell ref="A333:C333"/>
    <mergeCell ref="D333:G333"/>
    <mergeCell ref="H333:J333"/>
    <mergeCell ref="A334:C334"/>
    <mergeCell ref="D334:G334"/>
    <mergeCell ref="H334:J334"/>
    <mergeCell ref="A340:I340"/>
    <mergeCell ref="A342:J342"/>
    <mergeCell ref="A343:J343"/>
    <mergeCell ref="A344:J344"/>
    <mergeCell ref="A345:J345"/>
    <mergeCell ref="A346:J346"/>
    <mergeCell ref="A347:J347"/>
    <mergeCell ref="A348:J348"/>
    <mergeCell ref="A349:J349"/>
    <mergeCell ref="A350:J350"/>
    <mergeCell ref="A351:J351"/>
    <mergeCell ref="A352:J352"/>
    <mergeCell ref="A353:J353"/>
    <mergeCell ref="A354:J354"/>
    <mergeCell ref="A355:J355"/>
    <mergeCell ref="A356:J356"/>
    <mergeCell ref="A357:J357"/>
    <mergeCell ref="A358:J358"/>
    <mergeCell ref="A359:J359"/>
    <mergeCell ref="A383:C383"/>
    <mergeCell ref="D383:G383"/>
    <mergeCell ref="H383:J383"/>
    <mergeCell ref="A384:C384"/>
    <mergeCell ref="D384:G384"/>
    <mergeCell ref="H384:J384"/>
    <mergeCell ref="A391:I391"/>
    <mergeCell ref="A393:J393"/>
    <mergeCell ref="A394:J394"/>
    <mergeCell ref="A395:J395"/>
    <mergeCell ref="A396:C396"/>
    <mergeCell ref="D396:G396"/>
    <mergeCell ref="H396:J396"/>
    <mergeCell ref="A397:C397"/>
    <mergeCell ref="D397:G397"/>
    <mergeCell ref="H397:J397"/>
    <mergeCell ref="A401:I401"/>
    <mergeCell ref="A403:I403"/>
    <mergeCell ref="A405:J405"/>
    <mergeCell ref="A407:J407"/>
    <mergeCell ref="A408:J408"/>
    <mergeCell ref="A409:J409"/>
    <mergeCell ref="A410:C410"/>
    <mergeCell ref="D410:G410"/>
    <mergeCell ref="H410:J410"/>
    <mergeCell ref="A411:C411"/>
    <mergeCell ref="D411:G411"/>
    <mergeCell ref="H411:J411"/>
    <mergeCell ref="A425:I425"/>
    <mergeCell ref="A427:J427"/>
    <mergeCell ref="A428:J428"/>
    <mergeCell ref="K428:L428"/>
    <mergeCell ref="A429:J429"/>
    <mergeCell ref="A430:C430"/>
    <mergeCell ref="D430:G430"/>
    <mergeCell ref="H430:J430"/>
    <mergeCell ref="A431:C431"/>
    <mergeCell ref="D431:G431"/>
    <mergeCell ref="H431:J431"/>
    <mergeCell ref="A882:I882"/>
    <mergeCell ref="A884:J884"/>
    <mergeCell ref="A885:J885"/>
    <mergeCell ref="A886:J886"/>
    <mergeCell ref="A887:C887"/>
    <mergeCell ref="D887:G887"/>
    <mergeCell ref="H887:J887"/>
    <mergeCell ref="A888:C888"/>
    <mergeCell ref="D888:G888"/>
    <mergeCell ref="H888:J888"/>
    <mergeCell ref="A902:I902"/>
    <mergeCell ref="A904:C904"/>
    <mergeCell ref="D904:G904"/>
    <mergeCell ref="H904:J904"/>
    <mergeCell ref="A905:C905"/>
    <mergeCell ref="D905:G905"/>
    <mergeCell ref="H905:J905"/>
    <mergeCell ref="A913:I913"/>
    <mergeCell ref="A915:J915"/>
    <mergeCell ref="A916:J916"/>
    <mergeCell ref="A917:J917"/>
    <mergeCell ref="A918:C918"/>
    <mergeCell ref="D918:G918"/>
    <mergeCell ref="H918:J918"/>
    <mergeCell ref="A919:C919"/>
    <mergeCell ref="D919:G919"/>
    <mergeCell ref="H919:J919"/>
    <mergeCell ref="A931:I931"/>
    <mergeCell ref="A933:J933"/>
    <mergeCell ref="A934:J934"/>
    <mergeCell ref="A935:J935"/>
    <mergeCell ref="A936:C936"/>
    <mergeCell ref="D936:G936"/>
    <mergeCell ref="H936:J936"/>
    <mergeCell ref="A937:C937"/>
    <mergeCell ref="D937:G937"/>
    <mergeCell ref="H937:J937"/>
    <mergeCell ref="A943:I943"/>
    <mergeCell ref="A945:J945"/>
    <mergeCell ref="A946:J946"/>
    <mergeCell ref="A947:J947"/>
    <mergeCell ref="A948:C948"/>
    <mergeCell ref="D948:G948"/>
    <mergeCell ref="H948:J948"/>
    <mergeCell ref="A949:C949"/>
    <mergeCell ref="D949:G949"/>
    <mergeCell ref="H949:J949"/>
    <mergeCell ref="A952:I952"/>
    <mergeCell ref="A954:I954"/>
    <mergeCell ref="A956:J956"/>
    <mergeCell ref="A958:J958"/>
    <mergeCell ref="A959:J959"/>
    <mergeCell ref="A960:J960"/>
    <mergeCell ref="A962:C962"/>
    <mergeCell ref="D962:G962"/>
    <mergeCell ref="H962:J962"/>
    <mergeCell ref="A965:I965"/>
    <mergeCell ref="A967:J967"/>
    <mergeCell ref="A968:J968"/>
    <mergeCell ref="A969:J969"/>
    <mergeCell ref="A970:C970"/>
    <mergeCell ref="D970:G970"/>
    <mergeCell ref="H970:J970"/>
    <mergeCell ref="A971:C971"/>
    <mergeCell ref="D971:G971"/>
    <mergeCell ref="H971:J971"/>
    <mergeCell ref="A976:I976"/>
    <mergeCell ref="A978:J978"/>
    <mergeCell ref="A979:J979"/>
    <mergeCell ref="A980:J980"/>
    <mergeCell ref="A981:C981"/>
    <mergeCell ref="D981:G981"/>
    <mergeCell ref="H981:J981"/>
    <mergeCell ref="A982:C982"/>
    <mergeCell ref="D982:G982"/>
    <mergeCell ref="H982:J982"/>
    <mergeCell ref="A986:I986"/>
    <mergeCell ref="A988:J988"/>
    <mergeCell ref="A989:J989"/>
    <mergeCell ref="A990:J990"/>
    <mergeCell ref="A991:C991"/>
    <mergeCell ref="D991:G991"/>
    <mergeCell ref="H991:J991"/>
    <mergeCell ref="A992:C992"/>
    <mergeCell ref="D992:G992"/>
    <mergeCell ref="H992:J992"/>
    <mergeCell ref="A995:I995"/>
    <mergeCell ref="A997:I997"/>
    <mergeCell ref="A999:J999"/>
    <mergeCell ref="A1001:J1001"/>
    <mergeCell ref="A1002:J1002"/>
    <mergeCell ref="A1003:J1003"/>
    <mergeCell ref="A1004:C1004"/>
    <mergeCell ref="D1004:G1004"/>
    <mergeCell ref="H1004:J1004"/>
    <mergeCell ref="A1005:C1005"/>
    <mergeCell ref="D1005:G1005"/>
    <mergeCell ref="H1005:J1005"/>
    <mergeCell ref="A1009:I1009"/>
    <mergeCell ref="A1010:J1010"/>
    <mergeCell ref="A1011:J1011"/>
    <mergeCell ref="A1012:J1012"/>
    <mergeCell ref="A1013:J1013"/>
    <mergeCell ref="A1014:C1014"/>
    <mergeCell ref="D1014:G1014"/>
    <mergeCell ref="H1014:J1014"/>
    <mergeCell ref="A1015:C1015"/>
    <mergeCell ref="D1015:G1015"/>
    <mergeCell ref="H1015:J1015"/>
    <mergeCell ref="A1018:I1018"/>
    <mergeCell ref="A1020:J1020"/>
    <mergeCell ref="A1021:J1021"/>
    <mergeCell ref="A1022:J1022"/>
    <mergeCell ref="A1023:C1023"/>
    <mergeCell ref="D1023:G1023"/>
    <mergeCell ref="H1023:J1023"/>
    <mergeCell ref="A1024:C1024"/>
    <mergeCell ref="D1024:G1024"/>
    <mergeCell ref="H1024:J1024"/>
    <mergeCell ref="A1028:I1028"/>
    <mergeCell ref="A1030:J1030"/>
    <mergeCell ref="A1031:J1031"/>
    <mergeCell ref="A1032:J1032"/>
    <mergeCell ref="A1033:C1033"/>
    <mergeCell ref="D1033:G1033"/>
    <mergeCell ref="H1033:J1033"/>
    <mergeCell ref="A1034:C1034"/>
    <mergeCell ref="D1034:G1034"/>
    <mergeCell ref="H1034:J1034"/>
    <mergeCell ref="A1040:I1040"/>
    <mergeCell ref="A1042:J1042"/>
    <mergeCell ref="A1043:J1043"/>
    <mergeCell ref="A1044:J1044"/>
    <mergeCell ref="A1045:C1045"/>
    <mergeCell ref="D1045:G1045"/>
    <mergeCell ref="H1045:J1045"/>
    <mergeCell ref="A1046:C1046"/>
    <mergeCell ref="D1046:G1046"/>
    <mergeCell ref="H1046:J1046"/>
    <mergeCell ref="A1053:I1053"/>
    <mergeCell ref="A1055:J1055"/>
    <mergeCell ref="A1056:J1056"/>
    <mergeCell ref="A1057:J1057"/>
    <mergeCell ref="A1058:C1058"/>
    <mergeCell ref="D1058:G1058"/>
    <mergeCell ref="H1058:J1058"/>
    <mergeCell ref="A1059:C1059"/>
    <mergeCell ref="D1059:G1059"/>
    <mergeCell ref="H1059:J1059"/>
    <mergeCell ref="A1063:I1063"/>
    <mergeCell ref="A1065:J1065"/>
    <mergeCell ref="A1066:J1066"/>
    <mergeCell ref="A1067:J1067"/>
    <mergeCell ref="A1068:C1068"/>
    <mergeCell ref="D1068:G1068"/>
    <mergeCell ref="H1068:J1068"/>
    <mergeCell ref="A1069:C1069"/>
    <mergeCell ref="D1069:G1069"/>
    <mergeCell ref="H1069:J1069"/>
    <mergeCell ref="A1072:I1072"/>
    <mergeCell ref="A1074:J1074"/>
    <mergeCell ref="A1075:J1075"/>
    <mergeCell ref="A1076:J1076"/>
    <mergeCell ref="A1077:C1077"/>
    <mergeCell ref="D1077:G1077"/>
    <mergeCell ref="H1077:J1077"/>
    <mergeCell ref="A1078:C1078"/>
    <mergeCell ref="D1078:G1078"/>
    <mergeCell ref="H1078:J1078"/>
    <mergeCell ref="A1081:I1081"/>
    <mergeCell ref="A1083:J1083"/>
    <mergeCell ref="A1084:J1084"/>
    <mergeCell ref="A1085:J1085"/>
    <mergeCell ref="A1086:D1086"/>
    <mergeCell ref="E1086:F1086"/>
    <mergeCell ref="G1086:J1086"/>
    <mergeCell ref="A1087:D1087"/>
    <mergeCell ref="E1087:F1087"/>
    <mergeCell ref="G1087:J1087"/>
    <mergeCell ref="A1090:I1090"/>
    <mergeCell ref="A1092:J1092"/>
    <mergeCell ref="A1093:D1093"/>
    <mergeCell ref="E1093:F1093"/>
    <mergeCell ref="G1093:J1093"/>
    <mergeCell ref="A1094:D1094"/>
    <mergeCell ref="E1094:F1094"/>
    <mergeCell ref="G1094:J1094"/>
    <mergeCell ref="A1097:I1097"/>
    <mergeCell ref="A1099:J1099"/>
    <mergeCell ref="A1100:J1100"/>
    <mergeCell ref="A1101:D1101"/>
    <mergeCell ref="E1101:F1101"/>
    <mergeCell ref="G1101:J1101"/>
    <mergeCell ref="A1102:D1102"/>
    <mergeCell ref="E1102:F1102"/>
    <mergeCell ref="G1102:J1102"/>
    <mergeCell ref="A1105:I1105"/>
    <mergeCell ref="A1107:J1107"/>
    <mergeCell ref="A1108:C1108"/>
    <mergeCell ref="D1108:G1108"/>
    <mergeCell ref="H1108:J1108"/>
    <mergeCell ref="A1109:C1109"/>
    <mergeCell ref="D1109:G1109"/>
    <mergeCell ref="H1109:J1109"/>
    <mergeCell ref="A1112:I1112"/>
    <mergeCell ref="A1115:J1115"/>
    <mergeCell ref="A1116:J1116"/>
    <mergeCell ref="A1117:J1117"/>
    <mergeCell ref="A1118:C1118"/>
    <mergeCell ref="D1118:G1118"/>
    <mergeCell ref="H1118:J1118"/>
    <mergeCell ref="A1119:C1119"/>
    <mergeCell ref="D1119:G1119"/>
    <mergeCell ref="H1119:J1119"/>
    <mergeCell ref="A1128:I1128"/>
    <mergeCell ref="A1129:J1129"/>
    <mergeCell ref="A1130:J1130"/>
    <mergeCell ref="A1131:C1131"/>
    <mergeCell ref="D1131:G1131"/>
    <mergeCell ref="H1131:J1131"/>
    <mergeCell ref="A1132:C1132"/>
    <mergeCell ref="D1132:G1132"/>
    <mergeCell ref="H1132:J1132"/>
    <mergeCell ref="D1149:G1149"/>
    <mergeCell ref="H1149:J1149"/>
    <mergeCell ref="A1150:C1150"/>
    <mergeCell ref="D1150:G1150"/>
    <mergeCell ref="H1150:J1150"/>
    <mergeCell ref="A1135:I1135"/>
    <mergeCell ref="A1136:J1136"/>
    <mergeCell ref="A1137:J1137"/>
    <mergeCell ref="A1138:J1138"/>
    <mergeCell ref="A1139:J1139"/>
    <mergeCell ref="A1140:C1140"/>
    <mergeCell ref="D1140:G1140"/>
    <mergeCell ref="H1140:J1140"/>
    <mergeCell ref="A1141:C1141"/>
    <mergeCell ref="D1141:G1141"/>
    <mergeCell ref="H1141:J1141"/>
    <mergeCell ref="A1193:B1193"/>
    <mergeCell ref="A1164:I1164"/>
    <mergeCell ref="A1166:J1166"/>
    <mergeCell ref="A1167:J1167"/>
    <mergeCell ref="A1168:J1168"/>
    <mergeCell ref="A1169:C1169"/>
    <mergeCell ref="D1169:G1169"/>
    <mergeCell ref="H1169:J1169"/>
    <mergeCell ref="A1170:C1170"/>
    <mergeCell ref="D1170:G1170"/>
    <mergeCell ref="H1170:J1170"/>
    <mergeCell ref="A70:J72"/>
    <mergeCell ref="A1173:I1173"/>
    <mergeCell ref="A1175:I1175"/>
    <mergeCell ref="A1177:I1177"/>
    <mergeCell ref="A1185:J1185"/>
    <mergeCell ref="A1186:J1186"/>
    <mergeCell ref="A1189:B1189"/>
    <mergeCell ref="A1191:J1191"/>
    <mergeCell ref="A1192:J1192"/>
    <mergeCell ref="A1153:I1153"/>
    <mergeCell ref="A1155:J1155"/>
    <mergeCell ref="A1156:J1156"/>
    <mergeCell ref="A1157:J1157"/>
    <mergeCell ref="A1158:C1158"/>
    <mergeCell ref="D1158:G1158"/>
    <mergeCell ref="H1158:J1158"/>
    <mergeCell ref="A1159:C1159"/>
    <mergeCell ref="D1159:G1159"/>
    <mergeCell ref="H1159:J1159"/>
    <mergeCell ref="A1144:I1144"/>
    <mergeCell ref="A1146:J1146"/>
    <mergeCell ref="A1147:J1147"/>
    <mergeCell ref="A1148:J1148"/>
    <mergeCell ref="A1149:C1149"/>
  </mergeCells>
  <printOptions horizontalCentered="1"/>
  <pageMargins left="0.55118110236220497" right="0.27559055118110198" top="0.82677165354330695" bottom="0.66929133858267698" header="0.55118110236220497" footer="0.31496062992126"/>
  <pageSetup scale="47" fitToHeight="0" orientation="portrait" r:id="rId1"/>
  <headerFooter differentFirst="1">
    <oddHeader>&amp;CPLAN DE NECESIDADES No. ______________________    QUE EMITE EL COMANDO DE LA PRIMERA DIVISIÓN, PARA LA EJECUCIÓN DE LOS APORTES DEL CONVENIO A SUSCRIBIRSE ENTRE EL MDN - EJÉRCITO NACIONAL Y PROMIGAS S. A. E.S.P., EN LA VIGENCIA 2021.</oddHeader>
    <oddFooter>&amp;CPágina &amp;P</oddFoot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AD401"/>
  <sheetViews>
    <sheetView tabSelected="1" zoomScale="85" zoomScaleNormal="85" zoomScalePageLayoutView="85" workbookViewId="0"/>
  </sheetViews>
  <sheetFormatPr baseColWidth="10" defaultColWidth="11.5" defaultRowHeight="14"/>
  <cols>
    <col min="1" max="1" width="7.33203125" style="5" customWidth="1"/>
    <col min="2" max="2" width="13.5" style="5" customWidth="1"/>
    <col min="3" max="3" width="31" style="6" customWidth="1"/>
    <col min="4" max="4" width="17.33203125" style="6" customWidth="1"/>
    <col min="5" max="5" width="12.5" style="5" customWidth="1"/>
    <col min="6" max="6" width="13.83203125" style="5" customWidth="1"/>
    <col min="7" max="8" width="13.83203125" style="5" hidden="1" customWidth="1"/>
    <col min="9" max="9" width="15.33203125" style="7" hidden="1" customWidth="1"/>
    <col min="10" max="10" width="12.5" style="8" hidden="1" customWidth="1"/>
    <col min="11" max="11" width="16.5" style="9" hidden="1" customWidth="1"/>
    <col min="12" max="12" width="18.33203125" style="9" hidden="1" customWidth="1"/>
    <col min="13" max="13" width="15.33203125" style="7" hidden="1" customWidth="1"/>
    <col min="14" max="14" width="12.5" style="8" hidden="1" customWidth="1"/>
    <col min="15" max="15" width="16.5" style="9" hidden="1" customWidth="1"/>
    <col min="16" max="16" width="18.83203125" style="9" hidden="1" customWidth="1"/>
    <col min="17" max="17" width="15.33203125" style="7" hidden="1" customWidth="1"/>
    <col min="18" max="18" width="12.5" style="8" hidden="1" customWidth="1"/>
    <col min="19" max="19" width="16.5" style="9" hidden="1" customWidth="1"/>
    <col min="20" max="20" width="18.83203125" style="9" hidden="1" customWidth="1"/>
    <col min="21" max="21" width="14.6640625" style="8" hidden="1" customWidth="1"/>
    <col min="22" max="22" width="16" style="8" hidden="1" customWidth="1"/>
    <col min="23" max="23" width="16.33203125" style="8" hidden="1" customWidth="1"/>
    <col min="24" max="24" width="14.5" style="8" hidden="1" customWidth="1"/>
    <col min="25" max="25" width="15.83203125" style="8" hidden="1" customWidth="1"/>
    <col min="26" max="26" width="17.5" style="409" hidden="1" customWidth="1"/>
    <col min="27" max="27" width="15.33203125" style="409" hidden="1" customWidth="1"/>
    <col min="28" max="28" width="14.33203125" style="411" customWidth="1"/>
    <col min="29" max="29" width="16" style="409" customWidth="1"/>
    <col min="30" max="16384" width="11.5" style="8"/>
  </cols>
  <sheetData>
    <row r="2" spans="1:29" ht="39" customHeight="1">
      <c r="A2" s="751" t="s">
        <v>1917</v>
      </c>
      <c r="B2" s="751"/>
      <c r="C2" s="751"/>
      <c r="D2" s="751"/>
      <c r="E2" s="751"/>
      <c r="F2" s="751"/>
      <c r="G2" s="751"/>
      <c r="H2" s="751"/>
      <c r="I2" s="751"/>
      <c r="J2" s="751"/>
      <c r="K2" s="751"/>
      <c r="L2" s="751"/>
      <c r="M2" s="751"/>
      <c r="N2" s="751"/>
      <c r="O2" s="751"/>
      <c r="P2" s="751"/>
      <c r="Q2" s="751"/>
      <c r="R2" s="751"/>
      <c r="S2" s="751"/>
      <c r="T2" s="751"/>
      <c r="U2" s="751"/>
      <c r="V2" s="751"/>
      <c r="W2" s="751"/>
      <c r="X2" s="751"/>
      <c r="Y2" s="751"/>
      <c r="Z2" s="751"/>
      <c r="AA2" s="751"/>
      <c r="AB2" s="751"/>
      <c r="AC2" s="751"/>
    </row>
    <row r="4" spans="1:29" s="1" customFormat="1" ht="15.75" customHeight="1">
      <c r="A4" s="10"/>
      <c r="B4" s="10"/>
      <c r="C4" s="10"/>
      <c r="D4" s="10"/>
      <c r="E4" s="10"/>
      <c r="F4" s="10"/>
      <c r="G4" s="10"/>
      <c r="H4" s="10"/>
      <c r="I4" s="747" t="s">
        <v>1886</v>
      </c>
      <c r="J4" s="747"/>
      <c r="K4" s="747"/>
      <c r="L4" s="747"/>
      <c r="M4" s="747" t="s">
        <v>1887</v>
      </c>
      <c r="N4" s="747"/>
      <c r="O4" s="747"/>
      <c r="P4" s="747"/>
      <c r="Q4" s="747" t="s">
        <v>1915</v>
      </c>
      <c r="R4" s="747"/>
      <c r="S4" s="747"/>
      <c r="T4" s="747"/>
      <c r="Z4" s="408"/>
      <c r="AA4" s="408"/>
      <c r="AB4" s="410"/>
      <c r="AC4" s="408"/>
    </row>
    <row r="5" spans="1:29" s="1" customFormat="1" ht="25.5" customHeight="1">
      <c r="A5" s="739" t="s">
        <v>1703</v>
      </c>
      <c r="B5" s="739"/>
      <c r="C5" s="739"/>
      <c r="D5" s="739"/>
      <c r="E5" s="739"/>
      <c r="F5" s="739"/>
      <c r="G5" s="739" t="s">
        <v>1914</v>
      </c>
      <c r="H5" s="739"/>
      <c r="I5" s="748" t="s">
        <v>1704</v>
      </c>
      <c r="J5" s="749" t="s">
        <v>1705</v>
      </c>
      <c r="K5" s="750" t="s">
        <v>1706</v>
      </c>
      <c r="L5" s="750" t="s">
        <v>60</v>
      </c>
      <c r="M5" s="748" t="s">
        <v>1704</v>
      </c>
      <c r="N5" s="749" t="s">
        <v>1705</v>
      </c>
      <c r="O5" s="750" t="s">
        <v>1706</v>
      </c>
      <c r="P5" s="750" t="s">
        <v>60</v>
      </c>
      <c r="Q5" s="748" t="s">
        <v>1704</v>
      </c>
      <c r="R5" s="749" t="s">
        <v>1705</v>
      </c>
      <c r="S5" s="750" t="s">
        <v>1706</v>
      </c>
      <c r="T5" s="750" t="s">
        <v>60</v>
      </c>
      <c r="U5" s="750" t="s">
        <v>1888</v>
      </c>
      <c r="V5" s="750" t="s">
        <v>1889</v>
      </c>
      <c r="W5" s="750" t="s">
        <v>1890</v>
      </c>
      <c r="X5" s="750" t="s">
        <v>1891</v>
      </c>
      <c r="Y5" s="750" t="s">
        <v>1892</v>
      </c>
      <c r="Z5" s="750" t="s">
        <v>1893</v>
      </c>
      <c r="AA5" s="750" t="s">
        <v>1894</v>
      </c>
      <c r="AB5" s="748" t="s">
        <v>1895</v>
      </c>
      <c r="AC5" s="750" t="s">
        <v>1896</v>
      </c>
    </row>
    <row r="6" spans="1:29" s="1" customFormat="1" ht="27.75" customHeight="1">
      <c r="A6" s="11" t="s">
        <v>141</v>
      </c>
      <c r="B6" s="12" t="s">
        <v>148</v>
      </c>
      <c r="C6" s="746" t="s">
        <v>1707</v>
      </c>
      <c r="D6" s="746"/>
      <c r="E6" s="413" t="s">
        <v>1708</v>
      </c>
      <c r="F6" s="13" t="s">
        <v>1709</v>
      </c>
      <c r="G6" s="13"/>
      <c r="H6" s="13"/>
      <c r="I6" s="748"/>
      <c r="J6" s="749"/>
      <c r="K6" s="750"/>
      <c r="L6" s="750"/>
      <c r="M6" s="748"/>
      <c r="N6" s="749"/>
      <c r="O6" s="750"/>
      <c r="P6" s="750"/>
      <c r="Q6" s="748"/>
      <c r="R6" s="749"/>
      <c r="S6" s="750"/>
      <c r="T6" s="750"/>
      <c r="U6" s="750"/>
      <c r="V6" s="750"/>
      <c r="W6" s="750"/>
      <c r="X6" s="750"/>
      <c r="Y6" s="750"/>
      <c r="Z6" s="750"/>
      <c r="AA6" s="750"/>
      <c r="AB6" s="748"/>
      <c r="AC6" s="750"/>
    </row>
    <row r="7" spans="1:29" s="1" customFormat="1" ht="15.75" customHeight="1">
      <c r="A7" s="14">
        <v>1</v>
      </c>
      <c r="B7" s="15">
        <v>26111504</v>
      </c>
      <c r="C7" s="738" t="s">
        <v>1710</v>
      </c>
      <c r="D7" s="738"/>
      <c r="E7" s="15" t="s">
        <v>32</v>
      </c>
      <c r="F7" s="14">
        <v>1</v>
      </c>
      <c r="G7" s="16">
        <f>VLOOKUP(C7,[1]RESPUESTOS!$C$73:$I$138,7,FALSE)</f>
        <v>268940</v>
      </c>
      <c r="H7" s="414">
        <f>G7*1.051</f>
        <v>282655.94</v>
      </c>
      <c r="I7" s="16">
        <v>357000</v>
      </c>
      <c r="J7" s="17">
        <v>0.19</v>
      </c>
      <c r="K7" s="18">
        <f t="shared" ref="K7:K70" si="0">+I7*J7</f>
        <v>67830</v>
      </c>
      <c r="L7" s="18">
        <f t="shared" ref="L7:L70" si="1">+K7+I7</f>
        <v>424830</v>
      </c>
      <c r="M7" s="16">
        <v>427000</v>
      </c>
      <c r="N7" s="17">
        <v>0.19</v>
      </c>
      <c r="O7" s="18">
        <f t="shared" ref="O7:O70" si="2">+M7*N7</f>
        <v>81130</v>
      </c>
      <c r="P7" s="18">
        <f t="shared" ref="P7:P70" si="3">+O7+M7</f>
        <v>508130</v>
      </c>
      <c r="Q7" s="16">
        <v>389000</v>
      </c>
      <c r="R7" s="17">
        <v>0.19</v>
      </c>
      <c r="S7" s="18">
        <f t="shared" ref="S7:S70" si="4">+Q7*R7</f>
        <v>73910</v>
      </c>
      <c r="T7" s="18">
        <f t="shared" ref="T7:T70" si="5">+S7+Q7</f>
        <v>462910</v>
      </c>
      <c r="U7" s="415">
        <f>MIN(H7,L7,P7,T7)</f>
        <v>282655.94</v>
      </c>
      <c r="V7" s="415">
        <f>HARMEAN(H7,L7,P7,T7)</f>
        <v>399201.58560060587</v>
      </c>
      <c r="W7" s="415">
        <f>GEOMEAN(H7,L7,P7,T7)</f>
        <v>409954.98646932852</v>
      </c>
      <c r="X7" s="415">
        <f>MEDIAN(H7,L7,P7,T7)</f>
        <v>443870</v>
      </c>
      <c r="Y7" s="415">
        <f>AVERAGE(H7,L7,P7,T7)</f>
        <v>419631.48499999999</v>
      </c>
      <c r="Z7" s="416">
        <f>_xlfn.STDEV.P(H7,L7,P7,T7)</f>
        <v>84401.335155409048</v>
      </c>
      <c r="AA7" s="417">
        <f>+Z7/Y7</f>
        <v>0.20113203649485226</v>
      </c>
      <c r="AB7" s="418">
        <f>IF(AA7&lt;=0.15,U7,V7)</f>
        <v>399201.58560060587</v>
      </c>
      <c r="AC7" s="419" t="str">
        <f>IF(AB7=U7,$U$5,IF(AB7=V7,$V$5,IF(AB7=W7,$W$5,IF(AB7=X7,$X$5,IF(AB7=Y7,$Y$5,"ERROR")))))</f>
        <v>MEDIA ARMONICA</v>
      </c>
    </row>
    <row r="8" spans="1:29" s="1" customFormat="1" ht="15.75" customHeight="1">
      <c r="A8" s="14">
        <f>A7+1</f>
        <v>2</v>
      </c>
      <c r="B8" s="15">
        <v>25174204</v>
      </c>
      <c r="C8" s="738" t="s">
        <v>1711</v>
      </c>
      <c r="D8" s="738"/>
      <c r="E8" s="15" t="s">
        <v>32</v>
      </c>
      <c r="F8" s="14">
        <v>1</v>
      </c>
      <c r="G8" s="737" t="s">
        <v>1916</v>
      </c>
      <c r="H8" s="737"/>
      <c r="I8" s="16">
        <v>2856000</v>
      </c>
      <c r="J8" s="17">
        <v>0.19</v>
      </c>
      <c r="K8" s="18">
        <f t="shared" si="0"/>
        <v>542640</v>
      </c>
      <c r="L8" s="18">
        <f t="shared" si="1"/>
        <v>3398640</v>
      </c>
      <c r="M8" s="16">
        <v>3486000</v>
      </c>
      <c r="N8" s="17">
        <v>0.19</v>
      </c>
      <c r="O8" s="18">
        <f t="shared" si="2"/>
        <v>662340</v>
      </c>
      <c r="P8" s="18">
        <f t="shared" si="3"/>
        <v>4148340</v>
      </c>
      <c r="Q8" s="16">
        <v>3141000</v>
      </c>
      <c r="R8" s="17">
        <v>0.19</v>
      </c>
      <c r="S8" s="18">
        <f t="shared" si="4"/>
        <v>596790</v>
      </c>
      <c r="T8" s="18">
        <f t="shared" si="5"/>
        <v>3737790</v>
      </c>
      <c r="U8" s="415">
        <f t="shared" ref="U8:U46" si="6">MIN(H8,L8,P8,T8)</f>
        <v>3398640</v>
      </c>
      <c r="V8" s="415">
        <f t="shared" ref="V8:V46" si="7">HARMEAN(H8,L8,P8,T8)</f>
        <v>3736765.3562647346</v>
      </c>
      <c r="W8" s="415">
        <f t="shared" ref="W8:W46" si="8">GEOMEAN(H8,L8,P8,T8)</f>
        <v>3749138.3659473876</v>
      </c>
      <c r="X8" s="415">
        <f t="shared" ref="X8:X46" si="9">MEDIAN(H8,L8,P8,T8)</f>
        <v>3737790</v>
      </c>
      <c r="Y8" s="415">
        <f t="shared" ref="Y8:Y46" si="10">AVERAGE(H8,L8,P8,T8)</f>
        <v>3761590</v>
      </c>
      <c r="Z8" s="416">
        <f t="shared" ref="Z8:Z46" si="11">_xlfn.STDEV.P(H8,L8,P8,T8)</f>
        <v>306526.07556291192</v>
      </c>
      <c r="AA8" s="417">
        <f t="shared" ref="AA8:AA46" si="12">+Z8/Y8</f>
        <v>8.1488433232466032E-2</v>
      </c>
      <c r="AB8" s="418">
        <f t="shared" ref="AB8:AB71" si="13">IF(AA8&lt;=0.15,U8,V8)</f>
        <v>3398640</v>
      </c>
      <c r="AC8" s="419" t="str">
        <f t="shared" ref="AC8:AC46" si="14">IF(AB8=U8,$U$5,IF(AB8=V8,$V$5,IF(AB8=W8,$W$5,IF(AB8=X8,$X$5,IF(AB8=Y8,$Y$5,"ERROR")))))</f>
        <v>MENOR VALOR</v>
      </c>
    </row>
    <row r="9" spans="1:29" s="1" customFormat="1" ht="15.75" customHeight="1">
      <c r="A9" s="14">
        <f t="shared" ref="A9:A46" si="15">+A8+1</f>
        <v>3</v>
      </c>
      <c r="B9" s="15">
        <v>25174204</v>
      </c>
      <c r="C9" s="738" t="s">
        <v>1712</v>
      </c>
      <c r="D9" s="738"/>
      <c r="E9" s="15" t="s">
        <v>32</v>
      </c>
      <c r="F9" s="14">
        <v>1</v>
      </c>
      <c r="G9" s="737" t="s">
        <v>1916</v>
      </c>
      <c r="H9" s="737"/>
      <c r="I9" s="16">
        <v>5700000</v>
      </c>
      <c r="J9" s="17">
        <v>0.19</v>
      </c>
      <c r="K9" s="18">
        <f t="shared" si="0"/>
        <v>1083000</v>
      </c>
      <c r="L9" s="18">
        <f t="shared" si="1"/>
        <v>6783000</v>
      </c>
      <c r="M9" s="16">
        <v>6894000</v>
      </c>
      <c r="N9" s="17">
        <v>0.19</v>
      </c>
      <c r="O9" s="18">
        <f t="shared" si="2"/>
        <v>1309860</v>
      </c>
      <c r="P9" s="18">
        <f t="shared" si="3"/>
        <v>8203860</v>
      </c>
      <c r="Q9" s="16">
        <v>6156000</v>
      </c>
      <c r="R9" s="17">
        <v>0.19</v>
      </c>
      <c r="S9" s="18">
        <f t="shared" si="4"/>
        <v>1169640</v>
      </c>
      <c r="T9" s="18">
        <f t="shared" si="5"/>
        <v>7325640</v>
      </c>
      <c r="U9" s="415">
        <f t="shared" si="6"/>
        <v>6783000</v>
      </c>
      <c r="V9" s="415">
        <f t="shared" si="7"/>
        <v>7392292.8757113758</v>
      </c>
      <c r="W9" s="415">
        <f t="shared" si="8"/>
        <v>7414727.7595959948</v>
      </c>
      <c r="X9" s="415">
        <f t="shared" si="9"/>
        <v>7325640</v>
      </c>
      <c r="Y9" s="415">
        <f t="shared" si="10"/>
        <v>7437500</v>
      </c>
      <c r="Z9" s="416">
        <f t="shared" si="11"/>
        <v>585431.62401769857</v>
      </c>
      <c r="AA9" s="417">
        <f t="shared" si="12"/>
        <v>7.8713495666245192E-2</v>
      </c>
      <c r="AB9" s="418">
        <f t="shared" si="13"/>
        <v>6783000</v>
      </c>
      <c r="AC9" s="419" t="str">
        <f t="shared" si="14"/>
        <v>MENOR VALOR</v>
      </c>
    </row>
    <row r="10" spans="1:29" s="1" customFormat="1" ht="15.75" customHeight="1">
      <c r="A10" s="14">
        <f t="shared" si="15"/>
        <v>4</v>
      </c>
      <c r="B10" s="15">
        <v>25174204</v>
      </c>
      <c r="C10" s="738" t="s">
        <v>1713</v>
      </c>
      <c r="D10" s="738"/>
      <c r="E10" s="15" t="s">
        <v>32</v>
      </c>
      <c r="F10" s="14">
        <v>1</v>
      </c>
      <c r="G10" s="737" t="s">
        <v>1916</v>
      </c>
      <c r="H10" s="737"/>
      <c r="I10" s="16">
        <v>380000</v>
      </c>
      <c r="J10" s="17">
        <v>0.19</v>
      </c>
      <c r="K10" s="18">
        <f t="shared" si="0"/>
        <v>72200</v>
      </c>
      <c r="L10" s="18">
        <f t="shared" si="1"/>
        <v>452200</v>
      </c>
      <c r="M10" s="16">
        <v>468000</v>
      </c>
      <c r="N10" s="17">
        <v>0.19</v>
      </c>
      <c r="O10" s="18">
        <f t="shared" si="2"/>
        <v>88920</v>
      </c>
      <c r="P10" s="18">
        <f t="shared" si="3"/>
        <v>556920</v>
      </c>
      <c r="Q10" s="16">
        <v>418000</v>
      </c>
      <c r="R10" s="17">
        <v>0.19</v>
      </c>
      <c r="S10" s="18">
        <f t="shared" si="4"/>
        <v>79420</v>
      </c>
      <c r="T10" s="18">
        <f t="shared" si="5"/>
        <v>497420</v>
      </c>
      <c r="U10" s="415">
        <f t="shared" si="6"/>
        <v>452200</v>
      </c>
      <c r="V10" s="415">
        <f t="shared" si="7"/>
        <v>498556.31067961158</v>
      </c>
      <c r="W10" s="415">
        <f t="shared" si="8"/>
        <v>500359.56376858382</v>
      </c>
      <c r="X10" s="415">
        <f t="shared" si="9"/>
        <v>497420</v>
      </c>
      <c r="Y10" s="415">
        <f t="shared" si="10"/>
        <v>502180</v>
      </c>
      <c r="Z10" s="416">
        <f t="shared" si="11"/>
        <v>42884.051425520265</v>
      </c>
      <c r="AA10" s="417">
        <f t="shared" si="12"/>
        <v>8.5395777262177439E-2</v>
      </c>
      <c r="AB10" s="418">
        <f t="shared" si="13"/>
        <v>452200</v>
      </c>
      <c r="AC10" s="419" t="str">
        <f t="shared" si="14"/>
        <v>MENOR VALOR</v>
      </c>
    </row>
    <row r="11" spans="1:29" s="1" customFormat="1" ht="15.75" customHeight="1">
      <c r="A11" s="14">
        <f t="shared" si="15"/>
        <v>5</v>
      </c>
      <c r="B11" s="15">
        <v>40151601</v>
      </c>
      <c r="C11" s="738" t="s">
        <v>1897</v>
      </c>
      <c r="D11" s="738"/>
      <c r="E11" s="15" t="s">
        <v>32</v>
      </c>
      <c r="F11" s="14">
        <v>1</v>
      </c>
      <c r="G11" s="16">
        <f>VLOOKUP(C11,[1]RESPUESTOS!$C$73:$I$138,7,FALSE)</f>
        <v>2343110</v>
      </c>
      <c r="H11" s="414">
        <f t="shared" ref="H11:H38" si="16">G11*1.051</f>
        <v>2462608.61</v>
      </c>
      <c r="I11" s="16">
        <v>1428000</v>
      </c>
      <c r="J11" s="17">
        <v>0.19</v>
      </c>
      <c r="K11" s="18">
        <f t="shared" si="0"/>
        <v>271320</v>
      </c>
      <c r="L11" s="18">
        <f t="shared" si="1"/>
        <v>1699320</v>
      </c>
      <c r="M11" s="16">
        <v>1711000</v>
      </c>
      <c r="N11" s="17">
        <v>0.19</v>
      </c>
      <c r="O11" s="18">
        <f t="shared" si="2"/>
        <v>325090</v>
      </c>
      <c r="P11" s="18">
        <f t="shared" si="3"/>
        <v>2036090</v>
      </c>
      <c r="Q11" s="16">
        <v>1556000</v>
      </c>
      <c r="R11" s="17">
        <v>0.19</v>
      </c>
      <c r="S11" s="18">
        <f t="shared" si="4"/>
        <v>295640</v>
      </c>
      <c r="T11" s="18">
        <f t="shared" si="5"/>
        <v>1851640</v>
      </c>
      <c r="U11" s="415">
        <f t="shared" si="6"/>
        <v>1699320</v>
      </c>
      <c r="V11" s="415">
        <f t="shared" si="7"/>
        <v>1974583.7980322223</v>
      </c>
      <c r="W11" s="415">
        <f t="shared" si="8"/>
        <v>1992994.1404424135</v>
      </c>
      <c r="X11" s="415">
        <f t="shared" si="9"/>
        <v>1943865</v>
      </c>
      <c r="Y11" s="415">
        <f t="shared" si="10"/>
        <v>2012414.6524999999</v>
      </c>
      <c r="Z11" s="416">
        <f t="shared" si="11"/>
        <v>285968.4736816943</v>
      </c>
      <c r="AA11" s="417">
        <f t="shared" si="12"/>
        <v>0.14210216235825898</v>
      </c>
      <c r="AB11" s="418">
        <f t="shared" si="13"/>
        <v>1699320</v>
      </c>
      <c r="AC11" s="419" t="str">
        <f t="shared" si="14"/>
        <v>MENOR VALOR</v>
      </c>
    </row>
    <row r="12" spans="1:29" s="1" customFormat="1" ht="15.75" customHeight="1">
      <c r="A12" s="14">
        <f t="shared" si="15"/>
        <v>6</v>
      </c>
      <c r="B12" s="15">
        <v>40151601</v>
      </c>
      <c r="C12" s="738" t="s">
        <v>1715</v>
      </c>
      <c r="D12" s="738"/>
      <c r="E12" s="15" t="s">
        <v>32</v>
      </c>
      <c r="F12" s="14">
        <v>1</v>
      </c>
      <c r="G12" s="737" t="s">
        <v>1916</v>
      </c>
      <c r="H12" s="737"/>
      <c r="I12" s="16">
        <v>5712000</v>
      </c>
      <c r="J12" s="17">
        <v>0.19</v>
      </c>
      <c r="K12" s="18">
        <f t="shared" si="0"/>
        <v>1085280</v>
      </c>
      <c r="L12" s="18">
        <f t="shared" si="1"/>
        <v>6797280</v>
      </c>
      <c r="M12" s="16">
        <v>6910000</v>
      </c>
      <c r="N12" s="17">
        <v>0.19</v>
      </c>
      <c r="O12" s="18">
        <f t="shared" si="2"/>
        <v>1312900</v>
      </c>
      <c r="P12" s="18">
        <f t="shared" si="3"/>
        <v>8222900</v>
      </c>
      <c r="Q12" s="16">
        <v>6226000</v>
      </c>
      <c r="R12" s="17">
        <v>0.19</v>
      </c>
      <c r="S12" s="18">
        <f t="shared" si="4"/>
        <v>1182940</v>
      </c>
      <c r="T12" s="18">
        <f t="shared" si="5"/>
        <v>7408940</v>
      </c>
      <c r="U12" s="415">
        <f t="shared" si="6"/>
        <v>6797280</v>
      </c>
      <c r="V12" s="415">
        <f t="shared" si="7"/>
        <v>7431236.1384300385</v>
      </c>
      <c r="W12" s="415">
        <f t="shared" si="8"/>
        <v>7453702.9715601178</v>
      </c>
      <c r="X12" s="415">
        <f t="shared" si="9"/>
        <v>7408940</v>
      </c>
      <c r="Y12" s="415">
        <f t="shared" si="10"/>
        <v>7476373.333333333</v>
      </c>
      <c r="Z12" s="416">
        <f t="shared" si="11"/>
        <v>583956.92588485405</v>
      </c>
      <c r="AA12" s="417">
        <f t="shared" si="12"/>
        <v>7.8106977788453685E-2</v>
      </c>
      <c r="AB12" s="418">
        <f t="shared" si="13"/>
        <v>6797280</v>
      </c>
      <c r="AC12" s="419" t="str">
        <f t="shared" si="14"/>
        <v>MENOR VALOR</v>
      </c>
    </row>
    <row r="13" spans="1:29" s="1" customFormat="1" ht="15.75" customHeight="1">
      <c r="A13" s="14">
        <f t="shared" si="15"/>
        <v>7</v>
      </c>
      <c r="B13" s="15">
        <v>25173809</v>
      </c>
      <c r="C13" s="738" t="s">
        <v>1716</v>
      </c>
      <c r="D13" s="738"/>
      <c r="E13" s="15" t="s">
        <v>32</v>
      </c>
      <c r="F13" s="14">
        <v>1</v>
      </c>
      <c r="G13" s="737" t="s">
        <v>1916</v>
      </c>
      <c r="H13" s="737"/>
      <c r="I13" s="16">
        <v>261000</v>
      </c>
      <c r="J13" s="17">
        <v>0.19</v>
      </c>
      <c r="K13" s="18">
        <f t="shared" si="0"/>
        <v>49590</v>
      </c>
      <c r="L13" s="18">
        <f t="shared" si="1"/>
        <v>310590</v>
      </c>
      <c r="M13" s="16">
        <v>314000</v>
      </c>
      <c r="N13" s="17">
        <v>0.19</v>
      </c>
      <c r="O13" s="18">
        <f t="shared" si="2"/>
        <v>59660</v>
      </c>
      <c r="P13" s="18">
        <f t="shared" si="3"/>
        <v>373660</v>
      </c>
      <c r="Q13" s="16">
        <v>281000</v>
      </c>
      <c r="R13" s="17">
        <v>0.19</v>
      </c>
      <c r="S13" s="18">
        <f t="shared" si="4"/>
        <v>53390</v>
      </c>
      <c r="T13" s="18">
        <f t="shared" si="5"/>
        <v>334390</v>
      </c>
      <c r="U13" s="415">
        <f t="shared" si="6"/>
        <v>310590</v>
      </c>
      <c r="V13" s="415">
        <f t="shared" si="7"/>
        <v>337593.44546234742</v>
      </c>
      <c r="W13" s="415">
        <f t="shared" si="8"/>
        <v>338562.70806710771</v>
      </c>
      <c r="X13" s="415">
        <f t="shared" si="9"/>
        <v>334390</v>
      </c>
      <c r="Y13" s="415">
        <f t="shared" si="10"/>
        <v>339546.66666666669</v>
      </c>
      <c r="Z13" s="416">
        <f t="shared" si="11"/>
        <v>26005.122999559571</v>
      </c>
      <c r="AA13" s="417">
        <f t="shared" si="12"/>
        <v>7.6587772911606372E-2</v>
      </c>
      <c r="AB13" s="418">
        <f t="shared" si="13"/>
        <v>310590</v>
      </c>
      <c r="AC13" s="419" t="str">
        <f t="shared" si="14"/>
        <v>MENOR VALOR</v>
      </c>
    </row>
    <row r="14" spans="1:29" s="1" customFormat="1" ht="15.75" customHeight="1">
      <c r="A14" s="14">
        <f t="shared" si="15"/>
        <v>8</v>
      </c>
      <c r="B14" s="15">
        <v>25173809</v>
      </c>
      <c r="C14" s="738" t="s">
        <v>1717</v>
      </c>
      <c r="D14" s="738"/>
      <c r="E14" s="15" t="s">
        <v>32</v>
      </c>
      <c r="F14" s="14">
        <v>1</v>
      </c>
      <c r="G14" s="16">
        <f>VLOOKUP(C14,[1]RESPUESTOS!$C$73:$I$138,7,FALSE)</f>
        <v>173740</v>
      </c>
      <c r="H14" s="414">
        <f t="shared" si="16"/>
        <v>182600.74</v>
      </c>
      <c r="I14" s="16">
        <v>333000</v>
      </c>
      <c r="J14" s="17">
        <v>0.19</v>
      </c>
      <c r="K14" s="18">
        <f t="shared" si="0"/>
        <v>63270</v>
      </c>
      <c r="L14" s="18">
        <f t="shared" si="1"/>
        <v>396270</v>
      </c>
      <c r="M14" s="16">
        <v>398000</v>
      </c>
      <c r="N14" s="17">
        <v>0.19</v>
      </c>
      <c r="O14" s="18">
        <f t="shared" si="2"/>
        <v>75620</v>
      </c>
      <c r="P14" s="18">
        <f t="shared" si="3"/>
        <v>473620</v>
      </c>
      <c r="Q14" s="16">
        <v>362000</v>
      </c>
      <c r="R14" s="17">
        <v>0.19</v>
      </c>
      <c r="S14" s="18">
        <f t="shared" si="4"/>
        <v>68780</v>
      </c>
      <c r="T14" s="18">
        <f t="shared" si="5"/>
        <v>430780</v>
      </c>
      <c r="U14" s="415">
        <f t="shared" si="6"/>
        <v>182600.74</v>
      </c>
      <c r="V14" s="415">
        <f t="shared" si="7"/>
        <v>321731.45933359966</v>
      </c>
      <c r="W14" s="415">
        <f t="shared" si="8"/>
        <v>348573.86616259295</v>
      </c>
      <c r="X14" s="415">
        <f t="shared" si="9"/>
        <v>413525</v>
      </c>
      <c r="Y14" s="415">
        <f t="shared" si="10"/>
        <v>370817.685</v>
      </c>
      <c r="Z14" s="416">
        <f t="shared" si="11"/>
        <v>112068.32058337309</v>
      </c>
      <c r="AA14" s="417">
        <f t="shared" si="12"/>
        <v>0.3022194601731929</v>
      </c>
      <c r="AB14" s="418">
        <f t="shared" si="13"/>
        <v>321731.45933359966</v>
      </c>
      <c r="AC14" s="419" t="str">
        <f t="shared" si="14"/>
        <v>MEDIA ARMONICA</v>
      </c>
    </row>
    <row r="15" spans="1:29" s="1" customFormat="1" ht="15.75" customHeight="1">
      <c r="A15" s="14">
        <f t="shared" si="15"/>
        <v>9</v>
      </c>
      <c r="B15" s="15">
        <v>25173809</v>
      </c>
      <c r="C15" s="738" t="s">
        <v>1718</v>
      </c>
      <c r="D15" s="738"/>
      <c r="E15" s="15" t="s">
        <v>32</v>
      </c>
      <c r="F15" s="14">
        <v>1</v>
      </c>
      <c r="G15" s="16">
        <f>VLOOKUP(C15,[1]RESPUESTOS!$C$73:$I$138,7,FALSE)</f>
        <v>171360</v>
      </c>
      <c r="H15" s="414">
        <f t="shared" si="16"/>
        <v>180099.36</v>
      </c>
      <c r="I15" s="16">
        <v>261000</v>
      </c>
      <c r="J15" s="17">
        <v>0.19</v>
      </c>
      <c r="K15" s="18">
        <f t="shared" si="0"/>
        <v>49590</v>
      </c>
      <c r="L15" s="18">
        <f t="shared" si="1"/>
        <v>310590</v>
      </c>
      <c r="M15" s="16">
        <v>318000</v>
      </c>
      <c r="N15" s="17">
        <v>0.19</v>
      </c>
      <c r="O15" s="18">
        <f t="shared" si="2"/>
        <v>60420</v>
      </c>
      <c r="P15" s="18">
        <f t="shared" si="3"/>
        <v>378420</v>
      </c>
      <c r="Q15" s="16">
        <v>287000</v>
      </c>
      <c r="R15" s="17">
        <v>0.19</v>
      </c>
      <c r="S15" s="18">
        <f t="shared" si="4"/>
        <v>54530</v>
      </c>
      <c r="T15" s="18">
        <f t="shared" si="5"/>
        <v>341530</v>
      </c>
      <c r="U15" s="415">
        <f t="shared" si="6"/>
        <v>180099.36</v>
      </c>
      <c r="V15" s="415">
        <f t="shared" si="7"/>
        <v>278886.81407570903</v>
      </c>
      <c r="W15" s="415">
        <f t="shared" si="8"/>
        <v>291592.02669258171</v>
      </c>
      <c r="X15" s="415">
        <f t="shared" si="9"/>
        <v>326060</v>
      </c>
      <c r="Y15" s="415">
        <f t="shared" si="10"/>
        <v>302659.83999999997</v>
      </c>
      <c r="Z15" s="416">
        <f t="shared" si="11"/>
        <v>74723.573718585118</v>
      </c>
      <c r="AA15" s="417">
        <f t="shared" si="12"/>
        <v>0.24688962274804985</v>
      </c>
      <c r="AB15" s="418">
        <f t="shared" si="13"/>
        <v>278886.81407570903</v>
      </c>
      <c r="AC15" s="419" t="str">
        <f t="shared" si="14"/>
        <v>MEDIA ARMONICA</v>
      </c>
    </row>
    <row r="16" spans="1:29" s="1" customFormat="1" ht="15.75" customHeight="1">
      <c r="A16" s="14">
        <f t="shared" si="15"/>
        <v>10</v>
      </c>
      <c r="B16" s="15">
        <v>25173809</v>
      </c>
      <c r="C16" s="738" t="s">
        <v>1719</v>
      </c>
      <c r="D16" s="738"/>
      <c r="E16" s="15" t="s">
        <v>32</v>
      </c>
      <c r="F16" s="14">
        <v>1</v>
      </c>
      <c r="G16" s="737" t="s">
        <v>1916</v>
      </c>
      <c r="H16" s="737"/>
      <c r="I16" s="16">
        <v>214000</v>
      </c>
      <c r="J16" s="17">
        <v>0.19</v>
      </c>
      <c r="K16" s="18">
        <f t="shared" si="0"/>
        <v>40660</v>
      </c>
      <c r="L16" s="18">
        <f t="shared" si="1"/>
        <v>254660</v>
      </c>
      <c r="M16" s="16">
        <v>258000</v>
      </c>
      <c r="N16" s="17">
        <v>0.19</v>
      </c>
      <c r="O16" s="18">
        <f t="shared" si="2"/>
        <v>49020</v>
      </c>
      <c r="P16" s="18">
        <f t="shared" si="3"/>
        <v>307020</v>
      </c>
      <c r="Q16" s="16">
        <v>231000</v>
      </c>
      <c r="R16" s="17">
        <v>0.19</v>
      </c>
      <c r="S16" s="18">
        <f t="shared" si="4"/>
        <v>43890</v>
      </c>
      <c r="T16" s="18">
        <f t="shared" si="5"/>
        <v>274890</v>
      </c>
      <c r="U16" s="415">
        <f t="shared" si="6"/>
        <v>254660</v>
      </c>
      <c r="V16" s="415">
        <f t="shared" si="7"/>
        <v>277219.74647475709</v>
      </c>
      <c r="W16" s="415">
        <f t="shared" si="8"/>
        <v>278032.4251016035</v>
      </c>
      <c r="X16" s="415">
        <f t="shared" si="9"/>
        <v>274890</v>
      </c>
      <c r="Y16" s="415">
        <f t="shared" si="10"/>
        <v>278856.66666666669</v>
      </c>
      <c r="Z16" s="416">
        <f t="shared" si="11"/>
        <v>21559.116143499225</v>
      </c>
      <c r="AA16" s="417">
        <f t="shared" si="12"/>
        <v>7.7312536225895817E-2</v>
      </c>
      <c r="AB16" s="418">
        <f t="shared" si="13"/>
        <v>254660</v>
      </c>
      <c r="AC16" s="419" t="str">
        <f t="shared" si="14"/>
        <v>MENOR VALOR</v>
      </c>
    </row>
    <row r="17" spans="1:30" s="1" customFormat="1" ht="15.75" customHeight="1">
      <c r="A17" s="14">
        <f t="shared" si="15"/>
        <v>11</v>
      </c>
      <c r="B17" s="15">
        <v>25173809</v>
      </c>
      <c r="C17" s="738" t="s">
        <v>1898</v>
      </c>
      <c r="D17" s="738"/>
      <c r="E17" s="15" t="s">
        <v>32</v>
      </c>
      <c r="F17" s="14">
        <v>1</v>
      </c>
      <c r="G17" s="16">
        <f>VLOOKUP(C17,[1]RESPUESTOS!$C$73:$I$138,7,FALSE)</f>
        <v>213010</v>
      </c>
      <c r="H17" s="414">
        <f t="shared" si="16"/>
        <v>223873.50999999998</v>
      </c>
      <c r="I17" s="16">
        <v>380000</v>
      </c>
      <c r="J17" s="17">
        <v>0.19</v>
      </c>
      <c r="K17" s="18">
        <f t="shared" si="0"/>
        <v>72200</v>
      </c>
      <c r="L17" s="18">
        <f t="shared" si="1"/>
        <v>452200</v>
      </c>
      <c r="M17" s="16">
        <v>468000</v>
      </c>
      <c r="N17" s="17">
        <v>0.19</v>
      </c>
      <c r="O17" s="18">
        <f t="shared" si="2"/>
        <v>88920</v>
      </c>
      <c r="P17" s="18">
        <f t="shared" si="3"/>
        <v>556920</v>
      </c>
      <c r="Q17" s="16">
        <v>418000</v>
      </c>
      <c r="R17" s="17">
        <v>0.19</v>
      </c>
      <c r="S17" s="18">
        <f t="shared" si="4"/>
        <v>79420</v>
      </c>
      <c r="T17" s="18">
        <f t="shared" si="5"/>
        <v>497420</v>
      </c>
      <c r="U17" s="415">
        <f t="shared" si="6"/>
        <v>223873.50999999998</v>
      </c>
      <c r="V17" s="415">
        <f t="shared" si="7"/>
        <v>381527.1241897851</v>
      </c>
      <c r="W17" s="415">
        <f t="shared" si="8"/>
        <v>409225.16361539846</v>
      </c>
      <c r="X17" s="415">
        <f t="shared" si="9"/>
        <v>474810</v>
      </c>
      <c r="Y17" s="415">
        <f t="shared" si="10"/>
        <v>432603.3775</v>
      </c>
      <c r="Z17" s="416">
        <f t="shared" si="11"/>
        <v>126103.13475692237</v>
      </c>
      <c r="AA17" s="417">
        <f t="shared" si="12"/>
        <v>0.29149826680889096</v>
      </c>
      <c r="AB17" s="418">
        <f t="shared" si="13"/>
        <v>381527.1241897851</v>
      </c>
      <c r="AC17" s="419" t="str">
        <f t="shared" si="14"/>
        <v>MEDIA ARMONICA</v>
      </c>
    </row>
    <row r="18" spans="1:30" s="1" customFormat="1" ht="15.75" customHeight="1">
      <c r="A18" s="14">
        <f t="shared" si="15"/>
        <v>12</v>
      </c>
      <c r="B18" s="15">
        <v>39121312</v>
      </c>
      <c r="C18" s="738" t="s">
        <v>1720</v>
      </c>
      <c r="D18" s="738"/>
      <c r="E18" s="15" t="s">
        <v>32</v>
      </c>
      <c r="F18" s="14">
        <v>1</v>
      </c>
      <c r="G18" s="16">
        <f>VLOOKUP(C18,[1]RESPUESTOS!$C$73:$I$138,7,FALSE)</f>
        <v>102340</v>
      </c>
      <c r="H18" s="414">
        <f t="shared" si="16"/>
        <v>107559.34</v>
      </c>
      <c r="I18" s="16">
        <v>190000</v>
      </c>
      <c r="J18" s="17">
        <v>0.19</v>
      </c>
      <c r="K18" s="18">
        <f t="shared" si="0"/>
        <v>36100</v>
      </c>
      <c r="L18" s="18">
        <f t="shared" si="1"/>
        <v>226100</v>
      </c>
      <c r="M18" s="16">
        <v>231000</v>
      </c>
      <c r="N18" s="17">
        <v>0.19</v>
      </c>
      <c r="O18" s="18">
        <f t="shared" si="2"/>
        <v>43890</v>
      </c>
      <c r="P18" s="18">
        <f t="shared" si="3"/>
        <v>274890</v>
      </c>
      <c r="Q18" s="16">
        <v>207000</v>
      </c>
      <c r="R18" s="17">
        <v>0.19</v>
      </c>
      <c r="S18" s="18">
        <f t="shared" si="4"/>
        <v>39330</v>
      </c>
      <c r="T18" s="18">
        <f t="shared" si="5"/>
        <v>246330</v>
      </c>
      <c r="U18" s="415">
        <f t="shared" si="6"/>
        <v>107559.34</v>
      </c>
      <c r="V18" s="415">
        <f t="shared" si="7"/>
        <v>186763.78090668868</v>
      </c>
      <c r="W18" s="415">
        <f t="shared" si="8"/>
        <v>201444.88051750671</v>
      </c>
      <c r="X18" s="415">
        <f t="shared" si="9"/>
        <v>236215</v>
      </c>
      <c r="Y18" s="415">
        <f t="shared" si="10"/>
        <v>213719.83499999999</v>
      </c>
      <c r="Z18" s="416">
        <f t="shared" si="11"/>
        <v>63695.626089094025</v>
      </c>
      <c r="AA18" s="417">
        <f t="shared" si="12"/>
        <v>0.29803329246016885</v>
      </c>
      <c r="AB18" s="418">
        <f t="shared" si="13"/>
        <v>186763.78090668868</v>
      </c>
      <c r="AC18" s="419" t="str">
        <f t="shared" si="14"/>
        <v>MEDIA ARMONICA</v>
      </c>
    </row>
    <row r="19" spans="1:30" s="1" customFormat="1" ht="15.75" customHeight="1">
      <c r="A19" s="14">
        <f t="shared" si="15"/>
        <v>13</v>
      </c>
      <c r="B19" s="15">
        <v>39121312</v>
      </c>
      <c r="C19" s="738" t="s">
        <v>1721</v>
      </c>
      <c r="D19" s="738"/>
      <c r="E19" s="15" t="s">
        <v>32</v>
      </c>
      <c r="F19" s="14">
        <v>1</v>
      </c>
      <c r="G19" s="16">
        <f>VLOOKUP(C19,[1]RESPUESTOS!$C$73:$I$138,7,FALSE)</f>
        <v>85680</v>
      </c>
      <c r="H19" s="414">
        <f t="shared" si="16"/>
        <v>90049.68</v>
      </c>
      <c r="I19" s="16">
        <v>314000</v>
      </c>
      <c r="J19" s="17">
        <v>0.19</v>
      </c>
      <c r="K19" s="18">
        <f t="shared" si="0"/>
        <v>59660</v>
      </c>
      <c r="L19" s="18">
        <f t="shared" si="1"/>
        <v>373660</v>
      </c>
      <c r="M19" s="16">
        <v>379000</v>
      </c>
      <c r="N19" s="17">
        <v>0.19</v>
      </c>
      <c r="O19" s="18">
        <f t="shared" si="2"/>
        <v>72010</v>
      </c>
      <c r="P19" s="18">
        <f t="shared" si="3"/>
        <v>451010</v>
      </c>
      <c r="Q19" s="16">
        <v>339000</v>
      </c>
      <c r="R19" s="17">
        <v>0.19</v>
      </c>
      <c r="S19" s="18">
        <f t="shared" si="4"/>
        <v>64410</v>
      </c>
      <c r="T19" s="18">
        <f t="shared" si="5"/>
        <v>403410</v>
      </c>
      <c r="U19" s="415">
        <f t="shared" si="6"/>
        <v>90049.68</v>
      </c>
      <c r="V19" s="415">
        <f t="shared" si="7"/>
        <v>216481.56082863631</v>
      </c>
      <c r="W19" s="415">
        <f t="shared" si="8"/>
        <v>279719.60324774717</v>
      </c>
      <c r="X19" s="415">
        <f t="shared" si="9"/>
        <v>388535</v>
      </c>
      <c r="Y19" s="415">
        <f t="shared" si="10"/>
        <v>329532.42</v>
      </c>
      <c r="Z19" s="416">
        <f t="shared" si="11"/>
        <v>140991.06828437469</v>
      </c>
      <c r="AA19" s="417">
        <f t="shared" si="12"/>
        <v>0.42785188869846158</v>
      </c>
      <c r="AB19" s="418">
        <f t="shared" si="13"/>
        <v>216481.56082863631</v>
      </c>
      <c r="AC19" s="419" t="str">
        <f t="shared" si="14"/>
        <v>MEDIA ARMONICA</v>
      </c>
    </row>
    <row r="20" spans="1:30" s="1" customFormat="1" ht="15.75" customHeight="1">
      <c r="A20" s="14">
        <f t="shared" si="15"/>
        <v>14</v>
      </c>
      <c r="B20" s="15">
        <v>39121312</v>
      </c>
      <c r="C20" s="738" t="s">
        <v>1722</v>
      </c>
      <c r="D20" s="738"/>
      <c r="E20" s="15" t="s">
        <v>32</v>
      </c>
      <c r="F20" s="14">
        <v>1</v>
      </c>
      <c r="G20" s="16">
        <f>VLOOKUP(C20,[1]RESPUESTOS!$C$73:$I$138,7,FALSE)</f>
        <v>85680</v>
      </c>
      <c r="H20" s="414">
        <f t="shared" si="16"/>
        <v>90049.68</v>
      </c>
      <c r="I20" s="16">
        <v>397000</v>
      </c>
      <c r="J20" s="17">
        <v>0.19</v>
      </c>
      <c r="K20" s="18">
        <f t="shared" si="0"/>
        <v>75430</v>
      </c>
      <c r="L20" s="18">
        <f t="shared" si="1"/>
        <v>472430</v>
      </c>
      <c r="M20" s="16">
        <v>483000</v>
      </c>
      <c r="N20" s="17">
        <v>0.19</v>
      </c>
      <c r="O20" s="18">
        <f t="shared" si="2"/>
        <v>91770</v>
      </c>
      <c r="P20" s="18">
        <f t="shared" si="3"/>
        <v>574770</v>
      </c>
      <c r="Q20" s="16">
        <v>436000</v>
      </c>
      <c r="R20" s="17">
        <v>0.19</v>
      </c>
      <c r="S20" s="18">
        <f t="shared" si="4"/>
        <v>82840</v>
      </c>
      <c r="T20" s="18">
        <f t="shared" si="5"/>
        <v>518840</v>
      </c>
      <c r="U20" s="415">
        <f t="shared" si="6"/>
        <v>90049.68</v>
      </c>
      <c r="V20" s="415">
        <f t="shared" si="7"/>
        <v>236841.95385057118</v>
      </c>
      <c r="W20" s="415">
        <f t="shared" si="8"/>
        <v>335611.47089674458</v>
      </c>
      <c r="X20" s="415">
        <f t="shared" si="9"/>
        <v>495635</v>
      </c>
      <c r="Y20" s="415">
        <f t="shared" si="10"/>
        <v>414022.42</v>
      </c>
      <c r="Z20" s="416">
        <f t="shared" si="11"/>
        <v>190523.15555955196</v>
      </c>
      <c r="AA20" s="417">
        <f t="shared" si="12"/>
        <v>0.46017593820052538</v>
      </c>
      <c r="AB20" s="418">
        <f t="shared" si="13"/>
        <v>236841.95385057118</v>
      </c>
      <c r="AC20" s="419" t="str">
        <f t="shared" si="14"/>
        <v>MEDIA ARMONICA</v>
      </c>
    </row>
    <row r="21" spans="1:30" s="1" customFormat="1" ht="15.75" customHeight="1">
      <c r="A21" s="14">
        <f t="shared" si="15"/>
        <v>15</v>
      </c>
      <c r="B21" s="15">
        <v>39121312</v>
      </c>
      <c r="C21" s="738" t="s">
        <v>1723</v>
      </c>
      <c r="D21" s="738"/>
      <c r="E21" s="15" t="s">
        <v>32</v>
      </c>
      <c r="F21" s="14">
        <v>1</v>
      </c>
      <c r="G21" s="16">
        <f>VLOOKUP(C21,[1]RESPUESTOS!$C$73:$I$138,7,FALSE)</f>
        <v>85680</v>
      </c>
      <c r="H21" s="414">
        <f t="shared" si="16"/>
        <v>90049.68</v>
      </c>
      <c r="I21" s="16">
        <v>397000</v>
      </c>
      <c r="J21" s="17">
        <v>0.19</v>
      </c>
      <c r="K21" s="18">
        <f t="shared" si="0"/>
        <v>75430</v>
      </c>
      <c r="L21" s="18">
        <f t="shared" si="1"/>
        <v>472430</v>
      </c>
      <c r="M21" s="16">
        <v>488000</v>
      </c>
      <c r="N21" s="17">
        <v>0.19</v>
      </c>
      <c r="O21" s="18">
        <f t="shared" si="2"/>
        <v>92720</v>
      </c>
      <c r="P21" s="18">
        <f t="shared" si="3"/>
        <v>580720</v>
      </c>
      <c r="Q21" s="16">
        <v>436000</v>
      </c>
      <c r="R21" s="17">
        <v>0.19</v>
      </c>
      <c r="S21" s="18">
        <f t="shared" si="4"/>
        <v>82840</v>
      </c>
      <c r="T21" s="18">
        <f t="shared" si="5"/>
        <v>518840</v>
      </c>
      <c r="U21" s="415">
        <f t="shared" si="6"/>
        <v>90049.68</v>
      </c>
      <c r="V21" s="415">
        <f t="shared" si="7"/>
        <v>237092.2026516184</v>
      </c>
      <c r="W21" s="415">
        <f t="shared" si="8"/>
        <v>336476.67908298579</v>
      </c>
      <c r="X21" s="415">
        <f t="shared" si="9"/>
        <v>495635</v>
      </c>
      <c r="Y21" s="415">
        <f t="shared" si="10"/>
        <v>415509.92</v>
      </c>
      <c r="Z21" s="416">
        <f t="shared" si="11"/>
        <v>191791.38360108683</v>
      </c>
      <c r="AA21" s="417">
        <f t="shared" si="12"/>
        <v>0.46158075744879168</v>
      </c>
      <c r="AB21" s="418">
        <f t="shared" si="13"/>
        <v>237092.2026516184</v>
      </c>
      <c r="AC21" s="419" t="str">
        <f t="shared" si="14"/>
        <v>MEDIA ARMONICA</v>
      </c>
    </row>
    <row r="22" spans="1:30" s="1" customFormat="1" ht="15.75" customHeight="1">
      <c r="A22" s="14">
        <f t="shared" si="15"/>
        <v>16</v>
      </c>
      <c r="B22" s="15">
        <v>25173809</v>
      </c>
      <c r="C22" s="738" t="s">
        <v>1724</v>
      </c>
      <c r="D22" s="738"/>
      <c r="E22" s="15" t="s">
        <v>32</v>
      </c>
      <c r="F22" s="14">
        <v>1</v>
      </c>
      <c r="G22" s="16">
        <f>VLOOKUP(C22,[1]RESPUESTOS!$C$73:$I$138,7,FALSE)</f>
        <v>180880</v>
      </c>
      <c r="H22" s="414">
        <f t="shared" si="16"/>
        <v>190104.87999999998</v>
      </c>
      <c r="I22" s="16">
        <v>297000</v>
      </c>
      <c r="J22" s="17">
        <v>0.19</v>
      </c>
      <c r="K22" s="18">
        <f t="shared" si="0"/>
        <v>56430</v>
      </c>
      <c r="L22" s="18">
        <f t="shared" si="1"/>
        <v>353430</v>
      </c>
      <c r="M22" s="16">
        <v>358000</v>
      </c>
      <c r="N22" s="17">
        <v>0.19</v>
      </c>
      <c r="O22" s="18">
        <f t="shared" si="2"/>
        <v>68020</v>
      </c>
      <c r="P22" s="18">
        <f t="shared" si="3"/>
        <v>426020</v>
      </c>
      <c r="Q22" s="16">
        <v>326000</v>
      </c>
      <c r="R22" s="17">
        <v>0.19</v>
      </c>
      <c r="S22" s="18">
        <f t="shared" si="4"/>
        <v>61940</v>
      </c>
      <c r="T22" s="18">
        <f t="shared" si="5"/>
        <v>387940</v>
      </c>
      <c r="U22" s="415">
        <f t="shared" si="6"/>
        <v>190104.87999999998</v>
      </c>
      <c r="V22" s="415">
        <f t="shared" si="7"/>
        <v>307344.89753840753</v>
      </c>
      <c r="W22" s="415">
        <f t="shared" si="8"/>
        <v>324618.15599298896</v>
      </c>
      <c r="X22" s="415">
        <f t="shared" si="9"/>
        <v>370685</v>
      </c>
      <c r="Y22" s="415">
        <f t="shared" si="10"/>
        <v>339373.72</v>
      </c>
      <c r="Z22" s="416">
        <f t="shared" si="11"/>
        <v>89923.616187935942</v>
      </c>
      <c r="AA22" s="417">
        <f t="shared" si="12"/>
        <v>0.26496929752821152</v>
      </c>
      <c r="AB22" s="418">
        <f t="shared" si="13"/>
        <v>307344.89753840753</v>
      </c>
      <c r="AC22" s="419" t="str">
        <f t="shared" si="14"/>
        <v>MEDIA ARMONICA</v>
      </c>
    </row>
    <row r="23" spans="1:30" s="1" customFormat="1" ht="15.75" customHeight="1">
      <c r="A23" s="14">
        <f t="shared" si="15"/>
        <v>17</v>
      </c>
      <c r="B23" s="15">
        <v>25173809</v>
      </c>
      <c r="C23" s="738" t="s">
        <v>1725</v>
      </c>
      <c r="D23" s="738"/>
      <c r="E23" s="15" t="s">
        <v>32</v>
      </c>
      <c r="F23" s="14">
        <v>1</v>
      </c>
      <c r="G23" s="16">
        <f>VLOOKUP(C23,[1]RESPUESTOS!$C$73:$I$138,7,FALSE)</f>
        <v>59500</v>
      </c>
      <c r="H23" s="414">
        <f t="shared" si="16"/>
        <v>62534.499999999993</v>
      </c>
      <c r="I23" s="16">
        <v>333000</v>
      </c>
      <c r="J23" s="17">
        <v>0.19</v>
      </c>
      <c r="K23" s="18">
        <f t="shared" si="0"/>
        <v>63270</v>
      </c>
      <c r="L23" s="18">
        <f t="shared" si="1"/>
        <v>396270</v>
      </c>
      <c r="M23" s="16">
        <v>398000</v>
      </c>
      <c r="N23" s="17">
        <v>0.19</v>
      </c>
      <c r="O23" s="18">
        <f t="shared" si="2"/>
        <v>75620</v>
      </c>
      <c r="P23" s="18">
        <f t="shared" si="3"/>
        <v>473620</v>
      </c>
      <c r="Q23" s="16">
        <v>362000</v>
      </c>
      <c r="R23" s="17">
        <v>0.19</v>
      </c>
      <c r="S23" s="18">
        <f t="shared" si="4"/>
        <v>68780</v>
      </c>
      <c r="T23" s="18">
        <f t="shared" si="5"/>
        <v>430780</v>
      </c>
      <c r="U23" s="415">
        <f t="shared" si="6"/>
        <v>62534.499999999993</v>
      </c>
      <c r="V23" s="415">
        <f t="shared" si="7"/>
        <v>174311.13473404638</v>
      </c>
      <c r="W23" s="415">
        <f t="shared" si="8"/>
        <v>266654.61873270915</v>
      </c>
      <c r="X23" s="415">
        <f t="shared" si="9"/>
        <v>413525</v>
      </c>
      <c r="Y23" s="415">
        <f t="shared" si="10"/>
        <v>340801.125</v>
      </c>
      <c r="Z23" s="416">
        <f t="shared" si="11"/>
        <v>162977.1166338909</v>
      </c>
      <c r="AA23" s="417">
        <f t="shared" si="12"/>
        <v>0.47821766032577179</v>
      </c>
      <c r="AB23" s="418">
        <f t="shared" si="13"/>
        <v>174311.13473404638</v>
      </c>
      <c r="AC23" s="419" t="str">
        <f t="shared" si="14"/>
        <v>MEDIA ARMONICA</v>
      </c>
    </row>
    <row r="24" spans="1:30" s="1" customFormat="1" ht="25.5" customHeight="1">
      <c r="A24" s="14">
        <f t="shared" si="15"/>
        <v>18</v>
      </c>
      <c r="B24" s="15">
        <v>31162809</v>
      </c>
      <c r="C24" s="738" t="s">
        <v>1726</v>
      </c>
      <c r="D24" s="738"/>
      <c r="E24" s="15" t="s">
        <v>1727</v>
      </c>
      <c r="F24" s="14">
        <v>1</v>
      </c>
      <c r="G24" s="16">
        <f>VLOOKUP(C24,[1]RESPUESTOS!$C$73:$I$138,7,FALSE)</f>
        <v>130900</v>
      </c>
      <c r="H24" s="414">
        <f t="shared" si="16"/>
        <v>137575.9</v>
      </c>
      <c r="I24" s="16">
        <v>416000</v>
      </c>
      <c r="J24" s="17">
        <v>0.19</v>
      </c>
      <c r="K24" s="18">
        <f t="shared" si="0"/>
        <v>79040</v>
      </c>
      <c r="L24" s="18">
        <f t="shared" si="1"/>
        <v>495040</v>
      </c>
      <c r="M24" s="16">
        <v>511000</v>
      </c>
      <c r="N24" s="17">
        <v>0.19</v>
      </c>
      <c r="O24" s="18">
        <f t="shared" si="2"/>
        <v>97090</v>
      </c>
      <c r="P24" s="18">
        <f t="shared" si="3"/>
        <v>608090</v>
      </c>
      <c r="Q24" s="16">
        <v>457000</v>
      </c>
      <c r="R24" s="17">
        <v>0.19</v>
      </c>
      <c r="S24" s="18">
        <f t="shared" si="4"/>
        <v>86830</v>
      </c>
      <c r="T24" s="18">
        <f t="shared" si="5"/>
        <v>543830</v>
      </c>
      <c r="U24" s="415">
        <f t="shared" si="6"/>
        <v>137575.9</v>
      </c>
      <c r="V24" s="415">
        <f t="shared" si="7"/>
        <v>313183.69314493478</v>
      </c>
      <c r="W24" s="415">
        <f t="shared" si="8"/>
        <v>387394.47219480271</v>
      </c>
      <c r="X24" s="415">
        <f t="shared" si="9"/>
        <v>519435</v>
      </c>
      <c r="Y24" s="415">
        <f t="shared" si="10"/>
        <v>446133.97499999998</v>
      </c>
      <c r="Z24" s="416">
        <f t="shared" si="11"/>
        <v>182602.13050756531</v>
      </c>
      <c r="AA24" s="417">
        <f t="shared" si="12"/>
        <v>0.40929886702209872</v>
      </c>
      <c r="AB24" s="418">
        <f t="shared" si="13"/>
        <v>313183.69314493478</v>
      </c>
      <c r="AC24" s="419" t="str">
        <f t="shared" si="14"/>
        <v>MEDIA ARMONICA</v>
      </c>
    </row>
    <row r="25" spans="1:30" s="1" customFormat="1" ht="15.75" customHeight="1">
      <c r="A25" s="14">
        <f t="shared" si="15"/>
        <v>19</v>
      </c>
      <c r="B25" s="15">
        <v>31171503</v>
      </c>
      <c r="C25" s="738" t="s">
        <v>1728</v>
      </c>
      <c r="D25" s="738"/>
      <c r="E25" s="15" t="s">
        <v>32</v>
      </c>
      <c r="F25" s="14">
        <v>1</v>
      </c>
      <c r="G25" s="16">
        <f>VLOOKUP(C25,[1]RESPUESTOS!$C$73:$I$138,7,FALSE)</f>
        <v>502180</v>
      </c>
      <c r="H25" s="414">
        <f t="shared" si="16"/>
        <v>527791.17999999993</v>
      </c>
      <c r="I25" s="16">
        <v>654000</v>
      </c>
      <c r="J25" s="17">
        <v>0.19</v>
      </c>
      <c r="K25" s="18">
        <f t="shared" si="0"/>
        <v>124260</v>
      </c>
      <c r="L25" s="18">
        <f t="shared" si="1"/>
        <v>778260</v>
      </c>
      <c r="M25" s="16">
        <v>783000</v>
      </c>
      <c r="N25" s="17">
        <v>0.19</v>
      </c>
      <c r="O25" s="18">
        <f t="shared" si="2"/>
        <v>148770</v>
      </c>
      <c r="P25" s="18">
        <f t="shared" si="3"/>
        <v>931770</v>
      </c>
      <c r="Q25" s="16">
        <v>706000</v>
      </c>
      <c r="R25" s="17">
        <v>0.19</v>
      </c>
      <c r="S25" s="18">
        <f t="shared" si="4"/>
        <v>134140</v>
      </c>
      <c r="T25" s="18">
        <f t="shared" si="5"/>
        <v>840140</v>
      </c>
      <c r="U25" s="415">
        <f t="shared" si="6"/>
        <v>527791.17999999993</v>
      </c>
      <c r="V25" s="415">
        <f t="shared" si="7"/>
        <v>734873.94239948387</v>
      </c>
      <c r="W25" s="415">
        <f t="shared" si="8"/>
        <v>753029.18085270119</v>
      </c>
      <c r="X25" s="415">
        <f t="shared" si="9"/>
        <v>809200</v>
      </c>
      <c r="Y25" s="415">
        <f t="shared" si="10"/>
        <v>769490.29499999993</v>
      </c>
      <c r="Z25" s="416">
        <f t="shared" si="11"/>
        <v>149851.13729051652</v>
      </c>
      <c r="AA25" s="417">
        <f t="shared" si="12"/>
        <v>0.19474077615302027</v>
      </c>
      <c r="AB25" s="418">
        <f t="shared" si="13"/>
        <v>734873.94239948387</v>
      </c>
      <c r="AC25" s="419" t="str">
        <f t="shared" si="14"/>
        <v>MEDIA ARMONICA</v>
      </c>
    </row>
    <row r="26" spans="1:30" s="1" customFormat="1" ht="15.75" customHeight="1">
      <c r="A26" s="14">
        <f t="shared" si="15"/>
        <v>20</v>
      </c>
      <c r="B26" s="15">
        <v>40161513</v>
      </c>
      <c r="C26" s="738" t="s">
        <v>1899</v>
      </c>
      <c r="D26" s="738"/>
      <c r="E26" s="15" t="s">
        <v>32</v>
      </c>
      <c r="F26" s="14">
        <v>1</v>
      </c>
      <c r="G26" s="16">
        <f>VLOOKUP(C26,[1]RESPUESTOS!$C$73:$I$138,7,FALSE)</f>
        <v>271320</v>
      </c>
      <c r="H26" s="414">
        <f t="shared" si="16"/>
        <v>285157.32</v>
      </c>
      <c r="I26" s="16">
        <v>450000</v>
      </c>
      <c r="J26" s="17">
        <v>0.19</v>
      </c>
      <c r="K26" s="18">
        <f t="shared" si="0"/>
        <v>85500</v>
      </c>
      <c r="L26" s="18">
        <f t="shared" si="1"/>
        <v>535500</v>
      </c>
      <c r="M26" s="16">
        <v>543000</v>
      </c>
      <c r="N26" s="17">
        <v>0.19</v>
      </c>
      <c r="O26" s="18">
        <f t="shared" si="2"/>
        <v>103170</v>
      </c>
      <c r="P26" s="18">
        <f t="shared" si="3"/>
        <v>646170</v>
      </c>
      <c r="Q26" s="16">
        <v>490000</v>
      </c>
      <c r="R26" s="17">
        <v>0.19</v>
      </c>
      <c r="S26" s="18">
        <f t="shared" si="4"/>
        <v>93100</v>
      </c>
      <c r="T26" s="18">
        <f t="shared" si="5"/>
        <v>583100</v>
      </c>
      <c r="U26" s="415">
        <f t="shared" si="6"/>
        <v>285157.32</v>
      </c>
      <c r="V26" s="415">
        <f t="shared" si="7"/>
        <v>463134.3950826879</v>
      </c>
      <c r="W26" s="415">
        <f t="shared" si="8"/>
        <v>489760.16435828857</v>
      </c>
      <c r="X26" s="415">
        <f t="shared" si="9"/>
        <v>559300</v>
      </c>
      <c r="Y26" s="415">
        <f t="shared" si="10"/>
        <v>512481.83</v>
      </c>
      <c r="Z26" s="416">
        <f t="shared" si="11"/>
        <v>136990.62169450399</v>
      </c>
      <c r="AA26" s="417">
        <f t="shared" si="12"/>
        <v>0.26730825109351486</v>
      </c>
      <c r="AB26" s="418">
        <f t="shared" si="13"/>
        <v>463134.3950826879</v>
      </c>
      <c r="AC26" s="419" t="str">
        <f t="shared" si="14"/>
        <v>MEDIA ARMONICA</v>
      </c>
    </row>
    <row r="27" spans="1:30" s="1" customFormat="1" ht="15.75" customHeight="1">
      <c r="A27" s="14">
        <f t="shared" si="15"/>
        <v>21</v>
      </c>
      <c r="B27" s="15">
        <v>40161504</v>
      </c>
      <c r="C27" s="738" t="s">
        <v>1831</v>
      </c>
      <c r="D27" s="738"/>
      <c r="E27" s="15" t="s">
        <v>32</v>
      </c>
      <c r="F27" s="14">
        <v>1</v>
      </c>
      <c r="G27" s="16">
        <f>VLOOKUP(C27,[1]RESPUESTOS!$C$73:$I$138,7,FALSE)</f>
        <v>157080</v>
      </c>
      <c r="H27" s="414">
        <f t="shared" si="16"/>
        <v>165091.07999999999</v>
      </c>
      <c r="I27" s="16">
        <v>620000</v>
      </c>
      <c r="J27" s="17">
        <v>0.19</v>
      </c>
      <c r="K27" s="18">
        <f t="shared" si="0"/>
        <v>117800</v>
      </c>
      <c r="L27" s="18">
        <f t="shared" si="1"/>
        <v>737800</v>
      </c>
      <c r="M27" s="16">
        <v>757000</v>
      </c>
      <c r="N27" s="17">
        <v>0.19</v>
      </c>
      <c r="O27" s="18">
        <f t="shared" si="2"/>
        <v>143830</v>
      </c>
      <c r="P27" s="18">
        <f t="shared" si="3"/>
        <v>900830</v>
      </c>
      <c r="Q27" s="16">
        <v>682000</v>
      </c>
      <c r="R27" s="17">
        <v>0.19</v>
      </c>
      <c r="S27" s="18">
        <f t="shared" si="4"/>
        <v>129580</v>
      </c>
      <c r="T27" s="18">
        <f t="shared" si="5"/>
        <v>811580</v>
      </c>
      <c r="U27" s="415">
        <f t="shared" si="6"/>
        <v>165091.07999999999</v>
      </c>
      <c r="V27" s="415">
        <f t="shared" si="7"/>
        <v>410050.53975038044</v>
      </c>
      <c r="W27" s="415">
        <f t="shared" si="8"/>
        <v>546272.21188551374</v>
      </c>
      <c r="X27" s="415">
        <f t="shared" si="9"/>
        <v>774690</v>
      </c>
      <c r="Y27" s="415">
        <f t="shared" si="10"/>
        <v>653825.27</v>
      </c>
      <c r="Z27" s="416">
        <f t="shared" si="11"/>
        <v>288015.08434163418</v>
      </c>
      <c r="AA27" s="417">
        <f t="shared" si="12"/>
        <v>0.44050772822169165</v>
      </c>
      <c r="AB27" s="418">
        <f t="shared" si="13"/>
        <v>410050.53975038044</v>
      </c>
      <c r="AC27" s="419" t="str">
        <f t="shared" si="14"/>
        <v>MEDIA ARMONICA</v>
      </c>
    </row>
    <row r="28" spans="1:30" s="1" customFormat="1" ht="15.75" customHeight="1">
      <c r="A28" s="14">
        <f t="shared" si="15"/>
        <v>22</v>
      </c>
      <c r="B28" s="15">
        <v>78181504</v>
      </c>
      <c r="C28" s="738" t="s">
        <v>1832</v>
      </c>
      <c r="D28" s="738"/>
      <c r="E28" s="15" t="s">
        <v>32</v>
      </c>
      <c r="F28" s="14">
        <v>1</v>
      </c>
      <c r="G28" s="737" t="s">
        <v>1916</v>
      </c>
      <c r="H28" s="737"/>
      <c r="I28" s="16">
        <v>468000</v>
      </c>
      <c r="J28" s="17">
        <v>0.19</v>
      </c>
      <c r="K28" s="18">
        <f t="shared" si="0"/>
        <v>88920</v>
      </c>
      <c r="L28" s="18">
        <f t="shared" si="1"/>
        <v>556920</v>
      </c>
      <c r="M28" s="16">
        <v>565000</v>
      </c>
      <c r="N28" s="17">
        <v>0.19</v>
      </c>
      <c r="O28" s="18">
        <f t="shared" si="2"/>
        <v>107350</v>
      </c>
      <c r="P28" s="18">
        <f t="shared" si="3"/>
        <v>672350</v>
      </c>
      <c r="Q28" s="16">
        <v>514000</v>
      </c>
      <c r="R28" s="17">
        <v>0.19</v>
      </c>
      <c r="S28" s="18">
        <f t="shared" si="4"/>
        <v>97660</v>
      </c>
      <c r="T28" s="18">
        <f t="shared" si="5"/>
        <v>611660</v>
      </c>
      <c r="U28" s="415">
        <f t="shared" si="6"/>
        <v>556920</v>
      </c>
      <c r="V28" s="415">
        <f t="shared" si="7"/>
        <v>610028.15200746304</v>
      </c>
      <c r="W28" s="415">
        <f t="shared" si="8"/>
        <v>611832.81757502479</v>
      </c>
      <c r="X28" s="415">
        <f t="shared" si="9"/>
        <v>611660</v>
      </c>
      <c r="Y28" s="415">
        <f t="shared" si="10"/>
        <v>613643.33333333337</v>
      </c>
      <c r="Z28" s="416">
        <f t="shared" si="11"/>
        <v>47144.963911559229</v>
      </c>
      <c r="AA28" s="417">
        <f t="shared" si="12"/>
        <v>7.6827957464258648E-2</v>
      </c>
      <c r="AB28" s="418">
        <f t="shared" si="13"/>
        <v>556920</v>
      </c>
      <c r="AC28" s="419" t="str">
        <f t="shared" si="14"/>
        <v>MENOR VALOR</v>
      </c>
    </row>
    <row r="29" spans="1:30" ht="15.75" customHeight="1">
      <c r="A29" s="14">
        <f t="shared" si="15"/>
        <v>23</v>
      </c>
      <c r="B29" s="15">
        <v>40161504</v>
      </c>
      <c r="C29" s="738" t="s">
        <v>1900</v>
      </c>
      <c r="D29" s="738"/>
      <c r="E29" s="15" t="s">
        <v>32</v>
      </c>
      <c r="F29" s="14">
        <v>1</v>
      </c>
      <c r="G29" s="737" t="s">
        <v>1916</v>
      </c>
      <c r="H29" s="737"/>
      <c r="I29" s="16">
        <v>450000</v>
      </c>
      <c r="J29" s="17">
        <v>0.19</v>
      </c>
      <c r="K29" s="18">
        <f t="shared" si="0"/>
        <v>85500</v>
      </c>
      <c r="L29" s="18">
        <f t="shared" si="1"/>
        <v>535500</v>
      </c>
      <c r="M29" s="16">
        <v>544000</v>
      </c>
      <c r="N29" s="17">
        <v>0.19</v>
      </c>
      <c r="O29" s="18">
        <f t="shared" si="2"/>
        <v>103360</v>
      </c>
      <c r="P29" s="18">
        <f t="shared" si="3"/>
        <v>647360</v>
      </c>
      <c r="Q29" s="16">
        <v>495000</v>
      </c>
      <c r="R29" s="17">
        <v>0.19</v>
      </c>
      <c r="S29" s="18">
        <f t="shared" si="4"/>
        <v>94050</v>
      </c>
      <c r="T29" s="18">
        <f t="shared" si="5"/>
        <v>589050</v>
      </c>
      <c r="U29" s="415">
        <f t="shared" si="6"/>
        <v>535500</v>
      </c>
      <c r="V29" s="415">
        <f t="shared" si="7"/>
        <v>587107.36533528764</v>
      </c>
      <c r="W29" s="415">
        <f t="shared" si="8"/>
        <v>588869.64175235119</v>
      </c>
      <c r="X29" s="415">
        <f t="shared" si="9"/>
        <v>589050</v>
      </c>
      <c r="Y29" s="415">
        <f t="shared" si="10"/>
        <v>590636.66666666663</v>
      </c>
      <c r="Z29" s="416">
        <f t="shared" si="11"/>
        <v>45680.433691266793</v>
      </c>
      <c r="AA29" s="417">
        <f t="shared" si="12"/>
        <v>7.7341005510325231E-2</v>
      </c>
      <c r="AB29" s="418">
        <f t="shared" si="13"/>
        <v>535500</v>
      </c>
      <c r="AC29" s="419" t="str">
        <f t="shared" si="14"/>
        <v>MENOR VALOR</v>
      </c>
      <c r="AD29" s="1"/>
    </row>
    <row r="30" spans="1:30" ht="15.75" customHeight="1">
      <c r="A30" s="14">
        <f t="shared" si="15"/>
        <v>24</v>
      </c>
      <c r="B30" s="15">
        <v>40161505</v>
      </c>
      <c r="C30" s="738" t="s">
        <v>1901</v>
      </c>
      <c r="D30" s="738"/>
      <c r="E30" s="15" t="s">
        <v>32</v>
      </c>
      <c r="F30" s="14">
        <v>1</v>
      </c>
      <c r="G30" s="16">
        <f>VLOOKUP(C30,[1]RESPUESTOS!$C$73:$I$138,7,FALSE)</f>
        <v>123760</v>
      </c>
      <c r="H30" s="414">
        <f t="shared" si="16"/>
        <v>130071.76</v>
      </c>
      <c r="I30" s="16">
        <v>571000</v>
      </c>
      <c r="J30" s="17">
        <v>0.19</v>
      </c>
      <c r="K30" s="18">
        <f t="shared" si="0"/>
        <v>108490</v>
      </c>
      <c r="L30" s="18">
        <f t="shared" si="1"/>
        <v>679490</v>
      </c>
      <c r="M30" s="16">
        <v>697000</v>
      </c>
      <c r="N30" s="17">
        <v>0.19</v>
      </c>
      <c r="O30" s="18">
        <f t="shared" si="2"/>
        <v>132430</v>
      </c>
      <c r="P30" s="18">
        <f t="shared" si="3"/>
        <v>829430</v>
      </c>
      <c r="Q30" s="16">
        <v>628000</v>
      </c>
      <c r="R30" s="17">
        <v>0.19</v>
      </c>
      <c r="S30" s="18">
        <f t="shared" si="4"/>
        <v>119320</v>
      </c>
      <c r="T30" s="18">
        <f t="shared" si="5"/>
        <v>747320</v>
      </c>
      <c r="U30" s="415">
        <f t="shared" si="6"/>
        <v>130071.76</v>
      </c>
      <c r="V30" s="415">
        <f t="shared" si="7"/>
        <v>341777.5748889859</v>
      </c>
      <c r="W30" s="415">
        <f t="shared" si="8"/>
        <v>483796.92953808454</v>
      </c>
      <c r="X30" s="415">
        <f t="shared" si="9"/>
        <v>713405</v>
      </c>
      <c r="Y30" s="415">
        <f t="shared" si="10"/>
        <v>596577.93999999994</v>
      </c>
      <c r="Z30" s="416">
        <f t="shared" si="11"/>
        <v>274520.34358628292</v>
      </c>
      <c r="AA30" s="417">
        <f t="shared" si="12"/>
        <v>0.46015838866968989</v>
      </c>
      <c r="AB30" s="418">
        <f t="shared" si="13"/>
        <v>341777.5748889859</v>
      </c>
      <c r="AC30" s="419" t="str">
        <f t="shared" si="14"/>
        <v>MEDIA ARMONICA</v>
      </c>
      <c r="AD30" s="1"/>
    </row>
    <row r="31" spans="1:30" ht="15.75" customHeight="1">
      <c r="A31" s="14">
        <f t="shared" si="15"/>
        <v>25</v>
      </c>
      <c r="B31" s="15">
        <v>40161505</v>
      </c>
      <c r="C31" s="738" t="s">
        <v>1845</v>
      </c>
      <c r="D31" s="738"/>
      <c r="E31" s="15" t="s">
        <v>32</v>
      </c>
      <c r="F31" s="14">
        <v>1</v>
      </c>
      <c r="G31" s="16">
        <f>VLOOKUP(C31,[1]RESPUESTOS!$C$73:$I$138,7,FALSE)</f>
        <v>204680</v>
      </c>
      <c r="H31" s="414">
        <f t="shared" si="16"/>
        <v>215118.68</v>
      </c>
      <c r="I31" s="16">
        <v>535000</v>
      </c>
      <c r="J31" s="17">
        <v>0.19</v>
      </c>
      <c r="K31" s="18">
        <f t="shared" si="0"/>
        <v>101650</v>
      </c>
      <c r="L31" s="18">
        <f t="shared" si="1"/>
        <v>636650</v>
      </c>
      <c r="M31" s="16">
        <v>646000</v>
      </c>
      <c r="N31" s="17">
        <v>0.19</v>
      </c>
      <c r="O31" s="18">
        <f t="shared" si="2"/>
        <v>122740</v>
      </c>
      <c r="P31" s="18">
        <f t="shared" si="3"/>
        <v>768740</v>
      </c>
      <c r="Q31" s="16">
        <v>588000</v>
      </c>
      <c r="R31" s="17">
        <v>0.19</v>
      </c>
      <c r="S31" s="18">
        <f t="shared" si="4"/>
        <v>111720</v>
      </c>
      <c r="T31" s="18">
        <f t="shared" si="5"/>
        <v>699720</v>
      </c>
      <c r="U31" s="415">
        <f t="shared" si="6"/>
        <v>215118.68</v>
      </c>
      <c r="V31" s="415">
        <f t="shared" si="7"/>
        <v>446962.7554126188</v>
      </c>
      <c r="W31" s="415">
        <f t="shared" si="8"/>
        <v>520979.5288489309</v>
      </c>
      <c r="X31" s="415">
        <f t="shared" si="9"/>
        <v>668185</v>
      </c>
      <c r="Y31" s="415">
        <f t="shared" si="10"/>
        <v>580057.16999999993</v>
      </c>
      <c r="Z31" s="416">
        <f t="shared" si="11"/>
        <v>215814.30276473056</v>
      </c>
      <c r="AA31" s="417">
        <f t="shared" si="12"/>
        <v>0.37205695218754142</v>
      </c>
      <c r="AB31" s="418">
        <f t="shared" si="13"/>
        <v>446962.7554126188</v>
      </c>
      <c r="AC31" s="419" t="str">
        <f t="shared" si="14"/>
        <v>MEDIA ARMONICA</v>
      </c>
      <c r="AD31" s="1"/>
    </row>
    <row r="32" spans="1:30" ht="15.75" customHeight="1">
      <c r="A32" s="14">
        <f t="shared" si="15"/>
        <v>26</v>
      </c>
      <c r="B32" s="15">
        <v>40161505</v>
      </c>
      <c r="C32" s="738" t="s">
        <v>1902</v>
      </c>
      <c r="D32" s="738"/>
      <c r="E32" s="15" t="s">
        <v>32</v>
      </c>
      <c r="F32" s="14">
        <v>1</v>
      </c>
      <c r="G32" s="737" t="s">
        <v>1916</v>
      </c>
      <c r="H32" s="737"/>
      <c r="I32" s="16">
        <v>618000</v>
      </c>
      <c r="J32" s="17">
        <v>0.19</v>
      </c>
      <c r="K32" s="18">
        <f t="shared" si="0"/>
        <v>117420</v>
      </c>
      <c r="L32" s="18">
        <f t="shared" si="1"/>
        <v>735420</v>
      </c>
      <c r="M32" s="16">
        <v>753000</v>
      </c>
      <c r="N32" s="17">
        <v>0.19</v>
      </c>
      <c r="O32" s="18">
        <f t="shared" si="2"/>
        <v>143070</v>
      </c>
      <c r="P32" s="18">
        <f t="shared" si="3"/>
        <v>896070</v>
      </c>
      <c r="Q32" s="16">
        <v>679000</v>
      </c>
      <c r="R32" s="17">
        <v>0.19</v>
      </c>
      <c r="S32" s="18">
        <f t="shared" si="4"/>
        <v>129010</v>
      </c>
      <c r="T32" s="18">
        <f t="shared" si="5"/>
        <v>808010</v>
      </c>
      <c r="U32" s="415">
        <f t="shared" si="6"/>
        <v>735420</v>
      </c>
      <c r="V32" s="415">
        <f t="shared" si="7"/>
        <v>807893.68236499862</v>
      </c>
      <c r="W32" s="415">
        <f t="shared" si="8"/>
        <v>810521.80562313821</v>
      </c>
      <c r="X32" s="415">
        <f t="shared" si="9"/>
        <v>808010</v>
      </c>
      <c r="Y32" s="415">
        <f t="shared" si="10"/>
        <v>813166.66666666663</v>
      </c>
      <c r="Z32" s="416">
        <f t="shared" si="11"/>
        <v>65686.371155328379</v>
      </c>
      <c r="AA32" s="417">
        <f t="shared" si="12"/>
        <v>8.0778484716534191E-2</v>
      </c>
      <c r="AB32" s="418">
        <f t="shared" si="13"/>
        <v>735420</v>
      </c>
      <c r="AC32" s="419" t="str">
        <f t="shared" si="14"/>
        <v>MENOR VALOR</v>
      </c>
      <c r="AD32" s="1"/>
    </row>
    <row r="33" spans="1:30" ht="15.75" customHeight="1">
      <c r="A33" s="14">
        <f t="shared" si="15"/>
        <v>27</v>
      </c>
      <c r="B33" s="15">
        <v>40161504</v>
      </c>
      <c r="C33" s="738" t="s">
        <v>1903</v>
      </c>
      <c r="D33" s="738"/>
      <c r="E33" s="15" t="s">
        <v>32</v>
      </c>
      <c r="F33" s="14">
        <v>1</v>
      </c>
      <c r="G33" s="737" t="s">
        <v>1916</v>
      </c>
      <c r="H33" s="737"/>
      <c r="I33" s="16">
        <v>814000</v>
      </c>
      <c r="J33" s="17">
        <v>0.19</v>
      </c>
      <c r="K33" s="18">
        <f t="shared" si="0"/>
        <v>154660</v>
      </c>
      <c r="L33" s="18">
        <f t="shared" si="1"/>
        <v>968660</v>
      </c>
      <c r="M33" s="16">
        <v>966000</v>
      </c>
      <c r="N33" s="17">
        <v>0.19</v>
      </c>
      <c r="O33" s="18">
        <f t="shared" si="2"/>
        <v>183540</v>
      </c>
      <c r="P33" s="18">
        <f t="shared" si="3"/>
        <v>1149540</v>
      </c>
      <c r="Q33" s="16">
        <v>879000</v>
      </c>
      <c r="R33" s="17">
        <v>0.19</v>
      </c>
      <c r="S33" s="18">
        <f t="shared" si="4"/>
        <v>167010</v>
      </c>
      <c r="T33" s="18">
        <f t="shared" si="5"/>
        <v>1046010</v>
      </c>
      <c r="U33" s="415">
        <f t="shared" si="6"/>
        <v>968660</v>
      </c>
      <c r="V33" s="415">
        <f t="shared" si="7"/>
        <v>1049581.9133590593</v>
      </c>
      <c r="W33" s="415">
        <f t="shared" si="8"/>
        <v>1052148.6368411833</v>
      </c>
      <c r="X33" s="415">
        <f t="shared" si="9"/>
        <v>1046010</v>
      </c>
      <c r="Y33" s="415">
        <f t="shared" si="10"/>
        <v>1054736.6666666667</v>
      </c>
      <c r="Z33" s="416">
        <f t="shared" si="11"/>
        <v>74101.32537426184</v>
      </c>
      <c r="AA33" s="417">
        <f t="shared" si="12"/>
        <v>7.0255759296249456E-2</v>
      </c>
      <c r="AB33" s="418">
        <f t="shared" si="13"/>
        <v>968660</v>
      </c>
      <c r="AC33" s="419" t="str">
        <f t="shared" si="14"/>
        <v>MENOR VALOR</v>
      </c>
      <c r="AD33" s="1"/>
    </row>
    <row r="34" spans="1:30" ht="15.75" customHeight="1">
      <c r="A34" s="14">
        <f t="shared" si="15"/>
        <v>28</v>
      </c>
      <c r="B34" s="15">
        <v>78181507</v>
      </c>
      <c r="C34" s="738" t="s">
        <v>1835</v>
      </c>
      <c r="D34" s="738"/>
      <c r="E34" s="15" t="s">
        <v>32</v>
      </c>
      <c r="F34" s="14">
        <v>1</v>
      </c>
      <c r="G34" s="16">
        <f>VLOOKUP(C34,[1]RESPUESTOS!$C$73:$I$138,7,FALSE)</f>
        <v>186830</v>
      </c>
      <c r="H34" s="414">
        <f t="shared" si="16"/>
        <v>196358.33</v>
      </c>
      <c r="I34" s="16">
        <v>671000</v>
      </c>
      <c r="J34" s="17">
        <v>0.19</v>
      </c>
      <c r="K34" s="18">
        <f t="shared" si="0"/>
        <v>127490</v>
      </c>
      <c r="L34" s="18">
        <f t="shared" si="1"/>
        <v>798490</v>
      </c>
      <c r="M34" s="16">
        <v>811000</v>
      </c>
      <c r="N34" s="17">
        <v>0.19</v>
      </c>
      <c r="O34" s="18">
        <f t="shared" si="2"/>
        <v>154090</v>
      </c>
      <c r="P34" s="18">
        <f t="shared" si="3"/>
        <v>965090</v>
      </c>
      <c r="Q34" s="16">
        <v>731000</v>
      </c>
      <c r="R34" s="17">
        <v>0.19</v>
      </c>
      <c r="S34" s="18">
        <f t="shared" si="4"/>
        <v>138890</v>
      </c>
      <c r="T34" s="18">
        <f t="shared" si="5"/>
        <v>869890</v>
      </c>
      <c r="U34" s="415">
        <f t="shared" si="6"/>
        <v>196358.33</v>
      </c>
      <c r="V34" s="415">
        <f t="shared" si="7"/>
        <v>468887.14151341468</v>
      </c>
      <c r="W34" s="415">
        <f t="shared" si="8"/>
        <v>602334.50319790526</v>
      </c>
      <c r="X34" s="415">
        <f t="shared" si="9"/>
        <v>834190</v>
      </c>
      <c r="Y34" s="415">
        <f t="shared" si="10"/>
        <v>707457.08250000002</v>
      </c>
      <c r="Z34" s="416">
        <f t="shared" si="11"/>
        <v>300943.55772417749</v>
      </c>
      <c r="AA34" s="417">
        <f t="shared" si="12"/>
        <v>0.42538772339476505</v>
      </c>
      <c r="AB34" s="418">
        <f t="shared" si="13"/>
        <v>468887.14151341468</v>
      </c>
      <c r="AC34" s="419" t="str">
        <f t="shared" si="14"/>
        <v>MEDIA ARMONICA</v>
      </c>
      <c r="AD34" s="1"/>
    </row>
    <row r="35" spans="1:30" ht="15.75" customHeight="1">
      <c r="A35" s="14">
        <f t="shared" si="15"/>
        <v>29</v>
      </c>
      <c r="B35" s="15">
        <v>78181507</v>
      </c>
      <c r="C35" s="738" t="s">
        <v>1860</v>
      </c>
      <c r="D35" s="738"/>
      <c r="E35" s="15" t="s">
        <v>32</v>
      </c>
      <c r="F35" s="14">
        <v>1</v>
      </c>
      <c r="G35" s="737" t="s">
        <v>1916</v>
      </c>
      <c r="H35" s="737"/>
      <c r="I35" s="16">
        <v>397000</v>
      </c>
      <c r="J35" s="17">
        <v>0.19</v>
      </c>
      <c r="K35" s="18">
        <f t="shared" si="0"/>
        <v>75430</v>
      </c>
      <c r="L35" s="18">
        <f t="shared" si="1"/>
        <v>472430</v>
      </c>
      <c r="M35" s="16">
        <v>483000</v>
      </c>
      <c r="N35" s="17">
        <v>0.19</v>
      </c>
      <c r="O35" s="18">
        <f t="shared" si="2"/>
        <v>91770</v>
      </c>
      <c r="P35" s="18">
        <f t="shared" si="3"/>
        <v>574770</v>
      </c>
      <c r="Q35" s="16">
        <v>432000</v>
      </c>
      <c r="R35" s="17">
        <v>0.19</v>
      </c>
      <c r="S35" s="18">
        <f t="shared" si="4"/>
        <v>82080</v>
      </c>
      <c r="T35" s="18">
        <f t="shared" si="5"/>
        <v>514080</v>
      </c>
      <c r="U35" s="415">
        <f t="shared" si="6"/>
        <v>472430</v>
      </c>
      <c r="V35" s="415">
        <f t="shared" si="7"/>
        <v>517084.06070175249</v>
      </c>
      <c r="W35" s="415">
        <f t="shared" si="8"/>
        <v>518745.19800871634</v>
      </c>
      <c r="X35" s="415">
        <f t="shared" si="9"/>
        <v>514080</v>
      </c>
      <c r="Y35" s="415">
        <f t="shared" si="10"/>
        <v>520426.66666666669</v>
      </c>
      <c r="Z35" s="416">
        <f t="shared" si="11"/>
        <v>42020.46353332571</v>
      </c>
      <c r="AA35" s="417">
        <f t="shared" si="12"/>
        <v>8.0742333598058727E-2</v>
      </c>
      <c r="AB35" s="418">
        <f t="shared" si="13"/>
        <v>472430</v>
      </c>
      <c r="AC35" s="419" t="str">
        <f t="shared" si="14"/>
        <v>MENOR VALOR</v>
      </c>
      <c r="AD35" s="1"/>
    </row>
    <row r="36" spans="1:30" ht="15.75" customHeight="1">
      <c r="A36" s="14">
        <f t="shared" si="15"/>
        <v>30</v>
      </c>
      <c r="B36" s="15">
        <v>40161513</v>
      </c>
      <c r="C36" s="738" t="s">
        <v>1904</v>
      </c>
      <c r="D36" s="738"/>
      <c r="E36" s="15" t="s">
        <v>32</v>
      </c>
      <c r="F36" s="14">
        <v>1</v>
      </c>
      <c r="G36" s="16">
        <f>VLOOKUP(C36,[1]RESPUESTOS!$C$73:$I$138,7,FALSE)</f>
        <v>164220</v>
      </c>
      <c r="H36" s="414">
        <f t="shared" si="16"/>
        <v>172595.22</v>
      </c>
      <c r="I36" s="16">
        <v>480000</v>
      </c>
      <c r="J36" s="17">
        <v>0.19</v>
      </c>
      <c r="K36" s="18">
        <f t="shared" si="0"/>
        <v>91200</v>
      </c>
      <c r="L36" s="18">
        <f t="shared" si="1"/>
        <v>571200</v>
      </c>
      <c r="M36" s="16">
        <v>574000</v>
      </c>
      <c r="N36" s="17">
        <v>0.19</v>
      </c>
      <c r="O36" s="18">
        <f t="shared" si="2"/>
        <v>109060</v>
      </c>
      <c r="P36" s="18">
        <f t="shared" si="3"/>
        <v>683060</v>
      </c>
      <c r="Q36" s="16">
        <v>518000</v>
      </c>
      <c r="R36" s="17">
        <v>0.19</v>
      </c>
      <c r="S36" s="18">
        <f t="shared" si="4"/>
        <v>98420</v>
      </c>
      <c r="T36" s="18">
        <f t="shared" si="5"/>
        <v>616420</v>
      </c>
      <c r="U36" s="415">
        <f t="shared" si="6"/>
        <v>172595.22</v>
      </c>
      <c r="V36" s="415">
        <f t="shared" si="7"/>
        <v>376262.56341583084</v>
      </c>
      <c r="W36" s="415">
        <f t="shared" si="8"/>
        <v>451375.65783849719</v>
      </c>
      <c r="X36" s="415">
        <f t="shared" si="9"/>
        <v>593810</v>
      </c>
      <c r="Y36" s="415">
        <f t="shared" si="10"/>
        <v>510818.80499999999</v>
      </c>
      <c r="Z36" s="416">
        <f t="shared" si="11"/>
        <v>199286.05307467974</v>
      </c>
      <c r="AA36" s="417">
        <f t="shared" si="12"/>
        <v>0.39013061211534633</v>
      </c>
      <c r="AB36" s="418">
        <f t="shared" si="13"/>
        <v>376262.56341583084</v>
      </c>
      <c r="AC36" s="419" t="str">
        <f t="shared" si="14"/>
        <v>MEDIA ARMONICA</v>
      </c>
      <c r="AD36" s="1"/>
    </row>
    <row r="37" spans="1:30" ht="15.75" customHeight="1">
      <c r="A37" s="14">
        <f t="shared" si="15"/>
        <v>31</v>
      </c>
      <c r="B37" s="15">
        <v>40141736</v>
      </c>
      <c r="C37" s="738" t="s">
        <v>1738</v>
      </c>
      <c r="D37" s="738"/>
      <c r="E37" s="15" t="s">
        <v>32</v>
      </c>
      <c r="F37" s="14">
        <v>1</v>
      </c>
      <c r="G37" s="16">
        <f>VLOOKUP(C37,[1]RESPUESTOS!$C$73:$I$138,7,FALSE)</f>
        <v>176120</v>
      </c>
      <c r="H37" s="414">
        <f t="shared" si="16"/>
        <v>185102.12</v>
      </c>
      <c r="I37" s="16">
        <v>85000</v>
      </c>
      <c r="J37" s="17">
        <v>0.19</v>
      </c>
      <c r="K37" s="18">
        <f t="shared" si="0"/>
        <v>16150</v>
      </c>
      <c r="L37" s="18">
        <f t="shared" si="1"/>
        <v>101150</v>
      </c>
      <c r="M37" s="16">
        <v>101000</v>
      </c>
      <c r="N37" s="17">
        <v>0.19</v>
      </c>
      <c r="O37" s="18">
        <f t="shared" si="2"/>
        <v>19190</v>
      </c>
      <c r="P37" s="18">
        <f t="shared" si="3"/>
        <v>120190</v>
      </c>
      <c r="Q37" s="16">
        <v>91000</v>
      </c>
      <c r="R37" s="17">
        <v>0.19</v>
      </c>
      <c r="S37" s="18">
        <f t="shared" si="4"/>
        <v>17290</v>
      </c>
      <c r="T37" s="18">
        <f t="shared" si="5"/>
        <v>108290</v>
      </c>
      <c r="U37" s="415">
        <f t="shared" si="6"/>
        <v>101150</v>
      </c>
      <c r="V37" s="415">
        <f t="shared" si="7"/>
        <v>121790.24290601234</v>
      </c>
      <c r="W37" s="415">
        <f t="shared" si="8"/>
        <v>124942.0111047563</v>
      </c>
      <c r="X37" s="415">
        <f t="shared" si="9"/>
        <v>114240</v>
      </c>
      <c r="Y37" s="415">
        <f t="shared" si="10"/>
        <v>128683.03</v>
      </c>
      <c r="Z37" s="416">
        <f t="shared" si="11"/>
        <v>33276.075071178391</v>
      </c>
      <c r="AA37" s="417">
        <f t="shared" si="12"/>
        <v>0.25858945869691125</v>
      </c>
      <c r="AB37" s="418">
        <f t="shared" si="13"/>
        <v>121790.24290601234</v>
      </c>
      <c r="AC37" s="419" t="str">
        <f t="shared" si="14"/>
        <v>MEDIA ARMONICA</v>
      </c>
      <c r="AD37" s="1"/>
    </row>
    <row r="38" spans="1:30" ht="15.75" customHeight="1">
      <c r="A38" s="14">
        <f t="shared" si="15"/>
        <v>32</v>
      </c>
      <c r="B38" s="15">
        <v>25174406</v>
      </c>
      <c r="C38" s="738" t="s">
        <v>1905</v>
      </c>
      <c r="D38" s="738"/>
      <c r="E38" s="15" t="s">
        <v>32</v>
      </c>
      <c r="F38" s="14">
        <v>1</v>
      </c>
      <c r="G38" s="16">
        <f>VLOOKUP(C38,[1]RESPUESTOS!$C$73:$I$138,7,FALSE)</f>
        <v>262990</v>
      </c>
      <c r="H38" s="414">
        <f t="shared" si="16"/>
        <v>276402.49</v>
      </c>
      <c r="I38" s="16">
        <v>416000</v>
      </c>
      <c r="J38" s="17">
        <v>0.19</v>
      </c>
      <c r="K38" s="18">
        <f t="shared" si="0"/>
        <v>79040</v>
      </c>
      <c r="L38" s="18">
        <f t="shared" si="1"/>
        <v>495040</v>
      </c>
      <c r="M38" s="16">
        <v>498000</v>
      </c>
      <c r="N38" s="17">
        <v>0.19</v>
      </c>
      <c r="O38" s="18">
        <f t="shared" si="2"/>
        <v>94620</v>
      </c>
      <c r="P38" s="18">
        <f t="shared" si="3"/>
        <v>592620</v>
      </c>
      <c r="Q38" s="16">
        <v>449000</v>
      </c>
      <c r="R38" s="17">
        <v>0.19</v>
      </c>
      <c r="S38" s="18">
        <f t="shared" si="4"/>
        <v>85310</v>
      </c>
      <c r="T38" s="18">
        <f t="shared" si="5"/>
        <v>534310</v>
      </c>
      <c r="U38" s="415">
        <f t="shared" si="6"/>
        <v>276402.49</v>
      </c>
      <c r="V38" s="415">
        <f t="shared" si="7"/>
        <v>434926.99317699409</v>
      </c>
      <c r="W38" s="415">
        <f t="shared" si="8"/>
        <v>456234.33120090485</v>
      </c>
      <c r="X38" s="415">
        <f t="shared" si="9"/>
        <v>514675</v>
      </c>
      <c r="Y38" s="415">
        <f t="shared" si="10"/>
        <v>474593.1225</v>
      </c>
      <c r="Z38" s="416">
        <f t="shared" si="11"/>
        <v>119576.38864027463</v>
      </c>
      <c r="AA38" s="417">
        <f t="shared" si="12"/>
        <v>0.25195558673582469</v>
      </c>
      <c r="AB38" s="418">
        <f t="shared" si="13"/>
        <v>434926.99317699409</v>
      </c>
      <c r="AC38" s="419" t="str">
        <f t="shared" si="14"/>
        <v>MEDIA ARMONICA</v>
      </c>
      <c r="AD38" s="1"/>
    </row>
    <row r="39" spans="1:30" ht="15.75" customHeight="1">
      <c r="A39" s="14">
        <f t="shared" si="15"/>
        <v>33</v>
      </c>
      <c r="B39" s="15">
        <v>31181701</v>
      </c>
      <c r="C39" s="738" t="s">
        <v>1739</v>
      </c>
      <c r="D39" s="738"/>
      <c r="E39" s="15" t="s">
        <v>32</v>
      </c>
      <c r="F39" s="14">
        <v>1</v>
      </c>
      <c r="G39" s="737" t="s">
        <v>1916</v>
      </c>
      <c r="H39" s="737"/>
      <c r="I39" s="16">
        <v>1428000</v>
      </c>
      <c r="J39" s="17">
        <v>0.19</v>
      </c>
      <c r="K39" s="18">
        <f t="shared" si="0"/>
        <v>271320</v>
      </c>
      <c r="L39" s="18">
        <f t="shared" si="1"/>
        <v>1699320</v>
      </c>
      <c r="M39" s="16">
        <v>1742000</v>
      </c>
      <c r="N39" s="17">
        <v>0.19</v>
      </c>
      <c r="O39" s="18">
        <f t="shared" si="2"/>
        <v>330980</v>
      </c>
      <c r="P39" s="18">
        <f t="shared" si="3"/>
        <v>2072980</v>
      </c>
      <c r="Q39" s="16">
        <v>1556000</v>
      </c>
      <c r="R39" s="17">
        <v>0.19</v>
      </c>
      <c r="S39" s="18">
        <f t="shared" si="4"/>
        <v>295640</v>
      </c>
      <c r="T39" s="18">
        <f t="shared" si="5"/>
        <v>1851640</v>
      </c>
      <c r="U39" s="415">
        <f t="shared" si="6"/>
        <v>1699320</v>
      </c>
      <c r="V39" s="415">
        <f t="shared" si="7"/>
        <v>1862278.5573016845</v>
      </c>
      <c r="W39" s="415">
        <f t="shared" si="8"/>
        <v>1868424.7505702334</v>
      </c>
      <c r="X39" s="415">
        <f t="shared" si="9"/>
        <v>1851640</v>
      </c>
      <c r="Y39" s="415">
        <f t="shared" si="10"/>
        <v>1874646.6666666667</v>
      </c>
      <c r="Z39" s="416">
        <f t="shared" si="11"/>
        <v>153411.05769214363</v>
      </c>
      <c r="AA39" s="417">
        <f t="shared" si="12"/>
        <v>8.1834652054686013E-2</v>
      </c>
      <c r="AB39" s="418">
        <f t="shared" si="13"/>
        <v>1699320</v>
      </c>
      <c r="AC39" s="419" t="str">
        <f t="shared" si="14"/>
        <v>MENOR VALOR</v>
      </c>
      <c r="AD39" s="1"/>
    </row>
    <row r="40" spans="1:30" ht="19.5" customHeight="1">
      <c r="A40" s="14">
        <f t="shared" si="15"/>
        <v>34</v>
      </c>
      <c r="B40" s="15">
        <v>31162809</v>
      </c>
      <c r="C40" s="738" t="s">
        <v>1740</v>
      </c>
      <c r="D40" s="738"/>
      <c r="E40" s="15" t="s">
        <v>32</v>
      </c>
      <c r="F40" s="14">
        <v>1</v>
      </c>
      <c r="G40" s="737" t="s">
        <v>1916</v>
      </c>
      <c r="H40" s="737"/>
      <c r="I40" s="16">
        <v>457000</v>
      </c>
      <c r="J40" s="17">
        <v>0.19</v>
      </c>
      <c r="K40" s="18">
        <f t="shared" si="0"/>
        <v>86830</v>
      </c>
      <c r="L40" s="18">
        <f t="shared" si="1"/>
        <v>543830</v>
      </c>
      <c r="M40" s="16">
        <v>547000</v>
      </c>
      <c r="N40" s="17">
        <v>0.19</v>
      </c>
      <c r="O40" s="18">
        <f t="shared" si="2"/>
        <v>103930</v>
      </c>
      <c r="P40" s="18">
        <f t="shared" si="3"/>
        <v>650930</v>
      </c>
      <c r="Q40" s="16">
        <v>498000</v>
      </c>
      <c r="R40" s="17">
        <v>0.19</v>
      </c>
      <c r="S40" s="18">
        <f t="shared" si="4"/>
        <v>94620</v>
      </c>
      <c r="T40" s="18">
        <f t="shared" si="5"/>
        <v>592620</v>
      </c>
      <c r="U40" s="415">
        <f t="shared" si="6"/>
        <v>543830</v>
      </c>
      <c r="V40" s="415">
        <f t="shared" si="7"/>
        <v>592593.13352116279</v>
      </c>
      <c r="W40" s="415">
        <f t="shared" si="8"/>
        <v>594188.96830912295</v>
      </c>
      <c r="X40" s="415">
        <f t="shared" si="9"/>
        <v>592620</v>
      </c>
      <c r="Y40" s="415">
        <f t="shared" si="10"/>
        <v>595793.33333333337</v>
      </c>
      <c r="Z40" s="416">
        <f t="shared" si="11"/>
        <v>43780.932176259361</v>
      </c>
      <c r="AA40" s="417">
        <f t="shared" si="12"/>
        <v>7.3483420721266929E-2</v>
      </c>
      <c r="AB40" s="418">
        <f t="shared" si="13"/>
        <v>543830</v>
      </c>
      <c r="AC40" s="419" t="str">
        <f t="shared" si="14"/>
        <v>MENOR VALOR</v>
      </c>
      <c r="AD40" s="1"/>
    </row>
    <row r="41" spans="1:30" s="2" customFormat="1" ht="19.5" customHeight="1">
      <c r="A41" s="14">
        <f t="shared" si="15"/>
        <v>35</v>
      </c>
      <c r="B41" s="15">
        <v>31162809</v>
      </c>
      <c r="C41" s="738" t="s">
        <v>1741</v>
      </c>
      <c r="D41" s="738"/>
      <c r="E41" s="15" t="s">
        <v>32</v>
      </c>
      <c r="F41" s="14">
        <v>1</v>
      </c>
      <c r="G41" s="737" t="s">
        <v>1916</v>
      </c>
      <c r="H41" s="737"/>
      <c r="I41" s="19">
        <v>550000</v>
      </c>
      <c r="J41" s="17">
        <v>0.19</v>
      </c>
      <c r="K41" s="18">
        <f t="shared" si="0"/>
        <v>104500</v>
      </c>
      <c r="L41" s="18">
        <f t="shared" si="1"/>
        <v>654500</v>
      </c>
      <c r="M41" s="19">
        <v>677000</v>
      </c>
      <c r="N41" s="17">
        <v>0.19</v>
      </c>
      <c r="O41" s="18">
        <f t="shared" si="2"/>
        <v>128630</v>
      </c>
      <c r="P41" s="18">
        <f t="shared" si="3"/>
        <v>805630</v>
      </c>
      <c r="Q41" s="19">
        <v>605000</v>
      </c>
      <c r="R41" s="17">
        <v>0.19</v>
      </c>
      <c r="S41" s="18">
        <f t="shared" si="4"/>
        <v>114950</v>
      </c>
      <c r="T41" s="18">
        <f t="shared" si="5"/>
        <v>719950</v>
      </c>
      <c r="U41" s="415">
        <f t="shared" si="6"/>
        <v>654500</v>
      </c>
      <c r="V41" s="415">
        <f t="shared" si="7"/>
        <v>721477.50037005974</v>
      </c>
      <c r="W41" s="415">
        <f t="shared" si="8"/>
        <v>724073.30952765548</v>
      </c>
      <c r="X41" s="415">
        <f t="shared" si="9"/>
        <v>719950</v>
      </c>
      <c r="Y41" s="415">
        <f t="shared" si="10"/>
        <v>726693.33333333337</v>
      </c>
      <c r="Z41" s="416">
        <f t="shared" si="11"/>
        <v>61882.542682802625</v>
      </c>
      <c r="AA41" s="417">
        <f t="shared" si="12"/>
        <v>8.5156337404319049E-2</v>
      </c>
      <c r="AB41" s="418">
        <f t="shared" si="13"/>
        <v>654500</v>
      </c>
      <c r="AC41" s="419" t="str">
        <f t="shared" si="14"/>
        <v>MENOR VALOR</v>
      </c>
      <c r="AD41" s="1"/>
    </row>
    <row r="42" spans="1:30" s="2" customFormat="1" ht="20.25" customHeight="1">
      <c r="A42" s="14">
        <f t="shared" si="15"/>
        <v>36</v>
      </c>
      <c r="B42" s="15">
        <v>31162809</v>
      </c>
      <c r="C42" s="738" t="s">
        <v>1742</v>
      </c>
      <c r="D42" s="738"/>
      <c r="E42" s="15" t="s">
        <v>32</v>
      </c>
      <c r="F42" s="14">
        <v>1</v>
      </c>
      <c r="G42" s="737" t="s">
        <v>1916</v>
      </c>
      <c r="H42" s="737"/>
      <c r="I42" s="19">
        <v>314000</v>
      </c>
      <c r="J42" s="17">
        <v>0.19</v>
      </c>
      <c r="K42" s="18">
        <f t="shared" si="0"/>
        <v>59660</v>
      </c>
      <c r="L42" s="18">
        <f t="shared" si="1"/>
        <v>373660</v>
      </c>
      <c r="M42" s="19">
        <v>376000</v>
      </c>
      <c r="N42" s="17">
        <v>0.19</v>
      </c>
      <c r="O42" s="18">
        <f t="shared" si="2"/>
        <v>71440</v>
      </c>
      <c r="P42" s="18">
        <f t="shared" si="3"/>
        <v>447440</v>
      </c>
      <c r="Q42" s="19">
        <v>342000</v>
      </c>
      <c r="R42" s="17">
        <v>0.19</v>
      </c>
      <c r="S42" s="18">
        <f t="shared" si="4"/>
        <v>64980</v>
      </c>
      <c r="T42" s="18">
        <f t="shared" si="5"/>
        <v>406980</v>
      </c>
      <c r="U42" s="415">
        <f t="shared" si="6"/>
        <v>373660</v>
      </c>
      <c r="V42" s="415">
        <f t="shared" si="7"/>
        <v>407150.12868457031</v>
      </c>
      <c r="W42" s="415">
        <f t="shared" si="8"/>
        <v>408251.84967326251</v>
      </c>
      <c r="X42" s="415">
        <f t="shared" si="9"/>
        <v>406980</v>
      </c>
      <c r="Y42" s="415">
        <f t="shared" si="10"/>
        <v>409360</v>
      </c>
      <c r="Z42" s="416">
        <f t="shared" si="11"/>
        <v>30167.536635706048</v>
      </c>
      <c r="AA42" s="417">
        <f t="shared" si="12"/>
        <v>7.3694392797796673E-2</v>
      </c>
      <c r="AB42" s="418">
        <f t="shared" si="13"/>
        <v>373660</v>
      </c>
      <c r="AC42" s="419" t="str">
        <f t="shared" si="14"/>
        <v>MENOR VALOR</v>
      </c>
      <c r="AD42" s="1"/>
    </row>
    <row r="43" spans="1:30" s="2" customFormat="1" ht="15" customHeight="1">
      <c r="A43" s="14">
        <f t="shared" si="15"/>
        <v>37</v>
      </c>
      <c r="B43" s="15">
        <v>31162809</v>
      </c>
      <c r="C43" s="738" t="s">
        <v>1743</v>
      </c>
      <c r="D43" s="738"/>
      <c r="E43" s="15" t="s">
        <v>32</v>
      </c>
      <c r="F43" s="14">
        <v>1</v>
      </c>
      <c r="G43" s="737" t="s">
        <v>1916</v>
      </c>
      <c r="H43" s="737"/>
      <c r="I43" s="19">
        <v>150000</v>
      </c>
      <c r="J43" s="17">
        <v>0.19</v>
      </c>
      <c r="K43" s="18">
        <f t="shared" si="0"/>
        <v>28500</v>
      </c>
      <c r="L43" s="18">
        <f t="shared" si="1"/>
        <v>178500</v>
      </c>
      <c r="M43" s="19">
        <v>182000</v>
      </c>
      <c r="N43" s="17">
        <v>0.19</v>
      </c>
      <c r="O43" s="18">
        <f t="shared" si="2"/>
        <v>34580</v>
      </c>
      <c r="P43" s="18">
        <f t="shared" si="3"/>
        <v>216580</v>
      </c>
      <c r="Q43" s="19">
        <v>163000</v>
      </c>
      <c r="R43" s="17">
        <v>0.19</v>
      </c>
      <c r="S43" s="18">
        <f t="shared" si="4"/>
        <v>30970</v>
      </c>
      <c r="T43" s="18">
        <f t="shared" si="5"/>
        <v>193970</v>
      </c>
      <c r="U43" s="415">
        <f t="shared" si="6"/>
        <v>178500</v>
      </c>
      <c r="V43" s="415">
        <f t="shared" si="7"/>
        <v>195123.10847990567</v>
      </c>
      <c r="W43" s="415">
        <f t="shared" si="8"/>
        <v>195732.84644424092</v>
      </c>
      <c r="X43" s="415">
        <f t="shared" si="9"/>
        <v>193970</v>
      </c>
      <c r="Y43" s="415">
        <f t="shared" si="10"/>
        <v>196350</v>
      </c>
      <c r="Z43" s="416">
        <f t="shared" si="11"/>
        <v>15636.919986578772</v>
      </c>
      <c r="AA43" s="417">
        <f t="shared" si="12"/>
        <v>7.9637993310816252E-2</v>
      </c>
      <c r="AB43" s="418">
        <f t="shared" si="13"/>
        <v>178500</v>
      </c>
      <c r="AC43" s="419" t="str">
        <f t="shared" si="14"/>
        <v>MENOR VALOR</v>
      </c>
      <c r="AD43" s="1"/>
    </row>
    <row r="44" spans="1:30" s="2" customFormat="1" ht="18.75" customHeight="1">
      <c r="A44" s="14">
        <f t="shared" si="15"/>
        <v>38</v>
      </c>
      <c r="B44" s="15">
        <v>25174901</v>
      </c>
      <c r="C44" s="738" t="s">
        <v>1744</v>
      </c>
      <c r="D44" s="738"/>
      <c r="E44" s="15" t="s">
        <v>32</v>
      </c>
      <c r="F44" s="14">
        <v>1</v>
      </c>
      <c r="G44" s="737" t="s">
        <v>1916</v>
      </c>
      <c r="H44" s="737"/>
      <c r="I44" s="19">
        <v>1500000</v>
      </c>
      <c r="J44" s="17">
        <v>0.19</v>
      </c>
      <c r="K44" s="18">
        <f t="shared" si="0"/>
        <v>285000</v>
      </c>
      <c r="L44" s="18">
        <f t="shared" si="1"/>
        <v>1785000</v>
      </c>
      <c r="M44" s="19">
        <v>1815000</v>
      </c>
      <c r="N44" s="17">
        <v>0.19</v>
      </c>
      <c r="O44" s="18">
        <f t="shared" si="2"/>
        <v>344850</v>
      </c>
      <c r="P44" s="18">
        <f t="shared" si="3"/>
        <v>2159850</v>
      </c>
      <c r="Q44" s="19">
        <v>1650000</v>
      </c>
      <c r="R44" s="17">
        <v>0.19</v>
      </c>
      <c r="S44" s="18">
        <f t="shared" si="4"/>
        <v>313500</v>
      </c>
      <c r="T44" s="18">
        <f t="shared" si="5"/>
        <v>1963500</v>
      </c>
      <c r="U44" s="415">
        <f t="shared" si="6"/>
        <v>1785000</v>
      </c>
      <c r="V44" s="415">
        <f t="shared" si="7"/>
        <v>1957567.9758308157</v>
      </c>
      <c r="W44" s="415">
        <f t="shared" si="8"/>
        <v>1963499.9999999998</v>
      </c>
      <c r="X44" s="415">
        <f t="shared" si="9"/>
        <v>1963500</v>
      </c>
      <c r="Y44" s="415">
        <f t="shared" si="10"/>
        <v>1969450</v>
      </c>
      <c r="Z44" s="416">
        <f t="shared" si="11"/>
        <v>153089.69593019644</v>
      </c>
      <c r="AA44" s="417">
        <f t="shared" si="12"/>
        <v>7.7732207433647185E-2</v>
      </c>
      <c r="AB44" s="418">
        <f t="shared" si="13"/>
        <v>1785000</v>
      </c>
      <c r="AC44" s="419" t="str">
        <f t="shared" si="14"/>
        <v>MENOR VALOR</v>
      </c>
      <c r="AD44" s="1"/>
    </row>
    <row r="45" spans="1:30" s="2" customFormat="1" ht="21.75" customHeight="1">
      <c r="A45" s="14">
        <f t="shared" si="15"/>
        <v>39</v>
      </c>
      <c r="B45" s="15">
        <v>39121312</v>
      </c>
      <c r="C45" s="738" t="s">
        <v>1745</v>
      </c>
      <c r="D45" s="738"/>
      <c r="E45" s="15" t="s">
        <v>32</v>
      </c>
      <c r="F45" s="14">
        <v>1</v>
      </c>
      <c r="G45" s="737" t="s">
        <v>1916</v>
      </c>
      <c r="H45" s="737"/>
      <c r="I45" s="19">
        <v>5800000</v>
      </c>
      <c r="J45" s="17">
        <v>0.19</v>
      </c>
      <c r="K45" s="18">
        <f t="shared" si="0"/>
        <v>1102000</v>
      </c>
      <c r="L45" s="18">
        <f t="shared" si="1"/>
        <v>6902000</v>
      </c>
      <c r="M45" s="19">
        <v>7145000</v>
      </c>
      <c r="N45" s="17">
        <v>0.19</v>
      </c>
      <c r="O45" s="18">
        <f t="shared" si="2"/>
        <v>1357550</v>
      </c>
      <c r="P45" s="18">
        <f t="shared" si="3"/>
        <v>8502550</v>
      </c>
      <c r="Q45" s="19">
        <v>6380000</v>
      </c>
      <c r="R45" s="17">
        <v>0.19</v>
      </c>
      <c r="S45" s="18">
        <f t="shared" si="4"/>
        <v>1212200</v>
      </c>
      <c r="T45" s="18">
        <f t="shared" si="5"/>
        <v>7592200</v>
      </c>
      <c r="U45" s="415">
        <f t="shared" si="6"/>
        <v>6902000</v>
      </c>
      <c r="V45" s="415">
        <f t="shared" si="7"/>
        <v>7610129.1589702815</v>
      </c>
      <c r="W45" s="415">
        <f t="shared" si="8"/>
        <v>7637723.4616719037</v>
      </c>
      <c r="X45" s="415">
        <f t="shared" si="9"/>
        <v>7592200</v>
      </c>
      <c r="Y45" s="415">
        <f t="shared" si="10"/>
        <v>7665583.333333333</v>
      </c>
      <c r="Z45" s="416">
        <f t="shared" si="11"/>
        <v>655478.91439940478</v>
      </c>
      <c r="AA45" s="417">
        <f t="shared" si="12"/>
        <v>8.550933254473847E-2</v>
      </c>
      <c r="AB45" s="418">
        <f t="shared" si="13"/>
        <v>6902000</v>
      </c>
      <c r="AC45" s="419" t="str">
        <f t="shared" si="14"/>
        <v>MENOR VALOR</v>
      </c>
      <c r="AD45" s="1"/>
    </row>
    <row r="46" spans="1:30" s="2" customFormat="1" ht="16.5" customHeight="1">
      <c r="A46" s="14">
        <f t="shared" si="15"/>
        <v>40</v>
      </c>
      <c r="B46" s="15">
        <v>31162809</v>
      </c>
      <c r="C46" s="745" t="s">
        <v>1746</v>
      </c>
      <c r="D46" s="745"/>
      <c r="E46" s="15" t="s">
        <v>32</v>
      </c>
      <c r="F46" s="14">
        <v>1</v>
      </c>
      <c r="G46" s="737" t="s">
        <v>1916</v>
      </c>
      <c r="H46" s="737"/>
      <c r="I46" s="19">
        <v>12000000</v>
      </c>
      <c r="J46" s="17">
        <v>0.19</v>
      </c>
      <c r="K46" s="18">
        <f t="shared" si="0"/>
        <v>2280000</v>
      </c>
      <c r="L46" s="18">
        <f t="shared" si="1"/>
        <v>14280000</v>
      </c>
      <c r="M46" s="19">
        <v>14652000</v>
      </c>
      <c r="N46" s="17">
        <v>0.19</v>
      </c>
      <c r="O46" s="18">
        <f t="shared" si="2"/>
        <v>2783880</v>
      </c>
      <c r="P46" s="18">
        <f t="shared" si="3"/>
        <v>17435880</v>
      </c>
      <c r="Q46" s="19">
        <v>13200000</v>
      </c>
      <c r="R46" s="17">
        <v>0.19</v>
      </c>
      <c r="S46" s="18">
        <f t="shared" si="4"/>
        <v>2508000</v>
      </c>
      <c r="T46" s="18">
        <f t="shared" si="5"/>
        <v>15708000</v>
      </c>
      <c r="U46" s="415">
        <f t="shared" si="6"/>
        <v>14280000</v>
      </c>
      <c r="V46" s="415">
        <f t="shared" si="7"/>
        <v>15703284.29900931</v>
      </c>
      <c r="W46" s="415">
        <f t="shared" si="8"/>
        <v>15755456.481686944</v>
      </c>
      <c r="X46" s="415">
        <f t="shared" si="9"/>
        <v>15708000</v>
      </c>
      <c r="Y46" s="415">
        <f t="shared" si="10"/>
        <v>15807960</v>
      </c>
      <c r="Z46" s="416">
        <f t="shared" si="11"/>
        <v>1290320.0235600469</v>
      </c>
      <c r="AA46" s="417">
        <f t="shared" si="12"/>
        <v>8.1624701957750831E-2</v>
      </c>
      <c r="AB46" s="418">
        <f t="shared" si="13"/>
        <v>14280000</v>
      </c>
      <c r="AC46" s="419" t="str">
        <f t="shared" si="14"/>
        <v>MENOR VALOR</v>
      </c>
      <c r="AD46" s="1"/>
    </row>
    <row r="47" spans="1:30" s="2" customFormat="1" ht="21.75" customHeight="1">
      <c r="A47" s="742" t="s">
        <v>1747</v>
      </c>
      <c r="B47" s="742"/>
      <c r="C47" s="742"/>
      <c r="D47" s="742"/>
      <c r="E47" s="420"/>
      <c r="F47" s="420"/>
      <c r="G47" s="420"/>
      <c r="H47" s="420"/>
      <c r="I47" s="20"/>
      <c r="J47" s="17"/>
      <c r="K47" s="18"/>
      <c r="L47" s="18"/>
      <c r="M47" s="20"/>
      <c r="N47" s="17"/>
      <c r="O47" s="18"/>
      <c r="P47" s="18"/>
      <c r="Q47" s="20"/>
      <c r="R47" s="17"/>
      <c r="S47" s="18"/>
      <c r="T47" s="18"/>
      <c r="U47" s="415"/>
      <c r="V47" s="415"/>
      <c r="W47" s="415"/>
      <c r="X47" s="415"/>
      <c r="Y47" s="415"/>
      <c r="Z47" s="416"/>
      <c r="AA47" s="417"/>
      <c r="AB47" s="418"/>
      <c r="AC47" s="419"/>
      <c r="AD47" s="1"/>
    </row>
    <row r="48" spans="1:30" s="2" customFormat="1" ht="21.75" customHeight="1">
      <c r="A48" s="21">
        <f>A46+1</f>
        <v>41</v>
      </c>
      <c r="B48" s="22">
        <v>40161513</v>
      </c>
      <c r="C48" s="741" t="s">
        <v>1748</v>
      </c>
      <c r="D48" s="741"/>
      <c r="E48" s="21" t="s">
        <v>1069</v>
      </c>
      <c r="F48" s="364">
        <v>1</v>
      </c>
      <c r="G48" s="19">
        <f>VLOOKUP(C48,[1]RESPUESTOS!$C$62:$I$70,7,FALSE)</f>
        <v>1066240</v>
      </c>
      <c r="H48" s="414">
        <f t="shared" ref="H48" si="17">G48*1.051</f>
        <v>1120618.24</v>
      </c>
      <c r="I48" s="19">
        <v>3500000</v>
      </c>
      <c r="J48" s="17">
        <v>0.19</v>
      </c>
      <c r="K48" s="18">
        <f t="shared" si="0"/>
        <v>665000</v>
      </c>
      <c r="L48" s="18">
        <f t="shared" si="1"/>
        <v>4165000</v>
      </c>
      <c r="M48" s="19">
        <v>4235000</v>
      </c>
      <c r="N48" s="17">
        <v>0.19</v>
      </c>
      <c r="O48" s="18">
        <f t="shared" si="2"/>
        <v>804650</v>
      </c>
      <c r="P48" s="18">
        <f t="shared" si="3"/>
        <v>5039650</v>
      </c>
      <c r="Q48" s="19">
        <v>3850000</v>
      </c>
      <c r="R48" s="17">
        <v>0.19</v>
      </c>
      <c r="S48" s="18">
        <f t="shared" si="4"/>
        <v>731500</v>
      </c>
      <c r="T48" s="18">
        <f t="shared" si="5"/>
        <v>4581500</v>
      </c>
      <c r="U48" s="415">
        <f t="shared" ref="U48:U53" si="18">MIN(H48,L48,P48,T48)</f>
        <v>1120618.24</v>
      </c>
      <c r="V48" s="415">
        <f t="shared" ref="V48:V53" si="19">HARMEAN(H48,L48,P48,T48)</f>
        <v>2582050.7965969858</v>
      </c>
      <c r="W48" s="415">
        <f t="shared" ref="W48:W53" si="20">GEOMEAN(H48,L48,P48,T48)</f>
        <v>3221960.337634604</v>
      </c>
      <c r="X48" s="415">
        <f t="shared" ref="X48:X53" si="21">MEDIAN(H48,L48,P48,T48)</f>
        <v>4373250</v>
      </c>
      <c r="Y48" s="415">
        <f t="shared" ref="Y48:Y53" si="22">AVERAGE(H48,L48,P48,T48)</f>
        <v>3726692.06</v>
      </c>
      <c r="Z48" s="416">
        <f t="shared" ref="Z48:Z53" si="23">_xlfn.STDEV.P(H48,L48,P48,T48)</f>
        <v>1536089.9853241446</v>
      </c>
      <c r="AA48" s="417">
        <f t="shared" ref="AA48:AA53" si="24">+Z48/Y48</f>
        <v>0.41218591732104226</v>
      </c>
      <c r="AB48" s="418">
        <f t="shared" si="13"/>
        <v>2582050.7965969858</v>
      </c>
      <c r="AC48" s="419" t="str">
        <f t="shared" ref="AC48:AC53" si="25">IF(AB48=U48,$U$5,IF(AB48=V48,$V$5,IF(AB48=W48,$W$5,IF(AB48=X48,$X$5,IF(AB48=Y48,$Y$5,"ERROR")))))</f>
        <v>MEDIA ARMONICA</v>
      </c>
      <c r="AD48" s="1"/>
    </row>
    <row r="49" spans="1:30" s="2" customFormat="1" ht="21.75" customHeight="1">
      <c r="A49" s="21">
        <f>A48+1</f>
        <v>42</v>
      </c>
      <c r="B49" s="22">
        <v>25171718</v>
      </c>
      <c r="C49" s="741" t="s">
        <v>1749</v>
      </c>
      <c r="D49" s="741"/>
      <c r="E49" s="21" t="s">
        <v>1069</v>
      </c>
      <c r="F49" s="364">
        <v>1</v>
      </c>
      <c r="G49" s="737" t="s">
        <v>1916</v>
      </c>
      <c r="H49" s="737"/>
      <c r="I49" s="19">
        <v>357000</v>
      </c>
      <c r="J49" s="17">
        <v>0.19</v>
      </c>
      <c r="K49" s="18">
        <f t="shared" si="0"/>
        <v>67830</v>
      </c>
      <c r="L49" s="18">
        <f t="shared" si="1"/>
        <v>424830</v>
      </c>
      <c r="M49" s="19">
        <v>431000</v>
      </c>
      <c r="N49" s="17">
        <v>0.19</v>
      </c>
      <c r="O49" s="18">
        <f t="shared" si="2"/>
        <v>81890</v>
      </c>
      <c r="P49" s="18">
        <f t="shared" si="3"/>
        <v>512890</v>
      </c>
      <c r="Q49" s="19">
        <v>385000</v>
      </c>
      <c r="R49" s="17">
        <v>0.19</v>
      </c>
      <c r="S49" s="18">
        <f t="shared" si="4"/>
        <v>73150</v>
      </c>
      <c r="T49" s="18">
        <f t="shared" si="5"/>
        <v>458150</v>
      </c>
      <c r="U49" s="415">
        <f t="shared" si="18"/>
        <v>424830</v>
      </c>
      <c r="V49" s="415">
        <f t="shared" si="19"/>
        <v>462512.59855176735</v>
      </c>
      <c r="W49" s="415">
        <f t="shared" si="20"/>
        <v>463890.73636026314</v>
      </c>
      <c r="X49" s="415">
        <f t="shared" si="21"/>
        <v>458150</v>
      </c>
      <c r="Y49" s="415">
        <f t="shared" si="22"/>
        <v>465290</v>
      </c>
      <c r="Z49" s="416">
        <f t="shared" si="23"/>
        <v>36303.127505308228</v>
      </c>
      <c r="AA49" s="417">
        <f t="shared" si="24"/>
        <v>7.8022582701773577E-2</v>
      </c>
      <c r="AB49" s="418">
        <f t="shared" si="13"/>
        <v>424830</v>
      </c>
      <c r="AC49" s="419" t="str">
        <f t="shared" si="25"/>
        <v>MENOR VALOR</v>
      </c>
      <c r="AD49" s="1"/>
    </row>
    <row r="50" spans="1:30" s="2" customFormat="1" ht="15.75" customHeight="1">
      <c r="A50" s="21">
        <f t="shared" ref="A50:A53" si="26">A49+1</f>
        <v>43</v>
      </c>
      <c r="B50" s="22">
        <v>25171718</v>
      </c>
      <c r="C50" s="741" t="s">
        <v>1750</v>
      </c>
      <c r="D50" s="741"/>
      <c r="E50" s="21" t="s">
        <v>1069</v>
      </c>
      <c r="F50" s="364">
        <v>1</v>
      </c>
      <c r="G50" s="737" t="s">
        <v>1916</v>
      </c>
      <c r="H50" s="737"/>
      <c r="I50" s="19">
        <v>357000</v>
      </c>
      <c r="J50" s="17">
        <v>0.19</v>
      </c>
      <c r="K50" s="18">
        <f t="shared" si="0"/>
        <v>67830</v>
      </c>
      <c r="L50" s="18">
        <f t="shared" si="1"/>
        <v>424830</v>
      </c>
      <c r="M50" s="19">
        <v>435000</v>
      </c>
      <c r="N50" s="17">
        <v>0.19</v>
      </c>
      <c r="O50" s="18">
        <f t="shared" si="2"/>
        <v>82650</v>
      </c>
      <c r="P50" s="18">
        <f t="shared" si="3"/>
        <v>517650</v>
      </c>
      <c r="Q50" s="19">
        <v>389000</v>
      </c>
      <c r="R50" s="17">
        <v>0.19</v>
      </c>
      <c r="S50" s="18">
        <f t="shared" si="4"/>
        <v>73910</v>
      </c>
      <c r="T50" s="18">
        <f t="shared" si="5"/>
        <v>462910</v>
      </c>
      <c r="U50" s="415">
        <f t="shared" si="18"/>
        <v>424830</v>
      </c>
      <c r="V50" s="415">
        <f t="shared" si="19"/>
        <v>465409.44607376616</v>
      </c>
      <c r="W50" s="415">
        <f t="shared" si="20"/>
        <v>466927.35677223111</v>
      </c>
      <c r="X50" s="415">
        <f t="shared" si="21"/>
        <v>462910</v>
      </c>
      <c r="Y50" s="415">
        <f t="shared" si="22"/>
        <v>468463.33333333331</v>
      </c>
      <c r="Z50" s="416">
        <f t="shared" si="23"/>
        <v>38096.524192576355</v>
      </c>
      <c r="AA50" s="417">
        <f t="shared" si="24"/>
        <v>8.1322318059562873E-2</v>
      </c>
      <c r="AB50" s="418">
        <f t="shared" si="13"/>
        <v>424830</v>
      </c>
      <c r="AC50" s="419" t="str">
        <f t="shared" si="25"/>
        <v>MENOR VALOR</v>
      </c>
      <c r="AD50" s="1"/>
    </row>
    <row r="51" spans="1:30" s="2" customFormat="1" ht="15.75" customHeight="1">
      <c r="A51" s="21">
        <f t="shared" si="26"/>
        <v>44</v>
      </c>
      <c r="B51" s="22">
        <v>27121604</v>
      </c>
      <c r="C51" s="741" t="s">
        <v>1751</v>
      </c>
      <c r="D51" s="741"/>
      <c r="E51" s="21" t="s">
        <v>1069</v>
      </c>
      <c r="F51" s="364">
        <v>1</v>
      </c>
      <c r="G51" s="737" t="s">
        <v>1916</v>
      </c>
      <c r="H51" s="737"/>
      <c r="I51" s="19">
        <v>2500000</v>
      </c>
      <c r="J51" s="17">
        <v>0.19</v>
      </c>
      <c r="K51" s="18">
        <f t="shared" si="0"/>
        <v>475000</v>
      </c>
      <c r="L51" s="18">
        <f t="shared" si="1"/>
        <v>2975000</v>
      </c>
      <c r="M51" s="19">
        <v>2997000</v>
      </c>
      <c r="N51" s="17">
        <v>0.19</v>
      </c>
      <c r="O51" s="18">
        <f t="shared" si="2"/>
        <v>569430</v>
      </c>
      <c r="P51" s="18">
        <f t="shared" si="3"/>
        <v>3566430</v>
      </c>
      <c r="Q51" s="19">
        <v>2725000</v>
      </c>
      <c r="R51" s="17">
        <v>0.19</v>
      </c>
      <c r="S51" s="18">
        <f t="shared" si="4"/>
        <v>517750</v>
      </c>
      <c r="T51" s="18">
        <f t="shared" si="5"/>
        <v>3242750</v>
      </c>
      <c r="U51" s="415">
        <f t="shared" si="18"/>
        <v>2975000</v>
      </c>
      <c r="V51" s="415">
        <f t="shared" si="19"/>
        <v>3243568.919079781</v>
      </c>
      <c r="W51" s="415">
        <f t="shared" si="20"/>
        <v>3252455.6313028811</v>
      </c>
      <c r="X51" s="415">
        <f t="shared" si="21"/>
        <v>3242750</v>
      </c>
      <c r="Y51" s="415">
        <f t="shared" si="22"/>
        <v>3261393.3333333335</v>
      </c>
      <c r="Z51" s="416">
        <f t="shared" si="23"/>
        <v>241809.90003627964</v>
      </c>
      <c r="AA51" s="417">
        <f t="shared" si="24"/>
        <v>7.4143126977308155E-2</v>
      </c>
      <c r="AB51" s="418">
        <f t="shared" si="13"/>
        <v>2975000</v>
      </c>
      <c r="AC51" s="419" t="str">
        <f t="shared" si="25"/>
        <v>MENOR VALOR</v>
      </c>
      <c r="AD51" s="1"/>
    </row>
    <row r="52" spans="1:30" s="2" customFormat="1" ht="15.75" customHeight="1">
      <c r="A52" s="21">
        <f t="shared" si="26"/>
        <v>45</v>
      </c>
      <c r="B52" s="22" t="s">
        <v>1752</v>
      </c>
      <c r="C52" s="741" t="s">
        <v>1753</v>
      </c>
      <c r="D52" s="741"/>
      <c r="E52" s="21" t="s">
        <v>1069</v>
      </c>
      <c r="F52" s="364">
        <v>1</v>
      </c>
      <c r="G52" s="737" t="s">
        <v>1916</v>
      </c>
      <c r="H52" s="737"/>
      <c r="I52" s="19">
        <v>450000</v>
      </c>
      <c r="J52" s="17">
        <v>0.19</v>
      </c>
      <c r="K52" s="18">
        <f t="shared" si="0"/>
        <v>85500</v>
      </c>
      <c r="L52" s="18">
        <f t="shared" si="1"/>
        <v>535500</v>
      </c>
      <c r="M52" s="19">
        <v>554000</v>
      </c>
      <c r="N52" s="17">
        <v>0.19</v>
      </c>
      <c r="O52" s="18">
        <f t="shared" si="2"/>
        <v>105260</v>
      </c>
      <c r="P52" s="18">
        <f t="shared" si="3"/>
        <v>659260</v>
      </c>
      <c r="Q52" s="19">
        <v>495000</v>
      </c>
      <c r="R52" s="17">
        <v>0.19</v>
      </c>
      <c r="S52" s="18">
        <f t="shared" si="4"/>
        <v>94050</v>
      </c>
      <c r="T52" s="18">
        <f t="shared" si="5"/>
        <v>589050</v>
      </c>
      <c r="U52" s="415">
        <f t="shared" si="18"/>
        <v>535500</v>
      </c>
      <c r="V52" s="415">
        <f t="shared" si="19"/>
        <v>590328.69030390738</v>
      </c>
      <c r="W52" s="415">
        <f t="shared" si="20"/>
        <v>592456.02518046857</v>
      </c>
      <c r="X52" s="415">
        <f t="shared" si="21"/>
        <v>589050</v>
      </c>
      <c r="Y52" s="415">
        <f t="shared" si="22"/>
        <v>594603.33333333337</v>
      </c>
      <c r="Z52" s="416">
        <f t="shared" si="23"/>
        <v>50677.174568263195</v>
      </c>
      <c r="AA52" s="417">
        <f t="shared" si="24"/>
        <v>8.5228540990794743E-2</v>
      </c>
      <c r="AB52" s="418">
        <f t="shared" si="13"/>
        <v>535500</v>
      </c>
      <c r="AC52" s="419" t="str">
        <f t="shared" si="25"/>
        <v>MENOR VALOR</v>
      </c>
      <c r="AD52" s="1"/>
    </row>
    <row r="53" spans="1:30" s="2" customFormat="1" ht="30" customHeight="1">
      <c r="A53" s="21">
        <f t="shared" si="26"/>
        <v>46</v>
      </c>
      <c r="B53" s="22" t="s">
        <v>1754</v>
      </c>
      <c r="C53" s="741" t="s">
        <v>1755</v>
      </c>
      <c r="D53" s="741"/>
      <c r="E53" s="21" t="s">
        <v>1069</v>
      </c>
      <c r="F53" s="364">
        <v>1</v>
      </c>
      <c r="G53" s="737" t="s">
        <v>1916</v>
      </c>
      <c r="H53" s="737"/>
      <c r="I53" s="19">
        <v>865000</v>
      </c>
      <c r="J53" s="17">
        <v>0.19</v>
      </c>
      <c r="K53" s="18">
        <f t="shared" si="0"/>
        <v>164350</v>
      </c>
      <c r="L53" s="18">
        <f t="shared" si="1"/>
        <v>1029350</v>
      </c>
      <c r="M53" s="19">
        <v>1065000</v>
      </c>
      <c r="N53" s="17">
        <v>0.19</v>
      </c>
      <c r="O53" s="18">
        <f t="shared" si="2"/>
        <v>202350</v>
      </c>
      <c r="P53" s="18">
        <f t="shared" si="3"/>
        <v>1267350</v>
      </c>
      <c r="Q53" s="19">
        <v>951000</v>
      </c>
      <c r="R53" s="17">
        <v>0.19</v>
      </c>
      <c r="S53" s="18">
        <f t="shared" si="4"/>
        <v>180690</v>
      </c>
      <c r="T53" s="18">
        <f t="shared" si="5"/>
        <v>1131690</v>
      </c>
      <c r="U53" s="415">
        <f t="shared" si="18"/>
        <v>1029350</v>
      </c>
      <c r="V53" s="415">
        <f t="shared" si="19"/>
        <v>1134571.9216768148</v>
      </c>
      <c r="W53" s="415">
        <f t="shared" si="20"/>
        <v>1138664.3021405123</v>
      </c>
      <c r="X53" s="415">
        <f t="shared" si="21"/>
        <v>1131690</v>
      </c>
      <c r="Y53" s="415">
        <f t="shared" si="22"/>
        <v>1142796.6666666667</v>
      </c>
      <c r="Z53" s="416">
        <f t="shared" si="23"/>
        <v>97479.975835496021</v>
      </c>
      <c r="AA53" s="417">
        <f t="shared" si="24"/>
        <v>8.5299492620876868E-2</v>
      </c>
      <c r="AB53" s="418">
        <f t="shared" si="13"/>
        <v>1029350</v>
      </c>
      <c r="AC53" s="419" t="str">
        <f t="shared" si="25"/>
        <v>MENOR VALOR</v>
      </c>
      <c r="AD53" s="1"/>
    </row>
    <row r="54" spans="1:30" s="1" customFormat="1" ht="39.75" customHeight="1">
      <c r="A54" s="739" t="s">
        <v>1756</v>
      </c>
      <c r="B54" s="739"/>
      <c r="C54" s="739"/>
      <c r="D54" s="739"/>
      <c r="E54" s="421"/>
      <c r="F54" s="421"/>
      <c r="G54" s="421"/>
      <c r="H54" s="421"/>
      <c r="I54" s="24"/>
      <c r="J54" s="17"/>
      <c r="K54" s="18"/>
      <c r="L54" s="18"/>
      <c r="M54" s="24"/>
      <c r="N54" s="17"/>
      <c r="O54" s="18"/>
      <c r="P54" s="18"/>
      <c r="Q54" s="24"/>
      <c r="R54" s="17"/>
      <c r="S54" s="18"/>
      <c r="T54" s="18"/>
      <c r="U54" s="415"/>
      <c r="V54" s="415"/>
      <c r="W54" s="415"/>
      <c r="X54" s="415"/>
      <c r="Y54" s="415"/>
      <c r="Z54" s="416"/>
      <c r="AA54" s="417"/>
      <c r="AB54" s="418"/>
      <c r="AC54" s="419"/>
    </row>
    <row r="55" spans="1:30" s="1" customFormat="1">
      <c r="A55" s="14">
        <f>A53+1</f>
        <v>47</v>
      </c>
      <c r="B55" s="15">
        <v>26111504</v>
      </c>
      <c r="C55" s="738" t="s">
        <v>1885</v>
      </c>
      <c r="D55" s="738"/>
      <c r="E55" s="15" t="s">
        <v>32</v>
      </c>
      <c r="F55" s="14">
        <v>1</v>
      </c>
      <c r="G55" s="16">
        <f>VLOOKUP(C55,[1]RESPUESTOS!$C$140:$I$206,7,FALSE)</f>
        <v>268940</v>
      </c>
      <c r="H55" s="414">
        <f t="shared" ref="H55:H86" si="27">G55*1.051</f>
        <v>282655.94</v>
      </c>
      <c r="I55" s="16">
        <v>357000</v>
      </c>
      <c r="J55" s="17">
        <v>0.19</v>
      </c>
      <c r="K55" s="18">
        <f t="shared" si="0"/>
        <v>67830</v>
      </c>
      <c r="L55" s="18">
        <f t="shared" si="1"/>
        <v>424830</v>
      </c>
      <c r="M55" s="16">
        <v>427000</v>
      </c>
      <c r="N55" s="17">
        <v>0.19</v>
      </c>
      <c r="O55" s="18">
        <f t="shared" si="2"/>
        <v>81130</v>
      </c>
      <c r="P55" s="18">
        <f t="shared" si="3"/>
        <v>508130</v>
      </c>
      <c r="Q55" s="16">
        <v>389000</v>
      </c>
      <c r="R55" s="17">
        <v>0.19</v>
      </c>
      <c r="S55" s="18">
        <f t="shared" si="4"/>
        <v>73910</v>
      </c>
      <c r="T55" s="18">
        <f t="shared" si="5"/>
        <v>462910</v>
      </c>
      <c r="U55" s="415">
        <f t="shared" ref="U55:U90" si="28">MIN(H55,L55,P55,T55)</f>
        <v>282655.94</v>
      </c>
      <c r="V55" s="415">
        <f t="shared" ref="V55:V90" si="29">HARMEAN(H55,L55,P55,T55)</f>
        <v>399201.58560060587</v>
      </c>
      <c r="W55" s="415">
        <f t="shared" ref="W55:W90" si="30">GEOMEAN(H55,L55,P55,T55)</f>
        <v>409954.98646932852</v>
      </c>
      <c r="X55" s="415">
        <f t="shared" ref="X55:X90" si="31">MEDIAN(H55,L55,P55,T55)</f>
        <v>443870</v>
      </c>
      <c r="Y55" s="415">
        <f t="shared" ref="Y55:Y90" si="32">AVERAGE(H55,L55,P55,T55)</f>
        <v>419631.48499999999</v>
      </c>
      <c r="Z55" s="416">
        <f t="shared" ref="Z55:Z90" si="33">_xlfn.STDEV.P(H55,L55,P55,T55)</f>
        <v>84401.335155409048</v>
      </c>
      <c r="AA55" s="417">
        <f t="shared" ref="AA55:AA90" si="34">+Z55/Y55</f>
        <v>0.20113203649485226</v>
      </c>
      <c r="AB55" s="418">
        <f t="shared" si="13"/>
        <v>399201.58560060587</v>
      </c>
      <c r="AC55" s="419" t="str">
        <f t="shared" ref="AC55:AC90" si="35">IF(AB55=U55,$U$5,IF(AB55=V55,$V$5,IF(AB55=W55,$W$5,IF(AB55=X55,$X$5,IF(AB55=Y55,$Y$5,"ERROR")))))</f>
        <v>MEDIA ARMONICA</v>
      </c>
    </row>
    <row r="56" spans="1:30" s="1" customFormat="1" ht="15" customHeight="1">
      <c r="A56" s="14">
        <f>A55+1</f>
        <v>48</v>
      </c>
      <c r="B56" s="15">
        <v>25174204</v>
      </c>
      <c r="C56" s="738" t="s">
        <v>1711</v>
      </c>
      <c r="D56" s="738"/>
      <c r="E56" s="15" t="s">
        <v>32</v>
      </c>
      <c r="F56" s="14">
        <v>1</v>
      </c>
      <c r="G56" s="16">
        <f>VLOOKUP(C56,[1]RESPUESTOS!$C$140:$I$206,7,FALSE)</f>
        <v>734230</v>
      </c>
      <c r="H56" s="414">
        <f t="shared" si="27"/>
        <v>771675.73</v>
      </c>
      <c r="I56" s="16">
        <v>2856000</v>
      </c>
      <c r="J56" s="17">
        <v>0.19</v>
      </c>
      <c r="K56" s="18">
        <f t="shared" si="0"/>
        <v>542640</v>
      </c>
      <c r="L56" s="18">
        <f t="shared" si="1"/>
        <v>3398640</v>
      </c>
      <c r="M56" s="16">
        <v>3455000</v>
      </c>
      <c r="N56" s="17">
        <v>0.19</v>
      </c>
      <c r="O56" s="18">
        <f t="shared" si="2"/>
        <v>656450</v>
      </c>
      <c r="P56" s="18">
        <f t="shared" si="3"/>
        <v>4111450</v>
      </c>
      <c r="Q56" s="16">
        <v>3113000</v>
      </c>
      <c r="R56" s="17">
        <v>0.19</v>
      </c>
      <c r="S56" s="18">
        <f t="shared" si="4"/>
        <v>591470</v>
      </c>
      <c r="T56" s="18">
        <f t="shared" si="5"/>
        <v>3704470</v>
      </c>
      <c r="U56" s="415">
        <f t="shared" si="28"/>
        <v>771675.73</v>
      </c>
      <c r="V56" s="415">
        <f t="shared" si="29"/>
        <v>1901788.0593002462</v>
      </c>
      <c r="W56" s="415">
        <f t="shared" si="30"/>
        <v>2514000.0111848088</v>
      </c>
      <c r="X56" s="415">
        <f t="shared" si="31"/>
        <v>3551555</v>
      </c>
      <c r="Y56" s="415">
        <f t="shared" si="32"/>
        <v>2996558.9325000001</v>
      </c>
      <c r="Z56" s="416">
        <f t="shared" si="33"/>
        <v>1309188.1665261937</v>
      </c>
      <c r="AA56" s="417">
        <f t="shared" si="34"/>
        <v>0.4368971864117322</v>
      </c>
      <c r="AB56" s="418">
        <f t="shared" si="13"/>
        <v>1901788.0593002462</v>
      </c>
      <c r="AC56" s="419" t="str">
        <f t="shared" si="35"/>
        <v>MEDIA ARMONICA</v>
      </c>
    </row>
    <row r="57" spans="1:30" s="1" customFormat="1" ht="15" customHeight="1">
      <c r="A57" s="14">
        <f>A56+1</f>
        <v>49</v>
      </c>
      <c r="B57" s="15">
        <v>25174204</v>
      </c>
      <c r="C57" s="738" t="s">
        <v>1712</v>
      </c>
      <c r="D57" s="738"/>
      <c r="E57" s="15" t="s">
        <v>32</v>
      </c>
      <c r="F57" s="14">
        <v>1</v>
      </c>
      <c r="G57" s="737" t="s">
        <v>1916</v>
      </c>
      <c r="H57" s="737"/>
      <c r="I57" s="16">
        <v>5700000</v>
      </c>
      <c r="J57" s="17">
        <v>0.19</v>
      </c>
      <c r="K57" s="18">
        <f t="shared" si="0"/>
        <v>1083000</v>
      </c>
      <c r="L57" s="18">
        <f t="shared" si="1"/>
        <v>6783000</v>
      </c>
      <c r="M57" s="16">
        <v>6896000</v>
      </c>
      <c r="N57" s="17">
        <v>0.19</v>
      </c>
      <c r="O57" s="18">
        <f t="shared" si="2"/>
        <v>1310240</v>
      </c>
      <c r="P57" s="18">
        <f t="shared" si="3"/>
        <v>8206240</v>
      </c>
      <c r="Q57" s="16">
        <v>6213000</v>
      </c>
      <c r="R57" s="17">
        <v>0.19</v>
      </c>
      <c r="S57" s="18">
        <f t="shared" si="4"/>
        <v>1180470</v>
      </c>
      <c r="T57" s="18">
        <f t="shared" si="5"/>
        <v>7393470</v>
      </c>
      <c r="U57" s="415">
        <f t="shared" si="28"/>
        <v>6783000</v>
      </c>
      <c r="V57" s="415">
        <f t="shared" si="29"/>
        <v>7415823.5749290697</v>
      </c>
      <c r="W57" s="415">
        <f t="shared" si="30"/>
        <v>7438261.6093377192</v>
      </c>
      <c r="X57" s="415">
        <f t="shared" si="31"/>
        <v>7393470</v>
      </c>
      <c r="Y57" s="415">
        <f t="shared" si="32"/>
        <v>7460903.333333333</v>
      </c>
      <c r="Z57" s="416">
        <f t="shared" si="33"/>
        <v>582988.54490366182</v>
      </c>
      <c r="AA57" s="417">
        <f t="shared" si="34"/>
        <v>7.8139136624250843E-2</v>
      </c>
      <c r="AB57" s="418">
        <f t="shared" si="13"/>
        <v>6783000</v>
      </c>
      <c r="AC57" s="419" t="str">
        <f t="shared" si="35"/>
        <v>MENOR VALOR</v>
      </c>
    </row>
    <row r="58" spans="1:30" s="1" customFormat="1" ht="15" customHeight="1">
      <c r="A58" s="14">
        <f t="shared" ref="A58:A90" si="36">A57+1</f>
        <v>50</v>
      </c>
      <c r="B58" s="15">
        <v>25174204</v>
      </c>
      <c r="C58" s="738" t="s">
        <v>1713</v>
      </c>
      <c r="D58" s="738"/>
      <c r="E58" s="15" t="s">
        <v>32</v>
      </c>
      <c r="F58" s="14">
        <v>1</v>
      </c>
      <c r="G58" s="737" t="s">
        <v>1916</v>
      </c>
      <c r="H58" s="737"/>
      <c r="I58" s="16">
        <v>380000</v>
      </c>
      <c r="J58" s="17">
        <v>0.19</v>
      </c>
      <c r="K58" s="18">
        <f t="shared" si="0"/>
        <v>72200</v>
      </c>
      <c r="L58" s="18">
        <f t="shared" si="1"/>
        <v>452200</v>
      </c>
      <c r="M58" s="16">
        <v>463000</v>
      </c>
      <c r="N58" s="17">
        <v>0.19</v>
      </c>
      <c r="O58" s="18">
        <f t="shared" si="2"/>
        <v>87970</v>
      </c>
      <c r="P58" s="18">
        <f t="shared" si="3"/>
        <v>550970</v>
      </c>
      <c r="Q58" s="16">
        <v>418000</v>
      </c>
      <c r="R58" s="17">
        <v>0.19</v>
      </c>
      <c r="S58" s="18">
        <f t="shared" si="4"/>
        <v>79420</v>
      </c>
      <c r="T58" s="18">
        <f t="shared" si="5"/>
        <v>497420</v>
      </c>
      <c r="U58" s="415">
        <f t="shared" si="28"/>
        <v>452200</v>
      </c>
      <c r="V58" s="415">
        <f t="shared" si="29"/>
        <v>496954.88743436662</v>
      </c>
      <c r="W58" s="415">
        <f t="shared" si="30"/>
        <v>498571.27273103001</v>
      </c>
      <c r="X58" s="415">
        <f t="shared" si="31"/>
        <v>497420</v>
      </c>
      <c r="Y58" s="415">
        <f t="shared" si="32"/>
        <v>500196.66666666669</v>
      </c>
      <c r="Z58" s="416">
        <f t="shared" si="33"/>
        <v>40370.45646949704</v>
      </c>
      <c r="AA58" s="417">
        <f t="shared" si="34"/>
        <v>8.070916733317636E-2</v>
      </c>
      <c r="AB58" s="418">
        <f t="shared" si="13"/>
        <v>452200</v>
      </c>
      <c r="AC58" s="419" t="str">
        <f t="shared" si="35"/>
        <v>MENOR VALOR</v>
      </c>
    </row>
    <row r="59" spans="1:30" s="1" customFormat="1" ht="15" customHeight="1">
      <c r="A59" s="14">
        <f t="shared" si="36"/>
        <v>51</v>
      </c>
      <c r="B59" s="15">
        <v>40151601</v>
      </c>
      <c r="C59" s="738" t="s">
        <v>1714</v>
      </c>
      <c r="D59" s="738"/>
      <c r="E59" s="15" t="s">
        <v>32</v>
      </c>
      <c r="F59" s="14">
        <v>1</v>
      </c>
      <c r="G59" s="16">
        <f>VLOOKUP(C59,[1]RESPUESTOS!$C$140:$I$206,7,FALSE)</f>
        <v>2136050</v>
      </c>
      <c r="H59" s="414">
        <f t="shared" si="27"/>
        <v>2244988.5499999998</v>
      </c>
      <c r="I59" s="16">
        <v>1428000</v>
      </c>
      <c r="J59" s="17">
        <v>0.19</v>
      </c>
      <c r="K59" s="18">
        <f t="shared" si="0"/>
        <v>271320</v>
      </c>
      <c r="L59" s="18">
        <f t="shared" si="1"/>
        <v>1699320</v>
      </c>
      <c r="M59" s="16">
        <v>1711000</v>
      </c>
      <c r="N59" s="17">
        <v>0.19</v>
      </c>
      <c r="O59" s="18">
        <f t="shared" si="2"/>
        <v>325090</v>
      </c>
      <c r="P59" s="18">
        <f t="shared" si="3"/>
        <v>2036090</v>
      </c>
      <c r="Q59" s="16">
        <v>1542000</v>
      </c>
      <c r="R59" s="17">
        <v>0.19</v>
      </c>
      <c r="S59" s="18">
        <f t="shared" si="4"/>
        <v>292980</v>
      </c>
      <c r="T59" s="18">
        <f t="shared" si="5"/>
        <v>1834980</v>
      </c>
      <c r="U59" s="415">
        <f t="shared" si="28"/>
        <v>1699320</v>
      </c>
      <c r="V59" s="415">
        <f t="shared" si="29"/>
        <v>1932358.0522173133</v>
      </c>
      <c r="W59" s="415">
        <f t="shared" si="30"/>
        <v>1943029.5312578033</v>
      </c>
      <c r="X59" s="415">
        <f t="shared" si="31"/>
        <v>1935535</v>
      </c>
      <c r="Y59" s="415">
        <f t="shared" si="32"/>
        <v>1953844.6375</v>
      </c>
      <c r="Z59" s="416">
        <f t="shared" si="33"/>
        <v>206422.3041370991</v>
      </c>
      <c r="AA59" s="417">
        <f t="shared" si="34"/>
        <v>0.10564929277141623</v>
      </c>
      <c r="AB59" s="418">
        <f t="shared" si="13"/>
        <v>1699320</v>
      </c>
      <c r="AC59" s="419" t="str">
        <f t="shared" si="35"/>
        <v>MENOR VALOR</v>
      </c>
    </row>
    <row r="60" spans="1:30" s="1" customFormat="1" ht="15" customHeight="1">
      <c r="A60" s="14">
        <f t="shared" si="36"/>
        <v>52</v>
      </c>
      <c r="B60" s="15">
        <v>40151601</v>
      </c>
      <c r="C60" s="738" t="s">
        <v>1715</v>
      </c>
      <c r="D60" s="738"/>
      <c r="E60" s="15" t="s">
        <v>32</v>
      </c>
      <c r="F60" s="14">
        <v>1</v>
      </c>
      <c r="G60" s="737" t="s">
        <v>1916</v>
      </c>
      <c r="H60" s="737"/>
      <c r="I60" s="16">
        <v>5712000</v>
      </c>
      <c r="J60" s="17">
        <v>0.19</v>
      </c>
      <c r="K60" s="18">
        <f t="shared" si="0"/>
        <v>1085280</v>
      </c>
      <c r="L60" s="18">
        <f t="shared" si="1"/>
        <v>6797280</v>
      </c>
      <c r="M60" s="16">
        <v>6784000</v>
      </c>
      <c r="N60" s="17">
        <v>0.19</v>
      </c>
      <c r="O60" s="18">
        <f t="shared" si="2"/>
        <v>1288960</v>
      </c>
      <c r="P60" s="18">
        <f t="shared" si="3"/>
        <v>8072960</v>
      </c>
      <c r="Q60" s="16">
        <v>6168000</v>
      </c>
      <c r="R60" s="17">
        <v>0.19</v>
      </c>
      <c r="S60" s="18">
        <f t="shared" si="4"/>
        <v>1171920</v>
      </c>
      <c r="T60" s="18">
        <f t="shared" si="5"/>
        <v>7339920</v>
      </c>
      <c r="U60" s="415">
        <f t="shared" si="28"/>
        <v>6797280</v>
      </c>
      <c r="V60" s="415">
        <f t="shared" si="29"/>
        <v>7366858.0312900944</v>
      </c>
      <c r="W60" s="415">
        <f t="shared" si="30"/>
        <v>7385044.1457127938</v>
      </c>
      <c r="X60" s="415">
        <f t="shared" si="31"/>
        <v>7339920</v>
      </c>
      <c r="Y60" s="415">
        <f t="shared" si="32"/>
        <v>7403386.666666667</v>
      </c>
      <c r="Z60" s="416">
        <f t="shared" si="33"/>
        <v>522724.19683381368</v>
      </c>
      <c r="AA60" s="417">
        <f t="shared" si="34"/>
        <v>7.0606091559063097E-2</v>
      </c>
      <c r="AB60" s="418">
        <f t="shared" si="13"/>
        <v>6797280</v>
      </c>
      <c r="AC60" s="419" t="str">
        <f t="shared" si="35"/>
        <v>MENOR VALOR</v>
      </c>
    </row>
    <row r="61" spans="1:30" s="1" customFormat="1" ht="15" customHeight="1">
      <c r="A61" s="14">
        <f t="shared" si="36"/>
        <v>53</v>
      </c>
      <c r="B61" s="15">
        <v>25173809</v>
      </c>
      <c r="C61" s="738" t="s">
        <v>1716</v>
      </c>
      <c r="D61" s="738"/>
      <c r="E61" s="15" t="s">
        <v>32</v>
      </c>
      <c r="F61" s="14">
        <v>1</v>
      </c>
      <c r="G61" s="737" t="s">
        <v>1916</v>
      </c>
      <c r="H61" s="737"/>
      <c r="I61" s="16">
        <v>261000</v>
      </c>
      <c r="J61" s="17">
        <v>0.19</v>
      </c>
      <c r="K61" s="18">
        <f t="shared" si="0"/>
        <v>49590</v>
      </c>
      <c r="L61" s="18">
        <f t="shared" si="1"/>
        <v>310590</v>
      </c>
      <c r="M61" s="16">
        <v>318000</v>
      </c>
      <c r="N61" s="17">
        <v>0.19</v>
      </c>
      <c r="O61" s="18">
        <f t="shared" si="2"/>
        <v>60420</v>
      </c>
      <c r="P61" s="18">
        <f t="shared" si="3"/>
        <v>378420</v>
      </c>
      <c r="Q61" s="16">
        <v>284000</v>
      </c>
      <c r="R61" s="17">
        <v>0.19</v>
      </c>
      <c r="S61" s="18">
        <f t="shared" si="4"/>
        <v>53960</v>
      </c>
      <c r="T61" s="18">
        <f t="shared" si="5"/>
        <v>337960</v>
      </c>
      <c r="U61" s="415">
        <f t="shared" si="28"/>
        <v>310590</v>
      </c>
      <c r="V61" s="415">
        <f t="shared" si="29"/>
        <v>340090.74031863041</v>
      </c>
      <c r="W61" s="415">
        <f t="shared" si="30"/>
        <v>341199.94344972348</v>
      </c>
      <c r="X61" s="415">
        <f t="shared" si="31"/>
        <v>337960</v>
      </c>
      <c r="Y61" s="415">
        <f t="shared" si="32"/>
        <v>342323.33333333331</v>
      </c>
      <c r="Z61" s="416">
        <f t="shared" si="33"/>
        <v>27862.8334684197</v>
      </c>
      <c r="AA61" s="417">
        <f t="shared" si="34"/>
        <v>8.1393322497501489E-2</v>
      </c>
      <c r="AB61" s="418">
        <f t="shared" si="13"/>
        <v>310590</v>
      </c>
      <c r="AC61" s="419" t="str">
        <f t="shared" si="35"/>
        <v>MENOR VALOR</v>
      </c>
    </row>
    <row r="62" spans="1:30" s="1" customFormat="1" ht="15" customHeight="1">
      <c r="A62" s="14">
        <f t="shared" si="36"/>
        <v>54</v>
      </c>
      <c r="B62" s="15">
        <v>25173809</v>
      </c>
      <c r="C62" s="738" t="s">
        <v>1717</v>
      </c>
      <c r="D62" s="738"/>
      <c r="E62" s="15" t="s">
        <v>32</v>
      </c>
      <c r="F62" s="14">
        <v>1</v>
      </c>
      <c r="G62" s="16">
        <f>VLOOKUP(C62,[1]RESPUESTOS!$C$140:$I$206,7,FALSE)</f>
        <v>173740</v>
      </c>
      <c r="H62" s="414">
        <f t="shared" si="27"/>
        <v>182600.74</v>
      </c>
      <c r="I62" s="16">
        <v>333000</v>
      </c>
      <c r="J62" s="17">
        <v>0.19</v>
      </c>
      <c r="K62" s="18">
        <f t="shared" si="0"/>
        <v>63270</v>
      </c>
      <c r="L62" s="18">
        <f t="shared" si="1"/>
        <v>396270</v>
      </c>
      <c r="M62" s="16">
        <v>402000</v>
      </c>
      <c r="N62" s="17">
        <v>0.19</v>
      </c>
      <c r="O62" s="18">
        <f t="shared" si="2"/>
        <v>76380</v>
      </c>
      <c r="P62" s="18">
        <f t="shared" si="3"/>
        <v>478380</v>
      </c>
      <c r="Q62" s="16">
        <v>366000</v>
      </c>
      <c r="R62" s="17">
        <v>0.19</v>
      </c>
      <c r="S62" s="18">
        <f t="shared" si="4"/>
        <v>69540</v>
      </c>
      <c r="T62" s="18">
        <f t="shared" si="5"/>
        <v>435540</v>
      </c>
      <c r="U62" s="415">
        <f t="shared" si="28"/>
        <v>182600.74</v>
      </c>
      <c r="V62" s="415">
        <f t="shared" si="29"/>
        <v>322936.14152756822</v>
      </c>
      <c r="W62" s="415">
        <f t="shared" si="30"/>
        <v>350407.74548915843</v>
      </c>
      <c r="X62" s="415">
        <f t="shared" si="31"/>
        <v>415905</v>
      </c>
      <c r="Y62" s="415">
        <f t="shared" si="32"/>
        <v>373197.685</v>
      </c>
      <c r="Z62" s="416">
        <f t="shared" si="33"/>
        <v>113808.40345852182</v>
      </c>
      <c r="AA62" s="417">
        <f t="shared" si="34"/>
        <v>0.30495474123458677</v>
      </c>
      <c r="AB62" s="418">
        <f t="shared" si="13"/>
        <v>322936.14152756822</v>
      </c>
      <c r="AC62" s="419" t="str">
        <f t="shared" si="35"/>
        <v>MEDIA ARMONICA</v>
      </c>
    </row>
    <row r="63" spans="1:30" s="1" customFormat="1">
      <c r="A63" s="14">
        <f t="shared" si="36"/>
        <v>55</v>
      </c>
      <c r="B63" s="15">
        <v>25173809</v>
      </c>
      <c r="C63" s="738" t="s">
        <v>1718</v>
      </c>
      <c r="D63" s="738"/>
      <c r="E63" s="15" t="s">
        <v>32</v>
      </c>
      <c r="F63" s="14">
        <v>1</v>
      </c>
      <c r="G63" s="16">
        <f>VLOOKUP(C63,[1]RESPUESTOS!$C$140:$I$206,7,FALSE)</f>
        <v>166600</v>
      </c>
      <c r="H63" s="414">
        <f t="shared" si="27"/>
        <v>175096.59999999998</v>
      </c>
      <c r="I63" s="16">
        <v>261000</v>
      </c>
      <c r="J63" s="17">
        <v>0.19</v>
      </c>
      <c r="K63" s="18">
        <f t="shared" si="0"/>
        <v>49590</v>
      </c>
      <c r="L63" s="18">
        <f t="shared" si="1"/>
        <v>310590</v>
      </c>
      <c r="M63" s="16">
        <v>315000</v>
      </c>
      <c r="N63" s="17">
        <v>0.19</v>
      </c>
      <c r="O63" s="18">
        <f t="shared" si="2"/>
        <v>59850</v>
      </c>
      <c r="P63" s="18">
        <f t="shared" si="3"/>
        <v>374850</v>
      </c>
      <c r="Q63" s="16">
        <v>287000</v>
      </c>
      <c r="R63" s="17">
        <v>0.19</v>
      </c>
      <c r="S63" s="18">
        <f t="shared" si="4"/>
        <v>54530</v>
      </c>
      <c r="T63" s="18">
        <f t="shared" si="5"/>
        <v>341530</v>
      </c>
      <c r="U63" s="415">
        <f t="shared" si="28"/>
        <v>175096.59999999998</v>
      </c>
      <c r="V63" s="415">
        <f t="shared" si="29"/>
        <v>275357.95362245315</v>
      </c>
      <c r="W63" s="415">
        <f t="shared" si="30"/>
        <v>288860.32050578267</v>
      </c>
      <c r="X63" s="415">
        <f t="shared" si="31"/>
        <v>326060</v>
      </c>
      <c r="Y63" s="415">
        <f t="shared" si="32"/>
        <v>300516.65000000002</v>
      </c>
      <c r="Z63" s="416">
        <f t="shared" si="33"/>
        <v>75893.351360099259</v>
      </c>
      <c r="AA63" s="417">
        <f t="shared" si="34"/>
        <v>0.25254291687365493</v>
      </c>
      <c r="AB63" s="418">
        <f t="shared" si="13"/>
        <v>275357.95362245315</v>
      </c>
      <c r="AC63" s="419" t="str">
        <f t="shared" si="35"/>
        <v>MEDIA ARMONICA</v>
      </c>
    </row>
    <row r="64" spans="1:30" s="1" customFormat="1" ht="15" customHeight="1">
      <c r="A64" s="14">
        <f t="shared" si="36"/>
        <v>56</v>
      </c>
      <c r="B64" s="15">
        <v>25173809</v>
      </c>
      <c r="C64" s="738" t="s">
        <v>1719</v>
      </c>
      <c r="D64" s="738"/>
      <c r="E64" s="15" t="s">
        <v>32</v>
      </c>
      <c r="F64" s="14">
        <v>1</v>
      </c>
      <c r="G64" s="737" t="s">
        <v>1916</v>
      </c>
      <c r="H64" s="737"/>
      <c r="I64" s="16">
        <v>214000</v>
      </c>
      <c r="J64" s="17">
        <v>0.19</v>
      </c>
      <c r="K64" s="18">
        <f t="shared" si="0"/>
        <v>40660</v>
      </c>
      <c r="L64" s="18">
        <f t="shared" si="1"/>
        <v>254660</v>
      </c>
      <c r="M64" s="16">
        <v>260000</v>
      </c>
      <c r="N64" s="17">
        <v>0.19</v>
      </c>
      <c r="O64" s="18">
        <f t="shared" si="2"/>
        <v>49400</v>
      </c>
      <c r="P64" s="18">
        <f t="shared" si="3"/>
        <v>309400</v>
      </c>
      <c r="Q64" s="16">
        <v>233000</v>
      </c>
      <c r="R64" s="17">
        <v>0.19</v>
      </c>
      <c r="S64" s="18">
        <f t="shared" si="4"/>
        <v>44270</v>
      </c>
      <c r="T64" s="18">
        <f t="shared" si="5"/>
        <v>277270</v>
      </c>
      <c r="U64" s="415">
        <f t="shared" si="28"/>
        <v>254660</v>
      </c>
      <c r="V64" s="415">
        <f t="shared" si="29"/>
        <v>278669.02132681449</v>
      </c>
      <c r="W64" s="415">
        <f t="shared" si="30"/>
        <v>279551.16652315744</v>
      </c>
      <c r="X64" s="415">
        <f t="shared" si="31"/>
        <v>277270</v>
      </c>
      <c r="Y64" s="415">
        <f t="shared" si="32"/>
        <v>280443.33333333331</v>
      </c>
      <c r="Z64" s="416">
        <f t="shared" si="33"/>
        <v>22459.881764802078</v>
      </c>
      <c r="AA64" s="417">
        <f t="shared" si="34"/>
        <v>8.0087058935740127E-2</v>
      </c>
      <c r="AB64" s="418">
        <f t="shared" si="13"/>
        <v>254660</v>
      </c>
      <c r="AC64" s="419" t="str">
        <f t="shared" si="35"/>
        <v>MENOR VALOR</v>
      </c>
    </row>
    <row r="65" spans="1:29" s="1" customFormat="1">
      <c r="A65" s="14">
        <f t="shared" si="36"/>
        <v>57</v>
      </c>
      <c r="B65" s="15">
        <v>25173809</v>
      </c>
      <c r="C65" s="738" t="s">
        <v>1898</v>
      </c>
      <c r="D65" s="738"/>
      <c r="E65" s="15" t="s">
        <v>32</v>
      </c>
      <c r="F65" s="14">
        <v>1</v>
      </c>
      <c r="G65" s="16">
        <f>VLOOKUP(C65,[1]RESPUESTOS!$C$140:$I$206,7,FALSE)</f>
        <v>213010</v>
      </c>
      <c r="H65" s="414">
        <f t="shared" si="27"/>
        <v>223873.50999999998</v>
      </c>
      <c r="I65" s="16">
        <v>380000</v>
      </c>
      <c r="J65" s="17">
        <v>0.19</v>
      </c>
      <c r="K65" s="18">
        <f t="shared" si="0"/>
        <v>72200</v>
      </c>
      <c r="L65" s="18">
        <f t="shared" si="1"/>
        <v>452200</v>
      </c>
      <c r="M65" s="16">
        <v>459000</v>
      </c>
      <c r="N65" s="17">
        <v>0.19</v>
      </c>
      <c r="O65" s="18">
        <f t="shared" si="2"/>
        <v>87210</v>
      </c>
      <c r="P65" s="18">
        <f t="shared" si="3"/>
        <v>546210</v>
      </c>
      <c r="Q65" s="16">
        <v>418000</v>
      </c>
      <c r="R65" s="17">
        <v>0.19</v>
      </c>
      <c r="S65" s="18">
        <f t="shared" si="4"/>
        <v>79420</v>
      </c>
      <c r="T65" s="18">
        <f t="shared" si="5"/>
        <v>497420</v>
      </c>
      <c r="U65" s="415">
        <f t="shared" si="28"/>
        <v>223873.50999999998</v>
      </c>
      <c r="V65" s="415">
        <f t="shared" si="29"/>
        <v>380250.18014930427</v>
      </c>
      <c r="W65" s="415">
        <f t="shared" si="30"/>
        <v>407243.38545914739</v>
      </c>
      <c r="X65" s="415">
        <f t="shared" si="31"/>
        <v>474810</v>
      </c>
      <c r="Y65" s="415">
        <f t="shared" si="32"/>
        <v>429925.8775</v>
      </c>
      <c r="Z65" s="416">
        <f t="shared" si="33"/>
        <v>123522.43561711776</v>
      </c>
      <c r="AA65" s="417">
        <f t="shared" si="34"/>
        <v>0.28731100424890743</v>
      </c>
      <c r="AB65" s="418">
        <f t="shared" si="13"/>
        <v>380250.18014930427</v>
      </c>
      <c r="AC65" s="419" t="str">
        <f t="shared" si="35"/>
        <v>MEDIA ARMONICA</v>
      </c>
    </row>
    <row r="66" spans="1:29" s="1" customFormat="1" ht="15" customHeight="1">
      <c r="A66" s="14">
        <f t="shared" si="36"/>
        <v>58</v>
      </c>
      <c r="B66" s="15">
        <v>39121312</v>
      </c>
      <c r="C66" s="738" t="s">
        <v>1720</v>
      </c>
      <c r="D66" s="738"/>
      <c r="E66" s="15" t="s">
        <v>32</v>
      </c>
      <c r="F66" s="14">
        <v>1</v>
      </c>
      <c r="G66" s="16">
        <f>VLOOKUP(C66,[1]RESPUESTOS!$C$140:$I$206,7,FALSE)</f>
        <v>103530</v>
      </c>
      <c r="H66" s="414">
        <f t="shared" si="27"/>
        <v>108810.03</v>
      </c>
      <c r="I66" s="16">
        <v>190000</v>
      </c>
      <c r="J66" s="17">
        <v>0.19</v>
      </c>
      <c r="K66" s="18">
        <f t="shared" si="0"/>
        <v>36100</v>
      </c>
      <c r="L66" s="18">
        <f t="shared" si="1"/>
        <v>226100</v>
      </c>
      <c r="M66" s="16">
        <v>229000</v>
      </c>
      <c r="N66" s="17">
        <v>0.19</v>
      </c>
      <c r="O66" s="18">
        <f t="shared" si="2"/>
        <v>43510</v>
      </c>
      <c r="P66" s="18">
        <f t="shared" si="3"/>
        <v>272510</v>
      </c>
      <c r="Q66" s="16">
        <v>205000</v>
      </c>
      <c r="R66" s="17">
        <v>0.19</v>
      </c>
      <c r="S66" s="18">
        <f t="shared" si="4"/>
        <v>38950</v>
      </c>
      <c r="T66" s="18">
        <f t="shared" si="5"/>
        <v>243950</v>
      </c>
      <c r="U66" s="415">
        <f t="shared" si="28"/>
        <v>108810.03</v>
      </c>
      <c r="V66" s="415">
        <f t="shared" si="29"/>
        <v>187073.74872160747</v>
      </c>
      <c r="W66" s="415">
        <f t="shared" si="30"/>
        <v>201100.51817412552</v>
      </c>
      <c r="X66" s="415">
        <f t="shared" si="31"/>
        <v>235025</v>
      </c>
      <c r="Y66" s="415">
        <f t="shared" si="32"/>
        <v>212842.50750000001</v>
      </c>
      <c r="Z66" s="416">
        <f t="shared" si="33"/>
        <v>62302.494398400013</v>
      </c>
      <c r="AA66" s="417">
        <f t="shared" si="34"/>
        <v>0.29271640862622339</v>
      </c>
      <c r="AB66" s="418">
        <f t="shared" si="13"/>
        <v>187073.74872160747</v>
      </c>
      <c r="AC66" s="419" t="str">
        <f t="shared" si="35"/>
        <v>MEDIA ARMONICA</v>
      </c>
    </row>
    <row r="67" spans="1:29" s="1" customFormat="1" ht="15" customHeight="1">
      <c r="A67" s="14">
        <f t="shared" si="36"/>
        <v>59</v>
      </c>
      <c r="B67" s="15">
        <v>39121312</v>
      </c>
      <c r="C67" s="738" t="s">
        <v>1721</v>
      </c>
      <c r="D67" s="738"/>
      <c r="E67" s="15" t="s">
        <v>32</v>
      </c>
      <c r="F67" s="14">
        <v>1</v>
      </c>
      <c r="G67" s="16">
        <f>VLOOKUP(C67,[1]RESPUESTOS!$C$140:$I$206,7,FALSE)</f>
        <v>85680</v>
      </c>
      <c r="H67" s="414">
        <f t="shared" si="27"/>
        <v>90049.68</v>
      </c>
      <c r="I67" s="16">
        <v>314000</v>
      </c>
      <c r="J67" s="17">
        <v>0.19</v>
      </c>
      <c r="K67" s="18">
        <f t="shared" si="0"/>
        <v>59660</v>
      </c>
      <c r="L67" s="18">
        <f t="shared" si="1"/>
        <v>373660</v>
      </c>
      <c r="M67" s="16">
        <v>386000</v>
      </c>
      <c r="N67" s="17">
        <v>0.19</v>
      </c>
      <c r="O67" s="18">
        <f t="shared" si="2"/>
        <v>73340</v>
      </c>
      <c r="P67" s="18">
        <f t="shared" si="3"/>
        <v>459340</v>
      </c>
      <c r="Q67" s="16">
        <v>345000</v>
      </c>
      <c r="R67" s="17">
        <v>0.19</v>
      </c>
      <c r="S67" s="18">
        <f t="shared" si="4"/>
        <v>65550</v>
      </c>
      <c r="T67" s="18">
        <f t="shared" si="5"/>
        <v>410550</v>
      </c>
      <c r="U67" s="415">
        <f t="shared" si="28"/>
        <v>90049.68</v>
      </c>
      <c r="V67" s="415">
        <f t="shared" si="29"/>
        <v>217462.16370501166</v>
      </c>
      <c r="W67" s="415">
        <f t="shared" si="30"/>
        <v>282237.53891570517</v>
      </c>
      <c r="X67" s="415">
        <f t="shared" si="31"/>
        <v>392105</v>
      </c>
      <c r="Y67" s="415">
        <f t="shared" si="32"/>
        <v>333399.92</v>
      </c>
      <c r="Z67" s="416">
        <f t="shared" si="33"/>
        <v>143747.39297120908</v>
      </c>
      <c r="AA67" s="417">
        <f t="shared" si="34"/>
        <v>0.43115605118084338</v>
      </c>
      <c r="AB67" s="418">
        <f t="shared" si="13"/>
        <v>217462.16370501166</v>
      </c>
      <c r="AC67" s="419" t="str">
        <f t="shared" si="35"/>
        <v>MEDIA ARMONICA</v>
      </c>
    </row>
    <row r="68" spans="1:29" s="1" customFormat="1" ht="15" customHeight="1">
      <c r="A68" s="14">
        <f t="shared" si="36"/>
        <v>60</v>
      </c>
      <c r="B68" s="15">
        <v>39121312</v>
      </c>
      <c r="C68" s="738" t="s">
        <v>1722</v>
      </c>
      <c r="D68" s="738"/>
      <c r="E68" s="15" t="s">
        <v>32</v>
      </c>
      <c r="F68" s="14">
        <v>1</v>
      </c>
      <c r="G68" s="16">
        <f>VLOOKUP(C68,[1]RESPUESTOS!$C$140:$I$206,7,FALSE)</f>
        <v>85680</v>
      </c>
      <c r="H68" s="414">
        <f t="shared" si="27"/>
        <v>90049.68</v>
      </c>
      <c r="I68" s="16">
        <v>397000</v>
      </c>
      <c r="J68" s="17">
        <v>0.19</v>
      </c>
      <c r="K68" s="18">
        <f t="shared" si="0"/>
        <v>75430</v>
      </c>
      <c r="L68" s="18">
        <f t="shared" si="1"/>
        <v>472430</v>
      </c>
      <c r="M68" s="16">
        <v>483000</v>
      </c>
      <c r="N68" s="17">
        <v>0.19</v>
      </c>
      <c r="O68" s="18">
        <f t="shared" si="2"/>
        <v>91770</v>
      </c>
      <c r="P68" s="18">
        <f t="shared" si="3"/>
        <v>574770</v>
      </c>
      <c r="Q68" s="16">
        <v>432000</v>
      </c>
      <c r="R68" s="17">
        <v>0.19</v>
      </c>
      <c r="S68" s="18">
        <f t="shared" si="4"/>
        <v>82080</v>
      </c>
      <c r="T68" s="18">
        <f t="shared" si="5"/>
        <v>514080</v>
      </c>
      <c r="U68" s="415">
        <f t="shared" si="28"/>
        <v>90049.68</v>
      </c>
      <c r="V68" s="415">
        <f t="shared" si="29"/>
        <v>236591.95304560312</v>
      </c>
      <c r="W68" s="415">
        <f t="shared" si="30"/>
        <v>334839.05732803891</v>
      </c>
      <c r="X68" s="415">
        <f t="shared" si="31"/>
        <v>493255</v>
      </c>
      <c r="Y68" s="415">
        <f t="shared" si="32"/>
        <v>412832.42</v>
      </c>
      <c r="Z68" s="416">
        <f t="shared" si="33"/>
        <v>189878.52765378504</v>
      </c>
      <c r="AA68" s="417">
        <f t="shared" si="34"/>
        <v>0.45994093112596401</v>
      </c>
      <c r="AB68" s="418">
        <f t="shared" si="13"/>
        <v>236591.95304560312</v>
      </c>
      <c r="AC68" s="419" t="str">
        <f t="shared" si="35"/>
        <v>MEDIA ARMONICA</v>
      </c>
    </row>
    <row r="69" spans="1:29" s="1" customFormat="1" ht="15" customHeight="1">
      <c r="A69" s="14">
        <f t="shared" si="36"/>
        <v>61</v>
      </c>
      <c r="B69" s="15">
        <v>39121312</v>
      </c>
      <c r="C69" s="738" t="s">
        <v>1774</v>
      </c>
      <c r="D69" s="738"/>
      <c r="E69" s="15" t="s">
        <v>32</v>
      </c>
      <c r="F69" s="14">
        <v>1</v>
      </c>
      <c r="G69" s="16">
        <f>VLOOKUP(C69,[1]RESPUESTOS!$C$140:$I$206,7,FALSE)</f>
        <v>85680</v>
      </c>
      <c r="H69" s="414">
        <f t="shared" si="27"/>
        <v>90049.68</v>
      </c>
      <c r="I69" s="16">
        <v>397000</v>
      </c>
      <c r="J69" s="17">
        <v>0.19</v>
      </c>
      <c r="K69" s="18">
        <f t="shared" si="0"/>
        <v>75430</v>
      </c>
      <c r="L69" s="18">
        <f t="shared" si="1"/>
        <v>472430</v>
      </c>
      <c r="M69" s="16">
        <v>479000</v>
      </c>
      <c r="N69" s="17">
        <v>0.19</v>
      </c>
      <c r="O69" s="18">
        <f t="shared" si="2"/>
        <v>91010</v>
      </c>
      <c r="P69" s="18">
        <f t="shared" si="3"/>
        <v>570010</v>
      </c>
      <c r="Q69" s="16">
        <v>428000</v>
      </c>
      <c r="R69" s="17">
        <v>0.19</v>
      </c>
      <c r="S69" s="18">
        <f t="shared" si="4"/>
        <v>81320</v>
      </c>
      <c r="T69" s="18">
        <f t="shared" si="5"/>
        <v>509320</v>
      </c>
      <c r="U69" s="415">
        <f t="shared" si="28"/>
        <v>90049.68</v>
      </c>
      <c r="V69" s="415">
        <f t="shared" si="29"/>
        <v>236135.11653890088</v>
      </c>
      <c r="W69" s="415">
        <f t="shared" si="30"/>
        <v>333367.46439964313</v>
      </c>
      <c r="X69" s="415">
        <f t="shared" si="31"/>
        <v>490875</v>
      </c>
      <c r="Y69" s="415">
        <f t="shared" si="32"/>
        <v>410452.42</v>
      </c>
      <c r="Z69" s="416">
        <f t="shared" si="33"/>
        <v>188236.92247582358</v>
      </c>
      <c r="AA69" s="417">
        <f t="shared" si="34"/>
        <v>0.45860838748574945</v>
      </c>
      <c r="AB69" s="418">
        <f t="shared" si="13"/>
        <v>236135.11653890088</v>
      </c>
      <c r="AC69" s="419" t="str">
        <f t="shared" si="35"/>
        <v>MEDIA ARMONICA</v>
      </c>
    </row>
    <row r="70" spans="1:29" s="1" customFormat="1" ht="15" customHeight="1">
      <c r="A70" s="14">
        <f t="shared" si="36"/>
        <v>62</v>
      </c>
      <c r="B70" s="15">
        <v>25173809</v>
      </c>
      <c r="C70" s="738" t="s">
        <v>1724</v>
      </c>
      <c r="D70" s="738"/>
      <c r="E70" s="15" t="s">
        <v>32</v>
      </c>
      <c r="F70" s="14">
        <v>1</v>
      </c>
      <c r="G70" s="16">
        <f>VLOOKUP(C70,[1]RESPUESTOS!$C$140:$I$206,7,FALSE)</f>
        <v>190400</v>
      </c>
      <c r="H70" s="414">
        <f t="shared" si="27"/>
        <v>200110.4</v>
      </c>
      <c r="I70" s="16">
        <v>297000</v>
      </c>
      <c r="J70" s="17">
        <v>0.19</v>
      </c>
      <c r="K70" s="18">
        <f t="shared" si="0"/>
        <v>56430</v>
      </c>
      <c r="L70" s="18">
        <f t="shared" si="1"/>
        <v>353430</v>
      </c>
      <c r="M70" s="16">
        <v>358000</v>
      </c>
      <c r="N70" s="17">
        <v>0.19</v>
      </c>
      <c r="O70" s="18">
        <f t="shared" si="2"/>
        <v>68020</v>
      </c>
      <c r="P70" s="18">
        <f t="shared" si="3"/>
        <v>426020</v>
      </c>
      <c r="Q70" s="16">
        <v>323000</v>
      </c>
      <c r="R70" s="17">
        <v>0.19</v>
      </c>
      <c r="S70" s="18">
        <f t="shared" si="4"/>
        <v>61370</v>
      </c>
      <c r="T70" s="18">
        <f t="shared" si="5"/>
        <v>384370</v>
      </c>
      <c r="U70" s="415">
        <f t="shared" si="28"/>
        <v>200110.4</v>
      </c>
      <c r="V70" s="415">
        <f t="shared" si="29"/>
        <v>313096.26213775325</v>
      </c>
      <c r="W70" s="415">
        <f t="shared" si="30"/>
        <v>328048.55993623391</v>
      </c>
      <c r="X70" s="415">
        <f t="shared" si="31"/>
        <v>368900</v>
      </c>
      <c r="Y70" s="415">
        <f t="shared" si="32"/>
        <v>340982.6</v>
      </c>
      <c r="Z70" s="416">
        <f t="shared" si="33"/>
        <v>85313.745048966346</v>
      </c>
      <c r="AA70" s="417">
        <f t="shared" si="34"/>
        <v>0.25019970241580169</v>
      </c>
      <c r="AB70" s="418">
        <f t="shared" si="13"/>
        <v>313096.26213775325</v>
      </c>
      <c r="AC70" s="419" t="str">
        <f t="shared" si="35"/>
        <v>MEDIA ARMONICA</v>
      </c>
    </row>
    <row r="71" spans="1:29" s="1" customFormat="1" ht="15" customHeight="1">
      <c r="A71" s="14">
        <f t="shared" si="36"/>
        <v>63</v>
      </c>
      <c r="B71" s="15">
        <v>25173809</v>
      </c>
      <c r="C71" s="738" t="s">
        <v>1725</v>
      </c>
      <c r="D71" s="738"/>
      <c r="E71" s="15" t="s">
        <v>32</v>
      </c>
      <c r="F71" s="14">
        <v>1</v>
      </c>
      <c r="G71" s="16">
        <f>VLOOKUP(C71,[1]RESPUESTOS!$C$140:$I$206,7,FALSE)</f>
        <v>59500</v>
      </c>
      <c r="H71" s="414">
        <f t="shared" si="27"/>
        <v>62534.499999999993</v>
      </c>
      <c r="I71" s="16">
        <v>333000</v>
      </c>
      <c r="J71" s="17">
        <v>0.19</v>
      </c>
      <c r="K71" s="18">
        <f t="shared" ref="K71:K134" si="37">+I71*J71</f>
        <v>63270</v>
      </c>
      <c r="L71" s="18">
        <f t="shared" ref="L71:L134" si="38">+K71+I71</f>
        <v>396270</v>
      </c>
      <c r="M71" s="16">
        <v>409000</v>
      </c>
      <c r="N71" s="17">
        <v>0.19</v>
      </c>
      <c r="O71" s="18">
        <f t="shared" ref="O71:O134" si="39">+M71*N71</f>
        <v>77710</v>
      </c>
      <c r="P71" s="18">
        <f t="shared" ref="P71:P134" si="40">+O71+M71</f>
        <v>486710</v>
      </c>
      <c r="Q71" s="16">
        <v>366000</v>
      </c>
      <c r="R71" s="17">
        <v>0.19</v>
      </c>
      <c r="S71" s="18">
        <f t="shared" ref="S71:S134" si="41">+Q71*R71</f>
        <v>69540</v>
      </c>
      <c r="T71" s="18">
        <f t="shared" ref="T71:T134" si="42">+S71+Q71</f>
        <v>435540</v>
      </c>
      <c r="U71" s="415">
        <f t="shared" si="28"/>
        <v>62534.499999999993</v>
      </c>
      <c r="V71" s="415">
        <f t="shared" si="29"/>
        <v>174937.44099741551</v>
      </c>
      <c r="W71" s="415">
        <f t="shared" si="30"/>
        <v>269216.88705254748</v>
      </c>
      <c r="X71" s="415">
        <f t="shared" si="31"/>
        <v>415905</v>
      </c>
      <c r="Y71" s="415">
        <f t="shared" si="32"/>
        <v>345263.625</v>
      </c>
      <c r="Z71" s="416">
        <f t="shared" si="33"/>
        <v>166353.7715966244</v>
      </c>
      <c r="AA71" s="417">
        <f t="shared" si="34"/>
        <v>0.48181667442269482</v>
      </c>
      <c r="AB71" s="418">
        <f t="shared" si="13"/>
        <v>174937.44099741551</v>
      </c>
      <c r="AC71" s="419" t="str">
        <f t="shared" si="35"/>
        <v>MEDIA ARMONICA</v>
      </c>
    </row>
    <row r="72" spans="1:29" s="1" customFormat="1" ht="21.75" customHeight="1">
      <c r="A72" s="14">
        <f t="shared" si="36"/>
        <v>64</v>
      </c>
      <c r="B72" s="15">
        <v>31162809</v>
      </c>
      <c r="C72" s="738" t="s">
        <v>1726</v>
      </c>
      <c r="D72" s="738"/>
      <c r="E72" s="15" t="s">
        <v>1727</v>
      </c>
      <c r="F72" s="14">
        <v>1</v>
      </c>
      <c r="G72" s="16">
        <f>VLOOKUP(C72,[1]RESPUESTOS!$C$140:$I$206,7,FALSE)</f>
        <v>120190</v>
      </c>
      <c r="H72" s="414">
        <f t="shared" si="27"/>
        <v>126319.68999999999</v>
      </c>
      <c r="I72" s="16">
        <v>416000</v>
      </c>
      <c r="J72" s="17">
        <v>0.19</v>
      </c>
      <c r="K72" s="18">
        <f t="shared" si="37"/>
        <v>79040</v>
      </c>
      <c r="L72" s="18">
        <f t="shared" si="38"/>
        <v>495040</v>
      </c>
      <c r="M72" s="16">
        <v>507000</v>
      </c>
      <c r="N72" s="17">
        <v>0.19</v>
      </c>
      <c r="O72" s="18">
        <f t="shared" si="39"/>
        <v>96330</v>
      </c>
      <c r="P72" s="18">
        <f t="shared" si="40"/>
        <v>603330</v>
      </c>
      <c r="Q72" s="16">
        <v>457000</v>
      </c>
      <c r="R72" s="17">
        <v>0.19</v>
      </c>
      <c r="S72" s="18">
        <f t="shared" si="41"/>
        <v>86830</v>
      </c>
      <c r="T72" s="18">
        <f t="shared" si="42"/>
        <v>543830</v>
      </c>
      <c r="U72" s="415">
        <f t="shared" si="28"/>
        <v>126319.68999999999</v>
      </c>
      <c r="V72" s="415">
        <f t="shared" si="29"/>
        <v>297779.93204718642</v>
      </c>
      <c r="W72" s="415">
        <f t="shared" si="30"/>
        <v>378470.78097200632</v>
      </c>
      <c r="X72" s="415">
        <f t="shared" si="31"/>
        <v>519435</v>
      </c>
      <c r="Y72" s="415">
        <f t="shared" si="32"/>
        <v>442129.92249999999</v>
      </c>
      <c r="Z72" s="416">
        <f t="shared" si="33"/>
        <v>186322.26786019976</v>
      </c>
      <c r="AA72" s="417">
        <f t="shared" si="34"/>
        <v>0.42141971935907541</v>
      </c>
      <c r="AB72" s="418">
        <f t="shared" ref="AB72:AB90" si="43">IF(AA72&lt;=0.15,U72,V72)</f>
        <v>297779.93204718642</v>
      </c>
      <c r="AC72" s="419" t="str">
        <f t="shared" si="35"/>
        <v>MEDIA ARMONICA</v>
      </c>
    </row>
    <row r="73" spans="1:29" s="1" customFormat="1" ht="15" customHeight="1">
      <c r="A73" s="14">
        <f t="shared" si="36"/>
        <v>65</v>
      </c>
      <c r="B73" s="15">
        <v>31171503</v>
      </c>
      <c r="C73" s="738" t="s">
        <v>1728</v>
      </c>
      <c r="D73" s="738"/>
      <c r="E73" s="15" t="s">
        <v>32</v>
      </c>
      <c r="F73" s="14">
        <v>1</v>
      </c>
      <c r="G73" s="16">
        <f>VLOOKUP(C73,[1]RESPUESTOS!$C$140:$I$206,7,FALSE)</f>
        <v>497420</v>
      </c>
      <c r="H73" s="414">
        <f t="shared" si="27"/>
        <v>522788.42</v>
      </c>
      <c r="I73" s="16">
        <v>654000</v>
      </c>
      <c r="J73" s="17">
        <v>0.19</v>
      </c>
      <c r="K73" s="18">
        <f t="shared" si="37"/>
        <v>124260</v>
      </c>
      <c r="L73" s="18">
        <f t="shared" si="38"/>
        <v>778260</v>
      </c>
      <c r="M73" s="16">
        <v>790000</v>
      </c>
      <c r="N73" s="17">
        <v>0.19</v>
      </c>
      <c r="O73" s="18">
        <f t="shared" si="39"/>
        <v>150100</v>
      </c>
      <c r="P73" s="18">
        <f t="shared" si="40"/>
        <v>940100</v>
      </c>
      <c r="Q73" s="16">
        <v>712000</v>
      </c>
      <c r="R73" s="17">
        <v>0.19</v>
      </c>
      <c r="S73" s="18">
        <f t="shared" si="41"/>
        <v>135280</v>
      </c>
      <c r="T73" s="18">
        <f t="shared" si="42"/>
        <v>847280</v>
      </c>
      <c r="U73" s="415">
        <f t="shared" si="28"/>
        <v>522788.42</v>
      </c>
      <c r="V73" s="415">
        <f t="shared" si="29"/>
        <v>735064.2257536212</v>
      </c>
      <c r="W73" s="415">
        <f t="shared" si="30"/>
        <v>754506.38468371797</v>
      </c>
      <c r="X73" s="415">
        <f t="shared" si="31"/>
        <v>812770</v>
      </c>
      <c r="Y73" s="415">
        <f t="shared" si="32"/>
        <v>772107.10499999998</v>
      </c>
      <c r="Z73" s="416">
        <f t="shared" si="33"/>
        <v>154975.99952909874</v>
      </c>
      <c r="AA73" s="417">
        <f t="shared" si="34"/>
        <v>0.20071826632018722</v>
      </c>
      <c r="AB73" s="418">
        <f t="shared" si="43"/>
        <v>735064.2257536212</v>
      </c>
      <c r="AC73" s="419" t="str">
        <f t="shared" si="35"/>
        <v>MEDIA ARMONICA</v>
      </c>
    </row>
    <row r="74" spans="1:29" s="1" customFormat="1" ht="15" customHeight="1">
      <c r="A74" s="14">
        <f t="shared" si="36"/>
        <v>66</v>
      </c>
      <c r="B74" s="15">
        <v>40161513</v>
      </c>
      <c r="C74" s="738" t="s">
        <v>1906</v>
      </c>
      <c r="D74" s="738"/>
      <c r="E74" s="15" t="s">
        <v>32</v>
      </c>
      <c r="F74" s="14">
        <v>1</v>
      </c>
      <c r="G74" s="737" t="s">
        <v>1916</v>
      </c>
      <c r="H74" s="737"/>
      <c r="I74" s="16">
        <v>450000</v>
      </c>
      <c r="J74" s="17">
        <v>0.19</v>
      </c>
      <c r="K74" s="18">
        <f t="shared" si="37"/>
        <v>85500</v>
      </c>
      <c r="L74" s="18">
        <f t="shared" si="38"/>
        <v>535500</v>
      </c>
      <c r="M74" s="16">
        <v>534000</v>
      </c>
      <c r="N74" s="17">
        <v>0.19</v>
      </c>
      <c r="O74" s="18">
        <f t="shared" si="39"/>
        <v>101460</v>
      </c>
      <c r="P74" s="18">
        <f t="shared" si="40"/>
        <v>635460</v>
      </c>
      <c r="Q74" s="16">
        <v>486000</v>
      </c>
      <c r="R74" s="17">
        <v>0.19</v>
      </c>
      <c r="S74" s="18">
        <f t="shared" si="41"/>
        <v>92340</v>
      </c>
      <c r="T74" s="18">
        <f t="shared" si="42"/>
        <v>578340</v>
      </c>
      <c r="U74" s="415">
        <f t="shared" si="28"/>
        <v>535500</v>
      </c>
      <c r="V74" s="415">
        <f t="shared" si="29"/>
        <v>580252.44250713964</v>
      </c>
      <c r="W74" s="415">
        <f t="shared" si="30"/>
        <v>581670.41437454545</v>
      </c>
      <c r="X74" s="415">
        <f t="shared" si="31"/>
        <v>578340</v>
      </c>
      <c r="Y74" s="415">
        <f t="shared" si="32"/>
        <v>583100</v>
      </c>
      <c r="Z74" s="416">
        <f t="shared" si="33"/>
        <v>40947.068271122902</v>
      </c>
      <c r="AA74" s="417">
        <f t="shared" si="34"/>
        <v>7.0223063404429603E-2</v>
      </c>
      <c r="AB74" s="418">
        <f t="shared" si="43"/>
        <v>535500</v>
      </c>
      <c r="AC74" s="419" t="str">
        <f t="shared" si="35"/>
        <v>MENOR VALOR</v>
      </c>
    </row>
    <row r="75" spans="1:29" s="1" customFormat="1" ht="15" customHeight="1">
      <c r="A75" s="14">
        <f t="shared" si="36"/>
        <v>67</v>
      </c>
      <c r="B75" s="15">
        <v>40161504</v>
      </c>
      <c r="C75" s="738" t="s">
        <v>1831</v>
      </c>
      <c r="D75" s="738"/>
      <c r="E75" s="15" t="s">
        <v>32</v>
      </c>
      <c r="F75" s="14">
        <v>1</v>
      </c>
      <c r="G75" s="737" t="s">
        <v>1916</v>
      </c>
      <c r="H75" s="737"/>
      <c r="I75" s="16">
        <v>620000</v>
      </c>
      <c r="J75" s="17">
        <v>0.19</v>
      </c>
      <c r="K75" s="18">
        <f t="shared" si="37"/>
        <v>117800</v>
      </c>
      <c r="L75" s="18">
        <f t="shared" si="38"/>
        <v>737800</v>
      </c>
      <c r="M75" s="16">
        <v>757000</v>
      </c>
      <c r="N75" s="17">
        <v>0.19</v>
      </c>
      <c r="O75" s="18">
        <f t="shared" si="39"/>
        <v>143830</v>
      </c>
      <c r="P75" s="18">
        <f t="shared" si="40"/>
        <v>900830</v>
      </c>
      <c r="Q75" s="16">
        <v>682000</v>
      </c>
      <c r="R75" s="17">
        <v>0.19</v>
      </c>
      <c r="S75" s="18">
        <f t="shared" si="41"/>
        <v>129580</v>
      </c>
      <c r="T75" s="18">
        <f t="shared" si="42"/>
        <v>811580</v>
      </c>
      <c r="U75" s="415">
        <f t="shared" si="28"/>
        <v>737800</v>
      </c>
      <c r="V75" s="415">
        <f t="shared" si="29"/>
        <v>811329.92032398644</v>
      </c>
      <c r="W75" s="415">
        <f t="shared" si="30"/>
        <v>814024.74941749196</v>
      </c>
      <c r="X75" s="415">
        <f t="shared" si="31"/>
        <v>811580</v>
      </c>
      <c r="Y75" s="415">
        <f t="shared" si="32"/>
        <v>816736.66666666663</v>
      </c>
      <c r="Z75" s="416">
        <f t="shared" si="33"/>
        <v>66656.52572871033</v>
      </c>
      <c r="AA75" s="417">
        <f t="shared" si="34"/>
        <v>8.1613240165590295E-2</v>
      </c>
      <c r="AB75" s="418">
        <f t="shared" si="43"/>
        <v>737800</v>
      </c>
      <c r="AC75" s="419" t="str">
        <f t="shared" si="35"/>
        <v>MENOR VALOR</v>
      </c>
    </row>
    <row r="76" spans="1:29" s="1" customFormat="1" ht="15" customHeight="1">
      <c r="A76" s="14">
        <f t="shared" si="36"/>
        <v>68</v>
      </c>
      <c r="B76" s="15">
        <v>78181504</v>
      </c>
      <c r="C76" s="738" t="s">
        <v>1731</v>
      </c>
      <c r="D76" s="738"/>
      <c r="E76" s="15" t="s">
        <v>32</v>
      </c>
      <c r="F76" s="14">
        <v>1</v>
      </c>
      <c r="G76" s="16">
        <f>VLOOKUP(C76,[1]RESPUESTOS!$C$140:$I$206,7,FALSE)</f>
        <v>198730</v>
      </c>
      <c r="H76" s="414">
        <f t="shared" si="27"/>
        <v>208865.22999999998</v>
      </c>
      <c r="I76" s="16">
        <v>468000</v>
      </c>
      <c r="J76" s="17">
        <v>0.19</v>
      </c>
      <c r="K76" s="18">
        <f t="shared" si="37"/>
        <v>88920</v>
      </c>
      <c r="L76" s="18">
        <f t="shared" si="38"/>
        <v>556920</v>
      </c>
      <c r="M76" s="16">
        <v>560000</v>
      </c>
      <c r="N76" s="17">
        <v>0.19</v>
      </c>
      <c r="O76" s="18">
        <f t="shared" si="39"/>
        <v>106400</v>
      </c>
      <c r="P76" s="18">
        <f t="shared" si="40"/>
        <v>666400</v>
      </c>
      <c r="Q76" s="16">
        <v>505000</v>
      </c>
      <c r="R76" s="17">
        <v>0.19</v>
      </c>
      <c r="S76" s="18">
        <f t="shared" si="41"/>
        <v>95950</v>
      </c>
      <c r="T76" s="18">
        <f t="shared" si="42"/>
        <v>600950</v>
      </c>
      <c r="U76" s="415">
        <f t="shared" si="28"/>
        <v>208865.22999999998</v>
      </c>
      <c r="V76" s="415">
        <f t="shared" si="29"/>
        <v>410340.6445821072</v>
      </c>
      <c r="W76" s="415">
        <f t="shared" si="30"/>
        <v>464577.39315843052</v>
      </c>
      <c r="X76" s="415">
        <f t="shared" si="31"/>
        <v>578935</v>
      </c>
      <c r="Y76" s="415">
        <f t="shared" si="32"/>
        <v>508283.8075</v>
      </c>
      <c r="Z76" s="416">
        <f t="shared" si="33"/>
        <v>177203.77911896002</v>
      </c>
      <c r="AA76" s="417">
        <f t="shared" si="34"/>
        <v>0.34863156469716977</v>
      </c>
      <c r="AB76" s="418">
        <f t="shared" si="43"/>
        <v>410340.6445821072</v>
      </c>
      <c r="AC76" s="419" t="str">
        <f t="shared" si="35"/>
        <v>MEDIA ARMONICA</v>
      </c>
    </row>
    <row r="77" spans="1:29" s="1" customFormat="1">
      <c r="A77" s="14">
        <f t="shared" si="36"/>
        <v>69</v>
      </c>
      <c r="B77" s="15">
        <v>40161504</v>
      </c>
      <c r="C77" s="738" t="s">
        <v>1900</v>
      </c>
      <c r="D77" s="738"/>
      <c r="E77" s="15" t="s">
        <v>32</v>
      </c>
      <c r="F77" s="14">
        <v>1</v>
      </c>
      <c r="G77" s="737" t="s">
        <v>1916</v>
      </c>
      <c r="H77" s="737"/>
      <c r="I77" s="16">
        <v>450000</v>
      </c>
      <c r="J77" s="17">
        <v>0.19</v>
      </c>
      <c r="K77" s="18">
        <f t="shared" si="37"/>
        <v>85500</v>
      </c>
      <c r="L77" s="18">
        <f t="shared" si="38"/>
        <v>535500</v>
      </c>
      <c r="M77" s="16">
        <v>534000</v>
      </c>
      <c r="N77" s="17">
        <v>0.19</v>
      </c>
      <c r="O77" s="18">
        <f t="shared" si="39"/>
        <v>101460</v>
      </c>
      <c r="P77" s="18">
        <f t="shared" si="40"/>
        <v>635460</v>
      </c>
      <c r="Q77" s="16">
        <v>486000</v>
      </c>
      <c r="R77" s="17">
        <v>0.19</v>
      </c>
      <c r="S77" s="18">
        <f t="shared" si="41"/>
        <v>92340</v>
      </c>
      <c r="T77" s="18">
        <f t="shared" si="42"/>
        <v>578340</v>
      </c>
      <c r="U77" s="415">
        <f t="shared" si="28"/>
        <v>535500</v>
      </c>
      <c r="V77" s="415">
        <f t="shared" si="29"/>
        <v>580252.44250713964</v>
      </c>
      <c r="W77" s="415">
        <f t="shared" si="30"/>
        <v>581670.41437454545</v>
      </c>
      <c r="X77" s="415">
        <f t="shared" si="31"/>
        <v>578340</v>
      </c>
      <c r="Y77" s="415">
        <f t="shared" si="32"/>
        <v>583100</v>
      </c>
      <c r="Z77" s="416">
        <f t="shared" si="33"/>
        <v>40947.068271122902</v>
      </c>
      <c r="AA77" s="417">
        <f t="shared" si="34"/>
        <v>7.0223063404429603E-2</v>
      </c>
      <c r="AB77" s="418">
        <f t="shared" si="43"/>
        <v>535500</v>
      </c>
      <c r="AC77" s="419" t="str">
        <f t="shared" si="35"/>
        <v>MENOR VALOR</v>
      </c>
    </row>
    <row r="78" spans="1:29" s="1" customFormat="1" ht="15" customHeight="1">
      <c r="A78" s="14">
        <f t="shared" si="36"/>
        <v>70</v>
      </c>
      <c r="B78" s="15">
        <v>40161505</v>
      </c>
      <c r="C78" s="738" t="s">
        <v>1901</v>
      </c>
      <c r="D78" s="738"/>
      <c r="E78" s="15" t="s">
        <v>32</v>
      </c>
      <c r="F78" s="14">
        <v>1</v>
      </c>
      <c r="G78" s="16">
        <f>VLOOKUP(C78,[1]RESPUESTOS!$C$140:$I$206,7,FALSE)</f>
        <v>122570</v>
      </c>
      <c r="H78" s="414">
        <f t="shared" si="27"/>
        <v>128821.06999999999</v>
      </c>
      <c r="I78" s="16">
        <v>571000</v>
      </c>
      <c r="J78" s="17">
        <v>0.19</v>
      </c>
      <c r="K78" s="18">
        <f t="shared" si="37"/>
        <v>108490</v>
      </c>
      <c r="L78" s="18">
        <f t="shared" si="38"/>
        <v>679490</v>
      </c>
      <c r="M78" s="16">
        <v>677000</v>
      </c>
      <c r="N78" s="17">
        <v>0.19</v>
      </c>
      <c r="O78" s="18">
        <f t="shared" si="39"/>
        <v>128630</v>
      </c>
      <c r="P78" s="18">
        <f t="shared" si="40"/>
        <v>805630</v>
      </c>
      <c r="Q78" s="16">
        <v>616000</v>
      </c>
      <c r="R78" s="17">
        <v>0.19</v>
      </c>
      <c r="S78" s="18">
        <f t="shared" si="41"/>
        <v>117040</v>
      </c>
      <c r="T78" s="18">
        <f t="shared" si="42"/>
        <v>733040</v>
      </c>
      <c r="U78" s="415">
        <f t="shared" si="28"/>
        <v>128821.06999999999</v>
      </c>
      <c r="V78" s="415">
        <f t="shared" si="29"/>
        <v>337842.2914475014</v>
      </c>
      <c r="W78" s="415">
        <f t="shared" si="30"/>
        <v>476824.2329882718</v>
      </c>
      <c r="X78" s="415">
        <f t="shared" si="31"/>
        <v>706265</v>
      </c>
      <c r="Y78" s="415">
        <f t="shared" si="32"/>
        <v>586745.26749999996</v>
      </c>
      <c r="Z78" s="416">
        <f t="shared" si="33"/>
        <v>268145.87025598536</v>
      </c>
      <c r="AA78" s="417">
        <f t="shared" si="34"/>
        <v>0.45700559528754164</v>
      </c>
      <c r="AB78" s="418">
        <f t="shared" si="43"/>
        <v>337842.2914475014</v>
      </c>
      <c r="AC78" s="419" t="str">
        <f t="shared" si="35"/>
        <v>MEDIA ARMONICA</v>
      </c>
    </row>
    <row r="79" spans="1:29" s="1" customFormat="1" ht="15" customHeight="1">
      <c r="A79" s="14">
        <f t="shared" si="36"/>
        <v>71</v>
      </c>
      <c r="B79" s="15">
        <v>40161505</v>
      </c>
      <c r="C79" s="738" t="s">
        <v>1845</v>
      </c>
      <c r="D79" s="738"/>
      <c r="E79" s="15" t="s">
        <v>32</v>
      </c>
      <c r="F79" s="14">
        <v>1</v>
      </c>
      <c r="G79" s="16">
        <f>VLOOKUP(C79,[1]RESPUESTOS!$C$140:$I$206,7,FALSE)</f>
        <v>234430</v>
      </c>
      <c r="H79" s="414">
        <f t="shared" si="27"/>
        <v>246385.93</v>
      </c>
      <c r="I79" s="16">
        <v>535000</v>
      </c>
      <c r="J79" s="17">
        <v>0.19</v>
      </c>
      <c r="K79" s="18">
        <f t="shared" si="37"/>
        <v>101650</v>
      </c>
      <c r="L79" s="18">
        <f t="shared" si="38"/>
        <v>636650</v>
      </c>
      <c r="M79" s="16">
        <v>646000</v>
      </c>
      <c r="N79" s="17">
        <v>0.19</v>
      </c>
      <c r="O79" s="18">
        <f t="shared" si="39"/>
        <v>122740</v>
      </c>
      <c r="P79" s="18">
        <f t="shared" si="40"/>
        <v>768740</v>
      </c>
      <c r="Q79" s="16">
        <v>577000</v>
      </c>
      <c r="R79" s="17">
        <v>0.19</v>
      </c>
      <c r="S79" s="18">
        <f t="shared" si="41"/>
        <v>109630</v>
      </c>
      <c r="T79" s="18">
        <f t="shared" si="42"/>
        <v>686630</v>
      </c>
      <c r="U79" s="415">
        <f t="shared" si="28"/>
        <v>246385.93</v>
      </c>
      <c r="V79" s="415">
        <f t="shared" si="29"/>
        <v>476950.56266444677</v>
      </c>
      <c r="W79" s="415">
        <f t="shared" si="30"/>
        <v>536419.70778964448</v>
      </c>
      <c r="X79" s="415">
        <f t="shared" si="31"/>
        <v>661640</v>
      </c>
      <c r="Y79" s="415">
        <f t="shared" si="32"/>
        <v>584601.48249999993</v>
      </c>
      <c r="Z79" s="416">
        <f t="shared" si="33"/>
        <v>200882.8141835272</v>
      </c>
      <c r="AA79" s="417">
        <f t="shared" si="34"/>
        <v>0.34362351139526442</v>
      </c>
      <c r="AB79" s="418">
        <f t="shared" si="43"/>
        <v>476950.56266444677</v>
      </c>
      <c r="AC79" s="419" t="str">
        <f t="shared" si="35"/>
        <v>MEDIA ARMONICA</v>
      </c>
    </row>
    <row r="80" spans="1:29" s="1" customFormat="1" ht="15" customHeight="1">
      <c r="A80" s="14">
        <f t="shared" si="36"/>
        <v>72</v>
      </c>
      <c r="B80" s="15">
        <v>40161505</v>
      </c>
      <c r="C80" s="738" t="s">
        <v>1902</v>
      </c>
      <c r="D80" s="738"/>
      <c r="E80" s="15" t="s">
        <v>32</v>
      </c>
      <c r="F80" s="14">
        <v>1</v>
      </c>
      <c r="G80" s="16">
        <f>VLOOKUP(C80,[1]RESPUESTOS!$C$140:$I$206,7,FALSE)</f>
        <v>251090</v>
      </c>
      <c r="H80" s="414">
        <f t="shared" si="27"/>
        <v>263895.58999999997</v>
      </c>
      <c r="I80" s="16">
        <v>618000</v>
      </c>
      <c r="J80" s="17">
        <v>0.19</v>
      </c>
      <c r="K80" s="18">
        <f t="shared" si="37"/>
        <v>117420</v>
      </c>
      <c r="L80" s="18">
        <f t="shared" si="38"/>
        <v>735420</v>
      </c>
      <c r="M80" s="16">
        <v>753000</v>
      </c>
      <c r="N80" s="17">
        <v>0.19</v>
      </c>
      <c r="O80" s="18">
        <f t="shared" si="39"/>
        <v>143070</v>
      </c>
      <c r="P80" s="18">
        <f t="shared" si="40"/>
        <v>896070</v>
      </c>
      <c r="Q80" s="16">
        <v>679000</v>
      </c>
      <c r="R80" s="17">
        <v>0.19</v>
      </c>
      <c r="S80" s="18">
        <f t="shared" si="41"/>
        <v>129010</v>
      </c>
      <c r="T80" s="18">
        <f t="shared" si="42"/>
        <v>808010</v>
      </c>
      <c r="U80" s="415">
        <f t="shared" si="28"/>
        <v>263895.58999999997</v>
      </c>
      <c r="V80" s="415">
        <f t="shared" si="29"/>
        <v>533138.74810051802</v>
      </c>
      <c r="W80" s="415">
        <f t="shared" si="30"/>
        <v>612253.9005579605</v>
      </c>
      <c r="X80" s="415">
        <f t="shared" si="31"/>
        <v>771715</v>
      </c>
      <c r="Y80" s="415">
        <f t="shared" si="32"/>
        <v>675848.89749999996</v>
      </c>
      <c r="Z80" s="416">
        <f t="shared" si="33"/>
        <v>244549.65488300449</v>
      </c>
      <c r="AA80" s="417">
        <f t="shared" si="34"/>
        <v>0.36184072473537549</v>
      </c>
      <c r="AB80" s="418">
        <f t="shared" si="43"/>
        <v>533138.74810051802</v>
      </c>
      <c r="AC80" s="419" t="str">
        <f t="shared" si="35"/>
        <v>MEDIA ARMONICA</v>
      </c>
    </row>
    <row r="81" spans="1:29" s="1" customFormat="1" ht="15" customHeight="1">
      <c r="A81" s="14">
        <f t="shared" si="36"/>
        <v>73</v>
      </c>
      <c r="B81" s="15">
        <v>40161504</v>
      </c>
      <c r="C81" s="738" t="s">
        <v>1908</v>
      </c>
      <c r="D81" s="738"/>
      <c r="E81" s="15" t="s">
        <v>32</v>
      </c>
      <c r="F81" s="14">
        <v>1</v>
      </c>
      <c r="G81" s="737" t="s">
        <v>1916</v>
      </c>
      <c r="H81" s="737"/>
      <c r="I81" s="16">
        <v>814000</v>
      </c>
      <c r="J81" s="17">
        <v>0.19</v>
      </c>
      <c r="K81" s="18">
        <f t="shared" si="37"/>
        <v>154660</v>
      </c>
      <c r="L81" s="18">
        <f t="shared" si="38"/>
        <v>968660</v>
      </c>
      <c r="M81" s="16">
        <v>966000</v>
      </c>
      <c r="N81" s="17">
        <v>0.19</v>
      </c>
      <c r="O81" s="18">
        <f t="shared" si="39"/>
        <v>183540</v>
      </c>
      <c r="P81" s="18">
        <f t="shared" si="40"/>
        <v>1149540</v>
      </c>
      <c r="Q81" s="16">
        <v>879000</v>
      </c>
      <c r="R81" s="17">
        <v>0.19</v>
      </c>
      <c r="S81" s="18">
        <f t="shared" si="41"/>
        <v>167010</v>
      </c>
      <c r="T81" s="18">
        <f t="shared" si="42"/>
        <v>1046010</v>
      </c>
      <c r="U81" s="415">
        <f t="shared" si="28"/>
        <v>968660</v>
      </c>
      <c r="V81" s="415">
        <f t="shared" si="29"/>
        <v>1049581.9133590593</v>
      </c>
      <c r="W81" s="415">
        <f t="shared" si="30"/>
        <v>1052148.6368411833</v>
      </c>
      <c r="X81" s="415">
        <f t="shared" si="31"/>
        <v>1046010</v>
      </c>
      <c r="Y81" s="415">
        <f t="shared" si="32"/>
        <v>1054736.6666666667</v>
      </c>
      <c r="Z81" s="416">
        <f t="shared" si="33"/>
        <v>74101.32537426184</v>
      </c>
      <c r="AA81" s="417">
        <f t="shared" si="34"/>
        <v>7.0255759296249456E-2</v>
      </c>
      <c r="AB81" s="418">
        <f t="shared" si="43"/>
        <v>968660</v>
      </c>
      <c r="AC81" s="419" t="str">
        <f t="shared" si="35"/>
        <v>MENOR VALOR</v>
      </c>
    </row>
    <row r="82" spans="1:29" s="1" customFormat="1">
      <c r="A82" s="14">
        <f t="shared" si="36"/>
        <v>74</v>
      </c>
      <c r="B82" s="15">
        <v>78181507</v>
      </c>
      <c r="C82" s="738" t="s">
        <v>1835</v>
      </c>
      <c r="D82" s="738"/>
      <c r="E82" s="15" t="s">
        <v>32</v>
      </c>
      <c r="F82" s="14">
        <v>1</v>
      </c>
      <c r="G82" s="16">
        <f>VLOOKUP(C82,[1]RESPUESTOS!$C$140:$I$206,7,FALSE)</f>
        <v>183260</v>
      </c>
      <c r="H82" s="414">
        <f t="shared" si="27"/>
        <v>192606.25999999998</v>
      </c>
      <c r="I82" s="16">
        <v>671000</v>
      </c>
      <c r="J82" s="17">
        <v>0.19</v>
      </c>
      <c r="K82" s="18">
        <f t="shared" si="37"/>
        <v>127490</v>
      </c>
      <c r="L82" s="18">
        <f t="shared" si="38"/>
        <v>798490</v>
      </c>
      <c r="M82" s="16">
        <v>818000</v>
      </c>
      <c r="N82" s="17">
        <v>0.19</v>
      </c>
      <c r="O82" s="18">
        <f t="shared" si="39"/>
        <v>155420</v>
      </c>
      <c r="P82" s="18">
        <f t="shared" si="40"/>
        <v>973420</v>
      </c>
      <c r="Q82" s="16">
        <v>731000</v>
      </c>
      <c r="R82" s="17">
        <v>0.19</v>
      </c>
      <c r="S82" s="18">
        <f t="shared" si="41"/>
        <v>138890</v>
      </c>
      <c r="T82" s="18">
        <f t="shared" si="42"/>
        <v>869890</v>
      </c>
      <c r="U82" s="415">
        <f t="shared" si="28"/>
        <v>192606.25999999998</v>
      </c>
      <c r="V82" s="415">
        <f t="shared" si="29"/>
        <v>463973.63585902774</v>
      </c>
      <c r="W82" s="415">
        <f t="shared" si="30"/>
        <v>600725.57365017291</v>
      </c>
      <c r="X82" s="415">
        <f t="shared" si="31"/>
        <v>834190</v>
      </c>
      <c r="Y82" s="415">
        <f t="shared" si="32"/>
        <v>708601.56499999994</v>
      </c>
      <c r="Z82" s="416">
        <f t="shared" si="33"/>
        <v>304332.81465748599</v>
      </c>
      <c r="AA82" s="417">
        <f t="shared" si="34"/>
        <v>0.42948368969166195</v>
      </c>
      <c r="AB82" s="418">
        <f t="shared" si="43"/>
        <v>463973.63585902774</v>
      </c>
      <c r="AC82" s="419" t="str">
        <f t="shared" si="35"/>
        <v>MEDIA ARMONICA</v>
      </c>
    </row>
    <row r="83" spans="1:29" s="1" customFormat="1" ht="15" customHeight="1">
      <c r="A83" s="14">
        <f t="shared" si="36"/>
        <v>75</v>
      </c>
      <c r="B83" s="15">
        <v>78181507</v>
      </c>
      <c r="C83" s="738" t="s">
        <v>1860</v>
      </c>
      <c r="D83" s="738"/>
      <c r="E83" s="15" t="s">
        <v>32</v>
      </c>
      <c r="F83" s="14">
        <v>1</v>
      </c>
      <c r="G83" s="16">
        <f>VLOOKUP(C83,[1]RESPUESTOS!$C$140:$I$206,7,FALSE)</f>
        <v>174930</v>
      </c>
      <c r="H83" s="414">
        <f t="shared" si="27"/>
        <v>183851.43</v>
      </c>
      <c r="I83" s="16">
        <v>397000</v>
      </c>
      <c r="J83" s="17">
        <v>0.19</v>
      </c>
      <c r="K83" s="18">
        <f t="shared" si="37"/>
        <v>75430</v>
      </c>
      <c r="L83" s="18">
        <f t="shared" si="38"/>
        <v>472430</v>
      </c>
      <c r="M83" s="16">
        <v>488000</v>
      </c>
      <c r="N83" s="17">
        <v>0.19</v>
      </c>
      <c r="O83" s="18">
        <f t="shared" si="39"/>
        <v>92720</v>
      </c>
      <c r="P83" s="18">
        <f t="shared" si="40"/>
        <v>580720</v>
      </c>
      <c r="Q83" s="16">
        <v>436000</v>
      </c>
      <c r="R83" s="17">
        <v>0.19</v>
      </c>
      <c r="S83" s="18">
        <f t="shared" si="41"/>
        <v>82840</v>
      </c>
      <c r="T83" s="18">
        <f t="shared" si="42"/>
        <v>518840</v>
      </c>
      <c r="U83" s="415">
        <f t="shared" si="28"/>
        <v>183851.43</v>
      </c>
      <c r="V83" s="415">
        <f t="shared" si="29"/>
        <v>356974.98707167798</v>
      </c>
      <c r="W83" s="415">
        <f t="shared" si="30"/>
        <v>402208.43901901622</v>
      </c>
      <c r="X83" s="415">
        <f t="shared" si="31"/>
        <v>495635</v>
      </c>
      <c r="Y83" s="415">
        <f t="shared" si="32"/>
        <v>438960.35749999998</v>
      </c>
      <c r="Z83" s="416">
        <f t="shared" si="33"/>
        <v>152214.76224970241</v>
      </c>
      <c r="AA83" s="417">
        <f t="shared" si="34"/>
        <v>0.34676197895547417</v>
      </c>
      <c r="AB83" s="418">
        <f t="shared" si="43"/>
        <v>356974.98707167798</v>
      </c>
      <c r="AC83" s="419" t="str">
        <f t="shared" si="35"/>
        <v>MEDIA ARMONICA</v>
      </c>
    </row>
    <row r="84" spans="1:29" s="1" customFormat="1" ht="15" customHeight="1">
      <c r="A84" s="14">
        <f t="shared" si="36"/>
        <v>76</v>
      </c>
      <c r="B84" s="15">
        <v>40161513</v>
      </c>
      <c r="C84" s="738" t="s">
        <v>1904</v>
      </c>
      <c r="D84" s="738"/>
      <c r="E84" s="15" t="s">
        <v>32</v>
      </c>
      <c r="F84" s="14">
        <v>1</v>
      </c>
      <c r="G84" s="16">
        <f>VLOOKUP(C84,[1]RESPUESTOS!$C$140:$I$206,7,FALSE)</f>
        <v>164220</v>
      </c>
      <c r="H84" s="414">
        <f t="shared" si="27"/>
        <v>172595.22</v>
      </c>
      <c r="I84" s="16">
        <v>480000</v>
      </c>
      <c r="J84" s="17">
        <v>0.19</v>
      </c>
      <c r="K84" s="18">
        <f t="shared" si="37"/>
        <v>91200</v>
      </c>
      <c r="L84" s="18">
        <f t="shared" si="38"/>
        <v>571200</v>
      </c>
      <c r="M84" s="16">
        <v>580000</v>
      </c>
      <c r="N84" s="17">
        <v>0.19</v>
      </c>
      <c r="O84" s="18">
        <f t="shared" si="39"/>
        <v>110200</v>
      </c>
      <c r="P84" s="18">
        <f t="shared" si="40"/>
        <v>690200</v>
      </c>
      <c r="Q84" s="16">
        <v>523000</v>
      </c>
      <c r="R84" s="17">
        <v>0.19</v>
      </c>
      <c r="S84" s="18">
        <f t="shared" si="41"/>
        <v>99370</v>
      </c>
      <c r="T84" s="18">
        <f t="shared" si="42"/>
        <v>622370</v>
      </c>
      <c r="U84" s="415">
        <f t="shared" si="28"/>
        <v>172595.22</v>
      </c>
      <c r="V84" s="415">
        <f t="shared" si="29"/>
        <v>377350.65340630029</v>
      </c>
      <c r="W84" s="415">
        <f t="shared" si="30"/>
        <v>453638.74673782679</v>
      </c>
      <c r="X84" s="415">
        <f t="shared" si="31"/>
        <v>596785</v>
      </c>
      <c r="Y84" s="415">
        <f t="shared" si="32"/>
        <v>514091.30499999999</v>
      </c>
      <c r="Z84" s="416">
        <f t="shared" si="33"/>
        <v>201630.55780339713</v>
      </c>
      <c r="AA84" s="417">
        <f t="shared" si="34"/>
        <v>0.39220767953544189</v>
      </c>
      <c r="AB84" s="418">
        <f t="shared" si="43"/>
        <v>377350.65340630029</v>
      </c>
      <c r="AC84" s="419" t="str">
        <f t="shared" si="35"/>
        <v>MEDIA ARMONICA</v>
      </c>
    </row>
    <row r="85" spans="1:29" s="1" customFormat="1" ht="15" customHeight="1">
      <c r="A85" s="14">
        <f t="shared" si="36"/>
        <v>77</v>
      </c>
      <c r="B85" s="15">
        <v>40141736</v>
      </c>
      <c r="C85" s="738" t="s">
        <v>1738</v>
      </c>
      <c r="D85" s="738"/>
      <c r="E85" s="15" t="s">
        <v>32</v>
      </c>
      <c r="F85" s="14">
        <v>1</v>
      </c>
      <c r="G85" s="16">
        <f>VLOOKUP(C85,[1]RESPUESTOS!$C$140:$I$206,7,FALSE)</f>
        <v>176120</v>
      </c>
      <c r="H85" s="414">
        <f t="shared" si="27"/>
        <v>185102.12</v>
      </c>
      <c r="I85" s="16">
        <v>85000</v>
      </c>
      <c r="J85" s="17">
        <v>0.19</v>
      </c>
      <c r="K85" s="18">
        <f t="shared" si="37"/>
        <v>16150</v>
      </c>
      <c r="L85" s="18">
        <f t="shared" si="38"/>
        <v>101150</v>
      </c>
      <c r="M85" s="16">
        <v>101000</v>
      </c>
      <c r="N85" s="17">
        <v>0.19</v>
      </c>
      <c r="O85" s="18">
        <f t="shared" si="39"/>
        <v>19190</v>
      </c>
      <c r="P85" s="18">
        <f t="shared" si="40"/>
        <v>120190</v>
      </c>
      <c r="Q85" s="16">
        <v>91000</v>
      </c>
      <c r="R85" s="17">
        <v>0.19</v>
      </c>
      <c r="S85" s="18">
        <f t="shared" si="41"/>
        <v>17290</v>
      </c>
      <c r="T85" s="18">
        <f t="shared" si="42"/>
        <v>108290</v>
      </c>
      <c r="U85" s="415">
        <f t="shared" si="28"/>
        <v>101150</v>
      </c>
      <c r="V85" s="415">
        <f t="shared" si="29"/>
        <v>121790.24290601234</v>
      </c>
      <c r="W85" s="415">
        <f t="shared" si="30"/>
        <v>124942.0111047563</v>
      </c>
      <c r="X85" s="415">
        <f t="shared" si="31"/>
        <v>114240</v>
      </c>
      <c r="Y85" s="415">
        <f t="shared" si="32"/>
        <v>128683.03</v>
      </c>
      <c r="Z85" s="416">
        <f t="shared" si="33"/>
        <v>33276.075071178391</v>
      </c>
      <c r="AA85" s="417">
        <f t="shared" si="34"/>
        <v>0.25858945869691125</v>
      </c>
      <c r="AB85" s="418">
        <f t="shared" si="43"/>
        <v>121790.24290601234</v>
      </c>
      <c r="AC85" s="419" t="str">
        <f t="shared" si="35"/>
        <v>MEDIA ARMONICA</v>
      </c>
    </row>
    <row r="86" spans="1:29" s="1" customFormat="1">
      <c r="A86" s="14">
        <f t="shared" si="36"/>
        <v>78</v>
      </c>
      <c r="B86" s="15">
        <v>25174406</v>
      </c>
      <c r="C86" s="738" t="s">
        <v>1905</v>
      </c>
      <c r="D86" s="738"/>
      <c r="E86" s="15" t="s">
        <v>32</v>
      </c>
      <c r="F86" s="14">
        <v>1</v>
      </c>
      <c r="G86" s="16">
        <f>VLOOKUP(C86,[1]RESPUESTOS!$C$140:$I$206,7,FALSE)</f>
        <v>262990</v>
      </c>
      <c r="H86" s="414">
        <f t="shared" si="27"/>
        <v>276402.49</v>
      </c>
      <c r="I86" s="16">
        <v>416000</v>
      </c>
      <c r="J86" s="17">
        <v>0.19</v>
      </c>
      <c r="K86" s="18">
        <f t="shared" si="37"/>
        <v>79040</v>
      </c>
      <c r="L86" s="18">
        <f t="shared" si="38"/>
        <v>495040</v>
      </c>
      <c r="M86" s="16">
        <v>493000</v>
      </c>
      <c r="N86" s="17">
        <v>0.19</v>
      </c>
      <c r="O86" s="18">
        <f t="shared" si="39"/>
        <v>93670</v>
      </c>
      <c r="P86" s="18">
        <f t="shared" si="40"/>
        <v>586670</v>
      </c>
      <c r="Q86" s="16">
        <v>449000</v>
      </c>
      <c r="R86" s="17">
        <v>0.19</v>
      </c>
      <c r="S86" s="18">
        <f t="shared" si="41"/>
        <v>85310</v>
      </c>
      <c r="T86" s="18">
        <f t="shared" si="42"/>
        <v>534310</v>
      </c>
      <c r="U86" s="415">
        <f t="shared" si="28"/>
        <v>276402.49</v>
      </c>
      <c r="V86" s="415">
        <f t="shared" si="29"/>
        <v>434119.17778518936</v>
      </c>
      <c r="W86" s="415">
        <f t="shared" si="30"/>
        <v>455084.82765833219</v>
      </c>
      <c r="X86" s="415">
        <f t="shared" si="31"/>
        <v>514675</v>
      </c>
      <c r="Y86" s="415">
        <f t="shared" si="32"/>
        <v>473105.6225</v>
      </c>
      <c r="Z86" s="416">
        <f t="shared" si="33"/>
        <v>118127.1379846202</v>
      </c>
      <c r="AA86" s="417">
        <f t="shared" si="34"/>
        <v>0.24968449404682397</v>
      </c>
      <c r="AB86" s="418">
        <f t="shared" si="43"/>
        <v>434119.17778518936</v>
      </c>
      <c r="AC86" s="419" t="str">
        <f t="shared" si="35"/>
        <v>MEDIA ARMONICA</v>
      </c>
    </row>
    <row r="87" spans="1:29" s="1" customFormat="1" ht="15" customHeight="1">
      <c r="A87" s="14">
        <f t="shared" si="36"/>
        <v>79</v>
      </c>
      <c r="B87" s="15">
        <v>31162809</v>
      </c>
      <c r="C87" s="738" t="s">
        <v>1740</v>
      </c>
      <c r="D87" s="738"/>
      <c r="E87" s="15" t="s">
        <v>32</v>
      </c>
      <c r="F87" s="14">
        <v>1</v>
      </c>
      <c r="G87" s="737" t="s">
        <v>1916</v>
      </c>
      <c r="H87" s="737"/>
      <c r="I87" s="16">
        <v>457000</v>
      </c>
      <c r="J87" s="17">
        <v>0.19</v>
      </c>
      <c r="K87" s="18">
        <f t="shared" si="37"/>
        <v>86830</v>
      </c>
      <c r="L87" s="18">
        <f t="shared" si="38"/>
        <v>543830</v>
      </c>
      <c r="M87" s="16">
        <v>542000</v>
      </c>
      <c r="N87" s="17">
        <v>0.19</v>
      </c>
      <c r="O87" s="18">
        <f t="shared" si="39"/>
        <v>102980</v>
      </c>
      <c r="P87" s="18">
        <f t="shared" si="40"/>
        <v>644980</v>
      </c>
      <c r="Q87" s="16">
        <v>493000</v>
      </c>
      <c r="R87" s="17">
        <v>0.19</v>
      </c>
      <c r="S87" s="18">
        <f t="shared" si="41"/>
        <v>93670</v>
      </c>
      <c r="T87" s="18">
        <f t="shared" si="42"/>
        <v>586670</v>
      </c>
      <c r="U87" s="415">
        <f t="shared" si="28"/>
        <v>543830</v>
      </c>
      <c r="V87" s="415">
        <f t="shared" si="29"/>
        <v>588953.42878488405</v>
      </c>
      <c r="W87" s="415">
        <f t="shared" si="30"/>
        <v>590383.79726270679</v>
      </c>
      <c r="X87" s="415">
        <f t="shared" si="31"/>
        <v>586670</v>
      </c>
      <c r="Y87" s="415">
        <f t="shared" si="32"/>
        <v>591826.66666666663</v>
      </c>
      <c r="Z87" s="416">
        <f t="shared" si="33"/>
        <v>41454.987905223446</v>
      </c>
      <c r="AA87" s="417">
        <f t="shared" si="34"/>
        <v>7.0045826320583926E-2</v>
      </c>
      <c r="AB87" s="418">
        <f t="shared" si="43"/>
        <v>543830</v>
      </c>
      <c r="AC87" s="419" t="str">
        <f t="shared" si="35"/>
        <v>MENOR VALOR</v>
      </c>
    </row>
    <row r="88" spans="1:29" s="1" customFormat="1" ht="15" customHeight="1">
      <c r="A88" s="14">
        <f t="shared" si="36"/>
        <v>80</v>
      </c>
      <c r="B88" s="15">
        <v>31162809</v>
      </c>
      <c r="C88" s="738" t="s">
        <v>1907</v>
      </c>
      <c r="D88" s="738"/>
      <c r="E88" s="15" t="s">
        <v>32</v>
      </c>
      <c r="F88" s="14">
        <v>1</v>
      </c>
      <c r="G88" s="737" t="s">
        <v>1916</v>
      </c>
      <c r="H88" s="737"/>
      <c r="I88" s="16">
        <v>550000</v>
      </c>
      <c r="J88" s="17">
        <v>0.19</v>
      </c>
      <c r="K88" s="18">
        <f t="shared" si="37"/>
        <v>104500</v>
      </c>
      <c r="L88" s="18">
        <f t="shared" si="38"/>
        <v>654500</v>
      </c>
      <c r="M88" s="16">
        <v>665000</v>
      </c>
      <c r="N88" s="17">
        <v>0.19</v>
      </c>
      <c r="O88" s="18">
        <f t="shared" si="39"/>
        <v>126350</v>
      </c>
      <c r="P88" s="18">
        <f t="shared" si="40"/>
        <v>791350</v>
      </c>
      <c r="Q88" s="16">
        <v>594000</v>
      </c>
      <c r="R88" s="17">
        <v>0.19</v>
      </c>
      <c r="S88" s="18">
        <f t="shared" si="41"/>
        <v>112860</v>
      </c>
      <c r="T88" s="18">
        <f t="shared" si="42"/>
        <v>706860</v>
      </c>
      <c r="U88" s="415">
        <f t="shared" si="28"/>
        <v>654500</v>
      </c>
      <c r="V88" s="415">
        <f t="shared" si="29"/>
        <v>713223.59902892972</v>
      </c>
      <c r="W88" s="415">
        <f t="shared" si="30"/>
        <v>715380.70333264139</v>
      </c>
      <c r="X88" s="415">
        <f t="shared" si="31"/>
        <v>706860</v>
      </c>
      <c r="Y88" s="415">
        <f t="shared" si="32"/>
        <v>717570</v>
      </c>
      <c r="Z88" s="416">
        <f t="shared" si="33"/>
        <v>56379.716801937437</v>
      </c>
      <c r="AA88" s="417">
        <f t="shared" si="34"/>
        <v>7.8570337112668365E-2</v>
      </c>
      <c r="AB88" s="418">
        <f t="shared" si="43"/>
        <v>654500</v>
      </c>
      <c r="AC88" s="419" t="str">
        <f t="shared" si="35"/>
        <v>MENOR VALOR</v>
      </c>
    </row>
    <row r="89" spans="1:29" s="1" customFormat="1" ht="15" customHeight="1">
      <c r="A89" s="14">
        <f t="shared" si="36"/>
        <v>81</v>
      </c>
      <c r="B89" s="15">
        <v>25174901</v>
      </c>
      <c r="C89" s="738" t="s">
        <v>1765</v>
      </c>
      <c r="D89" s="738"/>
      <c r="E89" s="15" t="s">
        <v>32</v>
      </c>
      <c r="F89" s="14">
        <v>1</v>
      </c>
      <c r="G89" s="737" t="s">
        <v>1916</v>
      </c>
      <c r="H89" s="737"/>
      <c r="I89" s="16">
        <v>1200000</v>
      </c>
      <c r="J89" s="17">
        <v>0.19</v>
      </c>
      <c r="K89" s="18">
        <f t="shared" si="37"/>
        <v>228000</v>
      </c>
      <c r="L89" s="18">
        <f t="shared" si="38"/>
        <v>1428000</v>
      </c>
      <c r="M89" s="16">
        <v>1425000</v>
      </c>
      <c r="N89" s="17">
        <v>0.19</v>
      </c>
      <c r="O89" s="18">
        <f t="shared" si="39"/>
        <v>270750</v>
      </c>
      <c r="P89" s="18">
        <f t="shared" si="40"/>
        <v>1695750</v>
      </c>
      <c r="Q89" s="16">
        <v>1296000</v>
      </c>
      <c r="R89" s="17">
        <v>0.19</v>
      </c>
      <c r="S89" s="18">
        <f t="shared" si="41"/>
        <v>246240</v>
      </c>
      <c r="T89" s="18">
        <f t="shared" si="42"/>
        <v>1542240</v>
      </c>
      <c r="U89" s="415">
        <f t="shared" si="28"/>
        <v>1428000</v>
      </c>
      <c r="V89" s="415">
        <f t="shared" si="29"/>
        <v>1547670.4225352111</v>
      </c>
      <c r="W89" s="415">
        <f t="shared" si="30"/>
        <v>1551484.1101852208</v>
      </c>
      <c r="X89" s="415">
        <f t="shared" si="31"/>
        <v>1542240</v>
      </c>
      <c r="Y89" s="415">
        <f t="shared" si="32"/>
        <v>1555330</v>
      </c>
      <c r="Z89" s="416">
        <f t="shared" si="33"/>
        <v>109699.67092019921</v>
      </c>
      <c r="AA89" s="417">
        <f t="shared" si="34"/>
        <v>7.0531444079519584E-2</v>
      </c>
      <c r="AB89" s="418">
        <f t="shared" si="43"/>
        <v>1428000</v>
      </c>
      <c r="AC89" s="419" t="str">
        <f t="shared" si="35"/>
        <v>MENOR VALOR</v>
      </c>
    </row>
    <row r="90" spans="1:29" s="1" customFormat="1">
      <c r="A90" s="14">
        <f t="shared" si="36"/>
        <v>82</v>
      </c>
      <c r="B90" s="15">
        <v>39121312</v>
      </c>
      <c r="C90" s="738" t="s">
        <v>1745</v>
      </c>
      <c r="D90" s="738"/>
      <c r="E90" s="15" t="s">
        <v>32</v>
      </c>
      <c r="F90" s="14">
        <v>1</v>
      </c>
      <c r="G90" s="737" t="s">
        <v>1916</v>
      </c>
      <c r="H90" s="737"/>
      <c r="I90" s="16">
        <v>5800000</v>
      </c>
      <c r="J90" s="17">
        <v>0.19</v>
      </c>
      <c r="K90" s="18">
        <f t="shared" si="37"/>
        <v>1102000</v>
      </c>
      <c r="L90" s="18">
        <f t="shared" si="38"/>
        <v>6902000</v>
      </c>
      <c r="M90" s="16">
        <v>6953000</v>
      </c>
      <c r="N90" s="17">
        <v>0.19</v>
      </c>
      <c r="O90" s="18">
        <f t="shared" si="39"/>
        <v>1321070</v>
      </c>
      <c r="P90" s="18">
        <f t="shared" si="40"/>
        <v>8274070</v>
      </c>
      <c r="Q90" s="16">
        <v>6264000</v>
      </c>
      <c r="R90" s="17">
        <v>0.19</v>
      </c>
      <c r="S90" s="18">
        <f t="shared" si="41"/>
        <v>1190160</v>
      </c>
      <c r="T90" s="18">
        <f t="shared" si="42"/>
        <v>7454160</v>
      </c>
      <c r="U90" s="415">
        <f t="shared" si="28"/>
        <v>6902000</v>
      </c>
      <c r="V90" s="415">
        <f t="shared" si="29"/>
        <v>7501906.9276434127</v>
      </c>
      <c r="W90" s="415">
        <f t="shared" si="30"/>
        <v>7522536.1837179381</v>
      </c>
      <c r="X90" s="415">
        <f t="shared" si="31"/>
        <v>7454160</v>
      </c>
      <c r="Y90" s="415">
        <f t="shared" si="32"/>
        <v>7543410</v>
      </c>
      <c r="Z90" s="416">
        <f t="shared" si="33"/>
        <v>563689.15376000153</v>
      </c>
      <c r="AA90" s="417">
        <f t="shared" si="34"/>
        <v>7.4726039517937048E-2</v>
      </c>
      <c r="AB90" s="418">
        <f t="shared" si="43"/>
        <v>6902000</v>
      </c>
      <c r="AC90" s="419" t="str">
        <f t="shared" si="35"/>
        <v>MENOR VALOR</v>
      </c>
    </row>
    <row r="91" spans="1:29" s="1" customFormat="1" ht="34.5" customHeight="1">
      <c r="A91" s="739" t="s">
        <v>1766</v>
      </c>
      <c r="B91" s="739"/>
      <c r="C91" s="739"/>
      <c r="D91" s="739"/>
      <c r="E91" s="26"/>
      <c r="F91" s="26"/>
      <c r="G91" s="26"/>
      <c r="H91" s="26"/>
      <c r="I91" s="25"/>
      <c r="J91" s="17"/>
      <c r="K91" s="18"/>
      <c r="L91" s="18"/>
      <c r="M91" s="25"/>
      <c r="N91" s="17"/>
      <c r="O91" s="18"/>
      <c r="P91" s="18"/>
      <c r="Q91" s="25"/>
      <c r="R91" s="17"/>
      <c r="S91" s="18"/>
      <c r="T91" s="18"/>
      <c r="U91" s="415"/>
      <c r="V91" s="415"/>
      <c r="W91" s="415"/>
      <c r="X91" s="415"/>
      <c r="Y91" s="415"/>
      <c r="Z91" s="416"/>
      <c r="AA91" s="417"/>
      <c r="AB91" s="418"/>
      <c r="AC91" s="419"/>
    </row>
    <row r="92" spans="1:29" s="1" customFormat="1" ht="20.25" customHeight="1">
      <c r="A92" s="14">
        <f>A90+1</f>
        <v>83</v>
      </c>
      <c r="B92" s="15">
        <v>26111504</v>
      </c>
      <c r="C92" s="738" t="s">
        <v>1710</v>
      </c>
      <c r="D92" s="738"/>
      <c r="E92" s="15" t="s">
        <v>32</v>
      </c>
      <c r="F92" s="14">
        <v>1</v>
      </c>
      <c r="G92" s="737" t="s">
        <v>1916</v>
      </c>
      <c r="H92" s="737"/>
      <c r="I92" s="16">
        <v>357000</v>
      </c>
      <c r="J92" s="17">
        <v>0.19</v>
      </c>
      <c r="K92" s="18">
        <f t="shared" si="37"/>
        <v>67830</v>
      </c>
      <c r="L92" s="18">
        <f t="shared" si="38"/>
        <v>424830</v>
      </c>
      <c r="M92" s="16">
        <v>439000</v>
      </c>
      <c r="N92" s="17">
        <v>0.19</v>
      </c>
      <c r="O92" s="18">
        <f t="shared" si="39"/>
        <v>83410</v>
      </c>
      <c r="P92" s="18">
        <f t="shared" si="40"/>
        <v>522410</v>
      </c>
      <c r="Q92" s="16">
        <v>392000</v>
      </c>
      <c r="R92" s="17">
        <v>0.19</v>
      </c>
      <c r="S92" s="18">
        <f t="shared" si="41"/>
        <v>74480</v>
      </c>
      <c r="T92" s="18">
        <f t="shared" si="42"/>
        <v>466480</v>
      </c>
      <c r="U92" s="415">
        <f t="shared" ref="U92" si="44">MIN(H92,L92,P92,T92)</f>
        <v>424830</v>
      </c>
      <c r="V92" s="415">
        <f t="shared" ref="V92" si="45">HARMEAN(H92,L92,P92,T92)</f>
        <v>467887.13745986711</v>
      </c>
      <c r="W92" s="415">
        <f t="shared" ref="W92" si="46">GEOMEAN(H92,L92,P92,T92)</f>
        <v>469555.10063411319</v>
      </c>
      <c r="X92" s="415">
        <f t="shared" ref="X92" si="47">MEDIAN(H92,L92,P92,T92)</f>
        <v>466480</v>
      </c>
      <c r="Y92" s="415">
        <f t="shared" ref="Y92" si="48">AVERAGE(H92,L92,P92,T92)</f>
        <v>471240</v>
      </c>
      <c r="Z92" s="416">
        <f t="shared" ref="Z92" si="49">_xlfn.STDEV.P(H92,L92,P92,T92)</f>
        <v>39978.805218098583</v>
      </c>
      <c r="AA92" s="417">
        <f t="shared" ref="AA92" si="50">+Z92/Y92</f>
        <v>8.4837461204690989E-2</v>
      </c>
      <c r="AB92" s="418">
        <f t="shared" ref="AB92:AB130" si="51">IF(AA92&lt;=0.15,U92,V92)</f>
        <v>424830</v>
      </c>
      <c r="AC92" s="419" t="str">
        <f t="shared" ref="AC92" si="52">IF(AB92=U92,$U$5,IF(AB92=V92,$V$5,IF(AB92=W92,$W$5,IF(AB92=X92,$X$5,IF(AB92=Y92,$Y$5,"ERROR")))))</f>
        <v>MENOR VALOR</v>
      </c>
    </row>
    <row r="93" spans="1:29" s="1" customFormat="1" ht="15" customHeight="1">
      <c r="A93" s="14">
        <f>A92+1</f>
        <v>84</v>
      </c>
      <c r="B93" s="15">
        <v>25174204</v>
      </c>
      <c r="C93" s="738" t="s">
        <v>1711</v>
      </c>
      <c r="D93" s="738"/>
      <c r="E93" s="15" t="s">
        <v>32</v>
      </c>
      <c r="F93" s="14">
        <v>1</v>
      </c>
      <c r="G93" s="737" t="s">
        <v>1916</v>
      </c>
      <c r="H93" s="737"/>
      <c r="I93" s="16">
        <v>2856000</v>
      </c>
      <c r="J93" s="17">
        <v>0.19</v>
      </c>
      <c r="K93" s="18">
        <f t="shared" si="37"/>
        <v>542640</v>
      </c>
      <c r="L93" s="18">
        <f t="shared" si="38"/>
        <v>3398640</v>
      </c>
      <c r="M93" s="16">
        <v>3455000</v>
      </c>
      <c r="N93" s="17">
        <v>0.19</v>
      </c>
      <c r="O93" s="18">
        <f t="shared" si="39"/>
        <v>656450</v>
      </c>
      <c r="P93" s="18">
        <f t="shared" si="40"/>
        <v>4111450</v>
      </c>
      <c r="Q93" s="16">
        <v>3113000</v>
      </c>
      <c r="R93" s="17">
        <v>0.19</v>
      </c>
      <c r="S93" s="18">
        <f t="shared" si="41"/>
        <v>591470</v>
      </c>
      <c r="T93" s="18">
        <f t="shared" si="42"/>
        <v>3704470</v>
      </c>
      <c r="U93" s="415">
        <f t="shared" ref="U93:U130" si="53">MIN(H93,L93,P93,T93)</f>
        <v>3398640</v>
      </c>
      <c r="V93" s="415">
        <f t="shared" ref="V93:V130" si="54">HARMEAN(H93,L93,P93,T93)</f>
        <v>3715618.0692150192</v>
      </c>
      <c r="W93" s="415">
        <f t="shared" ref="W93:W130" si="55">GEOMEAN(H93,L93,P93,T93)</f>
        <v>3726851.4857800589</v>
      </c>
      <c r="X93" s="415">
        <f t="shared" ref="X93:X130" si="56">MEDIAN(H93,L93,P93,T93)</f>
        <v>3704470</v>
      </c>
      <c r="Y93" s="415">
        <f t="shared" ref="Y93:Y130" si="57">AVERAGE(H93,L93,P93,T93)</f>
        <v>3738186.6666666665</v>
      </c>
      <c r="Z93" s="416">
        <f t="shared" ref="Z93:Z130" si="58">_xlfn.STDEV.P(H93,L93,P93,T93)</f>
        <v>291978.46294242702</v>
      </c>
      <c r="AA93" s="417">
        <f t="shared" ref="AA93:AA130" si="59">+Z93/Y93</f>
        <v>7.8106977788453685E-2</v>
      </c>
      <c r="AB93" s="418">
        <f t="shared" si="51"/>
        <v>3398640</v>
      </c>
      <c r="AC93" s="419" t="str">
        <f t="shared" ref="AC93:AC130" si="60">IF(AB93=U93,$U$5,IF(AB93=V93,$V$5,IF(AB93=W93,$W$5,IF(AB93=X93,$X$5,IF(AB93=Y93,$Y$5,"ERROR")))))</f>
        <v>MENOR VALOR</v>
      </c>
    </row>
    <row r="94" spans="1:29" s="1" customFormat="1" ht="15" customHeight="1">
      <c r="A94" s="14">
        <f t="shared" ref="A94:A130" si="61">A93+1</f>
        <v>85</v>
      </c>
      <c r="B94" s="15">
        <v>25174204</v>
      </c>
      <c r="C94" s="738" t="s">
        <v>1712</v>
      </c>
      <c r="D94" s="738"/>
      <c r="E94" s="15" t="s">
        <v>32</v>
      </c>
      <c r="F94" s="14">
        <v>1</v>
      </c>
      <c r="G94" s="737" t="s">
        <v>1916</v>
      </c>
      <c r="H94" s="737"/>
      <c r="I94" s="16">
        <v>5700000</v>
      </c>
      <c r="J94" s="17">
        <v>0.19</v>
      </c>
      <c r="K94" s="18">
        <f t="shared" si="37"/>
        <v>1083000</v>
      </c>
      <c r="L94" s="18">
        <f t="shared" si="38"/>
        <v>6783000</v>
      </c>
      <c r="M94" s="16">
        <v>6897000</v>
      </c>
      <c r="N94" s="17">
        <v>0.19</v>
      </c>
      <c r="O94" s="18">
        <f t="shared" si="39"/>
        <v>1310430</v>
      </c>
      <c r="P94" s="18">
        <f t="shared" si="40"/>
        <v>8207430</v>
      </c>
      <c r="Q94" s="16">
        <v>6270000</v>
      </c>
      <c r="R94" s="17">
        <v>0.19</v>
      </c>
      <c r="S94" s="18">
        <f t="shared" si="41"/>
        <v>1191300</v>
      </c>
      <c r="T94" s="18">
        <f t="shared" si="42"/>
        <v>7461300</v>
      </c>
      <c r="U94" s="415">
        <f t="shared" si="53"/>
        <v>6783000</v>
      </c>
      <c r="V94" s="415">
        <f t="shared" si="54"/>
        <v>7438758.3081570985</v>
      </c>
      <c r="W94" s="415">
        <f t="shared" si="55"/>
        <v>7461300</v>
      </c>
      <c r="X94" s="415">
        <f t="shared" si="56"/>
        <v>7461300</v>
      </c>
      <c r="Y94" s="415">
        <f t="shared" si="57"/>
        <v>7483910</v>
      </c>
      <c r="Z94" s="416">
        <f t="shared" si="58"/>
        <v>581740.84453474637</v>
      </c>
      <c r="AA94" s="417">
        <f t="shared" si="59"/>
        <v>7.7732207433647171E-2</v>
      </c>
      <c r="AB94" s="418">
        <f t="shared" si="51"/>
        <v>6783000</v>
      </c>
      <c r="AC94" s="419" t="str">
        <f t="shared" si="60"/>
        <v>MENOR VALOR</v>
      </c>
    </row>
    <row r="95" spans="1:29" s="1" customFormat="1" ht="15" customHeight="1">
      <c r="A95" s="14">
        <f t="shared" si="61"/>
        <v>86</v>
      </c>
      <c r="B95" s="15">
        <v>25174204</v>
      </c>
      <c r="C95" s="738" t="s">
        <v>1713</v>
      </c>
      <c r="D95" s="738"/>
      <c r="E95" s="15" t="s">
        <v>32</v>
      </c>
      <c r="F95" s="14">
        <v>1</v>
      </c>
      <c r="G95" s="737" t="s">
        <v>1916</v>
      </c>
      <c r="H95" s="737"/>
      <c r="I95" s="16">
        <v>380000</v>
      </c>
      <c r="J95" s="17">
        <v>0.19</v>
      </c>
      <c r="K95" s="18">
        <f t="shared" si="37"/>
        <v>72200</v>
      </c>
      <c r="L95" s="18">
        <f t="shared" si="38"/>
        <v>452200</v>
      </c>
      <c r="M95" s="16">
        <v>463000</v>
      </c>
      <c r="N95" s="17">
        <v>0.19</v>
      </c>
      <c r="O95" s="18">
        <f t="shared" si="39"/>
        <v>87970</v>
      </c>
      <c r="P95" s="18">
        <f t="shared" si="40"/>
        <v>550970</v>
      </c>
      <c r="Q95" s="16">
        <v>418000</v>
      </c>
      <c r="R95" s="17">
        <v>0.19</v>
      </c>
      <c r="S95" s="18">
        <f t="shared" si="41"/>
        <v>79420</v>
      </c>
      <c r="T95" s="18">
        <f t="shared" si="42"/>
        <v>497420</v>
      </c>
      <c r="U95" s="415">
        <f t="shared" si="53"/>
        <v>452200</v>
      </c>
      <c r="V95" s="415">
        <f t="shared" si="54"/>
        <v>496954.88743436662</v>
      </c>
      <c r="W95" s="415">
        <f t="shared" si="55"/>
        <v>498571.27273103001</v>
      </c>
      <c r="X95" s="415">
        <f t="shared" si="56"/>
        <v>497420</v>
      </c>
      <c r="Y95" s="415">
        <f t="shared" si="57"/>
        <v>500196.66666666669</v>
      </c>
      <c r="Z95" s="416">
        <f t="shared" si="58"/>
        <v>40370.45646949704</v>
      </c>
      <c r="AA95" s="417">
        <f t="shared" si="59"/>
        <v>8.070916733317636E-2</v>
      </c>
      <c r="AB95" s="418">
        <f t="shared" si="51"/>
        <v>452200</v>
      </c>
      <c r="AC95" s="419" t="str">
        <f t="shared" si="60"/>
        <v>MENOR VALOR</v>
      </c>
    </row>
    <row r="96" spans="1:29" s="1" customFormat="1" ht="15" customHeight="1">
      <c r="A96" s="14">
        <f t="shared" si="61"/>
        <v>87</v>
      </c>
      <c r="B96" s="15">
        <v>40151601</v>
      </c>
      <c r="C96" s="738" t="s">
        <v>1714</v>
      </c>
      <c r="D96" s="738"/>
      <c r="E96" s="15" t="s">
        <v>32</v>
      </c>
      <c r="F96" s="14">
        <v>1</v>
      </c>
      <c r="G96" s="737" t="s">
        <v>1916</v>
      </c>
      <c r="H96" s="737"/>
      <c r="I96" s="16">
        <v>1428000</v>
      </c>
      <c r="J96" s="17">
        <v>0.19</v>
      </c>
      <c r="K96" s="18">
        <f t="shared" si="37"/>
        <v>271320</v>
      </c>
      <c r="L96" s="18">
        <f t="shared" si="38"/>
        <v>1699320</v>
      </c>
      <c r="M96" s="16">
        <v>1727000</v>
      </c>
      <c r="N96" s="17">
        <v>0.19</v>
      </c>
      <c r="O96" s="18">
        <f t="shared" si="39"/>
        <v>328130</v>
      </c>
      <c r="P96" s="18">
        <f t="shared" si="40"/>
        <v>2055130</v>
      </c>
      <c r="Q96" s="16">
        <v>1542000</v>
      </c>
      <c r="R96" s="17">
        <v>0.19</v>
      </c>
      <c r="S96" s="18">
        <f t="shared" si="41"/>
        <v>292980</v>
      </c>
      <c r="T96" s="18">
        <f t="shared" si="42"/>
        <v>1834980</v>
      </c>
      <c r="U96" s="415">
        <f t="shared" si="53"/>
        <v>1699320</v>
      </c>
      <c r="V96" s="415">
        <f t="shared" si="54"/>
        <v>1851825.5909960298</v>
      </c>
      <c r="W96" s="415">
        <f t="shared" si="55"/>
        <v>1857442.0263261255</v>
      </c>
      <c r="X96" s="415">
        <f t="shared" si="56"/>
        <v>1834980</v>
      </c>
      <c r="Y96" s="415">
        <f t="shared" si="57"/>
        <v>1863143.3333333333</v>
      </c>
      <c r="Z96" s="416">
        <f t="shared" si="58"/>
        <v>146617.57291978641</v>
      </c>
      <c r="AA96" s="417">
        <f t="shared" si="59"/>
        <v>7.8693662638115031E-2</v>
      </c>
      <c r="AB96" s="418">
        <f t="shared" si="51"/>
        <v>1699320</v>
      </c>
      <c r="AC96" s="419" t="str">
        <f t="shared" si="60"/>
        <v>MENOR VALOR</v>
      </c>
    </row>
    <row r="97" spans="1:29" s="1" customFormat="1" ht="15" customHeight="1">
      <c r="A97" s="14">
        <f t="shared" si="61"/>
        <v>88</v>
      </c>
      <c r="B97" s="15">
        <v>40151601</v>
      </c>
      <c r="C97" s="738" t="s">
        <v>1715</v>
      </c>
      <c r="D97" s="738"/>
      <c r="E97" s="15" t="s">
        <v>32</v>
      </c>
      <c r="F97" s="14">
        <v>1</v>
      </c>
      <c r="G97" s="737" t="s">
        <v>1916</v>
      </c>
      <c r="H97" s="737"/>
      <c r="I97" s="16">
        <v>5712000</v>
      </c>
      <c r="J97" s="17">
        <v>0.19</v>
      </c>
      <c r="K97" s="18">
        <f t="shared" si="37"/>
        <v>1085280</v>
      </c>
      <c r="L97" s="18">
        <f t="shared" si="38"/>
        <v>6797280</v>
      </c>
      <c r="M97" s="16">
        <v>6846000</v>
      </c>
      <c r="N97" s="17">
        <v>0.19</v>
      </c>
      <c r="O97" s="18">
        <f t="shared" si="39"/>
        <v>1300740</v>
      </c>
      <c r="P97" s="18">
        <f t="shared" si="40"/>
        <v>8146740</v>
      </c>
      <c r="Q97" s="16">
        <v>6168000</v>
      </c>
      <c r="R97" s="17">
        <v>0.19</v>
      </c>
      <c r="S97" s="18">
        <f t="shared" si="41"/>
        <v>1171920</v>
      </c>
      <c r="T97" s="18">
        <f t="shared" si="42"/>
        <v>7339920</v>
      </c>
      <c r="U97" s="415">
        <f t="shared" si="53"/>
        <v>6797280</v>
      </c>
      <c r="V97" s="415">
        <f t="shared" si="54"/>
        <v>7387207.9822202241</v>
      </c>
      <c r="W97" s="415">
        <f t="shared" si="55"/>
        <v>7407473.6327540558</v>
      </c>
      <c r="X97" s="415">
        <f t="shared" si="56"/>
        <v>7339920</v>
      </c>
      <c r="Y97" s="415">
        <f t="shared" si="57"/>
        <v>7427980</v>
      </c>
      <c r="Z97" s="416">
        <f t="shared" si="58"/>
        <v>554422.51974464383</v>
      </c>
      <c r="AA97" s="417">
        <f t="shared" si="59"/>
        <v>7.46397432067189E-2</v>
      </c>
      <c r="AB97" s="418">
        <f t="shared" si="51"/>
        <v>6797280</v>
      </c>
      <c r="AC97" s="419" t="str">
        <f t="shared" si="60"/>
        <v>MENOR VALOR</v>
      </c>
    </row>
    <row r="98" spans="1:29" s="1" customFormat="1" ht="15" customHeight="1">
      <c r="A98" s="14">
        <f t="shared" si="61"/>
        <v>89</v>
      </c>
      <c r="B98" s="15">
        <v>25173809</v>
      </c>
      <c r="C98" s="738" t="s">
        <v>1716</v>
      </c>
      <c r="D98" s="738"/>
      <c r="E98" s="15" t="s">
        <v>32</v>
      </c>
      <c r="F98" s="14">
        <v>1</v>
      </c>
      <c r="G98" s="737" t="s">
        <v>1916</v>
      </c>
      <c r="H98" s="737"/>
      <c r="I98" s="16">
        <v>261000</v>
      </c>
      <c r="J98" s="17">
        <v>0.19</v>
      </c>
      <c r="K98" s="18">
        <f t="shared" si="37"/>
        <v>49590</v>
      </c>
      <c r="L98" s="18">
        <f t="shared" si="38"/>
        <v>310590</v>
      </c>
      <c r="M98" s="16">
        <v>315000</v>
      </c>
      <c r="N98" s="17">
        <v>0.19</v>
      </c>
      <c r="O98" s="18">
        <f t="shared" si="39"/>
        <v>59850</v>
      </c>
      <c r="P98" s="18">
        <f t="shared" si="40"/>
        <v>374850</v>
      </c>
      <c r="Q98" s="16">
        <v>284000</v>
      </c>
      <c r="R98" s="17">
        <v>0.19</v>
      </c>
      <c r="S98" s="18">
        <f t="shared" si="41"/>
        <v>53960</v>
      </c>
      <c r="T98" s="18">
        <f t="shared" si="42"/>
        <v>337960</v>
      </c>
      <c r="U98" s="415">
        <f t="shared" si="53"/>
        <v>310590</v>
      </c>
      <c r="V98" s="415">
        <f t="shared" si="54"/>
        <v>339123.20310497592</v>
      </c>
      <c r="W98" s="415">
        <f t="shared" si="55"/>
        <v>340123.59578205383</v>
      </c>
      <c r="X98" s="415">
        <f t="shared" si="56"/>
        <v>337960</v>
      </c>
      <c r="Y98" s="415">
        <f t="shared" si="57"/>
        <v>341133.33333333331</v>
      </c>
      <c r="Z98" s="416">
        <f t="shared" si="58"/>
        <v>26329.823816771397</v>
      </c>
      <c r="AA98" s="417">
        <f t="shared" si="59"/>
        <v>7.7183380350121358E-2</v>
      </c>
      <c r="AB98" s="418">
        <f t="shared" si="51"/>
        <v>310590</v>
      </c>
      <c r="AC98" s="419" t="str">
        <f t="shared" si="60"/>
        <v>MENOR VALOR</v>
      </c>
    </row>
    <row r="99" spans="1:29" s="1" customFormat="1" ht="15" customHeight="1">
      <c r="A99" s="14">
        <f t="shared" si="61"/>
        <v>90</v>
      </c>
      <c r="B99" s="15">
        <v>25173809</v>
      </c>
      <c r="C99" s="738" t="s">
        <v>1717</v>
      </c>
      <c r="D99" s="738"/>
      <c r="E99" s="15" t="s">
        <v>32</v>
      </c>
      <c r="F99" s="14">
        <v>1</v>
      </c>
      <c r="G99" s="737" t="s">
        <v>1916</v>
      </c>
      <c r="H99" s="737"/>
      <c r="I99" s="16">
        <v>333000</v>
      </c>
      <c r="J99" s="17">
        <v>0.19</v>
      </c>
      <c r="K99" s="18">
        <f t="shared" si="37"/>
        <v>63270</v>
      </c>
      <c r="L99" s="18">
        <f t="shared" si="38"/>
        <v>396270</v>
      </c>
      <c r="M99" s="16">
        <v>398000</v>
      </c>
      <c r="N99" s="17">
        <v>0.19</v>
      </c>
      <c r="O99" s="18">
        <f t="shared" si="39"/>
        <v>75620</v>
      </c>
      <c r="P99" s="18">
        <f t="shared" si="40"/>
        <v>473620</v>
      </c>
      <c r="Q99" s="16">
        <v>359000</v>
      </c>
      <c r="R99" s="17">
        <v>0.19</v>
      </c>
      <c r="S99" s="18">
        <f t="shared" si="41"/>
        <v>68210</v>
      </c>
      <c r="T99" s="18">
        <f t="shared" si="42"/>
        <v>427210</v>
      </c>
      <c r="U99" s="415">
        <f t="shared" si="53"/>
        <v>396270</v>
      </c>
      <c r="V99" s="415">
        <f t="shared" si="54"/>
        <v>430064.46279778105</v>
      </c>
      <c r="W99" s="415">
        <f t="shared" si="55"/>
        <v>431208.73136220779</v>
      </c>
      <c r="X99" s="415">
        <f t="shared" si="56"/>
        <v>427210</v>
      </c>
      <c r="Y99" s="415">
        <f t="shared" si="57"/>
        <v>432366.66666666669</v>
      </c>
      <c r="Z99" s="416">
        <f t="shared" si="58"/>
        <v>31787.828208643354</v>
      </c>
      <c r="AA99" s="417">
        <f t="shared" si="59"/>
        <v>7.3520533980363928E-2</v>
      </c>
      <c r="AB99" s="418">
        <f t="shared" si="51"/>
        <v>396270</v>
      </c>
      <c r="AC99" s="419" t="str">
        <f t="shared" si="60"/>
        <v>MENOR VALOR</v>
      </c>
    </row>
    <row r="100" spans="1:29" s="1" customFormat="1">
      <c r="A100" s="14">
        <f t="shared" si="61"/>
        <v>91</v>
      </c>
      <c r="B100" s="15">
        <v>25173809</v>
      </c>
      <c r="C100" s="738" t="s">
        <v>1718</v>
      </c>
      <c r="D100" s="738"/>
      <c r="E100" s="15" t="s">
        <v>32</v>
      </c>
      <c r="F100" s="14">
        <v>1</v>
      </c>
      <c r="G100" s="737" t="s">
        <v>1916</v>
      </c>
      <c r="H100" s="737"/>
      <c r="I100" s="16">
        <v>261000</v>
      </c>
      <c r="J100" s="17">
        <v>0.19</v>
      </c>
      <c r="K100" s="18">
        <f t="shared" si="37"/>
        <v>49590</v>
      </c>
      <c r="L100" s="18">
        <f t="shared" si="38"/>
        <v>310590</v>
      </c>
      <c r="M100" s="16">
        <v>318000</v>
      </c>
      <c r="N100" s="17">
        <v>0.19</v>
      </c>
      <c r="O100" s="18">
        <f t="shared" si="39"/>
        <v>60420</v>
      </c>
      <c r="P100" s="18">
        <f t="shared" si="40"/>
        <v>378420</v>
      </c>
      <c r="Q100" s="16">
        <v>287000</v>
      </c>
      <c r="R100" s="17">
        <v>0.19</v>
      </c>
      <c r="S100" s="18">
        <f t="shared" si="41"/>
        <v>54530</v>
      </c>
      <c r="T100" s="18">
        <f t="shared" si="42"/>
        <v>341530</v>
      </c>
      <c r="U100" s="415">
        <f t="shared" si="53"/>
        <v>310590</v>
      </c>
      <c r="V100" s="415">
        <f t="shared" si="54"/>
        <v>341287.39227277652</v>
      </c>
      <c r="W100" s="415">
        <f t="shared" si="55"/>
        <v>342397.14604284317</v>
      </c>
      <c r="X100" s="415">
        <f t="shared" si="56"/>
        <v>341530</v>
      </c>
      <c r="Y100" s="415">
        <f t="shared" si="57"/>
        <v>343513.33333333331</v>
      </c>
      <c r="Z100" s="416">
        <f t="shared" si="58"/>
        <v>27726.971626118051</v>
      </c>
      <c r="AA100" s="417">
        <f t="shared" si="59"/>
        <v>8.0715852735802743E-2</v>
      </c>
      <c r="AB100" s="418">
        <f t="shared" si="51"/>
        <v>310590</v>
      </c>
      <c r="AC100" s="419" t="str">
        <f t="shared" si="60"/>
        <v>MENOR VALOR</v>
      </c>
    </row>
    <row r="101" spans="1:29" s="1" customFormat="1" ht="15" customHeight="1">
      <c r="A101" s="14">
        <f t="shared" si="61"/>
        <v>92</v>
      </c>
      <c r="B101" s="15">
        <v>25173809</v>
      </c>
      <c r="C101" s="738" t="s">
        <v>1719</v>
      </c>
      <c r="D101" s="738"/>
      <c r="E101" s="15" t="s">
        <v>32</v>
      </c>
      <c r="F101" s="14">
        <v>1</v>
      </c>
      <c r="G101" s="737" t="s">
        <v>1916</v>
      </c>
      <c r="H101" s="737"/>
      <c r="I101" s="16">
        <v>214000</v>
      </c>
      <c r="J101" s="17">
        <v>0.19</v>
      </c>
      <c r="K101" s="18">
        <f t="shared" si="37"/>
        <v>40660</v>
      </c>
      <c r="L101" s="18">
        <f t="shared" si="38"/>
        <v>254660</v>
      </c>
      <c r="M101" s="16">
        <v>258000</v>
      </c>
      <c r="N101" s="17">
        <v>0.19</v>
      </c>
      <c r="O101" s="18">
        <f t="shared" si="39"/>
        <v>49020</v>
      </c>
      <c r="P101" s="18">
        <f t="shared" si="40"/>
        <v>307020</v>
      </c>
      <c r="Q101" s="16">
        <v>231000</v>
      </c>
      <c r="R101" s="17">
        <v>0.19</v>
      </c>
      <c r="S101" s="18">
        <f t="shared" si="41"/>
        <v>43890</v>
      </c>
      <c r="T101" s="18">
        <f t="shared" si="42"/>
        <v>274890</v>
      </c>
      <c r="U101" s="415">
        <f t="shared" si="53"/>
        <v>254660</v>
      </c>
      <c r="V101" s="415">
        <f t="shared" si="54"/>
        <v>277219.74647475709</v>
      </c>
      <c r="W101" s="415">
        <f t="shared" si="55"/>
        <v>278032.4251016035</v>
      </c>
      <c r="X101" s="415">
        <f t="shared" si="56"/>
        <v>274890</v>
      </c>
      <c r="Y101" s="415">
        <f t="shared" si="57"/>
        <v>278856.66666666669</v>
      </c>
      <c r="Z101" s="416">
        <f t="shared" si="58"/>
        <v>21559.116143499225</v>
      </c>
      <c r="AA101" s="417">
        <f t="shared" si="59"/>
        <v>7.7312536225895817E-2</v>
      </c>
      <c r="AB101" s="418">
        <f t="shared" si="51"/>
        <v>254660</v>
      </c>
      <c r="AC101" s="419" t="str">
        <f t="shared" si="60"/>
        <v>MENOR VALOR</v>
      </c>
    </row>
    <row r="102" spans="1:29" s="1" customFormat="1">
      <c r="A102" s="14">
        <f t="shared" si="61"/>
        <v>93</v>
      </c>
      <c r="B102" s="15">
        <v>25173809</v>
      </c>
      <c r="C102" s="738" t="s">
        <v>1757</v>
      </c>
      <c r="D102" s="738"/>
      <c r="E102" s="15" t="s">
        <v>32</v>
      </c>
      <c r="F102" s="14">
        <v>1</v>
      </c>
      <c r="G102" s="737" t="s">
        <v>1916</v>
      </c>
      <c r="H102" s="737"/>
      <c r="I102" s="16">
        <v>380000</v>
      </c>
      <c r="J102" s="17">
        <v>0.19</v>
      </c>
      <c r="K102" s="18">
        <f t="shared" si="37"/>
        <v>72200</v>
      </c>
      <c r="L102" s="18">
        <f t="shared" si="38"/>
        <v>452200</v>
      </c>
      <c r="M102" s="16">
        <v>468000</v>
      </c>
      <c r="N102" s="17">
        <v>0.19</v>
      </c>
      <c r="O102" s="18">
        <f t="shared" si="39"/>
        <v>88920</v>
      </c>
      <c r="P102" s="18">
        <f t="shared" si="40"/>
        <v>556920</v>
      </c>
      <c r="Q102" s="16">
        <v>418000</v>
      </c>
      <c r="R102" s="17">
        <v>0.19</v>
      </c>
      <c r="S102" s="18">
        <f t="shared" si="41"/>
        <v>79420</v>
      </c>
      <c r="T102" s="18">
        <f t="shared" si="42"/>
        <v>497420</v>
      </c>
      <c r="U102" s="415">
        <f t="shared" si="53"/>
        <v>452200</v>
      </c>
      <c r="V102" s="415">
        <f t="shared" si="54"/>
        <v>498556.31067961158</v>
      </c>
      <c r="W102" s="415">
        <f t="shared" si="55"/>
        <v>500359.56376858382</v>
      </c>
      <c r="X102" s="415">
        <f t="shared" si="56"/>
        <v>497420</v>
      </c>
      <c r="Y102" s="415">
        <f t="shared" si="57"/>
        <v>502180</v>
      </c>
      <c r="Z102" s="416">
        <f t="shared" si="58"/>
        <v>42884.051425520265</v>
      </c>
      <c r="AA102" s="417">
        <f t="shared" si="59"/>
        <v>8.5395777262177439E-2</v>
      </c>
      <c r="AB102" s="418">
        <f t="shared" si="51"/>
        <v>452200</v>
      </c>
      <c r="AC102" s="419" t="str">
        <f t="shared" si="60"/>
        <v>MENOR VALOR</v>
      </c>
    </row>
    <row r="103" spans="1:29" s="1" customFormat="1" ht="15" customHeight="1">
      <c r="A103" s="14">
        <f t="shared" si="61"/>
        <v>94</v>
      </c>
      <c r="B103" s="15">
        <v>39121312</v>
      </c>
      <c r="C103" s="738" t="s">
        <v>1720</v>
      </c>
      <c r="D103" s="738"/>
      <c r="E103" s="15" t="s">
        <v>32</v>
      </c>
      <c r="F103" s="14">
        <v>1</v>
      </c>
      <c r="G103" s="737" t="s">
        <v>1916</v>
      </c>
      <c r="H103" s="737"/>
      <c r="I103" s="16">
        <v>190000</v>
      </c>
      <c r="J103" s="17">
        <v>0.19</v>
      </c>
      <c r="K103" s="18">
        <f t="shared" si="37"/>
        <v>36100</v>
      </c>
      <c r="L103" s="18">
        <f t="shared" si="38"/>
        <v>226100</v>
      </c>
      <c r="M103" s="16">
        <v>229000</v>
      </c>
      <c r="N103" s="17">
        <v>0.19</v>
      </c>
      <c r="O103" s="18">
        <f t="shared" si="39"/>
        <v>43510</v>
      </c>
      <c r="P103" s="18">
        <f t="shared" si="40"/>
        <v>272510</v>
      </c>
      <c r="Q103" s="16">
        <v>209000</v>
      </c>
      <c r="R103" s="17">
        <v>0.19</v>
      </c>
      <c r="S103" s="18">
        <f t="shared" si="41"/>
        <v>39710</v>
      </c>
      <c r="T103" s="18">
        <f t="shared" si="42"/>
        <v>248710</v>
      </c>
      <c r="U103" s="415">
        <f t="shared" si="53"/>
        <v>226100</v>
      </c>
      <c r="V103" s="415">
        <f t="shared" si="54"/>
        <v>247664.5455863169</v>
      </c>
      <c r="W103" s="415">
        <f t="shared" si="55"/>
        <v>248385.03011769144</v>
      </c>
      <c r="X103" s="415">
        <f t="shared" si="56"/>
        <v>248710</v>
      </c>
      <c r="Y103" s="415">
        <f t="shared" si="57"/>
        <v>249106.66666666666</v>
      </c>
      <c r="Z103" s="416">
        <f t="shared" si="58"/>
        <v>18948.879181160617</v>
      </c>
      <c r="AA103" s="417">
        <f t="shared" si="59"/>
        <v>7.6067330652841963E-2</v>
      </c>
      <c r="AB103" s="418">
        <f t="shared" si="51"/>
        <v>226100</v>
      </c>
      <c r="AC103" s="419" t="str">
        <f t="shared" si="60"/>
        <v>MENOR VALOR</v>
      </c>
    </row>
    <row r="104" spans="1:29" s="1" customFormat="1" ht="15" customHeight="1">
      <c r="A104" s="14">
        <f t="shared" si="61"/>
        <v>95</v>
      </c>
      <c r="B104" s="15">
        <v>39121312</v>
      </c>
      <c r="C104" s="738" t="s">
        <v>1721</v>
      </c>
      <c r="D104" s="738"/>
      <c r="E104" s="15" t="s">
        <v>32</v>
      </c>
      <c r="F104" s="14">
        <v>1</v>
      </c>
      <c r="G104" s="737" t="s">
        <v>1916</v>
      </c>
      <c r="H104" s="737"/>
      <c r="I104" s="16">
        <v>314000</v>
      </c>
      <c r="J104" s="17">
        <v>0.19</v>
      </c>
      <c r="K104" s="18">
        <f t="shared" si="37"/>
        <v>59660</v>
      </c>
      <c r="L104" s="18">
        <f t="shared" si="38"/>
        <v>373660</v>
      </c>
      <c r="M104" s="16">
        <v>382000</v>
      </c>
      <c r="N104" s="17">
        <v>0.19</v>
      </c>
      <c r="O104" s="18">
        <f t="shared" si="39"/>
        <v>72580</v>
      </c>
      <c r="P104" s="18">
        <f t="shared" si="40"/>
        <v>454580</v>
      </c>
      <c r="Q104" s="16">
        <v>345000</v>
      </c>
      <c r="R104" s="17">
        <v>0.19</v>
      </c>
      <c r="S104" s="18">
        <f t="shared" si="41"/>
        <v>65550</v>
      </c>
      <c r="T104" s="18">
        <f t="shared" si="42"/>
        <v>410550</v>
      </c>
      <c r="U104" s="415">
        <f t="shared" si="53"/>
        <v>373660</v>
      </c>
      <c r="V104" s="415">
        <f t="shared" si="54"/>
        <v>410294.59490985033</v>
      </c>
      <c r="W104" s="415">
        <f t="shared" si="55"/>
        <v>411608.49565392785</v>
      </c>
      <c r="X104" s="415">
        <f t="shared" si="56"/>
        <v>410550</v>
      </c>
      <c r="Y104" s="415">
        <f t="shared" si="57"/>
        <v>412930</v>
      </c>
      <c r="Z104" s="416">
        <f t="shared" si="58"/>
        <v>33078.289959831156</v>
      </c>
      <c r="AA104" s="417">
        <f t="shared" si="59"/>
        <v>8.0106289104281969E-2</v>
      </c>
      <c r="AB104" s="418">
        <f t="shared" si="51"/>
        <v>373660</v>
      </c>
      <c r="AC104" s="419" t="str">
        <f t="shared" si="60"/>
        <v>MENOR VALOR</v>
      </c>
    </row>
    <row r="105" spans="1:29" s="1" customFormat="1" ht="15" customHeight="1">
      <c r="A105" s="14">
        <f t="shared" si="61"/>
        <v>96</v>
      </c>
      <c r="B105" s="15">
        <v>39121312</v>
      </c>
      <c r="C105" s="738" t="s">
        <v>1722</v>
      </c>
      <c r="D105" s="738"/>
      <c r="E105" s="15" t="s">
        <v>32</v>
      </c>
      <c r="F105" s="14">
        <v>1</v>
      </c>
      <c r="G105" s="737" t="s">
        <v>1916</v>
      </c>
      <c r="H105" s="737"/>
      <c r="I105" s="16">
        <v>397000</v>
      </c>
      <c r="J105" s="17">
        <v>0.19</v>
      </c>
      <c r="K105" s="18">
        <f t="shared" si="37"/>
        <v>75430</v>
      </c>
      <c r="L105" s="18">
        <f t="shared" si="38"/>
        <v>472430</v>
      </c>
      <c r="M105" s="16">
        <v>479000</v>
      </c>
      <c r="N105" s="17">
        <v>0.19</v>
      </c>
      <c r="O105" s="18">
        <f t="shared" si="39"/>
        <v>91010</v>
      </c>
      <c r="P105" s="18">
        <f t="shared" si="40"/>
        <v>570010</v>
      </c>
      <c r="Q105" s="16">
        <v>428000</v>
      </c>
      <c r="R105" s="17">
        <v>0.19</v>
      </c>
      <c r="S105" s="18">
        <f t="shared" si="41"/>
        <v>81320</v>
      </c>
      <c r="T105" s="18">
        <f t="shared" si="42"/>
        <v>509320</v>
      </c>
      <c r="U105" s="415">
        <f t="shared" si="53"/>
        <v>472430</v>
      </c>
      <c r="V105" s="415">
        <f t="shared" si="54"/>
        <v>514185.25065874355</v>
      </c>
      <c r="W105" s="415">
        <f t="shared" si="55"/>
        <v>515707.63102054107</v>
      </c>
      <c r="X105" s="415">
        <f t="shared" si="56"/>
        <v>509320</v>
      </c>
      <c r="Y105" s="415">
        <f t="shared" si="57"/>
        <v>517253.33333333331</v>
      </c>
      <c r="Z105" s="416">
        <f t="shared" si="58"/>
        <v>40229.901262065701</v>
      </c>
      <c r="AA105" s="417">
        <f t="shared" si="59"/>
        <v>7.7776011616614113E-2</v>
      </c>
      <c r="AB105" s="418">
        <f t="shared" si="51"/>
        <v>472430</v>
      </c>
      <c r="AC105" s="419" t="str">
        <f t="shared" si="60"/>
        <v>MENOR VALOR</v>
      </c>
    </row>
    <row r="106" spans="1:29" s="1" customFormat="1" ht="15" customHeight="1">
      <c r="A106" s="14">
        <f t="shared" si="61"/>
        <v>97</v>
      </c>
      <c r="B106" s="15">
        <v>39121312</v>
      </c>
      <c r="C106" s="738" t="s">
        <v>1723</v>
      </c>
      <c r="D106" s="738"/>
      <c r="E106" s="15" t="s">
        <v>32</v>
      </c>
      <c r="F106" s="14">
        <v>1</v>
      </c>
      <c r="G106" s="737" t="s">
        <v>1916</v>
      </c>
      <c r="H106" s="737"/>
      <c r="I106" s="16">
        <v>397000</v>
      </c>
      <c r="J106" s="17">
        <v>0.19</v>
      </c>
      <c r="K106" s="18">
        <f t="shared" si="37"/>
        <v>75430</v>
      </c>
      <c r="L106" s="18">
        <f t="shared" si="38"/>
        <v>472430</v>
      </c>
      <c r="M106" s="16">
        <v>479000</v>
      </c>
      <c r="N106" s="17">
        <v>0.19</v>
      </c>
      <c r="O106" s="18">
        <f t="shared" si="39"/>
        <v>91010</v>
      </c>
      <c r="P106" s="18">
        <f t="shared" si="40"/>
        <v>570010</v>
      </c>
      <c r="Q106" s="16">
        <v>432000</v>
      </c>
      <c r="R106" s="17">
        <v>0.19</v>
      </c>
      <c r="S106" s="18">
        <f t="shared" si="41"/>
        <v>82080</v>
      </c>
      <c r="T106" s="18">
        <f t="shared" si="42"/>
        <v>514080</v>
      </c>
      <c r="U106" s="415">
        <f t="shared" si="53"/>
        <v>472430</v>
      </c>
      <c r="V106" s="415">
        <f t="shared" si="54"/>
        <v>515792.40957096004</v>
      </c>
      <c r="W106" s="415">
        <f t="shared" si="55"/>
        <v>517309.21779635735</v>
      </c>
      <c r="X106" s="415">
        <f t="shared" si="56"/>
        <v>514080</v>
      </c>
      <c r="Y106" s="415">
        <f t="shared" si="57"/>
        <v>518840</v>
      </c>
      <c r="Z106" s="416">
        <f t="shared" si="58"/>
        <v>39978.805218098583</v>
      </c>
      <c r="AA106" s="417">
        <f t="shared" si="59"/>
        <v>7.7054207883159712E-2</v>
      </c>
      <c r="AB106" s="418">
        <f t="shared" si="51"/>
        <v>472430</v>
      </c>
      <c r="AC106" s="419" t="str">
        <f t="shared" si="60"/>
        <v>MENOR VALOR</v>
      </c>
    </row>
    <row r="107" spans="1:29" s="1" customFormat="1" ht="15" customHeight="1">
      <c r="A107" s="14">
        <f t="shared" si="61"/>
        <v>98</v>
      </c>
      <c r="B107" s="15">
        <v>25173809</v>
      </c>
      <c r="C107" s="738" t="s">
        <v>1724</v>
      </c>
      <c r="D107" s="738"/>
      <c r="E107" s="15" t="s">
        <v>32</v>
      </c>
      <c r="F107" s="14">
        <v>1</v>
      </c>
      <c r="G107" s="737" t="s">
        <v>1916</v>
      </c>
      <c r="H107" s="737"/>
      <c r="I107" s="16">
        <v>297000</v>
      </c>
      <c r="J107" s="17">
        <v>0.19</v>
      </c>
      <c r="K107" s="18">
        <f t="shared" si="37"/>
        <v>56430</v>
      </c>
      <c r="L107" s="18">
        <f t="shared" si="38"/>
        <v>353430</v>
      </c>
      <c r="M107" s="16">
        <v>358000</v>
      </c>
      <c r="N107" s="17">
        <v>0.19</v>
      </c>
      <c r="O107" s="18">
        <f t="shared" si="39"/>
        <v>68020</v>
      </c>
      <c r="P107" s="18">
        <f t="shared" si="40"/>
        <v>426020</v>
      </c>
      <c r="Q107" s="16">
        <v>323000</v>
      </c>
      <c r="R107" s="17">
        <v>0.19</v>
      </c>
      <c r="S107" s="18">
        <f t="shared" si="41"/>
        <v>61370</v>
      </c>
      <c r="T107" s="18">
        <f t="shared" si="42"/>
        <v>384370</v>
      </c>
      <c r="U107" s="415">
        <f t="shared" si="53"/>
        <v>353430</v>
      </c>
      <c r="V107" s="415">
        <f t="shared" si="54"/>
        <v>385684.31902759126</v>
      </c>
      <c r="W107" s="415">
        <f t="shared" si="55"/>
        <v>386806.97265617986</v>
      </c>
      <c r="X107" s="415">
        <f t="shared" si="56"/>
        <v>384370</v>
      </c>
      <c r="Y107" s="415">
        <f t="shared" si="57"/>
        <v>387940</v>
      </c>
      <c r="Z107" s="416">
        <f t="shared" si="58"/>
        <v>29742.065608606721</v>
      </c>
      <c r="AA107" s="417">
        <f t="shared" si="59"/>
        <v>7.6666663939286284E-2</v>
      </c>
      <c r="AB107" s="418">
        <f t="shared" si="51"/>
        <v>353430</v>
      </c>
      <c r="AC107" s="419" t="str">
        <f t="shared" si="60"/>
        <v>MENOR VALOR</v>
      </c>
    </row>
    <row r="108" spans="1:29" s="1" customFormat="1" ht="15" customHeight="1">
      <c r="A108" s="14">
        <f t="shared" si="61"/>
        <v>99</v>
      </c>
      <c r="B108" s="15">
        <v>25173809</v>
      </c>
      <c r="C108" s="738" t="s">
        <v>1725</v>
      </c>
      <c r="D108" s="738"/>
      <c r="E108" s="15" t="s">
        <v>32</v>
      </c>
      <c r="F108" s="14">
        <v>1</v>
      </c>
      <c r="G108" s="737" t="s">
        <v>1916</v>
      </c>
      <c r="H108" s="737"/>
      <c r="I108" s="16">
        <v>333000</v>
      </c>
      <c r="J108" s="17">
        <v>0.19</v>
      </c>
      <c r="K108" s="18">
        <f t="shared" si="37"/>
        <v>63270</v>
      </c>
      <c r="L108" s="18">
        <f t="shared" si="38"/>
        <v>396270</v>
      </c>
      <c r="M108" s="16">
        <v>405000</v>
      </c>
      <c r="N108" s="17">
        <v>0.19</v>
      </c>
      <c r="O108" s="18">
        <f t="shared" si="39"/>
        <v>76950</v>
      </c>
      <c r="P108" s="18">
        <f t="shared" si="40"/>
        <v>481950</v>
      </c>
      <c r="Q108" s="16">
        <v>362000</v>
      </c>
      <c r="R108" s="17">
        <v>0.19</v>
      </c>
      <c r="S108" s="18">
        <f t="shared" si="41"/>
        <v>68780</v>
      </c>
      <c r="T108" s="18">
        <f t="shared" si="42"/>
        <v>430780</v>
      </c>
      <c r="U108" s="415">
        <f t="shared" si="53"/>
        <v>396270</v>
      </c>
      <c r="V108" s="415">
        <f t="shared" si="54"/>
        <v>433538.13382882986</v>
      </c>
      <c r="W108" s="415">
        <f t="shared" si="55"/>
        <v>434926.86771566328</v>
      </c>
      <c r="X108" s="415">
        <f t="shared" si="56"/>
        <v>430780</v>
      </c>
      <c r="Y108" s="415">
        <f t="shared" si="57"/>
        <v>436333.33333333331</v>
      </c>
      <c r="Z108" s="416">
        <f t="shared" si="58"/>
        <v>35198.439675013375</v>
      </c>
      <c r="AA108" s="417">
        <f t="shared" si="59"/>
        <v>8.0668692914469153E-2</v>
      </c>
      <c r="AB108" s="418">
        <f t="shared" si="51"/>
        <v>396270</v>
      </c>
      <c r="AC108" s="419" t="str">
        <f t="shared" si="60"/>
        <v>MENOR VALOR</v>
      </c>
    </row>
    <row r="109" spans="1:29" s="1" customFormat="1" ht="27" customHeight="1">
      <c r="A109" s="14">
        <f t="shared" si="61"/>
        <v>100</v>
      </c>
      <c r="B109" s="15">
        <v>31162809</v>
      </c>
      <c r="C109" s="738" t="s">
        <v>1726</v>
      </c>
      <c r="D109" s="738"/>
      <c r="E109" s="15" t="s">
        <v>1727</v>
      </c>
      <c r="F109" s="14">
        <v>1</v>
      </c>
      <c r="G109" s="737" t="s">
        <v>1916</v>
      </c>
      <c r="H109" s="737"/>
      <c r="I109" s="16">
        <v>416000</v>
      </c>
      <c r="J109" s="17">
        <v>0.19</v>
      </c>
      <c r="K109" s="18">
        <f t="shared" si="37"/>
        <v>79040</v>
      </c>
      <c r="L109" s="18">
        <f t="shared" si="38"/>
        <v>495040</v>
      </c>
      <c r="M109" s="16">
        <v>498000</v>
      </c>
      <c r="N109" s="17">
        <v>0.19</v>
      </c>
      <c r="O109" s="18">
        <f t="shared" si="39"/>
        <v>94620</v>
      </c>
      <c r="P109" s="18">
        <f t="shared" si="40"/>
        <v>592620</v>
      </c>
      <c r="Q109" s="16">
        <v>449000</v>
      </c>
      <c r="R109" s="17">
        <v>0.19</v>
      </c>
      <c r="S109" s="18">
        <f t="shared" si="41"/>
        <v>85310</v>
      </c>
      <c r="T109" s="18">
        <f t="shared" si="42"/>
        <v>534310</v>
      </c>
      <c r="U109" s="415">
        <f t="shared" si="53"/>
        <v>495040</v>
      </c>
      <c r="V109" s="415">
        <f t="shared" si="54"/>
        <v>537727.55457822315</v>
      </c>
      <c r="W109" s="415">
        <f t="shared" si="55"/>
        <v>539183.548828364</v>
      </c>
      <c r="X109" s="415">
        <f t="shared" si="56"/>
        <v>534310</v>
      </c>
      <c r="Y109" s="415">
        <f t="shared" si="57"/>
        <v>540656.66666666663</v>
      </c>
      <c r="Z109" s="416">
        <f t="shared" si="58"/>
        <v>40088.853258175841</v>
      </c>
      <c r="AA109" s="417">
        <f t="shared" si="59"/>
        <v>7.4148448969171762E-2</v>
      </c>
      <c r="AB109" s="418">
        <f t="shared" si="51"/>
        <v>495040</v>
      </c>
      <c r="AC109" s="419" t="str">
        <f t="shared" si="60"/>
        <v>MENOR VALOR</v>
      </c>
    </row>
    <row r="110" spans="1:29" s="1" customFormat="1" ht="15" customHeight="1">
      <c r="A110" s="14">
        <f t="shared" si="61"/>
        <v>101</v>
      </c>
      <c r="B110" s="15">
        <v>31171503</v>
      </c>
      <c r="C110" s="738" t="s">
        <v>1758</v>
      </c>
      <c r="D110" s="738"/>
      <c r="E110" s="15" t="s">
        <v>32</v>
      </c>
      <c r="F110" s="14">
        <v>1</v>
      </c>
      <c r="G110" s="737" t="s">
        <v>1916</v>
      </c>
      <c r="H110" s="737"/>
      <c r="I110" s="16">
        <v>654000</v>
      </c>
      <c r="J110" s="17">
        <v>0.19</v>
      </c>
      <c r="K110" s="18">
        <f t="shared" si="37"/>
        <v>124260</v>
      </c>
      <c r="L110" s="18">
        <f t="shared" si="38"/>
        <v>778260</v>
      </c>
      <c r="M110" s="16">
        <v>798000</v>
      </c>
      <c r="N110" s="17">
        <v>0.19</v>
      </c>
      <c r="O110" s="18">
        <f t="shared" si="39"/>
        <v>151620</v>
      </c>
      <c r="P110" s="18">
        <f t="shared" si="40"/>
        <v>949620</v>
      </c>
      <c r="Q110" s="16">
        <v>719000</v>
      </c>
      <c r="R110" s="17">
        <v>0.19</v>
      </c>
      <c r="S110" s="18">
        <f t="shared" si="41"/>
        <v>136610</v>
      </c>
      <c r="T110" s="18">
        <f t="shared" si="42"/>
        <v>855610</v>
      </c>
      <c r="U110" s="415">
        <f t="shared" si="53"/>
        <v>778260</v>
      </c>
      <c r="V110" s="415">
        <f t="shared" si="54"/>
        <v>855498.53268449672</v>
      </c>
      <c r="W110" s="415">
        <f t="shared" si="55"/>
        <v>858321.79017496982</v>
      </c>
      <c r="X110" s="415">
        <f t="shared" si="56"/>
        <v>855610</v>
      </c>
      <c r="Y110" s="415">
        <f t="shared" si="57"/>
        <v>861163.33333333337</v>
      </c>
      <c r="Z110" s="416">
        <f t="shared" si="58"/>
        <v>70067.548519664619</v>
      </c>
      <c r="AA110" s="417">
        <f t="shared" si="59"/>
        <v>8.136383170013968E-2</v>
      </c>
      <c r="AB110" s="418">
        <f t="shared" si="51"/>
        <v>778260</v>
      </c>
      <c r="AC110" s="419" t="str">
        <f t="shared" si="60"/>
        <v>MENOR VALOR</v>
      </c>
    </row>
    <row r="111" spans="1:29" s="1" customFormat="1" ht="15" customHeight="1">
      <c r="A111" s="14">
        <f t="shared" si="61"/>
        <v>102</v>
      </c>
      <c r="B111" s="15">
        <v>40161513</v>
      </c>
      <c r="C111" s="738" t="s">
        <v>1729</v>
      </c>
      <c r="D111" s="738"/>
      <c r="E111" s="15" t="s">
        <v>32</v>
      </c>
      <c r="F111" s="14">
        <v>1</v>
      </c>
      <c r="G111" s="737" t="s">
        <v>1916</v>
      </c>
      <c r="H111" s="737"/>
      <c r="I111" s="16">
        <v>450000</v>
      </c>
      <c r="J111" s="17">
        <v>0.19</v>
      </c>
      <c r="K111" s="18">
        <f t="shared" si="37"/>
        <v>85500</v>
      </c>
      <c r="L111" s="18">
        <f t="shared" si="38"/>
        <v>535500</v>
      </c>
      <c r="M111" s="16">
        <v>548000</v>
      </c>
      <c r="N111" s="17">
        <v>0.19</v>
      </c>
      <c r="O111" s="18">
        <f t="shared" si="39"/>
        <v>104120</v>
      </c>
      <c r="P111" s="18">
        <f t="shared" si="40"/>
        <v>652120</v>
      </c>
      <c r="Q111" s="16">
        <v>490000</v>
      </c>
      <c r="R111" s="17">
        <v>0.19</v>
      </c>
      <c r="S111" s="18">
        <f t="shared" si="41"/>
        <v>93100</v>
      </c>
      <c r="T111" s="18">
        <f t="shared" si="42"/>
        <v>583100</v>
      </c>
      <c r="U111" s="415">
        <f t="shared" si="53"/>
        <v>535500</v>
      </c>
      <c r="V111" s="415">
        <f t="shared" si="54"/>
        <v>586413.33840841753</v>
      </c>
      <c r="W111" s="415">
        <f t="shared" si="55"/>
        <v>588315.12275494868</v>
      </c>
      <c r="X111" s="415">
        <f t="shared" si="56"/>
        <v>583100</v>
      </c>
      <c r="Y111" s="415">
        <f t="shared" si="57"/>
        <v>590240</v>
      </c>
      <c r="Z111" s="416">
        <f t="shared" si="58"/>
        <v>47876.861495577032</v>
      </c>
      <c r="AA111" s="417">
        <f t="shared" si="59"/>
        <v>8.111422725599253E-2</v>
      </c>
      <c r="AB111" s="418">
        <f t="shared" si="51"/>
        <v>535500</v>
      </c>
      <c r="AC111" s="419" t="str">
        <f t="shared" si="60"/>
        <v>MENOR VALOR</v>
      </c>
    </row>
    <row r="112" spans="1:29" s="1" customFormat="1" ht="15" customHeight="1">
      <c r="A112" s="14">
        <f t="shared" si="61"/>
        <v>103</v>
      </c>
      <c r="B112" s="15">
        <v>40161504</v>
      </c>
      <c r="C112" s="738" t="s">
        <v>1760</v>
      </c>
      <c r="D112" s="738"/>
      <c r="E112" s="15" t="s">
        <v>32</v>
      </c>
      <c r="F112" s="14">
        <v>1</v>
      </c>
      <c r="G112" s="737" t="s">
        <v>1916</v>
      </c>
      <c r="H112" s="737"/>
      <c r="I112" s="16">
        <v>620000</v>
      </c>
      <c r="J112" s="17">
        <v>0.19</v>
      </c>
      <c r="K112" s="18">
        <f t="shared" si="37"/>
        <v>117800</v>
      </c>
      <c r="L112" s="18">
        <f t="shared" si="38"/>
        <v>737800</v>
      </c>
      <c r="M112" s="16">
        <v>756000</v>
      </c>
      <c r="N112" s="17">
        <v>0.19</v>
      </c>
      <c r="O112" s="18">
        <f t="shared" si="39"/>
        <v>143640</v>
      </c>
      <c r="P112" s="18">
        <f t="shared" si="40"/>
        <v>899640</v>
      </c>
      <c r="Q112" s="16">
        <v>675000</v>
      </c>
      <c r="R112" s="17">
        <v>0.19</v>
      </c>
      <c r="S112" s="18">
        <f t="shared" si="41"/>
        <v>128250</v>
      </c>
      <c r="T112" s="18">
        <f t="shared" si="42"/>
        <v>803250</v>
      </c>
      <c r="U112" s="415">
        <f t="shared" si="53"/>
        <v>737800</v>
      </c>
      <c r="V112" s="415">
        <f t="shared" si="54"/>
        <v>808215.99690880987</v>
      </c>
      <c r="W112" s="415">
        <f t="shared" si="55"/>
        <v>810872.76519424038</v>
      </c>
      <c r="X112" s="415">
        <f t="shared" si="56"/>
        <v>803250</v>
      </c>
      <c r="Y112" s="415">
        <f t="shared" si="57"/>
        <v>813563.33333333337</v>
      </c>
      <c r="Z112" s="416">
        <f t="shared" si="58"/>
        <v>66472.14972369172</v>
      </c>
      <c r="AA112" s="417">
        <f t="shared" si="59"/>
        <v>8.1704947851253193E-2</v>
      </c>
      <c r="AB112" s="418">
        <f t="shared" si="51"/>
        <v>737800</v>
      </c>
      <c r="AC112" s="419" t="str">
        <f t="shared" si="60"/>
        <v>MENOR VALOR</v>
      </c>
    </row>
    <row r="113" spans="1:29" s="1" customFormat="1" ht="15" customHeight="1">
      <c r="A113" s="14">
        <f t="shared" si="61"/>
        <v>104</v>
      </c>
      <c r="B113" s="15">
        <v>78181504</v>
      </c>
      <c r="C113" s="738" t="s">
        <v>1731</v>
      </c>
      <c r="D113" s="738"/>
      <c r="E113" s="15" t="s">
        <v>32</v>
      </c>
      <c r="F113" s="14">
        <v>1</v>
      </c>
      <c r="G113" s="737" t="s">
        <v>1916</v>
      </c>
      <c r="H113" s="737"/>
      <c r="I113" s="16">
        <v>468000</v>
      </c>
      <c r="J113" s="17">
        <v>0.19</v>
      </c>
      <c r="K113" s="18">
        <f t="shared" si="37"/>
        <v>88920</v>
      </c>
      <c r="L113" s="18">
        <f t="shared" si="38"/>
        <v>556920</v>
      </c>
      <c r="M113" s="16">
        <v>565000</v>
      </c>
      <c r="N113" s="17">
        <v>0.19</v>
      </c>
      <c r="O113" s="18">
        <f t="shared" si="39"/>
        <v>107350</v>
      </c>
      <c r="P113" s="18">
        <f t="shared" si="40"/>
        <v>672350</v>
      </c>
      <c r="Q113" s="16">
        <v>505000</v>
      </c>
      <c r="R113" s="17">
        <v>0.19</v>
      </c>
      <c r="S113" s="18">
        <f t="shared" si="41"/>
        <v>95950</v>
      </c>
      <c r="T113" s="18">
        <f t="shared" si="42"/>
        <v>600950</v>
      </c>
      <c r="U113" s="415">
        <f t="shared" si="53"/>
        <v>556920</v>
      </c>
      <c r="V113" s="415">
        <f t="shared" si="54"/>
        <v>606435.17812959151</v>
      </c>
      <c r="W113" s="415">
        <f t="shared" si="55"/>
        <v>608240.7613039139</v>
      </c>
      <c r="X113" s="415">
        <f t="shared" si="56"/>
        <v>600950</v>
      </c>
      <c r="Y113" s="415">
        <f t="shared" si="57"/>
        <v>610073.33333333337</v>
      </c>
      <c r="Z113" s="416">
        <f t="shared" si="58"/>
        <v>47563.624990345532</v>
      </c>
      <c r="AA113" s="417">
        <f t="shared" si="59"/>
        <v>7.7963783026650663E-2</v>
      </c>
      <c r="AB113" s="418">
        <f t="shared" si="51"/>
        <v>556920</v>
      </c>
      <c r="AC113" s="419" t="str">
        <f t="shared" si="60"/>
        <v>MENOR VALOR</v>
      </c>
    </row>
    <row r="114" spans="1:29" s="1" customFormat="1">
      <c r="A114" s="14">
        <f t="shared" si="61"/>
        <v>105</v>
      </c>
      <c r="B114" s="15">
        <v>40161504</v>
      </c>
      <c r="C114" s="738" t="s">
        <v>1732</v>
      </c>
      <c r="D114" s="738"/>
      <c r="E114" s="15" t="s">
        <v>32</v>
      </c>
      <c r="F114" s="14">
        <v>1</v>
      </c>
      <c r="G114" s="737" t="s">
        <v>1916</v>
      </c>
      <c r="H114" s="737"/>
      <c r="I114" s="16">
        <v>450000</v>
      </c>
      <c r="J114" s="17">
        <v>0.19</v>
      </c>
      <c r="K114" s="18">
        <f t="shared" si="37"/>
        <v>85500</v>
      </c>
      <c r="L114" s="18">
        <f t="shared" si="38"/>
        <v>535500</v>
      </c>
      <c r="M114" s="16">
        <v>554000</v>
      </c>
      <c r="N114" s="17">
        <v>0.19</v>
      </c>
      <c r="O114" s="18">
        <f t="shared" si="39"/>
        <v>105260</v>
      </c>
      <c r="P114" s="18">
        <f t="shared" si="40"/>
        <v>659260</v>
      </c>
      <c r="Q114" s="16">
        <v>495000</v>
      </c>
      <c r="R114" s="17">
        <v>0.19</v>
      </c>
      <c r="S114" s="18">
        <f t="shared" si="41"/>
        <v>94050</v>
      </c>
      <c r="T114" s="18">
        <f t="shared" si="42"/>
        <v>589050</v>
      </c>
      <c r="U114" s="415">
        <f t="shared" si="53"/>
        <v>535500</v>
      </c>
      <c r="V114" s="415">
        <f t="shared" si="54"/>
        <v>590328.69030390738</v>
      </c>
      <c r="W114" s="415">
        <f t="shared" si="55"/>
        <v>592456.02518046857</v>
      </c>
      <c r="X114" s="415">
        <f t="shared" si="56"/>
        <v>589050</v>
      </c>
      <c r="Y114" s="415">
        <f t="shared" si="57"/>
        <v>594603.33333333337</v>
      </c>
      <c r="Z114" s="416">
        <f t="shared" si="58"/>
        <v>50677.174568263195</v>
      </c>
      <c r="AA114" s="417">
        <f t="shared" si="59"/>
        <v>8.5228540990794743E-2</v>
      </c>
      <c r="AB114" s="418">
        <f t="shared" si="51"/>
        <v>535500</v>
      </c>
      <c r="AC114" s="419" t="str">
        <f t="shared" si="60"/>
        <v>MENOR VALOR</v>
      </c>
    </row>
    <row r="115" spans="1:29" s="1" customFormat="1" ht="15" customHeight="1">
      <c r="A115" s="14">
        <f t="shared" si="61"/>
        <v>106</v>
      </c>
      <c r="B115" s="15">
        <v>40161505</v>
      </c>
      <c r="C115" s="738" t="s">
        <v>1733</v>
      </c>
      <c r="D115" s="738"/>
      <c r="E115" s="15" t="s">
        <v>32</v>
      </c>
      <c r="F115" s="14">
        <v>1</v>
      </c>
      <c r="G115" s="737" t="s">
        <v>1916</v>
      </c>
      <c r="H115" s="737"/>
      <c r="I115" s="16">
        <v>571000</v>
      </c>
      <c r="J115" s="17">
        <v>0.19</v>
      </c>
      <c r="K115" s="18">
        <f t="shared" si="37"/>
        <v>108490</v>
      </c>
      <c r="L115" s="18">
        <f t="shared" si="38"/>
        <v>679490</v>
      </c>
      <c r="M115" s="16">
        <v>696000</v>
      </c>
      <c r="N115" s="17">
        <v>0.19</v>
      </c>
      <c r="O115" s="18">
        <f t="shared" si="39"/>
        <v>132240</v>
      </c>
      <c r="P115" s="18">
        <f t="shared" si="40"/>
        <v>828240</v>
      </c>
      <c r="Q115" s="16">
        <v>622000</v>
      </c>
      <c r="R115" s="17">
        <v>0.19</v>
      </c>
      <c r="S115" s="18">
        <f t="shared" si="41"/>
        <v>118180</v>
      </c>
      <c r="T115" s="18">
        <f t="shared" si="42"/>
        <v>740180</v>
      </c>
      <c r="U115" s="415">
        <f t="shared" si="53"/>
        <v>679490</v>
      </c>
      <c r="V115" s="415">
        <f t="shared" si="54"/>
        <v>744399.46742697118</v>
      </c>
      <c r="W115" s="415">
        <f t="shared" si="55"/>
        <v>746836.50674087426</v>
      </c>
      <c r="X115" s="415">
        <f t="shared" si="56"/>
        <v>740180</v>
      </c>
      <c r="Y115" s="415">
        <f t="shared" si="57"/>
        <v>749303.33333333337</v>
      </c>
      <c r="Z115" s="416">
        <f t="shared" si="58"/>
        <v>61068.633701944091</v>
      </c>
      <c r="AA115" s="417">
        <f t="shared" si="59"/>
        <v>8.1500549891157681E-2</v>
      </c>
      <c r="AB115" s="418">
        <f t="shared" si="51"/>
        <v>679490</v>
      </c>
      <c r="AC115" s="419" t="str">
        <f t="shared" si="60"/>
        <v>MENOR VALOR</v>
      </c>
    </row>
    <row r="116" spans="1:29" s="1" customFormat="1" ht="15" customHeight="1">
      <c r="A116" s="14">
        <f t="shared" si="61"/>
        <v>107</v>
      </c>
      <c r="B116" s="15">
        <v>40161505</v>
      </c>
      <c r="C116" s="738" t="s">
        <v>1767</v>
      </c>
      <c r="D116" s="738"/>
      <c r="E116" s="15" t="s">
        <v>32</v>
      </c>
      <c r="F116" s="14">
        <v>1</v>
      </c>
      <c r="G116" s="737" t="s">
        <v>1916</v>
      </c>
      <c r="H116" s="737"/>
      <c r="I116" s="16">
        <v>535000</v>
      </c>
      <c r="J116" s="17">
        <v>0.19</v>
      </c>
      <c r="K116" s="18">
        <f t="shared" si="37"/>
        <v>101650</v>
      </c>
      <c r="L116" s="18">
        <f t="shared" si="38"/>
        <v>636650</v>
      </c>
      <c r="M116" s="16">
        <v>634000</v>
      </c>
      <c r="N116" s="17">
        <v>0.19</v>
      </c>
      <c r="O116" s="18">
        <f t="shared" si="39"/>
        <v>120460</v>
      </c>
      <c r="P116" s="18">
        <f t="shared" si="40"/>
        <v>754460</v>
      </c>
      <c r="Q116" s="16">
        <v>577000</v>
      </c>
      <c r="R116" s="17">
        <v>0.19</v>
      </c>
      <c r="S116" s="18">
        <f t="shared" si="41"/>
        <v>109630</v>
      </c>
      <c r="T116" s="18">
        <f t="shared" si="42"/>
        <v>686630</v>
      </c>
      <c r="U116" s="415">
        <f t="shared" si="53"/>
        <v>636650</v>
      </c>
      <c r="V116" s="415">
        <f t="shared" si="54"/>
        <v>689249.30586177611</v>
      </c>
      <c r="W116" s="415">
        <f t="shared" si="55"/>
        <v>690907.50844891916</v>
      </c>
      <c r="X116" s="415">
        <f t="shared" si="56"/>
        <v>686630</v>
      </c>
      <c r="Y116" s="415">
        <f t="shared" si="57"/>
        <v>692580</v>
      </c>
      <c r="Z116" s="416">
        <f t="shared" si="58"/>
        <v>48279.401404739889</v>
      </c>
      <c r="AA116" s="417">
        <f t="shared" si="59"/>
        <v>6.9709494072511313E-2</v>
      </c>
      <c r="AB116" s="418">
        <f t="shared" si="51"/>
        <v>636650</v>
      </c>
      <c r="AC116" s="419" t="str">
        <f t="shared" si="60"/>
        <v>MENOR VALOR</v>
      </c>
    </row>
    <row r="117" spans="1:29" s="1" customFormat="1" ht="15" customHeight="1">
      <c r="A117" s="14">
        <f t="shared" si="61"/>
        <v>108</v>
      </c>
      <c r="B117" s="15">
        <v>40161505</v>
      </c>
      <c r="C117" s="738" t="s">
        <v>1768</v>
      </c>
      <c r="D117" s="738"/>
      <c r="E117" s="15" t="s">
        <v>32</v>
      </c>
      <c r="F117" s="14">
        <v>1</v>
      </c>
      <c r="G117" s="737" t="s">
        <v>1916</v>
      </c>
      <c r="H117" s="737"/>
      <c r="I117" s="16">
        <v>618000</v>
      </c>
      <c r="J117" s="17">
        <v>0.19</v>
      </c>
      <c r="K117" s="18">
        <f t="shared" si="37"/>
        <v>117420</v>
      </c>
      <c r="L117" s="18">
        <f t="shared" si="38"/>
        <v>735420</v>
      </c>
      <c r="M117" s="16">
        <v>753000</v>
      </c>
      <c r="N117" s="17">
        <v>0.19</v>
      </c>
      <c r="O117" s="18">
        <f t="shared" si="39"/>
        <v>143070</v>
      </c>
      <c r="P117" s="18">
        <f t="shared" si="40"/>
        <v>896070</v>
      </c>
      <c r="Q117" s="16">
        <v>673000</v>
      </c>
      <c r="R117" s="17">
        <v>0.19</v>
      </c>
      <c r="S117" s="18">
        <f t="shared" si="41"/>
        <v>127870</v>
      </c>
      <c r="T117" s="18">
        <f t="shared" si="42"/>
        <v>800870</v>
      </c>
      <c r="U117" s="415">
        <f t="shared" si="53"/>
        <v>735420</v>
      </c>
      <c r="V117" s="415">
        <f t="shared" si="54"/>
        <v>805500.26688049384</v>
      </c>
      <c r="W117" s="415">
        <f t="shared" si="55"/>
        <v>808127.34025102993</v>
      </c>
      <c r="X117" s="415">
        <f t="shared" si="56"/>
        <v>800870</v>
      </c>
      <c r="Y117" s="415">
        <f t="shared" si="57"/>
        <v>810786.66666666663</v>
      </c>
      <c r="Z117" s="416">
        <f t="shared" si="58"/>
        <v>65958.880288319691</v>
      </c>
      <c r="AA117" s="417">
        <f t="shared" si="59"/>
        <v>8.1351708162015118E-2</v>
      </c>
      <c r="AB117" s="418">
        <f t="shared" si="51"/>
        <v>735420</v>
      </c>
      <c r="AC117" s="419" t="str">
        <f t="shared" si="60"/>
        <v>MENOR VALOR</v>
      </c>
    </row>
    <row r="118" spans="1:29" s="1" customFormat="1" ht="15" customHeight="1">
      <c r="A118" s="14">
        <f t="shared" si="61"/>
        <v>109</v>
      </c>
      <c r="B118" s="15">
        <v>40161504</v>
      </c>
      <c r="C118" s="738" t="s">
        <v>1763</v>
      </c>
      <c r="D118" s="738"/>
      <c r="E118" s="15" t="s">
        <v>32</v>
      </c>
      <c r="F118" s="14">
        <v>1</v>
      </c>
      <c r="G118" s="737" t="s">
        <v>1916</v>
      </c>
      <c r="H118" s="737"/>
      <c r="I118" s="16">
        <v>814000</v>
      </c>
      <c r="J118" s="17">
        <v>0.19</v>
      </c>
      <c r="K118" s="18">
        <f t="shared" si="37"/>
        <v>154660</v>
      </c>
      <c r="L118" s="18">
        <f t="shared" si="38"/>
        <v>968660</v>
      </c>
      <c r="M118" s="16">
        <v>966000</v>
      </c>
      <c r="N118" s="17">
        <v>0.19</v>
      </c>
      <c r="O118" s="18">
        <f t="shared" si="39"/>
        <v>183540</v>
      </c>
      <c r="P118" s="18">
        <f t="shared" si="40"/>
        <v>1149540</v>
      </c>
      <c r="Q118" s="16">
        <v>879000</v>
      </c>
      <c r="R118" s="17">
        <v>0.19</v>
      </c>
      <c r="S118" s="18">
        <f t="shared" si="41"/>
        <v>167010</v>
      </c>
      <c r="T118" s="18">
        <f t="shared" si="42"/>
        <v>1046010</v>
      </c>
      <c r="U118" s="415">
        <f t="shared" si="53"/>
        <v>968660</v>
      </c>
      <c r="V118" s="415">
        <f t="shared" si="54"/>
        <v>1049581.9133590593</v>
      </c>
      <c r="W118" s="415">
        <f t="shared" si="55"/>
        <v>1052148.6368411833</v>
      </c>
      <c r="X118" s="415">
        <f t="shared" si="56"/>
        <v>1046010</v>
      </c>
      <c r="Y118" s="415">
        <f t="shared" si="57"/>
        <v>1054736.6666666667</v>
      </c>
      <c r="Z118" s="416">
        <f t="shared" si="58"/>
        <v>74101.32537426184</v>
      </c>
      <c r="AA118" s="417">
        <f t="shared" si="59"/>
        <v>7.0255759296249456E-2</v>
      </c>
      <c r="AB118" s="418">
        <f t="shared" si="51"/>
        <v>968660</v>
      </c>
      <c r="AC118" s="419" t="str">
        <f t="shared" si="60"/>
        <v>MENOR VALOR</v>
      </c>
    </row>
    <row r="119" spans="1:29" s="1" customFormat="1">
      <c r="A119" s="14">
        <f t="shared" si="61"/>
        <v>110</v>
      </c>
      <c r="B119" s="15">
        <v>78181507</v>
      </c>
      <c r="C119" s="738" t="s">
        <v>1735</v>
      </c>
      <c r="D119" s="738"/>
      <c r="E119" s="15" t="s">
        <v>32</v>
      </c>
      <c r="F119" s="14">
        <v>1</v>
      </c>
      <c r="G119" s="737" t="s">
        <v>1916</v>
      </c>
      <c r="H119" s="737"/>
      <c r="I119" s="16">
        <v>671000</v>
      </c>
      <c r="J119" s="17">
        <v>0.19</v>
      </c>
      <c r="K119" s="18">
        <f t="shared" si="37"/>
        <v>127490</v>
      </c>
      <c r="L119" s="18">
        <f t="shared" si="38"/>
        <v>798490</v>
      </c>
      <c r="M119" s="16">
        <v>811000</v>
      </c>
      <c r="N119" s="17">
        <v>0.19</v>
      </c>
      <c r="O119" s="18">
        <f t="shared" si="39"/>
        <v>154090</v>
      </c>
      <c r="P119" s="18">
        <f t="shared" si="40"/>
        <v>965090</v>
      </c>
      <c r="Q119" s="16">
        <v>731000</v>
      </c>
      <c r="R119" s="17">
        <v>0.19</v>
      </c>
      <c r="S119" s="18">
        <f t="shared" si="41"/>
        <v>138890</v>
      </c>
      <c r="T119" s="18">
        <f t="shared" si="42"/>
        <v>869890</v>
      </c>
      <c r="U119" s="415">
        <f t="shared" si="53"/>
        <v>798490</v>
      </c>
      <c r="V119" s="415">
        <f t="shared" si="54"/>
        <v>872573.12509254867</v>
      </c>
      <c r="W119" s="415">
        <f t="shared" si="55"/>
        <v>875186.36950913374</v>
      </c>
      <c r="X119" s="415">
        <f t="shared" si="56"/>
        <v>869890</v>
      </c>
      <c r="Y119" s="415">
        <f t="shared" si="57"/>
        <v>877823.33333333337</v>
      </c>
      <c r="Z119" s="416">
        <f t="shared" si="58"/>
        <v>68245.113785204841</v>
      </c>
      <c r="AA119" s="417">
        <f t="shared" si="59"/>
        <v>7.7743563190624726E-2</v>
      </c>
      <c r="AB119" s="418">
        <f t="shared" si="51"/>
        <v>798490</v>
      </c>
      <c r="AC119" s="419" t="str">
        <f t="shared" si="60"/>
        <v>MENOR VALOR</v>
      </c>
    </row>
    <row r="120" spans="1:29" s="1" customFormat="1" ht="15" customHeight="1">
      <c r="A120" s="14">
        <f t="shared" si="61"/>
        <v>111</v>
      </c>
      <c r="B120" s="15">
        <v>78181507</v>
      </c>
      <c r="C120" s="738" t="s">
        <v>1769</v>
      </c>
      <c r="D120" s="738"/>
      <c r="E120" s="15" t="s">
        <v>32</v>
      </c>
      <c r="F120" s="14">
        <v>1</v>
      </c>
      <c r="G120" s="737" t="s">
        <v>1916</v>
      </c>
      <c r="H120" s="737"/>
      <c r="I120" s="16">
        <v>397000</v>
      </c>
      <c r="J120" s="17">
        <v>0.19</v>
      </c>
      <c r="K120" s="18">
        <f t="shared" si="37"/>
        <v>75430</v>
      </c>
      <c r="L120" s="18">
        <f t="shared" si="38"/>
        <v>472430</v>
      </c>
      <c r="M120" s="16">
        <v>479000</v>
      </c>
      <c r="N120" s="17">
        <v>0.19</v>
      </c>
      <c r="O120" s="18">
        <f t="shared" si="39"/>
        <v>91010</v>
      </c>
      <c r="P120" s="18">
        <f t="shared" si="40"/>
        <v>570010</v>
      </c>
      <c r="Q120" s="16">
        <v>432000</v>
      </c>
      <c r="R120" s="17">
        <v>0.19</v>
      </c>
      <c r="S120" s="18">
        <f t="shared" si="41"/>
        <v>82080</v>
      </c>
      <c r="T120" s="18">
        <f t="shared" si="42"/>
        <v>514080</v>
      </c>
      <c r="U120" s="415">
        <f t="shared" si="53"/>
        <v>472430</v>
      </c>
      <c r="V120" s="415">
        <f t="shared" si="54"/>
        <v>515792.40957096004</v>
      </c>
      <c r="W120" s="415">
        <f t="shared" si="55"/>
        <v>517309.21779635735</v>
      </c>
      <c r="X120" s="415">
        <f t="shared" si="56"/>
        <v>514080</v>
      </c>
      <c r="Y120" s="415">
        <f t="shared" si="57"/>
        <v>518840</v>
      </c>
      <c r="Z120" s="416">
        <f t="shared" si="58"/>
        <v>39978.805218098583</v>
      </c>
      <c r="AA120" s="417">
        <f t="shared" si="59"/>
        <v>7.7054207883159712E-2</v>
      </c>
      <c r="AB120" s="418">
        <f t="shared" si="51"/>
        <v>472430</v>
      </c>
      <c r="AC120" s="419" t="str">
        <f t="shared" si="60"/>
        <v>MENOR VALOR</v>
      </c>
    </row>
    <row r="121" spans="1:29" s="1" customFormat="1" ht="15" customHeight="1">
      <c r="A121" s="14">
        <f t="shared" si="61"/>
        <v>112</v>
      </c>
      <c r="B121" s="15">
        <v>40161513</v>
      </c>
      <c r="C121" s="738" t="s">
        <v>1770</v>
      </c>
      <c r="D121" s="738"/>
      <c r="E121" s="15" t="s">
        <v>32</v>
      </c>
      <c r="F121" s="14">
        <v>1</v>
      </c>
      <c r="G121" s="737" t="s">
        <v>1916</v>
      </c>
      <c r="H121" s="737"/>
      <c r="I121" s="16">
        <v>480000</v>
      </c>
      <c r="J121" s="17">
        <v>0.19</v>
      </c>
      <c r="K121" s="18">
        <f t="shared" si="37"/>
        <v>91200</v>
      </c>
      <c r="L121" s="18">
        <f t="shared" si="38"/>
        <v>571200</v>
      </c>
      <c r="M121" s="16">
        <v>569000</v>
      </c>
      <c r="N121" s="17">
        <v>0.19</v>
      </c>
      <c r="O121" s="18">
        <f t="shared" si="39"/>
        <v>108110</v>
      </c>
      <c r="P121" s="18">
        <f t="shared" si="40"/>
        <v>677110</v>
      </c>
      <c r="Q121" s="16">
        <v>518000</v>
      </c>
      <c r="R121" s="17">
        <v>0.19</v>
      </c>
      <c r="S121" s="18">
        <f t="shared" si="41"/>
        <v>98420</v>
      </c>
      <c r="T121" s="18">
        <f t="shared" si="42"/>
        <v>616420</v>
      </c>
      <c r="U121" s="415">
        <f t="shared" si="53"/>
        <v>571200</v>
      </c>
      <c r="V121" s="415">
        <f t="shared" si="54"/>
        <v>618577.65345339023</v>
      </c>
      <c r="W121" s="415">
        <f t="shared" si="55"/>
        <v>620070.94601723505</v>
      </c>
      <c r="X121" s="415">
        <f t="shared" si="56"/>
        <v>616420</v>
      </c>
      <c r="Y121" s="415">
        <f t="shared" si="57"/>
        <v>621576.66666666663</v>
      </c>
      <c r="Z121" s="416">
        <f t="shared" si="58"/>
        <v>43391.054633671003</v>
      </c>
      <c r="AA121" s="417">
        <f t="shared" si="59"/>
        <v>6.9808049369620817E-2</v>
      </c>
      <c r="AB121" s="418">
        <f t="shared" si="51"/>
        <v>571200</v>
      </c>
      <c r="AC121" s="419" t="str">
        <f t="shared" si="60"/>
        <v>MENOR VALOR</v>
      </c>
    </row>
    <row r="122" spans="1:29" s="1" customFormat="1" ht="15" customHeight="1">
      <c r="A122" s="14">
        <f t="shared" si="61"/>
        <v>113</v>
      </c>
      <c r="B122" s="15">
        <v>40141736</v>
      </c>
      <c r="C122" s="738" t="s">
        <v>1738</v>
      </c>
      <c r="D122" s="738"/>
      <c r="E122" s="15" t="s">
        <v>32</v>
      </c>
      <c r="F122" s="14">
        <v>1</v>
      </c>
      <c r="G122" s="737" t="s">
        <v>1916</v>
      </c>
      <c r="H122" s="737"/>
      <c r="I122" s="16">
        <v>85000</v>
      </c>
      <c r="J122" s="17">
        <v>0.19</v>
      </c>
      <c r="K122" s="18">
        <f t="shared" si="37"/>
        <v>16150</v>
      </c>
      <c r="L122" s="18">
        <f t="shared" si="38"/>
        <v>101150</v>
      </c>
      <c r="M122" s="16">
        <v>102000</v>
      </c>
      <c r="N122" s="17">
        <v>0.19</v>
      </c>
      <c r="O122" s="18">
        <f t="shared" si="39"/>
        <v>19380</v>
      </c>
      <c r="P122" s="18">
        <f t="shared" si="40"/>
        <v>121380</v>
      </c>
      <c r="Q122" s="16">
        <v>93000</v>
      </c>
      <c r="R122" s="17">
        <v>0.19</v>
      </c>
      <c r="S122" s="18">
        <f t="shared" si="41"/>
        <v>17670</v>
      </c>
      <c r="T122" s="18">
        <f t="shared" si="42"/>
        <v>110670</v>
      </c>
      <c r="U122" s="415">
        <f t="shared" si="53"/>
        <v>101150</v>
      </c>
      <c r="V122" s="415">
        <f t="shared" si="54"/>
        <v>110453.42465753425</v>
      </c>
      <c r="W122" s="415">
        <f t="shared" si="55"/>
        <v>110759.49749741405</v>
      </c>
      <c r="X122" s="415">
        <f t="shared" si="56"/>
        <v>110670</v>
      </c>
      <c r="Y122" s="415">
        <f t="shared" si="57"/>
        <v>111066.66666666667</v>
      </c>
      <c r="Z122" s="416">
        <f t="shared" si="58"/>
        <v>8263.6244402131979</v>
      </c>
      <c r="AA122" s="417">
        <f t="shared" si="59"/>
        <v>7.4402380914284486E-2</v>
      </c>
      <c r="AB122" s="418">
        <f t="shared" si="51"/>
        <v>101150</v>
      </c>
      <c r="AC122" s="419" t="str">
        <f t="shared" si="60"/>
        <v>MENOR VALOR</v>
      </c>
    </row>
    <row r="123" spans="1:29" s="1" customFormat="1">
      <c r="A123" s="14">
        <f t="shared" si="61"/>
        <v>114</v>
      </c>
      <c r="B123" s="15">
        <v>25174406</v>
      </c>
      <c r="C123" s="738" t="s">
        <v>1771</v>
      </c>
      <c r="D123" s="738"/>
      <c r="E123" s="15" t="s">
        <v>32</v>
      </c>
      <c r="F123" s="14">
        <v>1</v>
      </c>
      <c r="G123" s="737" t="s">
        <v>1916</v>
      </c>
      <c r="H123" s="737"/>
      <c r="I123" s="16">
        <v>416000</v>
      </c>
      <c r="J123" s="17">
        <v>0.19</v>
      </c>
      <c r="K123" s="18">
        <f t="shared" si="37"/>
        <v>79040</v>
      </c>
      <c r="L123" s="18">
        <f t="shared" si="38"/>
        <v>495040</v>
      </c>
      <c r="M123" s="16">
        <v>498000</v>
      </c>
      <c r="N123" s="17">
        <v>0.19</v>
      </c>
      <c r="O123" s="18">
        <f t="shared" si="39"/>
        <v>94620</v>
      </c>
      <c r="P123" s="18">
        <f t="shared" si="40"/>
        <v>592620</v>
      </c>
      <c r="Q123" s="16">
        <v>449000</v>
      </c>
      <c r="R123" s="17">
        <v>0.19</v>
      </c>
      <c r="S123" s="18">
        <f t="shared" si="41"/>
        <v>85310</v>
      </c>
      <c r="T123" s="18">
        <f t="shared" si="42"/>
        <v>534310</v>
      </c>
      <c r="U123" s="415">
        <f t="shared" si="53"/>
        <v>495040</v>
      </c>
      <c r="V123" s="415">
        <f t="shared" si="54"/>
        <v>537727.55457822315</v>
      </c>
      <c r="W123" s="415">
        <f t="shared" si="55"/>
        <v>539183.548828364</v>
      </c>
      <c r="X123" s="415">
        <f t="shared" si="56"/>
        <v>534310</v>
      </c>
      <c r="Y123" s="415">
        <f t="shared" si="57"/>
        <v>540656.66666666663</v>
      </c>
      <c r="Z123" s="416">
        <f t="shared" si="58"/>
        <v>40088.853258175841</v>
      </c>
      <c r="AA123" s="417">
        <f t="shared" si="59"/>
        <v>7.4148448969171762E-2</v>
      </c>
      <c r="AB123" s="418">
        <f t="shared" si="51"/>
        <v>495040</v>
      </c>
      <c r="AC123" s="419" t="str">
        <f t="shared" si="60"/>
        <v>MENOR VALOR</v>
      </c>
    </row>
    <row r="124" spans="1:29" s="1" customFormat="1" ht="15" customHeight="1">
      <c r="A124" s="14">
        <f t="shared" si="61"/>
        <v>115</v>
      </c>
      <c r="B124" s="15">
        <v>31162809</v>
      </c>
      <c r="C124" s="738" t="s">
        <v>1740</v>
      </c>
      <c r="D124" s="738"/>
      <c r="E124" s="15" t="s">
        <v>32</v>
      </c>
      <c r="F124" s="14">
        <v>1</v>
      </c>
      <c r="G124" s="737" t="s">
        <v>1916</v>
      </c>
      <c r="H124" s="737"/>
      <c r="I124" s="16">
        <v>457000</v>
      </c>
      <c r="J124" s="17">
        <v>0.19</v>
      </c>
      <c r="K124" s="18">
        <f t="shared" si="37"/>
        <v>86830</v>
      </c>
      <c r="L124" s="18">
        <f t="shared" si="38"/>
        <v>543830</v>
      </c>
      <c r="M124" s="16">
        <v>552000</v>
      </c>
      <c r="N124" s="17">
        <v>0.19</v>
      </c>
      <c r="O124" s="18">
        <f t="shared" si="39"/>
        <v>104880</v>
      </c>
      <c r="P124" s="18">
        <f t="shared" si="40"/>
        <v>656880</v>
      </c>
      <c r="Q124" s="16">
        <v>498000</v>
      </c>
      <c r="R124" s="17">
        <v>0.19</v>
      </c>
      <c r="S124" s="18">
        <f t="shared" si="41"/>
        <v>94620</v>
      </c>
      <c r="T124" s="18">
        <f t="shared" si="42"/>
        <v>592620</v>
      </c>
      <c r="U124" s="415">
        <f t="shared" si="53"/>
        <v>543830</v>
      </c>
      <c r="V124" s="415">
        <f t="shared" si="54"/>
        <v>594226.50141902047</v>
      </c>
      <c r="W124" s="415">
        <f t="shared" si="55"/>
        <v>595993.9276591508</v>
      </c>
      <c r="X124" s="415">
        <f t="shared" si="56"/>
        <v>592620</v>
      </c>
      <c r="Y124" s="415">
        <f t="shared" si="57"/>
        <v>597776.66666666663</v>
      </c>
      <c r="Z124" s="416">
        <f t="shared" si="58"/>
        <v>46296.285188146816</v>
      </c>
      <c r="AA124" s="417">
        <f t="shared" si="59"/>
        <v>7.7447461183630703E-2</v>
      </c>
      <c r="AB124" s="418">
        <f t="shared" si="51"/>
        <v>543830</v>
      </c>
      <c r="AC124" s="419" t="str">
        <f t="shared" si="60"/>
        <v>MENOR VALOR</v>
      </c>
    </row>
    <row r="125" spans="1:29" s="1" customFormat="1" ht="15" customHeight="1">
      <c r="A125" s="14">
        <f t="shared" si="61"/>
        <v>116</v>
      </c>
      <c r="B125" s="15">
        <v>31162809</v>
      </c>
      <c r="C125" s="738" t="s">
        <v>1741</v>
      </c>
      <c r="D125" s="738"/>
      <c r="E125" s="15" t="s">
        <v>32</v>
      </c>
      <c r="F125" s="14">
        <v>1</v>
      </c>
      <c r="G125" s="737" t="s">
        <v>1916</v>
      </c>
      <c r="H125" s="737"/>
      <c r="I125" s="16">
        <v>550000</v>
      </c>
      <c r="J125" s="17">
        <v>0.19</v>
      </c>
      <c r="K125" s="18">
        <f t="shared" si="37"/>
        <v>104500</v>
      </c>
      <c r="L125" s="18">
        <f t="shared" si="38"/>
        <v>654500</v>
      </c>
      <c r="M125" s="16">
        <v>664000</v>
      </c>
      <c r="N125" s="17">
        <v>0.19</v>
      </c>
      <c r="O125" s="18">
        <f t="shared" si="39"/>
        <v>126160</v>
      </c>
      <c r="P125" s="18">
        <f t="shared" si="40"/>
        <v>790160</v>
      </c>
      <c r="Q125" s="16">
        <v>599000</v>
      </c>
      <c r="R125" s="17">
        <v>0.19</v>
      </c>
      <c r="S125" s="18">
        <f t="shared" si="41"/>
        <v>113810</v>
      </c>
      <c r="T125" s="18">
        <f t="shared" si="42"/>
        <v>712810</v>
      </c>
      <c r="U125" s="415">
        <f t="shared" si="53"/>
        <v>654500</v>
      </c>
      <c r="V125" s="415">
        <f t="shared" si="54"/>
        <v>714907.21777833113</v>
      </c>
      <c r="W125" s="415">
        <f t="shared" si="55"/>
        <v>717022.56802333868</v>
      </c>
      <c r="X125" s="415">
        <f t="shared" si="56"/>
        <v>712810</v>
      </c>
      <c r="Y125" s="415">
        <f t="shared" si="57"/>
        <v>719156.66666666663</v>
      </c>
      <c r="Z125" s="416">
        <f t="shared" si="58"/>
        <v>55564.491259156588</v>
      </c>
      <c r="AA125" s="417">
        <f t="shared" si="59"/>
        <v>7.7263402864220482E-2</v>
      </c>
      <c r="AB125" s="418">
        <f t="shared" si="51"/>
        <v>654500</v>
      </c>
      <c r="AC125" s="419" t="str">
        <f t="shared" si="60"/>
        <v>MENOR VALOR</v>
      </c>
    </row>
    <row r="126" spans="1:29" s="1" customFormat="1" ht="15" customHeight="1">
      <c r="A126" s="14">
        <f t="shared" si="61"/>
        <v>117</v>
      </c>
      <c r="B126" s="15">
        <v>31162809</v>
      </c>
      <c r="C126" s="738" t="s">
        <v>1742</v>
      </c>
      <c r="D126" s="738"/>
      <c r="E126" s="15" t="s">
        <v>32</v>
      </c>
      <c r="F126" s="14">
        <v>1</v>
      </c>
      <c r="G126" s="737" t="s">
        <v>1916</v>
      </c>
      <c r="H126" s="737"/>
      <c r="I126" s="16">
        <v>314000</v>
      </c>
      <c r="J126" s="17">
        <v>0.19</v>
      </c>
      <c r="K126" s="18">
        <f t="shared" si="37"/>
        <v>59660</v>
      </c>
      <c r="L126" s="18">
        <f t="shared" si="38"/>
        <v>373660</v>
      </c>
      <c r="M126" s="16">
        <v>379000</v>
      </c>
      <c r="N126" s="17">
        <v>0.19</v>
      </c>
      <c r="O126" s="18">
        <f t="shared" si="39"/>
        <v>72010</v>
      </c>
      <c r="P126" s="18">
        <f t="shared" si="40"/>
        <v>451010</v>
      </c>
      <c r="Q126" s="16">
        <v>339000</v>
      </c>
      <c r="R126" s="17">
        <v>0.19</v>
      </c>
      <c r="S126" s="18">
        <f t="shared" si="41"/>
        <v>64410</v>
      </c>
      <c r="T126" s="18">
        <f t="shared" si="42"/>
        <v>403410</v>
      </c>
      <c r="U126" s="415">
        <f t="shared" si="53"/>
        <v>373660</v>
      </c>
      <c r="V126" s="415">
        <f t="shared" si="54"/>
        <v>406926.25830312521</v>
      </c>
      <c r="W126" s="415">
        <f t="shared" si="55"/>
        <v>408134.34884270577</v>
      </c>
      <c r="X126" s="415">
        <f t="shared" si="56"/>
        <v>403410</v>
      </c>
      <c r="Y126" s="415">
        <f t="shared" si="57"/>
        <v>409360</v>
      </c>
      <c r="Z126" s="416">
        <f t="shared" si="58"/>
        <v>31857.050501681202</v>
      </c>
      <c r="AA126" s="417">
        <f t="shared" si="59"/>
        <v>7.7821600795586282E-2</v>
      </c>
      <c r="AB126" s="418">
        <f t="shared" si="51"/>
        <v>373660</v>
      </c>
      <c r="AC126" s="419" t="str">
        <f t="shared" si="60"/>
        <v>MENOR VALOR</v>
      </c>
    </row>
    <row r="127" spans="1:29" s="1" customFormat="1" ht="15" customHeight="1">
      <c r="A127" s="14">
        <f t="shared" si="61"/>
        <v>118</v>
      </c>
      <c r="B127" s="15">
        <v>31162809</v>
      </c>
      <c r="C127" s="738" t="s">
        <v>1743</v>
      </c>
      <c r="D127" s="738"/>
      <c r="E127" s="15" t="s">
        <v>32</v>
      </c>
      <c r="F127" s="14">
        <v>1</v>
      </c>
      <c r="G127" s="737" t="s">
        <v>1916</v>
      </c>
      <c r="H127" s="737"/>
      <c r="I127" s="16">
        <v>150000</v>
      </c>
      <c r="J127" s="17">
        <v>0.19</v>
      </c>
      <c r="K127" s="18">
        <f t="shared" si="37"/>
        <v>28500</v>
      </c>
      <c r="L127" s="18">
        <f t="shared" si="38"/>
        <v>178500</v>
      </c>
      <c r="M127" s="16">
        <v>179000</v>
      </c>
      <c r="N127" s="17">
        <v>0.19</v>
      </c>
      <c r="O127" s="18">
        <f t="shared" si="39"/>
        <v>34010</v>
      </c>
      <c r="P127" s="18">
        <f t="shared" si="40"/>
        <v>213010</v>
      </c>
      <c r="Q127" s="16">
        <v>162000</v>
      </c>
      <c r="R127" s="17">
        <v>0.19</v>
      </c>
      <c r="S127" s="18">
        <f t="shared" si="41"/>
        <v>30780</v>
      </c>
      <c r="T127" s="18">
        <f t="shared" si="42"/>
        <v>192780</v>
      </c>
      <c r="U127" s="415">
        <f t="shared" si="53"/>
        <v>178500</v>
      </c>
      <c r="V127" s="415">
        <f t="shared" si="54"/>
        <v>193746.93067824526</v>
      </c>
      <c r="W127" s="415">
        <f t="shared" si="55"/>
        <v>194252.55044131249</v>
      </c>
      <c r="X127" s="415">
        <f t="shared" si="56"/>
        <v>192780</v>
      </c>
      <c r="Y127" s="415">
        <f t="shared" si="57"/>
        <v>194763.33333333334</v>
      </c>
      <c r="Z127" s="416">
        <f t="shared" si="58"/>
        <v>14158.277516075967</v>
      </c>
      <c r="AA127" s="417">
        <f t="shared" si="59"/>
        <v>7.2694779216190414E-2</v>
      </c>
      <c r="AB127" s="418">
        <f t="shared" si="51"/>
        <v>178500</v>
      </c>
      <c r="AC127" s="419" t="str">
        <f t="shared" si="60"/>
        <v>MENOR VALOR</v>
      </c>
    </row>
    <row r="128" spans="1:29" s="1" customFormat="1" ht="15" customHeight="1">
      <c r="A128" s="14">
        <f t="shared" si="61"/>
        <v>119</v>
      </c>
      <c r="B128" s="15">
        <v>25174200</v>
      </c>
      <c r="C128" s="738" t="s">
        <v>1772</v>
      </c>
      <c r="D128" s="738"/>
      <c r="E128" s="15" t="s">
        <v>32</v>
      </c>
      <c r="F128" s="14">
        <v>1</v>
      </c>
      <c r="G128" s="737" t="s">
        <v>1916</v>
      </c>
      <c r="H128" s="737"/>
      <c r="I128" s="16">
        <v>773000</v>
      </c>
      <c r="J128" s="17">
        <v>0.19</v>
      </c>
      <c r="K128" s="18">
        <f t="shared" si="37"/>
        <v>146870</v>
      </c>
      <c r="L128" s="18">
        <f t="shared" si="38"/>
        <v>919870</v>
      </c>
      <c r="M128" s="16">
        <v>925000</v>
      </c>
      <c r="N128" s="17">
        <v>0.19</v>
      </c>
      <c r="O128" s="18">
        <f t="shared" si="39"/>
        <v>175750</v>
      </c>
      <c r="P128" s="18">
        <f t="shared" si="40"/>
        <v>1100750</v>
      </c>
      <c r="Q128" s="16">
        <v>834000</v>
      </c>
      <c r="R128" s="17">
        <v>0.19</v>
      </c>
      <c r="S128" s="18">
        <f t="shared" si="41"/>
        <v>158460</v>
      </c>
      <c r="T128" s="18">
        <f t="shared" si="42"/>
        <v>992460</v>
      </c>
      <c r="U128" s="415">
        <f t="shared" si="53"/>
        <v>919870</v>
      </c>
      <c r="V128" s="415">
        <f t="shared" si="54"/>
        <v>998941.48319434002</v>
      </c>
      <c r="W128" s="415">
        <f t="shared" si="55"/>
        <v>1001634.7590582743</v>
      </c>
      <c r="X128" s="415">
        <f t="shared" si="56"/>
        <v>992460</v>
      </c>
      <c r="Y128" s="415">
        <f t="shared" si="57"/>
        <v>1004360</v>
      </c>
      <c r="Z128" s="416">
        <f t="shared" si="58"/>
        <v>74321.827659622766</v>
      </c>
      <c r="AA128" s="417">
        <f t="shared" si="59"/>
        <v>7.3999191186051583E-2</v>
      </c>
      <c r="AB128" s="418">
        <f t="shared" si="51"/>
        <v>919870</v>
      </c>
      <c r="AC128" s="419" t="str">
        <f t="shared" si="60"/>
        <v>MENOR VALOR</v>
      </c>
    </row>
    <row r="129" spans="1:29" s="1" customFormat="1">
      <c r="A129" s="14">
        <f t="shared" si="61"/>
        <v>120</v>
      </c>
      <c r="B129" s="15">
        <v>39121312</v>
      </c>
      <c r="C129" s="738" t="s">
        <v>1745</v>
      </c>
      <c r="D129" s="738"/>
      <c r="E129" s="15" t="s">
        <v>32</v>
      </c>
      <c r="F129" s="14">
        <v>1</v>
      </c>
      <c r="G129" s="737" t="s">
        <v>1916</v>
      </c>
      <c r="H129" s="737"/>
      <c r="I129" s="16">
        <v>5800000</v>
      </c>
      <c r="J129" s="17">
        <v>0.19</v>
      </c>
      <c r="K129" s="18">
        <f t="shared" si="37"/>
        <v>1102000</v>
      </c>
      <c r="L129" s="18">
        <f t="shared" si="38"/>
        <v>6902000</v>
      </c>
      <c r="M129" s="16">
        <v>7145000</v>
      </c>
      <c r="N129" s="17">
        <v>0.19</v>
      </c>
      <c r="O129" s="18">
        <f t="shared" si="39"/>
        <v>1357550</v>
      </c>
      <c r="P129" s="18">
        <f t="shared" si="40"/>
        <v>8502550</v>
      </c>
      <c r="Q129" s="16">
        <v>6380000</v>
      </c>
      <c r="R129" s="17">
        <v>0.19</v>
      </c>
      <c r="S129" s="18">
        <f t="shared" si="41"/>
        <v>1212200</v>
      </c>
      <c r="T129" s="18">
        <f t="shared" si="42"/>
        <v>7592200</v>
      </c>
      <c r="U129" s="415">
        <f t="shared" si="53"/>
        <v>6902000</v>
      </c>
      <c r="V129" s="415">
        <f t="shared" si="54"/>
        <v>7610129.1589702815</v>
      </c>
      <c r="W129" s="415">
        <f t="shared" si="55"/>
        <v>7637723.4616719037</v>
      </c>
      <c r="X129" s="415">
        <f t="shared" si="56"/>
        <v>7592200</v>
      </c>
      <c r="Y129" s="415">
        <f t="shared" si="57"/>
        <v>7665583.333333333</v>
      </c>
      <c r="Z129" s="416">
        <f t="shared" si="58"/>
        <v>655478.91439940478</v>
      </c>
      <c r="AA129" s="417">
        <f t="shared" si="59"/>
        <v>8.550933254473847E-2</v>
      </c>
      <c r="AB129" s="418">
        <f t="shared" si="51"/>
        <v>6902000</v>
      </c>
      <c r="AC129" s="419" t="str">
        <f t="shared" si="60"/>
        <v>MENOR VALOR</v>
      </c>
    </row>
    <row r="130" spans="1:29" s="1" customFormat="1">
      <c r="A130" s="14">
        <f t="shared" si="61"/>
        <v>121</v>
      </c>
      <c r="B130" s="15">
        <v>31162809</v>
      </c>
      <c r="C130" s="738" t="s">
        <v>1746</v>
      </c>
      <c r="D130" s="738"/>
      <c r="E130" s="15" t="s">
        <v>32</v>
      </c>
      <c r="F130" s="14">
        <v>1</v>
      </c>
      <c r="G130" s="737" t="s">
        <v>1916</v>
      </c>
      <c r="H130" s="737"/>
      <c r="I130" s="16">
        <v>12000000</v>
      </c>
      <c r="J130" s="17">
        <v>0.19</v>
      </c>
      <c r="K130" s="18">
        <f t="shared" si="37"/>
        <v>2280000</v>
      </c>
      <c r="L130" s="18">
        <f t="shared" si="38"/>
        <v>14280000</v>
      </c>
      <c r="M130" s="16">
        <v>14515000</v>
      </c>
      <c r="N130" s="17">
        <v>0.19</v>
      </c>
      <c r="O130" s="18">
        <f t="shared" si="39"/>
        <v>2757850</v>
      </c>
      <c r="P130" s="18">
        <f t="shared" si="40"/>
        <v>17272850</v>
      </c>
      <c r="Q130" s="16">
        <v>12960000</v>
      </c>
      <c r="R130" s="17">
        <v>0.19</v>
      </c>
      <c r="S130" s="18">
        <f t="shared" si="41"/>
        <v>2462400</v>
      </c>
      <c r="T130" s="18">
        <f t="shared" si="42"/>
        <v>15422400</v>
      </c>
      <c r="U130" s="415">
        <f t="shared" si="53"/>
        <v>14280000</v>
      </c>
      <c r="V130" s="415">
        <f t="shared" si="54"/>
        <v>15563145.590389142</v>
      </c>
      <c r="W130" s="415">
        <f t="shared" si="55"/>
        <v>15610424.889049491</v>
      </c>
      <c r="X130" s="415">
        <f t="shared" si="56"/>
        <v>15422400</v>
      </c>
      <c r="Y130" s="415">
        <f t="shared" si="57"/>
        <v>15658416.666666666</v>
      </c>
      <c r="Z130" s="416">
        <f t="shared" si="58"/>
        <v>1233170.8940324893</v>
      </c>
      <c r="AA130" s="417">
        <f t="shared" si="59"/>
        <v>7.8754507577872779E-2</v>
      </c>
      <c r="AB130" s="418">
        <f t="shared" si="51"/>
        <v>14280000</v>
      </c>
      <c r="AC130" s="419" t="str">
        <f t="shared" si="60"/>
        <v>MENOR VALOR</v>
      </c>
    </row>
    <row r="131" spans="1:29" s="1" customFormat="1" ht="33.75" customHeight="1">
      <c r="A131" s="739" t="s">
        <v>1773</v>
      </c>
      <c r="B131" s="739"/>
      <c r="C131" s="739"/>
      <c r="D131" s="739"/>
      <c r="E131" s="421"/>
      <c r="F131" s="421"/>
      <c r="G131" s="421"/>
      <c r="H131" s="421"/>
      <c r="I131" s="24"/>
      <c r="J131" s="17"/>
      <c r="K131" s="18"/>
      <c r="L131" s="18"/>
      <c r="M131" s="24"/>
      <c r="N131" s="17"/>
      <c r="O131" s="18"/>
      <c r="P131" s="18"/>
      <c r="Q131" s="24"/>
      <c r="R131" s="17"/>
      <c r="S131" s="18"/>
      <c r="T131" s="18"/>
      <c r="U131" s="415"/>
      <c r="V131" s="415"/>
      <c r="W131" s="415"/>
      <c r="X131" s="415"/>
      <c r="Y131" s="415"/>
      <c r="Z131" s="416"/>
      <c r="AA131" s="417"/>
      <c r="AB131" s="418"/>
      <c r="AC131" s="419"/>
    </row>
    <row r="132" spans="1:29" s="1" customFormat="1">
      <c r="A132" s="14">
        <f>A130+1</f>
        <v>122</v>
      </c>
      <c r="B132" s="15">
        <v>26111504</v>
      </c>
      <c r="C132" s="738" t="s">
        <v>1885</v>
      </c>
      <c r="D132" s="738"/>
      <c r="E132" s="15" t="s">
        <v>32</v>
      </c>
      <c r="F132" s="14">
        <v>1</v>
      </c>
      <c r="G132" s="16">
        <f>VLOOKUP(C132,[1]RESPUESTOS!$C$208:$I$269,7,FALSE)</f>
        <v>258230</v>
      </c>
      <c r="H132" s="414">
        <f t="shared" ref="H132:H162" si="62">G132*1.051</f>
        <v>271399.73</v>
      </c>
      <c r="I132" s="16">
        <v>357000</v>
      </c>
      <c r="J132" s="17">
        <v>0.19</v>
      </c>
      <c r="K132" s="18">
        <f t="shared" si="37"/>
        <v>67830</v>
      </c>
      <c r="L132" s="18">
        <f t="shared" si="38"/>
        <v>424830</v>
      </c>
      <c r="M132" s="16">
        <v>431000</v>
      </c>
      <c r="N132" s="17">
        <v>0.19</v>
      </c>
      <c r="O132" s="18">
        <f t="shared" si="39"/>
        <v>81890</v>
      </c>
      <c r="P132" s="18">
        <f t="shared" si="40"/>
        <v>512890</v>
      </c>
      <c r="Q132" s="16">
        <v>385000</v>
      </c>
      <c r="R132" s="17">
        <v>0.19</v>
      </c>
      <c r="S132" s="18">
        <f t="shared" si="41"/>
        <v>73150</v>
      </c>
      <c r="T132" s="18">
        <f t="shared" si="42"/>
        <v>458150</v>
      </c>
      <c r="U132" s="415">
        <f t="shared" ref="U132:U170" si="63">MIN(H132,L132,P132,T132)</f>
        <v>271399.73</v>
      </c>
      <c r="V132" s="415">
        <f t="shared" ref="V132:V170" si="64">HARMEAN(H132,L132,P132,T132)</f>
        <v>393278.40627503791</v>
      </c>
      <c r="W132" s="415">
        <f t="shared" ref="W132:W170" si="65">GEOMEAN(H132,L132,P132,T132)</f>
        <v>405708.51971344702</v>
      </c>
      <c r="X132" s="415">
        <f t="shared" ref="X132:X170" si="66">MEDIAN(H132,L132,P132,T132)</f>
        <v>441490</v>
      </c>
      <c r="Y132" s="415">
        <f t="shared" ref="Y132:Y170" si="67">AVERAGE(H132,L132,P132,T132)</f>
        <v>416817.4325</v>
      </c>
      <c r="Z132" s="416">
        <f t="shared" ref="Z132:Z170" si="68">_xlfn.STDEV.P(H132,L132,P132,T132)</f>
        <v>89650.472392097072</v>
      </c>
      <c r="AA132" s="417">
        <f t="shared" ref="AA132:AA170" si="69">+Z132/Y132</f>
        <v>0.21508330842687842</v>
      </c>
      <c r="AB132" s="418">
        <f t="shared" ref="AB132:AB170" si="70">IF(AA132&lt;=0.15,U132,V132)</f>
        <v>393278.40627503791</v>
      </c>
      <c r="AC132" s="419" t="str">
        <f t="shared" ref="AC132:AC170" si="71">IF(AB132=U132,$U$5,IF(AB132=V132,$V$5,IF(AB132=W132,$W$5,IF(AB132=X132,$X$5,IF(AB132=Y132,$Y$5,"ERROR")))))</f>
        <v>MEDIA ARMONICA</v>
      </c>
    </row>
    <row r="133" spans="1:29" s="1" customFormat="1" ht="15" customHeight="1">
      <c r="A133" s="14">
        <f>A132+1</f>
        <v>123</v>
      </c>
      <c r="B133" s="15">
        <v>25174204</v>
      </c>
      <c r="C133" s="738" t="s">
        <v>1711</v>
      </c>
      <c r="D133" s="738"/>
      <c r="E133" s="15" t="s">
        <v>32</v>
      </c>
      <c r="F133" s="14">
        <v>1</v>
      </c>
      <c r="G133" s="737" t="s">
        <v>1916</v>
      </c>
      <c r="H133" s="737"/>
      <c r="I133" s="16">
        <v>2856000</v>
      </c>
      <c r="J133" s="17">
        <v>0.19</v>
      </c>
      <c r="K133" s="18">
        <f t="shared" si="37"/>
        <v>542640</v>
      </c>
      <c r="L133" s="18">
        <f t="shared" si="38"/>
        <v>3398640</v>
      </c>
      <c r="M133" s="16">
        <v>3455000</v>
      </c>
      <c r="N133" s="17">
        <v>0.19</v>
      </c>
      <c r="O133" s="18">
        <f t="shared" si="39"/>
        <v>656450</v>
      </c>
      <c r="P133" s="18">
        <f t="shared" si="40"/>
        <v>4111450</v>
      </c>
      <c r="Q133" s="16">
        <v>3113000</v>
      </c>
      <c r="R133" s="17">
        <v>0.19</v>
      </c>
      <c r="S133" s="18">
        <f t="shared" si="41"/>
        <v>591470</v>
      </c>
      <c r="T133" s="18">
        <f t="shared" si="42"/>
        <v>3704470</v>
      </c>
      <c r="U133" s="415">
        <f t="shared" si="63"/>
        <v>3398640</v>
      </c>
      <c r="V133" s="415">
        <f t="shared" si="64"/>
        <v>3715618.0692150192</v>
      </c>
      <c r="W133" s="415">
        <f t="shared" si="65"/>
        <v>3726851.4857800589</v>
      </c>
      <c r="X133" s="415">
        <f t="shared" si="66"/>
        <v>3704470</v>
      </c>
      <c r="Y133" s="415">
        <f t="shared" si="67"/>
        <v>3738186.6666666665</v>
      </c>
      <c r="Z133" s="416">
        <f t="shared" si="68"/>
        <v>291978.46294242702</v>
      </c>
      <c r="AA133" s="417">
        <f t="shared" si="69"/>
        <v>7.8106977788453685E-2</v>
      </c>
      <c r="AB133" s="418">
        <f t="shared" si="70"/>
        <v>3398640</v>
      </c>
      <c r="AC133" s="419" t="str">
        <f t="shared" si="71"/>
        <v>MENOR VALOR</v>
      </c>
    </row>
    <row r="134" spans="1:29" s="1" customFormat="1" ht="15" customHeight="1">
      <c r="A134" s="14">
        <f t="shared" ref="A134:A170" si="72">A133+1</f>
        <v>124</v>
      </c>
      <c r="B134" s="15">
        <v>25174204</v>
      </c>
      <c r="C134" s="738" t="s">
        <v>1712</v>
      </c>
      <c r="D134" s="738"/>
      <c r="E134" s="15" t="s">
        <v>32</v>
      </c>
      <c r="F134" s="14">
        <v>1</v>
      </c>
      <c r="G134" s="737" t="s">
        <v>1916</v>
      </c>
      <c r="H134" s="737"/>
      <c r="I134" s="16">
        <v>5700000</v>
      </c>
      <c r="J134" s="17">
        <v>0.19</v>
      </c>
      <c r="K134" s="18">
        <f t="shared" si="37"/>
        <v>1083000</v>
      </c>
      <c r="L134" s="18">
        <f t="shared" si="38"/>
        <v>6783000</v>
      </c>
      <c r="M134" s="16">
        <v>6959000</v>
      </c>
      <c r="N134" s="17">
        <v>0.19</v>
      </c>
      <c r="O134" s="18">
        <f t="shared" si="39"/>
        <v>1322210</v>
      </c>
      <c r="P134" s="18">
        <f t="shared" si="40"/>
        <v>8281210</v>
      </c>
      <c r="Q134" s="16">
        <v>6270000</v>
      </c>
      <c r="R134" s="17">
        <v>0.19</v>
      </c>
      <c r="S134" s="18">
        <f t="shared" si="41"/>
        <v>1191300</v>
      </c>
      <c r="T134" s="18">
        <f t="shared" si="42"/>
        <v>7461300</v>
      </c>
      <c r="U134" s="415">
        <f t="shared" si="63"/>
        <v>6783000</v>
      </c>
      <c r="V134" s="415">
        <f t="shared" si="64"/>
        <v>7458834.8009710824</v>
      </c>
      <c r="W134" s="415">
        <f t="shared" si="65"/>
        <v>7483590.9144934928</v>
      </c>
      <c r="X134" s="415">
        <f t="shared" si="66"/>
        <v>7461300</v>
      </c>
      <c r="Y134" s="415">
        <f t="shared" si="67"/>
        <v>7508503.333333333</v>
      </c>
      <c r="Z134" s="416">
        <f t="shared" si="68"/>
        <v>612551.72137180029</v>
      </c>
      <c r="AA134" s="417">
        <f t="shared" si="69"/>
        <v>8.1581068047533706E-2</v>
      </c>
      <c r="AB134" s="418">
        <f t="shared" si="70"/>
        <v>6783000</v>
      </c>
      <c r="AC134" s="419" t="str">
        <f t="shared" si="71"/>
        <v>MENOR VALOR</v>
      </c>
    </row>
    <row r="135" spans="1:29" s="1" customFormat="1" ht="15" customHeight="1">
      <c r="A135" s="14">
        <f t="shared" si="72"/>
        <v>125</v>
      </c>
      <c r="B135" s="15">
        <v>25174204</v>
      </c>
      <c r="C135" s="738" t="s">
        <v>1713</v>
      </c>
      <c r="D135" s="738"/>
      <c r="E135" s="15" t="s">
        <v>32</v>
      </c>
      <c r="F135" s="14">
        <v>1</v>
      </c>
      <c r="G135" s="737" t="s">
        <v>1916</v>
      </c>
      <c r="H135" s="737"/>
      <c r="I135" s="16">
        <v>380000</v>
      </c>
      <c r="J135" s="17">
        <v>0.19</v>
      </c>
      <c r="K135" s="18">
        <f t="shared" ref="K135:K198" si="73">+I135*J135</f>
        <v>72200</v>
      </c>
      <c r="L135" s="18">
        <f t="shared" ref="L135:L198" si="74">+K135+I135</f>
        <v>452200</v>
      </c>
      <c r="M135" s="16">
        <v>459000</v>
      </c>
      <c r="N135" s="17">
        <v>0.19</v>
      </c>
      <c r="O135" s="18">
        <f t="shared" ref="O135:O198" si="75">+M135*N135</f>
        <v>87210</v>
      </c>
      <c r="P135" s="18">
        <f t="shared" ref="P135:P198" si="76">+O135+M135</f>
        <v>546210</v>
      </c>
      <c r="Q135" s="16">
        <v>410000</v>
      </c>
      <c r="R135" s="17">
        <v>0.19</v>
      </c>
      <c r="S135" s="18">
        <f t="shared" ref="S135:S198" si="77">+Q135*R135</f>
        <v>77900</v>
      </c>
      <c r="T135" s="18">
        <f t="shared" ref="T135:T198" si="78">+S135+Q135</f>
        <v>487900</v>
      </c>
      <c r="U135" s="415">
        <f t="shared" si="63"/>
        <v>452200</v>
      </c>
      <c r="V135" s="415">
        <f t="shared" si="64"/>
        <v>492464.56279778562</v>
      </c>
      <c r="W135" s="415">
        <f t="shared" si="65"/>
        <v>493939.40511304798</v>
      </c>
      <c r="X135" s="415">
        <f t="shared" si="66"/>
        <v>487900</v>
      </c>
      <c r="Y135" s="415">
        <f t="shared" si="67"/>
        <v>495436.66666666669</v>
      </c>
      <c r="Z135" s="416">
        <f t="shared" si="68"/>
        <v>38747.653979162256</v>
      </c>
      <c r="AA135" s="417">
        <f t="shared" si="69"/>
        <v>7.8209096310653065E-2</v>
      </c>
      <c r="AB135" s="418">
        <f t="shared" si="70"/>
        <v>452200</v>
      </c>
      <c r="AC135" s="419" t="str">
        <f t="shared" si="71"/>
        <v>MENOR VALOR</v>
      </c>
    </row>
    <row r="136" spans="1:29" s="1" customFormat="1" ht="15" customHeight="1">
      <c r="A136" s="14">
        <f t="shared" si="72"/>
        <v>126</v>
      </c>
      <c r="B136" s="15">
        <v>40151601</v>
      </c>
      <c r="C136" s="738" t="s">
        <v>1714</v>
      </c>
      <c r="D136" s="738"/>
      <c r="E136" s="15" t="s">
        <v>32</v>
      </c>
      <c r="F136" s="14">
        <v>1</v>
      </c>
      <c r="G136" s="737" t="s">
        <v>1916</v>
      </c>
      <c r="H136" s="737"/>
      <c r="I136" s="16">
        <v>1428000</v>
      </c>
      <c r="J136" s="17">
        <v>0.19</v>
      </c>
      <c r="K136" s="18">
        <f t="shared" si="73"/>
        <v>271320</v>
      </c>
      <c r="L136" s="18">
        <f t="shared" si="74"/>
        <v>1699320</v>
      </c>
      <c r="M136" s="16">
        <v>1696000</v>
      </c>
      <c r="N136" s="17">
        <v>0.19</v>
      </c>
      <c r="O136" s="18">
        <f t="shared" si="75"/>
        <v>322240</v>
      </c>
      <c r="P136" s="18">
        <f t="shared" si="76"/>
        <v>2018240</v>
      </c>
      <c r="Q136" s="16">
        <v>1542000</v>
      </c>
      <c r="R136" s="17">
        <v>0.19</v>
      </c>
      <c r="S136" s="18">
        <f t="shared" si="77"/>
        <v>292980</v>
      </c>
      <c r="T136" s="18">
        <f t="shared" si="78"/>
        <v>1834980</v>
      </c>
      <c r="U136" s="415">
        <f t="shared" si="63"/>
        <v>1699320</v>
      </c>
      <c r="V136" s="415">
        <f t="shared" si="64"/>
        <v>1841714.5078225236</v>
      </c>
      <c r="W136" s="415">
        <f t="shared" si="65"/>
        <v>1846261.0364281985</v>
      </c>
      <c r="X136" s="415">
        <f t="shared" si="66"/>
        <v>1834980</v>
      </c>
      <c r="Y136" s="415">
        <f t="shared" si="67"/>
        <v>1850846.6666666667</v>
      </c>
      <c r="Z136" s="416">
        <f t="shared" si="68"/>
        <v>130681.04920845342</v>
      </c>
      <c r="AA136" s="417">
        <f t="shared" si="69"/>
        <v>7.0606091559063097E-2</v>
      </c>
      <c r="AB136" s="418">
        <f t="shared" si="70"/>
        <v>1699320</v>
      </c>
      <c r="AC136" s="419" t="str">
        <f t="shared" si="71"/>
        <v>MENOR VALOR</v>
      </c>
    </row>
    <row r="137" spans="1:29" s="1" customFormat="1" ht="15" customHeight="1">
      <c r="A137" s="14">
        <f t="shared" si="72"/>
        <v>127</v>
      </c>
      <c r="B137" s="15">
        <v>40151601</v>
      </c>
      <c r="C137" s="738" t="s">
        <v>1715</v>
      </c>
      <c r="D137" s="738"/>
      <c r="E137" s="15" t="s">
        <v>32</v>
      </c>
      <c r="F137" s="14">
        <v>1</v>
      </c>
      <c r="G137" s="737" t="s">
        <v>1916</v>
      </c>
      <c r="H137" s="737"/>
      <c r="I137" s="16">
        <v>5712000</v>
      </c>
      <c r="J137" s="17">
        <v>0.19</v>
      </c>
      <c r="K137" s="18">
        <f t="shared" si="73"/>
        <v>1085280</v>
      </c>
      <c r="L137" s="18">
        <f t="shared" si="74"/>
        <v>6797280</v>
      </c>
      <c r="M137" s="16">
        <v>6910000</v>
      </c>
      <c r="N137" s="17">
        <v>0.19</v>
      </c>
      <c r="O137" s="18">
        <f t="shared" si="75"/>
        <v>1312900</v>
      </c>
      <c r="P137" s="18">
        <f t="shared" si="76"/>
        <v>8222900</v>
      </c>
      <c r="Q137" s="16">
        <v>6226000</v>
      </c>
      <c r="R137" s="17">
        <v>0.19</v>
      </c>
      <c r="S137" s="18">
        <f t="shared" si="77"/>
        <v>1182940</v>
      </c>
      <c r="T137" s="18">
        <f t="shared" si="78"/>
        <v>7408940</v>
      </c>
      <c r="U137" s="415">
        <f t="shared" si="63"/>
        <v>6797280</v>
      </c>
      <c r="V137" s="415">
        <f t="shared" si="64"/>
        <v>7431236.1384300385</v>
      </c>
      <c r="W137" s="415">
        <f t="shared" si="65"/>
        <v>7453702.9715601178</v>
      </c>
      <c r="X137" s="415">
        <f t="shared" si="66"/>
        <v>7408940</v>
      </c>
      <c r="Y137" s="415">
        <f t="shared" si="67"/>
        <v>7476373.333333333</v>
      </c>
      <c r="Z137" s="416">
        <f t="shared" si="68"/>
        <v>583956.92588485405</v>
      </c>
      <c r="AA137" s="417">
        <f t="shared" si="69"/>
        <v>7.8106977788453685E-2</v>
      </c>
      <c r="AB137" s="418">
        <f t="shared" si="70"/>
        <v>6797280</v>
      </c>
      <c r="AC137" s="419" t="str">
        <f t="shared" si="71"/>
        <v>MENOR VALOR</v>
      </c>
    </row>
    <row r="138" spans="1:29" s="1" customFormat="1" ht="15" customHeight="1">
      <c r="A138" s="14">
        <f t="shared" si="72"/>
        <v>128</v>
      </c>
      <c r="B138" s="15">
        <v>25173809</v>
      </c>
      <c r="C138" s="738" t="s">
        <v>1909</v>
      </c>
      <c r="D138" s="738"/>
      <c r="E138" s="15" t="s">
        <v>32</v>
      </c>
      <c r="F138" s="14">
        <v>1</v>
      </c>
      <c r="G138" s="737" t="s">
        <v>1916</v>
      </c>
      <c r="H138" s="737"/>
      <c r="I138" s="16">
        <v>261000</v>
      </c>
      <c r="J138" s="17">
        <v>0.19</v>
      </c>
      <c r="K138" s="18">
        <f t="shared" si="73"/>
        <v>49590</v>
      </c>
      <c r="L138" s="18">
        <f t="shared" si="74"/>
        <v>310590</v>
      </c>
      <c r="M138" s="16">
        <v>312000</v>
      </c>
      <c r="N138" s="17">
        <v>0.19</v>
      </c>
      <c r="O138" s="18">
        <f t="shared" si="75"/>
        <v>59280</v>
      </c>
      <c r="P138" s="18">
        <f t="shared" si="76"/>
        <v>371280</v>
      </c>
      <c r="Q138" s="16">
        <v>284000</v>
      </c>
      <c r="R138" s="17">
        <v>0.19</v>
      </c>
      <c r="S138" s="18">
        <f t="shared" si="77"/>
        <v>53960</v>
      </c>
      <c r="T138" s="18">
        <f t="shared" si="78"/>
        <v>337960</v>
      </c>
      <c r="U138" s="415">
        <f t="shared" si="63"/>
        <v>310590</v>
      </c>
      <c r="V138" s="415">
        <f t="shared" si="64"/>
        <v>338142.70801592374</v>
      </c>
      <c r="W138" s="415">
        <f t="shared" si="65"/>
        <v>339040.39228122972</v>
      </c>
      <c r="X138" s="415">
        <f t="shared" si="66"/>
        <v>337960</v>
      </c>
      <c r="Y138" s="415">
        <f t="shared" si="67"/>
        <v>339943.33333333331</v>
      </c>
      <c r="Z138" s="416">
        <f t="shared" si="68"/>
        <v>24816.247813792386</v>
      </c>
      <c r="AA138" s="417">
        <f t="shared" si="69"/>
        <v>7.3001131013381806E-2</v>
      </c>
      <c r="AB138" s="418">
        <f t="shared" si="70"/>
        <v>310590</v>
      </c>
      <c r="AC138" s="419" t="str">
        <f t="shared" si="71"/>
        <v>MENOR VALOR</v>
      </c>
    </row>
    <row r="139" spans="1:29" s="1" customFormat="1" ht="15" customHeight="1">
      <c r="A139" s="14">
        <f t="shared" si="72"/>
        <v>129</v>
      </c>
      <c r="B139" s="15">
        <v>25173809</v>
      </c>
      <c r="C139" s="738" t="s">
        <v>1717</v>
      </c>
      <c r="D139" s="738"/>
      <c r="E139" s="15" t="s">
        <v>32</v>
      </c>
      <c r="F139" s="14">
        <v>1</v>
      </c>
      <c r="G139" s="16">
        <f>VLOOKUP(C139,[1]RESPUESTOS!$C$208:$I$269,7,FALSE)</f>
        <v>171360</v>
      </c>
      <c r="H139" s="414">
        <f t="shared" si="62"/>
        <v>180099.36</v>
      </c>
      <c r="I139" s="16">
        <v>333000</v>
      </c>
      <c r="J139" s="17">
        <v>0.19</v>
      </c>
      <c r="K139" s="18">
        <f t="shared" si="73"/>
        <v>63270</v>
      </c>
      <c r="L139" s="18">
        <f t="shared" si="74"/>
        <v>396270</v>
      </c>
      <c r="M139" s="16">
        <v>401000</v>
      </c>
      <c r="N139" s="17">
        <v>0.19</v>
      </c>
      <c r="O139" s="18">
        <f t="shared" si="75"/>
        <v>76190</v>
      </c>
      <c r="P139" s="18">
        <f t="shared" si="76"/>
        <v>477190</v>
      </c>
      <c r="Q139" s="16">
        <v>362000</v>
      </c>
      <c r="R139" s="17">
        <v>0.19</v>
      </c>
      <c r="S139" s="18">
        <f t="shared" si="77"/>
        <v>68780</v>
      </c>
      <c r="T139" s="18">
        <f t="shared" si="78"/>
        <v>430780</v>
      </c>
      <c r="U139" s="415">
        <f t="shared" si="63"/>
        <v>180099.36</v>
      </c>
      <c r="V139" s="415">
        <f t="shared" si="64"/>
        <v>320179.44428730087</v>
      </c>
      <c r="W139" s="415">
        <f t="shared" si="65"/>
        <v>348026.69523206155</v>
      </c>
      <c r="X139" s="415">
        <f t="shared" si="66"/>
        <v>413525</v>
      </c>
      <c r="Y139" s="415">
        <f t="shared" si="67"/>
        <v>371084.83999999997</v>
      </c>
      <c r="Z139" s="416">
        <f t="shared" si="68"/>
        <v>113942.48874005191</v>
      </c>
      <c r="AA139" s="417">
        <f t="shared" si="69"/>
        <v>0.30705239464929884</v>
      </c>
      <c r="AB139" s="418">
        <f t="shared" si="70"/>
        <v>320179.44428730087</v>
      </c>
      <c r="AC139" s="419" t="str">
        <f t="shared" si="71"/>
        <v>MEDIA ARMONICA</v>
      </c>
    </row>
    <row r="140" spans="1:29" s="1" customFormat="1">
      <c r="A140" s="14">
        <f t="shared" si="72"/>
        <v>130</v>
      </c>
      <c r="B140" s="15">
        <v>25173809</v>
      </c>
      <c r="C140" s="738" t="s">
        <v>1718</v>
      </c>
      <c r="D140" s="738"/>
      <c r="E140" s="15" t="s">
        <v>32</v>
      </c>
      <c r="F140" s="14">
        <v>1</v>
      </c>
      <c r="G140" s="16">
        <f>VLOOKUP(C140,[1]RESPUESTOS!$C$208:$I$269,7,FALSE)</f>
        <v>173740</v>
      </c>
      <c r="H140" s="414">
        <f t="shared" si="62"/>
        <v>182600.74</v>
      </c>
      <c r="I140" s="16">
        <v>261000</v>
      </c>
      <c r="J140" s="17">
        <v>0.19</v>
      </c>
      <c r="K140" s="18">
        <f t="shared" si="73"/>
        <v>49590</v>
      </c>
      <c r="L140" s="18">
        <f t="shared" si="74"/>
        <v>310590</v>
      </c>
      <c r="M140" s="16">
        <v>314000</v>
      </c>
      <c r="N140" s="17">
        <v>0.19</v>
      </c>
      <c r="O140" s="18">
        <f t="shared" si="75"/>
        <v>59660</v>
      </c>
      <c r="P140" s="18">
        <f t="shared" si="76"/>
        <v>373660</v>
      </c>
      <c r="Q140" s="16">
        <v>281000</v>
      </c>
      <c r="R140" s="17">
        <v>0.19</v>
      </c>
      <c r="S140" s="18">
        <f t="shared" si="77"/>
        <v>53390</v>
      </c>
      <c r="T140" s="18">
        <f t="shared" si="78"/>
        <v>334390</v>
      </c>
      <c r="U140" s="415">
        <f t="shared" si="63"/>
        <v>182600.74</v>
      </c>
      <c r="V140" s="415">
        <f t="shared" si="64"/>
        <v>278496.11361439765</v>
      </c>
      <c r="W140" s="415">
        <f t="shared" si="65"/>
        <v>290138.24061222846</v>
      </c>
      <c r="X140" s="415">
        <f t="shared" si="66"/>
        <v>322490</v>
      </c>
      <c r="Y140" s="415">
        <f t="shared" si="67"/>
        <v>300310.185</v>
      </c>
      <c r="Z140" s="416">
        <f t="shared" si="68"/>
        <v>71594.024173828075</v>
      </c>
      <c r="AA140" s="417">
        <f t="shared" si="69"/>
        <v>0.23840025330418971</v>
      </c>
      <c r="AB140" s="418">
        <f t="shared" si="70"/>
        <v>278496.11361439765</v>
      </c>
      <c r="AC140" s="419" t="str">
        <f t="shared" si="71"/>
        <v>MEDIA ARMONICA</v>
      </c>
    </row>
    <row r="141" spans="1:29" s="1" customFormat="1" ht="15" customHeight="1">
      <c r="A141" s="14">
        <f t="shared" si="72"/>
        <v>131</v>
      </c>
      <c r="B141" s="15">
        <v>25173809</v>
      </c>
      <c r="C141" s="738" t="s">
        <v>1719</v>
      </c>
      <c r="D141" s="738"/>
      <c r="E141" s="15" t="s">
        <v>32</v>
      </c>
      <c r="F141" s="14">
        <v>1</v>
      </c>
      <c r="G141" s="737" t="s">
        <v>1916</v>
      </c>
      <c r="H141" s="737"/>
      <c r="I141" s="16">
        <v>214000</v>
      </c>
      <c r="J141" s="17">
        <v>0.19</v>
      </c>
      <c r="K141" s="18">
        <f t="shared" si="73"/>
        <v>40660</v>
      </c>
      <c r="L141" s="18">
        <f t="shared" si="74"/>
        <v>254660</v>
      </c>
      <c r="M141" s="16">
        <v>256000</v>
      </c>
      <c r="N141" s="17">
        <v>0.19</v>
      </c>
      <c r="O141" s="18">
        <f t="shared" si="75"/>
        <v>48640</v>
      </c>
      <c r="P141" s="18">
        <f t="shared" si="76"/>
        <v>304640</v>
      </c>
      <c r="Q141" s="16">
        <v>231000</v>
      </c>
      <c r="R141" s="17">
        <v>0.19</v>
      </c>
      <c r="S141" s="18">
        <f t="shared" si="77"/>
        <v>43890</v>
      </c>
      <c r="T141" s="18">
        <f t="shared" si="78"/>
        <v>274890</v>
      </c>
      <c r="U141" s="415">
        <f t="shared" si="63"/>
        <v>254660</v>
      </c>
      <c r="V141" s="415">
        <f t="shared" si="64"/>
        <v>276569.42150176916</v>
      </c>
      <c r="W141" s="415">
        <f t="shared" si="65"/>
        <v>277312.13061779016</v>
      </c>
      <c r="X141" s="415">
        <f t="shared" si="66"/>
        <v>274890</v>
      </c>
      <c r="Y141" s="415">
        <f t="shared" si="67"/>
        <v>278063.33333333331</v>
      </c>
      <c r="Z141" s="416">
        <f t="shared" si="68"/>
        <v>20527.260465591171</v>
      </c>
      <c r="AA141" s="417">
        <f t="shared" si="69"/>
        <v>7.3822248404768115E-2</v>
      </c>
      <c r="AB141" s="418">
        <f t="shared" si="70"/>
        <v>254660</v>
      </c>
      <c r="AC141" s="419" t="str">
        <f t="shared" si="71"/>
        <v>MENOR VALOR</v>
      </c>
    </row>
    <row r="142" spans="1:29" s="1" customFormat="1">
      <c r="A142" s="14">
        <f t="shared" si="72"/>
        <v>132</v>
      </c>
      <c r="B142" s="15">
        <v>25173809</v>
      </c>
      <c r="C142" s="738" t="s">
        <v>1898</v>
      </c>
      <c r="D142" s="738"/>
      <c r="E142" s="15" t="s">
        <v>32</v>
      </c>
      <c r="F142" s="14">
        <v>1</v>
      </c>
      <c r="G142" s="737" t="s">
        <v>1916</v>
      </c>
      <c r="H142" s="737"/>
      <c r="I142" s="16">
        <v>380000</v>
      </c>
      <c r="J142" s="17">
        <v>0.19</v>
      </c>
      <c r="K142" s="18">
        <f t="shared" si="73"/>
        <v>72200</v>
      </c>
      <c r="L142" s="18">
        <f t="shared" si="74"/>
        <v>452200</v>
      </c>
      <c r="M142" s="16">
        <v>463000</v>
      </c>
      <c r="N142" s="17">
        <v>0.19</v>
      </c>
      <c r="O142" s="18">
        <f t="shared" si="75"/>
        <v>87970</v>
      </c>
      <c r="P142" s="18">
        <f t="shared" si="76"/>
        <v>550970</v>
      </c>
      <c r="Q142" s="16">
        <v>418000</v>
      </c>
      <c r="R142" s="17">
        <v>0.19</v>
      </c>
      <c r="S142" s="18">
        <f t="shared" si="77"/>
        <v>79420</v>
      </c>
      <c r="T142" s="18">
        <f t="shared" si="78"/>
        <v>497420</v>
      </c>
      <c r="U142" s="415">
        <f t="shared" si="63"/>
        <v>452200</v>
      </c>
      <c r="V142" s="415">
        <f t="shared" si="64"/>
        <v>496954.88743436662</v>
      </c>
      <c r="W142" s="415">
        <f t="shared" si="65"/>
        <v>498571.27273103001</v>
      </c>
      <c r="X142" s="415">
        <f t="shared" si="66"/>
        <v>497420</v>
      </c>
      <c r="Y142" s="415">
        <f t="shared" si="67"/>
        <v>500196.66666666669</v>
      </c>
      <c r="Z142" s="416">
        <f t="shared" si="68"/>
        <v>40370.45646949704</v>
      </c>
      <c r="AA142" s="417">
        <f t="shared" si="69"/>
        <v>8.070916733317636E-2</v>
      </c>
      <c r="AB142" s="418">
        <f t="shared" si="70"/>
        <v>452200</v>
      </c>
      <c r="AC142" s="419" t="str">
        <f t="shared" si="71"/>
        <v>MENOR VALOR</v>
      </c>
    </row>
    <row r="143" spans="1:29" s="1" customFormat="1" ht="15" customHeight="1">
      <c r="A143" s="14">
        <f t="shared" si="72"/>
        <v>133</v>
      </c>
      <c r="B143" s="15">
        <v>39121312</v>
      </c>
      <c r="C143" s="738" t="s">
        <v>1720</v>
      </c>
      <c r="D143" s="738"/>
      <c r="E143" s="15" t="s">
        <v>32</v>
      </c>
      <c r="F143" s="14">
        <v>1</v>
      </c>
      <c r="G143" s="16">
        <f>VLOOKUP(C143,[1]RESPUESTOS!$C$208:$I$269,7,FALSE)</f>
        <v>98770</v>
      </c>
      <c r="H143" s="414">
        <f t="shared" si="62"/>
        <v>103807.26999999999</v>
      </c>
      <c r="I143" s="16">
        <v>190000</v>
      </c>
      <c r="J143" s="17">
        <v>0.19</v>
      </c>
      <c r="K143" s="18">
        <f t="shared" si="73"/>
        <v>36100</v>
      </c>
      <c r="L143" s="18">
        <f t="shared" si="74"/>
        <v>226100</v>
      </c>
      <c r="M143" s="16">
        <v>227000</v>
      </c>
      <c r="N143" s="17">
        <v>0.19</v>
      </c>
      <c r="O143" s="18">
        <f t="shared" si="75"/>
        <v>43130</v>
      </c>
      <c r="P143" s="18">
        <f t="shared" si="76"/>
        <v>270130</v>
      </c>
      <c r="Q143" s="16">
        <v>207000</v>
      </c>
      <c r="R143" s="17">
        <v>0.19</v>
      </c>
      <c r="S143" s="18">
        <f t="shared" si="77"/>
        <v>39330</v>
      </c>
      <c r="T143" s="18">
        <f t="shared" si="78"/>
        <v>246330</v>
      </c>
      <c r="U143" s="415">
        <f t="shared" si="63"/>
        <v>103807.26999999999</v>
      </c>
      <c r="V143" s="415">
        <f t="shared" si="64"/>
        <v>183338.4359620458</v>
      </c>
      <c r="W143" s="415">
        <f t="shared" si="65"/>
        <v>198794.61429281923</v>
      </c>
      <c r="X143" s="415">
        <f t="shared" si="66"/>
        <v>236215</v>
      </c>
      <c r="Y143" s="415">
        <f t="shared" si="67"/>
        <v>211591.8175</v>
      </c>
      <c r="Z143" s="416">
        <f t="shared" si="68"/>
        <v>64151.103211557616</v>
      </c>
      <c r="AA143" s="417">
        <f t="shared" si="69"/>
        <v>0.30318328926664478</v>
      </c>
      <c r="AB143" s="418">
        <f t="shared" si="70"/>
        <v>183338.4359620458</v>
      </c>
      <c r="AC143" s="419" t="str">
        <f t="shared" si="71"/>
        <v>MEDIA ARMONICA</v>
      </c>
    </row>
    <row r="144" spans="1:29" s="1" customFormat="1" ht="15" customHeight="1">
      <c r="A144" s="14">
        <f t="shared" si="72"/>
        <v>134</v>
      </c>
      <c r="B144" s="15">
        <v>39121312</v>
      </c>
      <c r="C144" s="738" t="s">
        <v>1721</v>
      </c>
      <c r="D144" s="738"/>
      <c r="E144" s="15" t="s">
        <v>32</v>
      </c>
      <c r="F144" s="14">
        <v>1</v>
      </c>
      <c r="G144" s="16">
        <f>VLOOKUP(C144,[1]RESPUESTOS!$C$208:$I$269,7,FALSE)</f>
        <v>85680</v>
      </c>
      <c r="H144" s="414">
        <f t="shared" si="62"/>
        <v>90049.68</v>
      </c>
      <c r="I144" s="16">
        <v>314000</v>
      </c>
      <c r="J144" s="17">
        <v>0.19</v>
      </c>
      <c r="K144" s="18">
        <f t="shared" si="73"/>
        <v>59660</v>
      </c>
      <c r="L144" s="18">
        <f t="shared" si="74"/>
        <v>373660</v>
      </c>
      <c r="M144" s="16">
        <v>376000</v>
      </c>
      <c r="N144" s="17">
        <v>0.19</v>
      </c>
      <c r="O144" s="18">
        <f t="shared" si="75"/>
        <v>71440</v>
      </c>
      <c r="P144" s="18">
        <f t="shared" si="76"/>
        <v>447440</v>
      </c>
      <c r="Q144" s="16">
        <v>342000</v>
      </c>
      <c r="R144" s="17">
        <v>0.19</v>
      </c>
      <c r="S144" s="18">
        <f t="shared" si="77"/>
        <v>64980</v>
      </c>
      <c r="T144" s="18">
        <f t="shared" si="78"/>
        <v>406980</v>
      </c>
      <c r="U144" s="415">
        <f t="shared" si="63"/>
        <v>90049.68</v>
      </c>
      <c r="V144" s="415">
        <f t="shared" si="64"/>
        <v>216529.06423146254</v>
      </c>
      <c r="W144" s="415">
        <f t="shared" si="65"/>
        <v>279779.99899085012</v>
      </c>
      <c r="X144" s="415">
        <f t="shared" si="66"/>
        <v>390320</v>
      </c>
      <c r="Y144" s="415">
        <f t="shared" si="67"/>
        <v>329532.42</v>
      </c>
      <c r="Z144" s="416">
        <f t="shared" si="68"/>
        <v>140712.07405894212</v>
      </c>
      <c r="AA144" s="417">
        <f t="shared" si="69"/>
        <v>0.42700525204452455</v>
      </c>
      <c r="AB144" s="418">
        <f t="shared" si="70"/>
        <v>216529.06423146254</v>
      </c>
      <c r="AC144" s="419" t="str">
        <f t="shared" si="71"/>
        <v>MEDIA ARMONICA</v>
      </c>
    </row>
    <row r="145" spans="1:29" s="1" customFormat="1" ht="15" customHeight="1">
      <c r="A145" s="14">
        <f t="shared" si="72"/>
        <v>135</v>
      </c>
      <c r="B145" s="15">
        <v>39121312</v>
      </c>
      <c r="C145" s="738" t="s">
        <v>1722</v>
      </c>
      <c r="D145" s="738"/>
      <c r="E145" s="15" t="s">
        <v>32</v>
      </c>
      <c r="F145" s="14">
        <v>1</v>
      </c>
      <c r="G145" s="16">
        <f>VLOOKUP(C145,[1]RESPUESTOS!$C$208:$I$269,7,FALSE)</f>
        <v>79730</v>
      </c>
      <c r="H145" s="414">
        <f t="shared" si="62"/>
        <v>83796.23</v>
      </c>
      <c r="I145" s="16">
        <v>397000</v>
      </c>
      <c r="J145" s="17">
        <v>0.19</v>
      </c>
      <c r="K145" s="18">
        <f t="shared" si="73"/>
        <v>75430</v>
      </c>
      <c r="L145" s="18">
        <f t="shared" si="74"/>
        <v>472430</v>
      </c>
      <c r="M145" s="16">
        <v>475000</v>
      </c>
      <c r="N145" s="17">
        <v>0.19</v>
      </c>
      <c r="O145" s="18">
        <f t="shared" si="75"/>
        <v>90250</v>
      </c>
      <c r="P145" s="18">
        <f t="shared" si="76"/>
        <v>565250</v>
      </c>
      <c r="Q145" s="16">
        <v>432000</v>
      </c>
      <c r="R145" s="17">
        <v>0.19</v>
      </c>
      <c r="S145" s="18">
        <f t="shared" si="77"/>
        <v>82080</v>
      </c>
      <c r="T145" s="18">
        <f t="shared" si="78"/>
        <v>514080</v>
      </c>
      <c r="U145" s="415">
        <f t="shared" si="63"/>
        <v>83796.23</v>
      </c>
      <c r="V145" s="415">
        <f t="shared" si="64"/>
        <v>225164.64832257599</v>
      </c>
      <c r="W145" s="415">
        <f t="shared" si="65"/>
        <v>327497.73963917315</v>
      </c>
      <c r="X145" s="415">
        <f t="shared" si="66"/>
        <v>493255</v>
      </c>
      <c r="Y145" s="415">
        <f t="shared" si="67"/>
        <v>408889.0575</v>
      </c>
      <c r="Z145" s="416">
        <f t="shared" si="68"/>
        <v>190549.65008447249</v>
      </c>
      <c r="AA145" s="417">
        <f t="shared" si="69"/>
        <v>0.46601797379836335</v>
      </c>
      <c r="AB145" s="418">
        <f t="shared" si="70"/>
        <v>225164.64832257599</v>
      </c>
      <c r="AC145" s="419" t="str">
        <f t="shared" si="71"/>
        <v>MEDIA ARMONICA</v>
      </c>
    </row>
    <row r="146" spans="1:29" s="1" customFormat="1" ht="15" customHeight="1">
      <c r="A146" s="14">
        <f t="shared" si="72"/>
        <v>136</v>
      </c>
      <c r="B146" s="15">
        <v>39121312</v>
      </c>
      <c r="C146" s="738" t="s">
        <v>1774</v>
      </c>
      <c r="D146" s="738"/>
      <c r="E146" s="15" t="s">
        <v>32</v>
      </c>
      <c r="F146" s="14">
        <v>1</v>
      </c>
      <c r="G146" s="737" t="s">
        <v>1916</v>
      </c>
      <c r="H146" s="737"/>
      <c r="I146" s="16">
        <v>397000</v>
      </c>
      <c r="J146" s="17">
        <v>0.19</v>
      </c>
      <c r="K146" s="18">
        <f t="shared" si="73"/>
        <v>75430</v>
      </c>
      <c r="L146" s="18">
        <f t="shared" si="74"/>
        <v>472430</v>
      </c>
      <c r="M146" s="16">
        <v>483000</v>
      </c>
      <c r="N146" s="17">
        <v>0.19</v>
      </c>
      <c r="O146" s="18">
        <f t="shared" si="75"/>
        <v>91770</v>
      </c>
      <c r="P146" s="18">
        <f t="shared" si="76"/>
        <v>574770</v>
      </c>
      <c r="Q146" s="16">
        <v>436000</v>
      </c>
      <c r="R146" s="17">
        <v>0.19</v>
      </c>
      <c r="S146" s="18">
        <f t="shared" si="77"/>
        <v>82840</v>
      </c>
      <c r="T146" s="18">
        <f t="shared" si="78"/>
        <v>518840</v>
      </c>
      <c r="U146" s="415">
        <f t="shared" si="63"/>
        <v>472430</v>
      </c>
      <c r="V146" s="415">
        <f t="shared" si="64"/>
        <v>518679.50548371568</v>
      </c>
      <c r="W146" s="415">
        <f t="shared" si="65"/>
        <v>520341.34713840665</v>
      </c>
      <c r="X146" s="415">
        <f t="shared" si="66"/>
        <v>518840</v>
      </c>
      <c r="Y146" s="415">
        <f t="shared" si="67"/>
        <v>522013.33333333331</v>
      </c>
      <c r="Z146" s="416">
        <f t="shared" si="68"/>
        <v>41840.342839045778</v>
      </c>
      <c r="AA146" s="417">
        <f t="shared" si="69"/>
        <v>8.0151866182943815E-2</v>
      </c>
      <c r="AB146" s="418">
        <f t="shared" si="70"/>
        <v>472430</v>
      </c>
      <c r="AC146" s="419" t="str">
        <f t="shared" si="71"/>
        <v>MENOR VALOR</v>
      </c>
    </row>
    <row r="147" spans="1:29" s="1" customFormat="1" ht="15" customHeight="1">
      <c r="A147" s="14">
        <f t="shared" si="72"/>
        <v>137</v>
      </c>
      <c r="B147" s="15">
        <v>25173809</v>
      </c>
      <c r="C147" s="738" t="s">
        <v>1724</v>
      </c>
      <c r="D147" s="738"/>
      <c r="E147" s="15" t="s">
        <v>32</v>
      </c>
      <c r="F147" s="14">
        <v>1</v>
      </c>
      <c r="G147" s="16">
        <f>VLOOKUP(C147,[1]RESPUESTOS!$C$208:$I$269,7,FALSE)</f>
        <v>210630</v>
      </c>
      <c r="H147" s="414">
        <f t="shared" si="62"/>
        <v>221372.12999999998</v>
      </c>
      <c r="I147" s="16">
        <v>297000</v>
      </c>
      <c r="J147" s="17">
        <v>0.19</v>
      </c>
      <c r="K147" s="18">
        <f t="shared" si="73"/>
        <v>56430</v>
      </c>
      <c r="L147" s="18">
        <f t="shared" si="74"/>
        <v>353430</v>
      </c>
      <c r="M147" s="16">
        <v>365000</v>
      </c>
      <c r="N147" s="17">
        <v>0.19</v>
      </c>
      <c r="O147" s="18">
        <f t="shared" si="75"/>
        <v>69350</v>
      </c>
      <c r="P147" s="18">
        <f t="shared" si="76"/>
        <v>434350</v>
      </c>
      <c r="Q147" s="16">
        <v>326000</v>
      </c>
      <c r="R147" s="17">
        <v>0.19</v>
      </c>
      <c r="S147" s="18">
        <f t="shared" si="77"/>
        <v>61940</v>
      </c>
      <c r="T147" s="18">
        <f t="shared" si="78"/>
        <v>387940</v>
      </c>
      <c r="U147" s="415">
        <f t="shared" si="63"/>
        <v>221372.12999999998</v>
      </c>
      <c r="V147" s="415">
        <f t="shared" si="64"/>
        <v>327152.76199681021</v>
      </c>
      <c r="W147" s="415">
        <f t="shared" si="65"/>
        <v>338850.15251521691</v>
      </c>
      <c r="X147" s="415">
        <f t="shared" si="66"/>
        <v>370685</v>
      </c>
      <c r="Y147" s="415">
        <f t="shared" si="67"/>
        <v>349273.03249999997</v>
      </c>
      <c r="Z147" s="416">
        <f t="shared" si="68"/>
        <v>79229.32855602265</v>
      </c>
      <c r="AA147" s="417">
        <f t="shared" si="69"/>
        <v>0.22684066957280091</v>
      </c>
      <c r="AB147" s="418">
        <f t="shared" si="70"/>
        <v>327152.76199681021</v>
      </c>
      <c r="AC147" s="419" t="str">
        <f t="shared" si="71"/>
        <v>MEDIA ARMONICA</v>
      </c>
    </row>
    <row r="148" spans="1:29" s="1" customFormat="1" ht="15" customHeight="1">
      <c r="A148" s="14">
        <f t="shared" si="72"/>
        <v>138</v>
      </c>
      <c r="B148" s="15">
        <v>25173809</v>
      </c>
      <c r="C148" s="738" t="s">
        <v>1725</v>
      </c>
      <c r="D148" s="738"/>
      <c r="E148" s="15" t="s">
        <v>32</v>
      </c>
      <c r="F148" s="14">
        <v>1</v>
      </c>
      <c r="G148" s="16">
        <f>VLOOKUP(C148,[1]RESPUESTOS!$C$208:$I$269,7,FALSE)</f>
        <v>60690</v>
      </c>
      <c r="H148" s="414">
        <f t="shared" si="62"/>
        <v>63785.189999999995</v>
      </c>
      <c r="I148" s="16">
        <v>333000</v>
      </c>
      <c r="J148" s="17">
        <v>0.19</v>
      </c>
      <c r="K148" s="18">
        <f t="shared" si="73"/>
        <v>63270</v>
      </c>
      <c r="L148" s="18">
        <f t="shared" si="74"/>
        <v>396270</v>
      </c>
      <c r="M148" s="16">
        <v>398000</v>
      </c>
      <c r="N148" s="17">
        <v>0.19</v>
      </c>
      <c r="O148" s="18">
        <f t="shared" si="75"/>
        <v>75620</v>
      </c>
      <c r="P148" s="18">
        <f t="shared" si="76"/>
        <v>473620</v>
      </c>
      <c r="Q148" s="16">
        <v>359000</v>
      </c>
      <c r="R148" s="17">
        <v>0.19</v>
      </c>
      <c r="S148" s="18">
        <f t="shared" si="77"/>
        <v>68210</v>
      </c>
      <c r="T148" s="18">
        <f t="shared" si="78"/>
        <v>427210</v>
      </c>
      <c r="U148" s="415">
        <f t="shared" si="63"/>
        <v>63785.189999999995</v>
      </c>
      <c r="V148" s="415">
        <f t="shared" si="64"/>
        <v>176574.56807950104</v>
      </c>
      <c r="W148" s="415">
        <f t="shared" si="65"/>
        <v>267421.07049242349</v>
      </c>
      <c r="X148" s="415">
        <f t="shared" si="66"/>
        <v>411740</v>
      </c>
      <c r="Y148" s="415">
        <f t="shared" si="67"/>
        <v>340221.29749999999</v>
      </c>
      <c r="Z148" s="416">
        <f t="shared" si="68"/>
        <v>161957.26810875305</v>
      </c>
      <c r="AA148" s="417">
        <f t="shared" si="69"/>
        <v>0.47603506687806063</v>
      </c>
      <c r="AB148" s="418">
        <f t="shared" si="70"/>
        <v>176574.56807950104</v>
      </c>
      <c r="AC148" s="419" t="str">
        <f t="shared" si="71"/>
        <v>MEDIA ARMONICA</v>
      </c>
    </row>
    <row r="149" spans="1:29" s="1" customFormat="1" ht="25.5" customHeight="1">
      <c r="A149" s="14">
        <f t="shared" si="72"/>
        <v>139</v>
      </c>
      <c r="B149" s="15">
        <v>31162809</v>
      </c>
      <c r="C149" s="738" t="s">
        <v>1726</v>
      </c>
      <c r="D149" s="738"/>
      <c r="E149" s="15" t="s">
        <v>1727</v>
      </c>
      <c r="F149" s="14">
        <v>1</v>
      </c>
      <c r="G149" s="16">
        <f>VLOOKUP(C149,[1]RESPUESTOS!$C$208:$I$269,7,FALSE)</f>
        <v>133280</v>
      </c>
      <c r="H149" s="414">
        <f t="shared" si="62"/>
        <v>140077.28</v>
      </c>
      <c r="I149" s="16">
        <v>416000</v>
      </c>
      <c r="J149" s="17">
        <v>0.19</v>
      </c>
      <c r="K149" s="18">
        <f t="shared" si="73"/>
        <v>79040</v>
      </c>
      <c r="L149" s="18">
        <f t="shared" si="74"/>
        <v>495040</v>
      </c>
      <c r="M149" s="16">
        <v>498000</v>
      </c>
      <c r="N149" s="17">
        <v>0.19</v>
      </c>
      <c r="O149" s="18">
        <f t="shared" si="75"/>
        <v>94620</v>
      </c>
      <c r="P149" s="18">
        <f t="shared" si="76"/>
        <v>592620</v>
      </c>
      <c r="Q149" s="16">
        <v>449000</v>
      </c>
      <c r="R149" s="17">
        <v>0.19</v>
      </c>
      <c r="S149" s="18">
        <f t="shared" si="77"/>
        <v>85310</v>
      </c>
      <c r="T149" s="18">
        <f t="shared" si="78"/>
        <v>534310</v>
      </c>
      <c r="U149" s="415">
        <f t="shared" si="63"/>
        <v>140077.28</v>
      </c>
      <c r="V149" s="415">
        <f t="shared" si="64"/>
        <v>314516.10017158586</v>
      </c>
      <c r="W149" s="415">
        <f t="shared" si="65"/>
        <v>384941.20339783689</v>
      </c>
      <c r="X149" s="415">
        <f t="shared" si="66"/>
        <v>514675</v>
      </c>
      <c r="Y149" s="415">
        <f t="shared" si="67"/>
        <v>440511.82</v>
      </c>
      <c r="Z149" s="416">
        <f t="shared" si="68"/>
        <v>176896.3200813889</v>
      </c>
      <c r="AA149" s="417">
        <f t="shared" si="69"/>
        <v>0.40156997394846045</v>
      </c>
      <c r="AB149" s="418">
        <f t="shared" si="70"/>
        <v>314516.10017158586</v>
      </c>
      <c r="AC149" s="419" t="str">
        <f t="shared" si="71"/>
        <v>MEDIA ARMONICA</v>
      </c>
    </row>
    <row r="150" spans="1:29" s="1" customFormat="1" ht="15" customHeight="1">
      <c r="A150" s="14">
        <f t="shared" si="72"/>
        <v>140</v>
      </c>
      <c r="B150" s="15">
        <v>31171503</v>
      </c>
      <c r="C150" s="738" t="s">
        <v>1758</v>
      </c>
      <c r="D150" s="738"/>
      <c r="E150" s="15" t="s">
        <v>32</v>
      </c>
      <c r="F150" s="14">
        <v>1</v>
      </c>
      <c r="G150" s="16">
        <f>VLOOKUP(C150,[1]RESPUESTOS!$C$208:$I$269,7,FALSE)</f>
        <v>452200</v>
      </c>
      <c r="H150" s="414">
        <f t="shared" si="62"/>
        <v>475262.19999999995</v>
      </c>
      <c r="I150" s="16">
        <v>654000</v>
      </c>
      <c r="J150" s="17">
        <v>0.19</v>
      </c>
      <c r="K150" s="18">
        <f t="shared" si="73"/>
        <v>124260</v>
      </c>
      <c r="L150" s="18">
        <f t="shared" si="74"/>
        <v>778260</v>
      </c>
      <c r="M150" s="16">
        <v>783000</v>
      </c>
      <c r="N150" s="17">
        <v>0.19</v>
      </c>
      <c r="O150" s="18">
        <f t="shared" si="75"/>
        <v>148770</v>
      </c>
      <c r="P150" s="18">
        <f t="shared" si="76"/>
        <v>931770</v>
      </c>
      <c r="Q150" s="16">
        <v>706000</v>
      </c>
      <c r="R150" s="17">
        <v>0.19</v>
      </c>
      <c r="S150" s="18">
        <f t="shared" si="77"/>
        <v>134140</v>
      </c>
      <c r="T150" s="18">
        <f t="shared" si="78"/>
        <v>840140</v>
      </c>
      <c r="U150" s="415">
        <f t="shared" si="63"/>
        <v>475262.19999999995</v>
      </c>
      <c r="V150" s="415">
        <f t="shared" si="64"/>
        <v>707648.55631362251</v>
      </c>
      <c r="W150" s="415">
        <f t="shared" si="65"/>
        <v>733549.78208206524</v>
      </c>
      <c r="X150" s="415">
        <f t="shared" si="66"/>
        <v>809200</v>
      </c>
      <c r="Y150" s="415">
        <f t="shared" si="67"/>
        <v>756358.05</v>
      </c>
      <c r="Z150" s="416">
        <f t="shared" si="68"/>
        <v>171233.27629992762</v>
      </c>
      <c r="AA150" s="417">
        <f t="shared" si="69"/>
        <v>0.2263918210428614</v>
      </c>
      <c r="AB150" s="418">
        <f t="shared" si="70"/>
        <v>707648.55631362251</v>
      </c>
      <c r="AC150" s="419" t="str">
        <f t="shared" si="71"/>
        <v>MEDIA ARMONICA</v>
      </c>
    </row>
    <row r="151" spans="1:29" s="1" customFormat="1" ht="15" customHeight="1">
      <c r="A151" s="14">
        <f t="shared" si="72"/>
        <v>141</v>
      </c>
      <c r="B151" s="15">
        <v>40161513</v>
      </c>
      <c r="C151" s="738" t="s">
        <v>1759</v>
      </c>
      <c r="D151" s="738"/>
      <c r="E151" s="15" t="s">
        <v>32</v>
      </c>
      <c r="F151" s="14">
        <v>1</v>
      </c>
      <c r="G151" s="16">
        <f>VLOOKUP(C151,[1]RESPUESTOS!$C$208:$I$269,7,FALSE)</f>
        <v>271320</v>
      </c>
      <c r="H151" s="414">
        <f t="shared" si="62"/>
        <v>285157.32</v>
      </c>
      <c r="I151" s="16">
        <v>450000</v>
      </c>
      <c r="J151" s="17">
        <v>0.19</v>
      </c>
      <c r="K151" s="18">
        <f t="shared" si="73"/>
        <v>85500</v>
      </c>
      <c r="L151" s="18">
        <f t="shared" si="74"/>
        <v>535500</v>
      </c>
      <c r="M151" s="16">
        <v>548000</v>
      </c>
      <c r="N151" s="17">
        <v>0.19</v>
      </c>
      <c r="O151" s="18">
        <f t="shared" si="75"/>
        <v>104120</v>
      </c>
      <c r="P151" s="18">
        <f t="shared" si="76"/>
        <v>652120</v>
      </c>
      <c r="Q151" s="16">
        <v>490000</v>
      </c>
      <c r="R151" s="17">
        <v>0.19</v>
      </c>
      <c r="S151" s="18">
        <f t="shared" si="77"/>
        <v>93100</v>
      </c>
      <c r="T151" s="18">
        <f t="shared" si="78"/>
        <v>583100</v>
      </c>
      <c r="U151" s="415">
        <f t="shared" si="63"/>
        <v>285157.32</v>
      </c>
      <c r="V151" s="415">
        <f t="shared" si="64"/>
        <v>463892.81082865136</v>
      </c>
      <c r="W151" s="415">
        <f t="shared" si="65"/>
        <v>490883.73256811325</v>
      </c>
      <c r="X151" s="415">
        <f t="shared" si="66"/>
        <v>559300</v>
      </c>
      <c r="Y151" s="415">
        <f t="shared" si="67"/>
        <v>513969.33</v>
      </c>
      <c r="Z151" s="416">
        <f t="shared" si="68"/>
        <v>138458.62453002596</v>
      </c>
      <c r="AA151" s="417">
        <f t="shared" si="69"/>
        <v>0.26939083024667243</v>
      </c>
      <c r="AB151" s="418">
        <f t="shared" si="70"/>
        <v>463892.81082865136</v>
      </c>
      <c r="AC151" s="419" t="str">
        <f t="shared" si="71"/>
        <v>MEDIA ARMONICA</v>
      </c>
    </row>
    <row r="152" spans="1:29" s="1" customFormat="1" ht="15" customHeight="1">
      <c r="A152" s="14">
        <f t="shared" si="72"/>
        <v>142</v>
      </c>
      <c r="B152" s="15">
        <v>40161504</v>
      </c>
      <c r="C152" s="738" t="s">
        <v>1760</v>
      </c>
      <c r="D152" s="738"/>
      <c r="E152" s="15" t="s">
        <v>32</v>
      </c>
      <c r="F152" s="14">
        <v>1</v>
      </c>
      <c r="G152" s="16">
        <f>VLOOKUP(C152,[1]RESPUESTOS!$C$208:$I$269,7,FALSE)</f>
        <v>186830</v>
      </c>
      <c r="H152" s="414">
        <f t="shared" si="62"/>
        <v>196358.33</v>
      </c>
      <c r="I152" s="16">
        <v>620000</v>
      </c>
      <c r="J152" s="17">
        <v>0.19</v>
      </c>
      <c r="K152" s="18">
        <f t="shared" si="73"/>
        <v>117800</v>
      </c>
      <c r="L152" s="18">
        <f t="shared" si="74"/>
        <v>737800</v>
      </c>
      <c r="M152" s="16">
        <v>750000</v>
      </c>
      <c r="N152" s="17">
        <v>0.19</v>
      </c>
      <c r="O152" s="18">
        <f t="shared" si="75"/>
        <v>142500</v>
      </c>
      <c r="P152" s="18">
        <f t="shared" si="76"/>
        <v>892500</v>
      </c>
      <c r="Q152" s="16">
        <v>682000</v>
      </c>
      <c r="R152" s="17">
        <v>0.19</v>
      </c>
      <c r="S152" s="18">
        <f t="shared" si="77"/>
        <v>129580</v>
      </c>
      <c r="T152" s="18">
        <f t="shared" si="78"/>
        <v>811580</v>
      </c>
      <c r="U152" s="415">
        <f t="shared" si="63"/>
        <v>196358.33</v>
      </c>
      <c r="V152" s="415">
        <f t="shared" si="64"/>
        <v>454508.0776858154</v>
      </c>
      <c r="W152" s="415">
        <f t="shared" si="65"/>
        <v>569156.7429115182</v>
      </c>
      <c r="X152" s="415">
        <f t="shared" si="66"/>
        <v>774690</v>
      </c>
      <c r="Y152" s="415">
        <f t="shared" si="67"/>
        <v>659559.58250000002</v>
      </c>
      <c r="Z152" s="416">
        <f t="shared" si="68"/>
        <v>272969.04984360933</v>
      </c>
      <c r="AA152" s="417">
        <f t="shared" si="69"/>
        <v>0.41386564168917872</v>
      </c>
      <c r="AB152" s="418">
        <f t="shared" si="70"/>
        <v>454508.0776858154</v>
      </c>
      <c r="AC152" s="419" t="str">
        <f t="shared" si="71"/>
        <v>MEDIA ARMONICA</v>
      </c>
    </row>
    <row r="153" spans="1:29" s="1" customFormat="1" ht="15" customHeight="1">
      <c r="A153" s="14">
        <f t="shared" si="72"/>
        <v>143</v>
      </c>
      <c r="B153" s="15">
        <v>78181504</v>
      </c>
      <c r="C153" s="738" t="s">
        <v>1775</v>
      </c>
      <c r="D153" s="738"/>
      <c r="E153" s="15" t="s">
        <v>32</v>
      </c>
      <c r="F153" s="14">
        <v>1</v>
      </c>
      <c r="G153" s="16">
        <f>VLOOKUP(C153,[1]RESPUESTOS!$C$208:$I$269,7,FALSE)</f>
        <v>195160</v>
      </c>
      <c r="H153" s="414">
        <f t="shared" si="62"/>
        <v>205113.15999999997</v>
      </c>
      <c r="I153" s="16">
        <v>468000</v>
      </c>
      <c r="J153" s="17">
        <v>0.19</v>
      </c>
      <c r="K153" s="18">
        <f t="shared" si="73"/>
        <v>88920</v>
      </c>
      <c r="L153" s="18">
        <f t="shared" si="74"/>
        <v>556920</v>
      </c>
      <c r="M153" s="16">
        <v>561000</v>
      </c>
      <c r="N153" s="17">
        <v>0.19</v>
      </c>
      <c r="O153" s="18">
        <f t="shared" si="75"/>
        <v>106590</v>
      </c>
      <c r="P153" s="18">
        <f t="shared" si="76"/>
        <v>667590</v>
      </c>
      <c r="Q153" s="16">
        <v>510000</v>
      </c>
      <c r="R153" s="17">
        <v>0.19</v>
      </c>
      <c r="S153" s="18">
        <f t="shared" si="77"/>
        <v>96900</v>
      </c>
      <c r="T153" s="18">
        <f t="shared" si="78"/>
        <v>606900</v>
      </c>
      <c r="U153" s="415">
        <f t="shared" si="63"/>
        <v>205113.15999999997</v>
      </c>
      <c r="V153" s="415">
        <f t="shared" si="64"/>
        <v>407473.43365399865</v>
      </c>
      <c r="W153" s="415">
        <f t="shared" si="65"/>
        <v>463824.11545406742</v>
      </c>
      <c r="X153" s="415">
        <f t="shared" si="66"/>
        <v>581910</v>
      </c>
      <c r="Y153" s="415">
        <f t="shared" si="67"/>
        <v>509130.79</v>
      </c>
      <c r="Z153" s="416">
        <f t="shared" si="68"/>
        <v>179846.23126513467</v>
      </c>
      <c r="AA153" s="417">
        <f t="shared" si="69"/>
        <v>0.35324171076971139</v>
      </c>
      <c r="AB153" s="418">
        <f t="shared" si="70"/>
        <v>407473.43365399865</v>
      </c>
      <c r="AC153" s="419" t="str">
        <f t="shared" si="71"/>
        <v>MEDIA ARMONICA</v>
      </c>
    </row>
    <row r="154" spans="1:29" s="1" customFormat="1">
      <c r="A154" s="14">
        <f t="shared" si="72"/>
        <v>144</v>
      </c>
      <c r="B154" s="15">
        <v>40161504</v>
      </c>
      <c r="C154" s="738" t="s">
        <v>1732</v>
      </c>
      <c r="D154" s="738"/>
      <c r="E154" s="15" t="s">
        <v>32</v>
      </c>
      <c r="F154" s="14">
        <v>1</v>
      </c>
      <c r="G154" s="16">
        <f>VLOOKUP(C154,[1]RESPUESTOS!$C$208:$I$269,7,FALSE)</f>
        <v>141610</v>
      </c>
      <c r="H154" s="414">
        <f t="shared" si="62"/>
        <v>148832.10999999999</v>
      </c>
      <c r="I154" s="16">
        <v>450000</v>
      </c>
      <c r="J154" s="17">
        <v>0.19</v>
      </c>
      <c r="K154" s="18">
        <f t="shared" si="73"/>
        <v>85500</v>
      </c>
      <c r="L154" s="18">
        <f t="shared" si="74"/>
        <v>535500</v>
      </c>
      <c r="M154" s="16">
        <v>554000</v>
      </c>
      <c r="N154" s="17">
        <v>0.19</v>
      </c>
      <c r="O154" s="18">
        <f t="shared" si="75"/>
        <v>105260</v>
      </c>
      <c r="P154" s="18">
        <f t="shared" si="76"/>
        <v>659260</v>
      </c>
      <c r="Q154" s="16">
        <v>495000</v>
      </c>
      <c r="R154" s="17">
        <v>0.19</v>
      </c>
      <c r="S154" s="18">
        <f t="shared" si="77"/>
        <v>94050</v>
      </c>
      <c r="T154" s="18">
        <f t="shared" si="78"/>
        <v>589050</v>
      </c>
      <c r="U154" s="415">
        <f t="shared" si="63"/>
        <v>148832.10999999999</v>
      </c>
      <c r="V154" s="415">
        <f t="shared" si="64"/>
        <v>338957.34709686751</v>
      </c>
      <c r="W154" s="415">
        <f t="shared" si="65"/>
        <v>419436.52836436313</v>
      </c>
      <c r="X154" s="415">
        <f t="shared" si="66"/>
        <v>562275</v>
      </c>
      <c r="Y154" s="415">
        <f t="shared" si="67"/>
        <v>483160.52749999997</v>
      </c>
      <c r="Z154" s="416">
        <f t="shared" si="68"/>
        <v>197951.07711928422</v>
      </c>
      <c r="AA154" s="417">
        <f t="shared" si="69"/>
        <v>0.40970043257369415</v>
      </c>
      <c r="AB154" s="418">
        <f t="shared" si="70"/>
        <v>338957.34709686751</v>
      </c>
      <c r="AC154" s="419" t="str">
        <f t="shared" si="71"/>
        <v>MEDIA ARMONICA</v>
      </c>
    </row>
    <row r="155" spans="1:29" s="1" customFormat="1" ht="15" customHeight="1">
      <c r="A155" s="14">
        <f t="shared" si="72"/>
        <v>145</v>
      </c>
      <c r="B155" s="15">
        <v>40161505</v>
      </c>
      <c r="C155" s="738" t="s">
        <v>1901</v>
      </c>
      <c r="D155" s="738"/>
      <c r="E155" s="15" t="s">
        <v>32</v>
      </c>
      <c r="F155" s="14">
        <v>1</v>
      </c>
      <c r="G155" s="737" t="s">
        <v>1916</v>
      </c>
      <c r="H155" s="737"/>
      <c r="I155" s="16">
        <v>571000</v>
      </c>
      <c r="J155" s="17">
        <v>0.19</v>
      </c>
      <c r="K155" s="18">
        <f t="shared" si="73"/>
        <v>108490</v>
      </c>
      <c r="L155" s="18">
        <f t="shared" si="74"/>
        <v>679490</v>
      </c>
      <c r="M155" s="16">
        <v>690000</v>
      </c>
      <c r="N155" s="17">
        <v>0.19</v>
      </c>
      <c r="O155" s="18">
        <f t="shared" si="75"/>
        <v>131100</v>
      </c>
      <c r="P155" s="18">
        <f t="shared" si="76"/>
        <v>821100</v>
      </c>
      <c r="Q155" s="16">
        <v>622000</v>
      </c>
      <c r="R155" s="17">
        <v>0.19</v>
      </c>
      <c r="S155" s="18">
        <f t="shared" si="77"/>
        <v>118180</v>
      </c>
      <c r="T155" s="18">
        <f t="shared" si="78"/>
        <v>740180</v>
      </c>
      <c r="U155" s="415">
        <f t="shared" si="63"/>
        <v>679490</v>
      </c>
      <c r="V155" s="415">
        <f t="shared" si="64"/>
        <v>742465.24290267949</v>
      </c>
      <c r="W155" s="415">
        <f t="shared" si="65"/>
        <v>744684.22821710201</v>
      </c>
      <c r="X155" s="415">
        <f t="shared" si="66"/>
        <v>740180</v>
      </c>
      <c r="Y155" s="415">
        <f t="shared" si="67"/>
        <v>746923.33333333337</v>
      </c>
      <c r="Z155" s="416">
        <f t="shared" si="68"/>
        <v>58008.346717424116</v>
      </c>
      <c r="AA155" s="417">
        <f t="shared" si="69"/>
        <v>7.7663053393374745E-2</v>
      </c>
      <c r="AB155" s="418">
        <f t="shared" si="70"/>
        <v>679490</v>
      </c>
      <c r="AC155" s="419" t="str">
        <f t="shared" si="71"/>
        <v>MENOR VALOR</v>
      </c>
    </row>
    <row r="156" spans="1:29" s="1" customFormat="1" ht="15" customHeight="1">
      <c r="A156" s="14">
        <f t="shared" si="72"/>
        <v>146</v>
      </c>
      <c r="B156" s="15">
        <v>40161505</v>
      </c>
      <c r="C156" s="738" t="s">
        <v>1845</v>
      </c>
      <c r="D156" s="738"/>
      <c r="E156" s="15" t="s">
        <v>32</v>
      </c>
      <c r="F156" s="14">
        <v>1</v>
      </c>
      <c r="G156" s="737" t="s">
        <v>1916</v>
      </c>
      <c r="H156" s="737"/>
      <c r="I156" s="16">
        <v>535000</v>
      </c>
      <c r="J156" s="17">
        <v>0.19</v>
      </c>
      <c r="K156" s="18">
        <f t="shared" si="73"/>
        <v>101650</v>
      </c>
      <c r="L156" s="18">
        <f t="shared" si="74"/>
        <v>636650</v>
      </c>
      <c r="M156" s="16">
        <v>634000</v>
      </c>
      <c r="N156" s="17">
        <v>0.19</v>
      </c>
      <c r="O156" s="18">
        <f t="shared" si="75"/>
        <v>120460</v>
      </c>
      <c r="P156" s="18">
        <f t="shared" si="76"/>
        <v>754460</v>
      </c>
      <c r="Q156" s="16">
        <v>577000</v>
      </c>
      <c r="R156" s="17">
        <v>0.19</v>
      </c>
      <c r="S156" s="18">
        <f t="shared" si="77"/>
        <v>109630</v>
      </c>
      <c r="T156" s="18">
        <f t="shared" si="78"/>
        <v>686630</v>
      </c>
      <c r="U156" s="415">
        <f t="shared" si="63"/>
        <v>636650</v>
      </c>
      <c r="V156" s="415">
        <f t="shared" si="64"/>
        <v>689249.30586177611</v>
      </c>
      <c r="W156" s="415">
        <f t="shared" si="65"/>
        <v>690907.50844891916</v>
      </c>
      <c r="X156" s="415">
        <f t="shared" si="66"/>
        <v>686630</v>
      </c>
      <c r="Y156" s="415">
        <f t="shared" si="67"/>
        <v>692580</v>
      </c>
      <c r="Z156" s="416">
        <f t="shared" si="68"/>
        <v>48279.401404739889</v>
      </c>
      <c r="AA156" s="417">
        <f t="shared" si="69"/>
        <v>6.9709494072511313E-2</v>
      </c>
      <c r="AB156" s="418">
        <f t="shared" si="70"/>
        <v>636650</v>
      </c>
      <c r="AC156" s="419" t="str">
        <f t="shared" si="71"/>
        <v>MENOR VALOR</v>
      </c>
    </row>
    <row r="157" spans="1:29" s="1" customFormat="1" ht="15" customHeight="1">
      <c r="A157" s="14">
        <f t="shared" si="72"/>
        <v>147</v>
      </c>
      <c r="B157" s="15">
        <v>40161505</v>
      </c>
      <c r="C157" s="738" t="s">
        <v>1902</v>
      </c>
      <c r="D157" s="738"/>
      <c r="E157" s="15" t="s">
        <v>32</v>
      </c>
      <c r="F157" s="14">
        <v>1</v>
      </c>
      <c r="G157" s="737" t="s">
        <v>1916</v>
      </c>
      <c r="H157" s="737"/>
      <c r="I157" s="16">
        <v>618000</v>
      </c>
      <c r="J157" s="17">
        <v>0.19</v>
      </c>
      <c r="K157" s="18">
        <f t="shared" si="73"/>
        <v>117420</v>
      </c>
      <c r="L157" s="18">
        <f t="shared" si="74"/>
        <v>735420</v>
      </c>
      <c r="M157" s="16">
        <v>740000</v>
      </c>
      <c r="N157" s="17">
        <v>0.19</v>
      </c>
      <c r="O157" s="18">
        <f t="shared" si="75"/>
        <v>140600</v>
      </c>
      <c r="P157" s="18">
        <f t="shared" si="76"/>
        <v>880600</v>
      </c>
      <c r="Q157" s="16">
        <v>673000</v>
      </c>
      <c r="R157" s="17">
        <v>0.19</v>
      </c>
      <c r="S157" s="18">
        <f t="shared" si="77"/>
        <v>127870</v>
      </c>
      <c r="T157" s="18">
        <f t="shared" si="78"/>
        <v>800870</v>
      </c>
      <c r="U157" s="415">
        <f t="shared" si="63"/>
        <v>735420</v>
      </c>
      <c r="V157" s="415">
        <f t="shared" si="64"/>
        <v>801282.33368872595</v>
      </c>
      <c r="W157" s="415">
        <f t="shared" si="65"/>
        <v>803449.73973785737</v>
      </c>
      <c r="X157" s="415">
        <f t="shared" si="66"/>
        <v>800870</v>
      </c>
      <c r="Y157" s="415">
        <f t="shared" si="67"/>
        <v>805630</v>
      </c>
      <c r="Z157" s="416">
        <f t="shared" si="68"/>
        <v>59364.980137002203</v>
      </c>
      <c r="AA157" s="417">
        <f t="shared" si="69"/>
        <v>7.3687648346017653E-2</v>
      </c>
      <c r="AB157" s="418">
        <f t="shared" si="70"/>
        <v>735420</v>
      </c>
      <c r="AC157" s="419" t="str">
        <f t="shared" si="71"/>
        <v>MENOR VALOR</v>
      </c>
    </row>
    <row r="158" spans="1:29" s="1" customFormat="1" ht="15" customHeight="1">
      <c r="A158" s="14">
        <f t="shared" si="72"/>
        <v>148</v>
      </c>
      <c r="B158" s="15">
        <v>40161504</v>
      </c>
      <c r="C158" s="738" t="s">
        <v>1763</v>
      </c>
      <c r="D158" s="738"/>
      <c r="E158" s="15" t="s">
        <v>32</v>
      </c>
      <c r="F158" s="14">
        <v>1</v>
      </c>
      <c r="G158" s="16">
        <f>VLOOKUP(C158,[1]RESPUESTOS!$C$208:$I$269,7,FALSE)</f>
        <v>391510</v>
      </c>
      <c r="H158" s="414">
        <f t="shared" si="62"/>
        <v>411477.00999999995</v>
      </c>
      <c r="I158" s="16">
        <v>814000</v>
      </c>
      <c r="J158" s="17">
        <v>0.19</v>
      </c>
      <c r="K158" s="18">
        <f t="shared" si="73"/>
        <v>154660</v>
      </c>
      <c r="L158" s="18">
        <f t="shared" si="74"/>
        <v>968660</v>
      </c>
      <c r="M158" s="16">
        <v>975000</v>
      </c>
      <c r="N158" s="17">
        <v>0.19</v>
      </c>
      <c r="O158" s="18">
        <f t="shared" si="75"/>
        <v>185250</v>
      </c>
      <c r="P158" s="18">
        <f t="shared" si="76"/>
        <v>1160250</v>
      </c>
      <c r="Q158" s="16">
        <v>879000</v>
      </c>
      <c r="R158" s="17">
        <v>0.19</v>
      </c>
      <c r="S158" s="18">
        <f t="shared" si="77"/>
        <v>167010</v>
      </c>
      <c r="T158" s="18">
        <f t="shared" si="78"/>
        <v>1046010</v>
      </c>
      <c r="U158" s="415">
        <f t="shared" si="63"/>
        <v>411477.00999999995</v>
      </c>
      <c r="V158" s="415">
        <f t="shared" si="64"/>
        <v>757501.09397598682</v>
      </c>
      <c r="W158" s="415">
        <f t="shared" si="65"/>
        <v>833971.26844525826</v>
      </c>
      <c r="X158" s="415">
        <f t="shared" si="66"/>
        <v>1007335</v>
      </c>
      <c r="Y158" s="415">
        <f t="shared" si="67"/>
        <v>896599.25249999994</v>
      </c>
      <c r="Z158" s="416">
        <f t="shared" si="68"/>
        <v>288258.40387762553</v>
      </c>
      <c r="AA158" s="417">
        <f t="shared" si="69"/>
        <v>0.3215019453494643</v>
      </c>
      <c r="AB158" s="418">
        <f t="shared" si="70"/>
        <v>757501.09397598682</v>
      </c>
      <c r="AC158" s="419" t="str">
        <f t="shared" si="71"/>
        <v>MEDIA ARMONICA</v>
      </c>
    </row>
    <row r="159" spans="1:29" s="1" customFormat="1">
      <c r="A159" s="14">
        <f t="shared" si="72"/>
        <v>149</v>
      </c>
      <c r="B159" s="15">
        <v>78181507</v>
      </c>
      <c r="C159" s="738" t="s">
        <v>1835</v>
      </c>
      <c r="D159" s="738"/>
      <c r="E159" s="15" t="s">
        <v>32</v>
      </c>
      <c r="F159" s="14">
        <v>1</v>
      </c>
      <c r="G159" s="737" t="s">
        <v>1916</v>
      </c>
      <c r="H159" s="737"/>
      <c r="I159" s="16">
        <v>671000</v>
      </c>
      <c r="J159" s="17">
        <v>0.19</v>
      </c>
      <c r="K159" s="18">
        <f t="shared" si="73"/>
        <v>127490</v>
      </c>
      <c r="L159" s="18">
        <f t="shared" si="74"/>
        <v>798490</v>
      </c>
      <c r="M159" s="16">
        <v>810000</v>
      </c>
      <c r="N159" s="17">
        <v>0.19</v>
      </c>
      <c r="O159" s="18">
        <f t="shared" si="75"/>
        <v>153900</v>
      </c>
      <c r="P159" s="18">
        <f t="shared" si="76"/>
        <v>963900</v>
      </c>
      <c r="Q159" s="16">
        <v>724000</v>
      </c>
      <c r="R159" s="17">
        <v>0.19</v>
      </c>
      <c r="S159" s="18">
        <f t="shared" si="77"/>
        <v>137560</v>
      </c>
      <c r="T159" s="18">
        <f t="shared" si="78"/>
        <v>861560</v>
      </c>
      <c r="U159" s="415">
        <f t="shared" si="63"/>
        <v>798490</v>
      </c>
      <c r="V159" s="415">
        <f t="shared" si="64"/>
        <v>869438.92869830434</v>
      </c>
      <c r="W159" s="415">
        <f t="shared" si="65"/>
        <v>872025.1217131454</v>
      </c>
      <c r="X159" s="415">
        <f t="shared" si="66"/>
        <v>861560</v>
      </c>
      <c r="Y159" s="415">
        <f t="shared" si="67"/>
        <v>874650</v>
      </c>
      <c r="Z159" s="416">
        <f t="shared" si="68"/>
        <v>68159.754009728262</v>
      </c>
      <c r="AA159" s="417">
        <f t="shared" si="69"/>
        <v>7.7928032938579153E-2</v>
      </c>
      <c r="AB159" s="418">
        <f t="shared" si="70"/>
        <v>798490</v>
      </c>
      <c r="AC159" s="419" t="str">
        <f t="shared" si="71"/>
        <v>MENOR VALOR</v>
      </c>
    </row>
    <row r="160" spans="1:29" s="1" customFormat="1" ht="15" customHeight="1">
      <c r="A160" s="14">
        <f t="shared" si="72"/>
        <v>150</v>
      </c>
      <c r="B160" s="15">
        <v>78181507</v>
      </c>
      <c r="C160" s="738" t="s">
        <v>1736</v>
      </c>
      <c r="D160" s="738"/>
      <c r="E160" s="15" t="s">
        <v>32</v>
      </c>
      <c r="F160" s="14">
        <v>1</v>
      </c>
      <c r="G160" s="16">
        <f>VLOOKUP(C160,[1]RESPUESTOS!$C$208:$I$269,7,FALSE)</f>
        <v>1012</v>
      </c>
      <c r="H160" s="414">
        <f t="shared" si="62"/>
        <v>1063.6119999999999</v>
      </c>
      <c r="I160" s="16">
        <v>397000</v>
      </c>
      <c r="J160" s="17">
        <v>0.19</v>
      </c>
      <c r="K160" s="18">
        <f t="shared" si="73"/>
        <v>75430</v>
      </c>
      <c r="L160" s="18">
        <f t="shared" si="74"/>
        <v>472430</v>
      </c>
      <c r="M160" s="16">
        <v>479000</v>
      </c>
      <c r="N160" s="17">
        <v>0.19</v>
      </c>
      <c r="O160" s="18">
        <f t="shared" si="75"/>
        <v>91010</v>
      </c>
      <c r="P160" s="18">
        <f t="shared" si="76"/>
        <v>570010</v>
      </c>
      <c r="Q160" s="16">
        <v>432000</v>
      </c>
      <c r="R160" s="17">
        <v>0.19</v>
      </c>
      <c r="S160" s="18">
        <f t="shared" si="77"/>
        <v>82080</v>
      </c>
      <c r="T160" s="18">
        <f t="shared" si="78"/>
        <v>514080</v>
      </c>
      <c r="U160" s="415">
        <f t="shared" si="63"/>
        <v>1063.6119999999999</v>
      </c>
      <c r="V160" s="415">
        <f t="shared" si="64"/>
        <v>4228.2906125421578</v>
      </c>
      <c r="W160" s="415">
        <f t="shared" si="65"/>
        <v>110156.0792768379</v>
      </c>
      <c r="X160" s="415">
        <f t="shared" si="66"/>
        <v>493255</v>
      </c>
      <c r="Y160" s="415">
        <f t="shared" si="67"/>
        <v>389395.90299999999</v>
      </c>
      <c r="Z160" s="416">
        <f t="shared" si="68"/>
        <v>226861.3043126488</v>
      </c>
      <c r="AA160" s="417">
        <f t="shared" si="69"/>
        <v>0.58259807708518396</v>
      </c>
      <c r="AB160" s="418">
        <f t="shared" si="70"/>
        <v>4228.2906125421578</v>
      </c>
      <c r="AC160" s="419" t="str">
        <f t="shared" si="71"/>
        <v>MEDIA ARMONICA</v>
      </c>
    </row>
    <row r="161" spans="1:29" s="1" customFormat="1" ht="15" customHeight="1">
      <c r="A161" s="14">
        <f t="shared" si="72"/>
        <v>151</v>
      </c>
      <c r="B161" s="15">
        <v>40161513</v>
      </c>
      <c r="C161" s="738" t="s">
        <v>1904</v>
      </c>
      <c r="D161" s="738"/>
      <c r="E161" s="15" t="s">
        <v>32</v>
      </c>
      <c r="F161" s="14">
        <v>1</v>
      </c>
      <c r="G161" s="737" t="s">
        <v>1916</v>
      </c>
      <c r="H161" s="737"/>
      <c r="I161" s="16">
        <v>480000</v>
      </c>
      <c r="J161" s="17">
        <v>0.19</v>
      </c>
      <c r="K161" s="18">
        <f t="shared" si="73"/>
        <v>91200</v>
      </c>
      <c r="L161" s="18">
        <f t="shared" si="74"/>
        <v>571200</v>
      </c>
      <c r="M161" s="16">
        <v>580000</v>
      </c>
      <c r="N161" s="17">
        <v>0.19</v>
      </c>
      <c r="O161" s="18">
        <f t="shared" si="75"/>
        <v>110200</v>
      </c>
      <c r="P161" s="18">
        <f t="shared" si="76"/>
        <v>690200</v>
      </c>
      <c r="Q161" s="16">
        <v>528000</v>
      </c>
      <c r="R161" s="17">
        <v>0.19</v>
      </c>
      <c r="S161" s="18">
        <f t="shared" si="77"/>
        <v>100320</v>
      </c>
      <c r="T161" s="18">
        <f t="shared" si="78"/>
        <v>628320</v>
      </c>
      <c r="U161" s="415">
        <f t="shared" si="63"/>
        <v>571200</v>
      </c>
      <c r="V161" s="415">
        <f t="shared" si="64"/>
        <v>626160.82474226807</v>
      </c>
      <c r="W161" s="415">
        <f t="shared" si="65"/>
        <v>628031.38259604771</v>
      </c>
      <c r="X161" s="415">
        <f t="shared" si="66"/>
        <v>628320</v>
      </c>
      <c r="Y161" s="415">
        <f t="shared" si="67"/>
        <v>629906.66666666663</v>
      </c>
      <c r="Z161" s="416">
        <f t="shared" si="68"/>
        <v>48594.499917400339</v>
      </c>
      <c r="AA161" s="417">
        <f t="shared" si="69"/>
        <v>7.7145555824249631E-2</v>
      </c>
      <c r="AB161" s="418">
        <f t="shared" si="70"/>
        <v>571200</v>
      </c>
      <c r="AC161" s="419" t="str">
        <f t="shared" si="71"/>
        <v>MENOR VALOR</v>
      </c>
    </row>
    <row r="162" spans="1:29" s="1" customFormat="1" ht="15" customHeight="1">
      <c r="A162" s="14">
        <f t="shared" si="72"/>
        <v>152</v>
      </c>
      <c r="B162" s="15">
        <v>40141736</v>
      </c>
      <c r="C162" s="738" t="s">
        <v>1738</v>
      </c>
      <c r="D162" s="738"/>
      <c r="E162" s="15" t="s">
        <v>32</v>
      </c>
      <c r="F162" s="14">
        <v>1</v>
      </c>
      <c r="G162" s="16">
        <f>VLOOKUP(C162,[1]RESPUESTOS!$C$208:$I$269,7,FALSE)</f>
        <v>176120</v>
      </c>
      <c r="H162" s="414">
        <f t="shared" si="62"/>
        <v>185102.12</v>
      </c>
      <c r="I162" s="16">
        <v>85000</v>
      </c>
      <c r="J162" s="17">
        <v>0.19</v>
      </c>
      <c r="K162" s="18">
        <f t="shared" si="73"/>
        <v>16150</v>
      </c>
      <c r="L162" s="18">
        <f t="shared" si="74"/>
        <v>101150</v>
      </c>
      <c r="M162" s="16">
        <v>104000</v>
      </c>
      <c r="N162" s="17">
        <v>0.19</v>
      </c>
      <c r="O162" s="18">
        <f t="shared" si="75"/>
        <v>19760</v>
      </c>
      <c r="P162" s="18">
        <f t="shared" si="76"/>
        <v>123760</v>
      </c>
      <c r="Q162" s="16">
        <v>93000</v>
      </c>
      <c r="R162" s="17">
        <v>0.19</v>
      </c>
      <c r="S162" s="18">
        <f t="shared" si="77"/>
        <v>17670</v>
      </c>
      <c r="T162" s="18">
        <f t="shared" si="78"/>
        <v>110670</v>
      </c>
      <c r="U162" s="415">
        <f t="shared" si="63"/>
        <v>101150</v>
      </c>
      <c r="V162" s="415">
        <f t="shared" si="64"/>
        <v>123438.66184391901</v>
      </c>
      <c r="W162" s="415">
        <f t="shared" si="65"/>
        <v>126545.54852300488</v>
      </c>
      <c r="X162" s="415">
        <f t="shared" si="66"/>
        <v>117215</v>
      </c>
      <c r="Y162" s="415">
        <f t="shared" si="67"/>
        <v>130170.53</v>
      </c>
      <c r="Z162" s="416">
        <f t="shared" si="68"/>
        <v>32714.81432994386</v>
      </c>
      <c r="AA162" s="417">
        <f t="shared" si="69"/>
        <v>0.25132274048468467</v>
      </c>
      <c r="AB162" s="418">
        <f t="shared" si="70"/>
        <v>123438.66184391901</v>
      </c>
      <c r="AC162" s="419" t="str">
        <f t="shared" si="71"/>
        <v>MEDIA ARMONICA</v>
      </c>
    </row>
    <row r="163" spans="1:29" s="1" customFormat="1">
      <c r="A163" s="14">
        <f t="shared" si="72"/>
        <v>153</v>
      </c>
      <c r="B163" s="15">
        <v>25174406</v>
      </c>
      <c r="C163" s="738" t="s">
        <v>1905</v>
      </c>
      <c r="D163" s="738"/>
      <c r="E163" s="15" t="s">
        <v>32</v>
      </c>
      <c r="F163" s="14">
        <v>1</v>
      </c>
      <c r="G163" s="737" t="s">
        <v>1916</v>
      </c>
      <c r="H163" s="737"/>
      <c r="I163" s="16">
        <v>416000</v>
      </c>
      <c r="J163" s="17">
        <v>0.19</v>
      </c>
      <c r="K163" s="18">
        <f t="shared" si="73"/>
        <v>79040</v>
      </c>
      <c r="L163" s="18">
        <f t="shared" si="74"/>
        <v>495040</v>
      </c>
      <c r="M163" s="16">
        <v>507000</v>
      </c>
      <c r="N163" s="17">
        <v>0.19</v>
      </c>
      <c r="O163" s="18">
        <f t="shared" si="75"/>
        <v>96330</v>
      </c>
      <c r="P163" s="18">
        <f t="shared" si="76"/>
        <v>603330</v>
      </c>
      <c r="Q163" s="16">
        <v>453000</v>
      </c>
      <c r="R163" s="17">
        <v>0.19</v>
      </c>
      <c r="S163" s="18">
        <f t="shared" si="77"/>
        <v>86070</v>
      </c>
      <c r="T163" s="18">
        <f t="shared" si="78"/>
        <v>539070</v>
      </c>
      <c r="U163" s="415">
        <f t="shared" si="63"/>
        <v>495040</v>
      </c>
      <c r="V163" s="415">
        <f t="shared" si="64"/>
        <v>542245.12865025725</v>
      </c>
      <c r="W163" s="415">
        <f t="shared" si="65"/>
        <v>544018.23702403286</v>
      </c>
      <c r="X163" s="415">
        <f t="shared" si="66"/>
        <v>539070</v>
      </c>
      <c r="Y163" s="415">
        <f t="shared" si="67"/>
        <v>545813.33333333337</v>
      </c>
      <c r="Z163" s="416">
        <f t="shared" si="68"/>
        <v>44465.60793342298</v>
      </c>
      <c r="AA163" s="417">
        <f t="shared" si="69"/>
        <v>8.1466694230181824E-2</v>
      </c>
      <c r="AB163" s="418">
        <f t="shared" si="70"/>
        <v>495040</v>
      </c>
      <c r="AC163" s="419" t="str">
        <f t="shared" si="71"/>
        <v>MENOR VALOR</v>
      </c>
    </row>
    <row r="164" spans="1:29" s="1" customFormat="1">
      <c r="A164" s="14">
        <f t="shared" si="72"/>
        <v>154</v>
      </c>
      <c r="B164" s="15">
        <v>31162809</v>
      </c>
      <c r="C164" s="738" t="s">
        <v>1740</v>
      </c>
      <c r="D164" s="738"/>
      <c r="E164" s="15" t="s">
        <v>32</v>
      </c>
      <c r="F164" s="14">
        <v>1</v>
      </c>
      <c r="G164" s="737" t="s">
        <v>1916</v>
      </c>
      <c r="H164" s="737"/>
      <c r="I164" s="16">
        <v>457000</v>
      </c>
      <c r="J164" s="17">
        <v>0.19</v>
      </c>
      <c r="K164" s="18">
        <f t="shared" si="73"/>
        <v>86830</v>
      </c>
      <c r="L164" s="18">
        <f t="shared" si="74"/>
        <v>543830</v>
      </c>
      <c r="M164" s="16">
        <v>547000</v>
      </c>
      <c r="N164" s="17">
        <v>0.19</v>
      </c>
      <c r="O164" s="18">
        <f t="shared" si="75"/>
        <v>103930</v>
      </c>
      <c r="P164" s="18">
        <f t="shared" si="76"/>
        <v>650930</v>
      </c>
      <c r="Q164" s="16">
        <v>498000</v>
      </c>
      <c r="R164" s="17">
        <v>0.19</v>
      </c>
      <c r="S164" s="18">
        <f t="shared" si="77"/>
        <v>94620</v>
      </c>
      <c r="T164" s="18">
        <f t="shared" si="78"/>
        <v>592620</v>
      </c>
      <c r="U164" s="415">
        <f t="shared" si="63"/>
        <v>543830</v>
      </c>
      <c r="V164" s="415">
        <f t="shared" si="64"/>
        <v>592593.13352116279</v>
      </c>
      <c r="W164" s="415">
        <f t="shared" si="65"/>
        <v>594188.96830912295</v>
      </c>
      <c r="X164" s="415">
        <f t="shared" si="66"/>
        <v>592620</v>
      </c>
      <c r="Y164" s="415">
        <f t="shared" si="67"/>
        <v>595793.33333333337</v>
      </c>
      <c r="Z164" s="416">
        <f t="shared" si="68"/>
        <v>43780.932176259361</v>
      </c>
      <c r="AA164" s="417">
        <f t="shared" si="69"/>
        <v>7.3483420721266929E-2</v>
      </c>
      <c r="AB164" s="418">
        <f t="shared" si="70"/>
        <v>543830</v>
      </c>
      <c r="AC164" s="419" t="str">
        <f t="shared" si="71"/>
        <v>MENOR VALOR</v>
      </c>
    </row>
    <row r="165" spans="1:29" s="1" customFormat="1">
      <c r="A165" s="14">
        <f t="shared" si="72"/>
        <v>155</v>
      </c>
      <c r="B165" s="15">
        <v>31162809</v>
      </c>
      <c r="C165" s="738" t="s">
        <v>1741</v>
      </c>
      <c r="D165" s="738"/>
      <c r="E165" s="15" t="s">
        <v>32</v>
      </c>
      <c r="F165" s="14">
        <v>1</v>
      </c>
      <c r="G165" s="737" t="s">
        <v>1916</v>
      </c>
      <c r="H165" s="737"/>
      <c r="I165" s="16">
        <v>550000</v>
      </c>
      <c r="J165" s="17">
        <v>0.19</v>
      </c>
      <c r="K165" s="18">
        <f t="shared" si="73"/>
        <v>104500</v>
      </c>
      <c r="L165" s="18">
        <f t="shared" si="74"/>
        <v>654500</v>
      </c>
      <c r="M165" s="16">
        <v>665000</v>
      </c>
      <c r="N165" s="17">
        <v>0.19</v>
      </c>
      <c r="O165" s="18">
        <f t="shared" si="75"/>
        <v>126350</v>
      </c>
      <c r="P165" s="18">
        <f t="shared" si="76"/>
        <v>791350</v>
      </c>
      <c r="Q165" s="16">
        <v>594000</v>
      </c>
      <c r="R165" s="17">
        <v>0.19</v>
      </c>
      <c r="S165" s="18">
        <f t="shared" si="77"/>
        <v>112860</v>
      </c>
      <c r="T165" s="18">
        <f t="shared" si="78"/>
        <v>706860</v>
      </c>
      <c r="U165" s="415">
        <f t="shared" si="63"/>
        <v>654500</v>
      </c>
      <c r="V165" s="415">
        <f t="shared" si="64"/>
        <v>713223.59902892972</v>
      </c>
      <c r="W165" s="415">
        <f t="shared" si="65"/>
        <v>715380.70333264139</v>
      </c>
      <c r="X165" s="415">
        <f t="shared" si="66"/>
        <v>706860</v>
      </c>
      <c r="Y165" s="415">
        <f t="shared" si="67"/>
        <v>717570</v>
      </c>
      <c r="Z165" s="416">
        <f t="shared" si="68"/>
        <v>56379.716801937437</v>
      </c>
      <c r="AA165" s="417">
        <f t="shared" si="69"/>
        <v>7.8570337112668365E-2</v>
      </c>
      <c r="AB165" s="418">
        <f t="shared" si="70"/>
        <v>654500</v>
      </c>
      <c r="AC165" s="419" t="str">
        <f t="shared" si="71"/>
        <v>MENOR VALOR</v>
      </c>
    </row>
    <row r="166" spans="1:29" s="1" customFormat="1" ht="15" customHeight="1">
      <c r="A166" s="14">
        <f t="shared" si="72"/>
        <v>156</v>
      </c>
      <c r="B166" s="15">
        <v>25174901</v>
      </c>
      <c r="C166" s="738" t="s">
        <v>1744</v>
      </c>
      <c r="D166" s="738"/>
      <c r="E166" s="15" t="s">
        <v>32</v>
      </c>
      <c r="F166" s="14">
        <v>1</v>
      </c>
      <c r="G166" s="737" t="s">
        <v>1916</v>
      </c>
      <c r="H166" s="737"/>
      <c r="I166" s="16">
        <v>1500000</v>
      </c>
      <c r="J166" s="17">
        <v>0.19</v>
      </c>
      <c r="K166" s="18">
        <f t="shared" si="73"/>
        <v>285000</v>
      </c>
      <c r="L166" s="18">
        <f t="shared" si="74"/>
        <v>1785000</v>
      </c>
      <c r="M166" s="16">
        <v>1815000</v>
      </c>
      <c r="N166" s="17">
        <v>0.19</v>
      </c>
      <c r="O166" s="18">
        <f t="shared" si="75"/>
        <v>344850</v>
      </c>
      <c r="P166" s="18">
        <f t="shared" si="76"/>
        <v>2159850</v>
      </c>
      <c r="Q166" s="16">
        <v>1650000</v>
      </c>
      <c r="R166" s="17">
        <v>0.19</v>
      </c>
      <c r="S166" s="18">
        <f t="shared" si="77"/>
        <v>313500</v>
      </c>
      <c r="T166" s="18">
        <f t="shared" si="78"/>
        <v>1963500</v>
      </c>
      <c r="U166" s="415">
        <f t="shared" si="63"/>
        <v>1785000</v>
      </c>
      <c r="V166" s="415">
        <f t="shared" si="64"/>
        <v>1957567.9758308157</v>
      </c>
      <c r="W166" s="415">
        <f t="shared" si="65"/>
        <v>1963499.9999999998</v>
      </c>
      <c r="X166" s="415">
        <f t="shared" si="66"/>
        <v>1963500</v>
      </c>
      <c r="Y166" s="415">
        <f t="shared" si="67"/>
        <v>1969450</v>
      </c>
      <c r="Z166" s="416">
        <f t="shared" si="68"/>
        <v>153089.69593019644</v>
      </c>
      <c r="AA166" s="417">
        <f t="shared" si="69"/>
        <v>7.7732207433647185E-2</v>
      </c>
      <c r="AB166" s="418">
        <f t="shared" si="70"/>
        <v>1785000</v>
      </c>
      <c r="AC166" s="419" t="str">
        <f t="shared" si="71"/>
        <v>MENOR VALOR</v>
      </c>
    </row>
    <row r="167" spans="1:29" s="1" customFormat="1">
      <c r="A167" s="14">
        <f t="shared" si="72"/>
        <v>157</v>
      </c>
      <c r="B167" s="15">
        <v>39121312</v>
      </c>
      <c r="C167" s="738" t="s">
        <v>1745</v>
      </c>
      <c r="D167" s="738"/>
      <c r="E167" s="15" t="s">
        <v>32</v>
      </c>
      <c r="F167" s="14">
        <v>1</v>
      </c>
      <c r="G167" s="737" t="s">
        <v>1916</v>
      </c>
      <c r="H167" s="737"/>
      <c r="I167" s="16">
        <v>5800000</v>
      </c>
      <c r="J167" s="17">
        <v>0.19</v>
      </c>
      <c r="K167" s="18">
        <f t="shared" si="73"/>
        <v>1102000</v>
      </c>
      <c r="L167" s="18">
        <f t="shared" si="74"/>
        <v>6902000</v>
      </c>
      <c r="M167" s="16">
        <v>6953000</v>
      </c>
      <c r="N167" s="17">
        <v>0.19</v>
      </c>
      <c r="O167" s="18">
        <f t="shared" si="75"/>
        <v>1321070</v>
      </c>
      <c r="P167" s="18">
        <f t="shared" si="76"/>
        <v>8274070</v>
      </c>
      <c r="Q167" s="16">
        <v>6264000</v>
      </c>
      <c r="R167" s="17">
        <v>0.19</v>
      </c>
      <c r="S167" s="18">
        <f t="shared" si="77"/>
        <v>1190160</v>
      </c>
      <c r="T167" s="18">
        <f t="shared" si="78"/>
        <v>7454160</v>
      </c>
      <c r="U167" s="415">
        <f t="shared" si="63"/>
        <v>6902000</v>
      </c>
      <c r="V167" s="415">
        <f t="shared" si="64"/>
        <v>7501906.9276434127</v>
      </c>
      <c r="W167" s="415">
        <f t="shared" si="65"/>
        <v>7522536.1837179381</v>
      </c>
      <c r="X167" s="415">
        <f t="shared" si="66"/>
        <v>7454160</v>
      </c>
      <c r="Y167" s="415">
        <f t="shared" si="67"/>
        <v>7543410</v>
      </c>
      <c r="Z167" s="416">
        <f t="shared" si="68"/>
        <v>563689.15376000153</v>
      </c>
      <c r="AA167" s="417">
        <f t="shared" si="69"/>
        <v>7.4726039517937048E-2</v>
      </c>
      <c r="AB167" s="418">
        <f t="shared" si="70"/>
        <v>6902000</v>
      </c>
      <c r="AC167" s="419" t="str">
        <f t="shared" si="71"/>
        <v>MENOR VALOR</v>
      </c>
    </row>
    <row r="168" spans="1:29" s="1" customFormat="1">
      <c r="A168" s="14">
        <f t="shared" si="72"/>
        <v>158</v>
      </c>
      <c r="B168" s="15">
        <v>31181701</v>
      </c>
      <c r="C168" s="738" t="s">
        <v>1779</v>
      </c>
      <c r="D168" s="738"/>
      <c r="E168" s="15" t="s">
        <v>32</v>
      </c>
      <c r="F168" s="14">
        <v>1</v>
      </c>
      <c r="G168" s="737" t="s">
        <v>1916</v>
      </c>
      <c r="H168" s="737"/>
      <c r="I168" s="16">
        <v>773000</v>
      </c>
      <c r="J168" s="17">
        <v>0.19</v>
      </c>
      <c r="K168" s="18">
        <f t="shared" si="73"/>
        <v>146870</v>
      </c>
      <c r="L168" s="18">
        <f t="shared" si="74"/>
        <v>919870</v>
      </c>
      <c r="M168" s="16">
        <v>934000</v>
      </c>
      <c r="N168" s="17">
        <v>0.19</v>
      </c>
      <c r="O168" s="18">
        <f t="shared" si="75"/>
        <v>177460</v>
      </c>
      <c r="P168" s="18">
        <f t="shared" si="76"/>
        <v>1111460</v>
      </c>
      <c r="Q168" s="16">
        <v>834000</v>
      </c>
      <c r="R168" s="17">
        <v>0.19</v>
      </c>
      <c r="S168" s="18">
        <f t="shared" si="77"/>
        <v>158460</v>
      </c>
      <c r="T168" s="18">
        <f t="shared" si="78"/>
        <v>992460</v>
      </c>
      <c r="U168" s="415">
        <f t="shared" si="63"/>
        <v>919870</v>
      </c>
      <c r="V168" s="415">
        <f t="shared" si="64"/>
        <v>1001861.824162713</v>
      </c>
      <c r="W168" s="415">
        <f t="shared" si="65"/>
        <v>1004872.8249842307</v>
      </c>
      <c r="X168" s="415">
        <f t="shared" si="66"/>
        <v>992460</v>
      </c>
      <c r="Y168" s="415">
        <f t="shared" si="67"/>
        <v>1007930</v>
      </c>
      <c r="Z168" s="416">
        <f t="shared" si="68"/>
        <v>78977.518742150074</v>
      </c>
      <c r="AA168" s="417">
        <f t="shared" si="69"/>
        <v>7.8356154437461009E-2</v>
      </c>
      <c r="AB168" s="418">
        <f t="shared" si="70"/>
        <v>919870</v>
      </c>
      <c r="AC168" s="419" t="str">
        <f t="shared" si="71"/>
        <v>MENOR VALOR</v>
      </c>
    </row>
    <row r="169" spans="1:29" s="1" customFormat="1">
      <c r="A169" s="14">
        <f t="shared" si="72"/>
        <v>159</v>
      </c>
      <c r="B169" s="15">
        <v>31181701</v>
      </c>
      <c r="C169" s="738" t="s">
        <v>1780</v>
      </c>
      <c r="D169" s="738"/>
      <c r="E169" s="15" t="s">
        <v>32</v>
      </c>
      <c r="F169" s="14">
        <v>1</v>
      </c>
      <c r="G169" s="737" t="s">
        <v>1916</v>
      </c>
      <c r="H169" s="737"/>
      <c r="I169" s="16">
        <v>1200000</v>
      </c>
      <c r="J169" s="17">
        <v>0.19</v>
      </c>
      <c r="K169" s="18">
        <f t="shared" si="73"/>
        <v>228000</v>
      </c>
      <c r="L169" s="18">
        <f t="shared" si="74"/>
        <v>1428000</v>
      </c>
      <c r="M169" s="16">
        <v>1438000</v>
      </c>
      <c r="N169" s="17">
        <v>0.19</v>
      </c>
      <c r="O169" s="18">
        <f t="shared" si="75"/>
        <v>273220</v>
      </c>
      <c r="P169" s="18">
        <f t="shared" si="76"/>
        <v>1711220</v>
      </c>
      <c r="Q169" s="16">
        <v>1308000</v>
      </c>
      <c r="R169" s="17">
        <v>0.19</v>
      </c>
      <c r="S169" s="18">
        <f t="shared" si="77"/>
        <v>248520</v>
      </c>
      <c r="T169" s="18">
        <f t="shared" si="78"/>
        <v>1556520</v>
      </c>
      <c r="U169" s="415">
        <f t="shared" si="63"/>
        <v>1428000</v>
      </c>
      <c r="V169" s="415">
        <f t="shared" si="64"/>
        <v>1556729.2960110537</v>
      </c>
      <c r="W169" s="415">
        <f t="shared" si="65"/>
        <v>1560976.0991386983</v>
      </c>
      <c r="X169" s="415">
        <f t="shared" si="66"/>
        <v>1556520</v>
      </c>
      <c r="Y169" s="415">
        <f t="shared" si="67"/>
        <v>1565246.6666666667</v>
      </c>
      <c r="Z169" s="416">
        <f t="shared" si="68"/>
        <v>115788.62388949194</v>
      </c>
      <c r="AA169" s="417">
        <f t="shared" si="69"/>
        <v>7.397468166220357E-2</v>
      </c>
      <c r="AB169" s="418">
        <f t="shared" si="70"/>
        <v>1428000</v>
      </c>
      <c r="AC169" s="419" t="str">
        <f t="shared" si="71"/>
        <v>MENOR VALOR</v>
      </c>
    </row>
    <row r="170" spans="1:29" s="1" customFormat="1">
      <c r="A170" s="14">
        <f t="shared" si="72"/>
        <v>160</v>
      </c>
      <c r="B170" s="15">
        <v>25174901</v>
      </c>
      <c r="C170" s="738" t="s">
        <v>1781</v>
      </c>
      <c r="D170" s="738"/>
      <c r="E170" s="15" t="s">
        <v>32</v>
      </c>
      <c r="F170" s="14">
        <v>1</v>
      </c>
      <c r="G170" s="737" t="s">
        <v>1916</v>
      </c>
      <c r="H170" s="737"/>
      <c r="I170" s="16">
        <v>7000000</v>
      </c>
      <c r="J170" s="17">
        <v>0.19</v>
      </c>
      <c r="K170" s="18">
        <f t="shared" si="73"/>
        <v>1330000</v>
      </c>
      <c r="L170" s="18">
        <f t="shared" si="74"/>
        <v>8330000</v>
      </c>
      <c r="M170" s="16">
        <v>8545000</v>
      </c>
      <c r="N170" s="17">
        <v>0.19</v>
      </c>
      <c r="O170" s="18">
        <f t="shared" si="75"/>
        <v>1623550</v>
      </c>
      <c r="P170" s="18">
        <f t="shared" si="76"/>
        <v>10168550</v>
      </c>
      <c r="Q170" s="16">
        <v>7630000</v>
      </c>
      <c r="R170" s="17">
        <v>0.19</v>
      </c>
      <c r="S170" s="18">
        <f t="shared" si="77"/>
        <v>1449700</v>
      </c>
      <c r="T170" s="18">
        <f t="shared" si="78"/>
        <v>9079700</v>
      </c>
      <c r="U170" s="415">
        <f t="shared" si="63"/>
        <v>8330000</v>
      </c>
      <c r="V170" s="415">
        <f t="shared" si="64"/>
        <v>9131690.2552272454</v>
      </c>
      <c r="W170" s="415">
        <f t="shared" si="65"/>
        <v>9162032.8180248421</v>
      </c>
      <c r="X170" s="415">
        <f t="shared" si="66"/>
        <v>9079700</v>
      </c>
      <c r="Y170" s="415">
        <f t="shared" si="67"/>
        <v>9192750</v>
      </c>
      <c r="Z170" s="416">
        <f t="shared" si="68"/>
        <v>754829.67284017126</v>
      </c>
      <c r="AA170" s="417">
        <f t="shared" si="69"/>
        <v>8.2111410931459169E-2</v>
      </c>
      <c r="AB170" s="418">
        <f t="shared" si="70"/>
        <v>8330000</v>
      </c>
      <c r="AC170" s="419" t="str">
        <f t="shared" si="71"/>
        <v>MENOR VALOR</v>
      </c>
    </row>
    <row r="171" spans="1:29" s="1" customFormat="1" ht="36.75" customHeight="1">
      <c r="A171" s="739" t="s">
        <v>1782</v>
      </c>
      <c r="B171" s="739"/>
      <c r="C171" s="739"/>
      <c r="D171" s="739"/>
      <c r="E171" s="421"/>
      <c r="F171" s="421"/>
      <c r="G171" s="421"/>
      <c r="H171" s="421"/>
      <c r="I171" s="24"/>
      <c r="J171" s="17"/>
      <c r="K171" s="18"/>
      <c r="L171" s="18"/>
      <c r="M171" s="24"/>
      <c r="N171" s="17"/>
      <c r="O171" s="18"/>
      <c r="P171" s="18"/>
      <c r="Q171" s="24"/>
      <c r="R171" s="17"/>
      <c r="S171" s="18"/>
      <c r="T171" s="18"/>
      <c r="U171" s="415"/>
      <c r="V171" s="415"/>
      <c r="W171" s="415"/>
      <c r="X171" s="415"/>
      <c r="Y171" s="415"/>
      <c r="Z171" s="416"/>
      <c r="AA171" s="417"/>
      <c r="AB171" s="418"/>
      <c r="AC171" s="419"/>
    </row>
    <row r="172" spans="1:29" s="1" customFormat="1" ht="15" customHeight="1">
      <c r="A172" s="14">
        <f>A170+1</f>
        <v>161</v>
      </c>
      <c r="B172" s="15">
        <v>78181507</v>
      </c>
      <c r="C172" s="738" t="s">
        <v>1783</v>
      </c>
      <c r="D172" s="738"/>
      <c r="E172" s="15" t="s">
        <v>32</v>
      </c>
      <c r="F172" s="14">
        <v>1</v>
      </c>
      <c r="G172" s="737" t="s">
        <v>1916</v>
      </c>
      <c r="H172" s="737"/>
      <c r="I172" s="16">
        <v>2975000</v>
      </c>
      <c r="J172" s="17">
        <v>0.19</v>
      </c>
      <c r="K172" s="18">
        <f t="shared" si="73"/>
        <v>565250</v>
      </c>
      <c r="L172" s="18">
        <f t="shared" si="74"/>
        <v>3540250</v>
      </c>
      <c r="M172" s="16">
        <v>3534000</v>
      </c>
      <c r="N172" s="17">
        <v>0.19</v>
      </c>
      <c r="O172" s="18">
        <f t="shared" si="75"/>
        <v>671460</v>
      </c>
      <c r="P172" s="18">
        <f t="shared" si="76"/>
        <v>4205460</v>
      </c>
      <c r="Q172" s="16">
        <v>3213000</v>
      </c>
      <c r="R172" s="17">
        <v>0.19</v>
      </c>
      <c r="S172" s="18">
        <f t="shared" si="77"/>
        <v>610470</v>
      </c>
      <c r="T172" s="18">
        <f t="shared" si="78"/>
        <v>3823470</v>
      </c>
      <c r="U172" s="415">
        <f t="shared" ref="U172:U174" si="79">MIN(H172,L172,P172,T172)</f>
        <v>3540250</v>
      </c>
      <c r="V172" s="415">
        <f t="shared" ref="V172:V174" si="80">HARMEAN(H172,L172,P172,T172)</f>
        <v>3837325.1979416343</v>
      </c>
      <c r="W172" s="415">
        <f t="shared" ref="W172:W174" si="81">GEOMEAN(H172,L172,P172,T172)</f>
        <v>3846818.6093638837</v>
      </c>
      <c r="X172" s="415">
        <f t="shared" ref="X172:X174" si="82">MEDIAN(H172,L172,P172,T172)</f>
        <v>3823470</v>
      </c>
      <c r="Y172" s="415">
        <f t="shared" ref="Y172:Y174" si="83">AVERAGE(H172,L172,P172,T172)</f>
        <v>3856393.3333333335</v>
      </c>
      <c r="Z172" s="416">
        <f t="shared" ref="Z172:Z174" si="84">_xlfn.STDEV.P(H172,L172,P172,T172)</f>
        <v>272566.86694379337</v>
      </c>
      <c r="AA172" s="417">
        <f t="shared" ref="AA172:AA174" si="85">+Z172/Y172</f>
        <v>7.0679218478006234E-2</v>
      </c>
      <c r="AB172" s="418">
        <f t="shared" ref="AB172:AB174" si="86">IF(AA172&lt;=0.15,U172,V172)</f>
        <v>3540250</v>
      </c>
      <c r="AC172" s="419" t="str">
        <f t="shared" ref="AC172:AC174" si="87">IF(AB172=U172,$U$5,IF(AB172=V172,$V$5,IF(AB172=W172,$W$5,IF(AB172=X172,$X$5,IF(AB172=Y172,$Y$5,"ERROR")))))</f>
        <v>MENOR VALOR</v>
      </c>
    </row>
    <row r="173" spans="1:29" s="1" customFormat="1" ht="15" customHeight="1">
      <c r="A173" s="14">
        <f>A172+1</f>
        <v>162</v>
      </c>
      <c r="B173" s="15">
        <v>25174204</v>
      </c>
      <c r="C173" s="738" t="s">
        <v>1784</v>
      </c>
      <c r="D173" s="738"/>
      <c r="E173" s="15" t="s">
        <v>32</v>
      </c>
      <c r="F173" s="14">
        <v>1</v>
      </c>
      <c r="G173" s="737" t="s">
        <v>1916</v>
      </c>
      <c r="H173" s="737"/>
      <c r="I173" s="16">
        <v>580000</v>
      </c>
      <c r="J173" s="17">
        <v>0.19</v>
      </c>
      <c r="K173" s="18">
        <f t="shared" si="73"/>
        <v>110200</v>
      </c>
      <c r="L173" s="18">
        <f t="shared" si="74"/>
        <v>690200</v>
      </c>
      <c r="M173" s="16">
        <v>694000</v>
      </c>
      <c r="N173" s="17">
        <v>0.19</v>
      </c>
      <c r="O173" s="18">
        <f t="shared" si="75"/>
        <v>131860</v>
      </c>
      <c r="P173" s="18">
        <f t="shared" si="76"/>
        <v>825860</v>
      </c>
      <c r="Q173" s="16">
        <v>626000</v>
      </c>
      <c r="R173" s="17">
        <v>0.19</v>
      </c>
      <c r="S173" s="18">
        <f t="shared" si="77"/>
        <v>118940</v>
      </c>
      <c r="T173" s="18">
        <f t="shared" si="78"/>
        <v>744940</v>
      </c>
      <c r="U173" s="415">
        <f t="shared" si="79"/>
        <v>690200</v>
      </c>
      <c r="V173" s="415">
        <f t="shared" si="80"/>
        <v>749605.63645999634</v>
      </c>
      <c r="W173" s="415">
        <f t="shared" si="81"/>
        <v>751624.44090106641</v>
      </c>
      <c r="X173" s="415">
        <f t="shared" si="82"/>
        <v>744940</v>
      </c>
      <c r="Y173" s="415">
        <f t="shared" si="83"/>
        <v>753666.66666666663</v>
      </c>
      <c r="Z173" s="416">
        <f t="shared" si="84"/>
        <v>55725.6669368394</v>
      </c>
      <c r="AA173" s="417">
        <f t="shared" si="85"/>
        <v>7.3939407700361878E-2</v>
      </c>
      <c r="AB173" s="418">
        <f t="shared" si="86"/>
        <v>690200</v>
      </c>
      <c r="AC173" s="419" t="str">
        <f t="shared" si="87"/>
        <v>MENOR VALOR</v>
      </c>
    </row>
    <row r="174" spans="1:29" s="1" customFormat="1" ht="15" customHeight="1">
      <c r="A174" s="14">
        <f>A173+1</f>
        <v>163</v>
      </c>
      <c r="B174" s="15">
        <v>31181701</v>
      </c>
      <c r="C174" s="738" t="s">
        <v>1785</v>
      </c>
      <c r="D174" s="738"/>
      <c r="E174" s="15" t="s">
        <v>32</v>
      </c>
      <c r="F174" s="14">
        <v>1</v>
      </c>
      <c r="G174" s="737" t="s">
        <v>1916</v>
      </c>
      <c r="H174" s="737"/>
      <c r="I174" s="16">
        <v>280000</v>
      </c>
      <c r="J174" s="17">
        <v>0.19</v>
      </c>
      <c r="K174" s="18">
        <f t="shared" si="73"/>
        <v>53200</v>
      </c>
      <c r="L174" s="18">
        <f t="shared" si="74"/>
        <v>333200</v>
      </c>
      <c r="M174" s="16">
        <v>338000</v>
      </c>
      <c r="N174" s="17">
        <v>0.19</v>
      </c>
      <c r="O174" s="18">
        <f t="shared" si="75"/>
        <v>64220</v>
      </c>
      <c r="P174" s="18">
        <f t="shared" si="76"/>
        <v>402220</v>
      </c>
      <c r="Q174" s="16">
        <v>305000</v>
      </c>
      <c r="R174" s="17">
        <v>0.19</v>
      </c>
      <c r="S174" s="18">
        <f t="shared" si="77"/>
        <v>57950</v>
      </c>
      <c r="T174" s="18">
        <f t="shared" si="78"/>
        <v>362950</v>
      </c>
      <c r="U174" s="415">
        <f t="shared" si="79"/>
        <v>333200</v>
      </c>
      <c r="V174" s="415">
        <f t="shared" si="80"/>
        <v>363962.71677321376</v>
      </c>
      <c r="W174" s="415">
        <f t="shared" si="81"/>
        <v>365038.34354624251</v>
      </c>
      <c r="X174" s="415">
        <f t="shared" si="82"/>
        <v>362950</v>
      </c>
      <c r="Y174" s="415">
        <f t="shared" si="83"/>
        <v>366123.33333333331</v>
      </c>
      <c r="Z174" s="416">
        <f t="shared" si="84"/>
        <v>28266.501178760856</v>
      </c>
      <c r="AA174" s="417">
        <f t="shared" si="85"/>
        <v>7.7204861327496724E-2</v>
      </c>
      <c r="AB174" s="418">
        <f t="shared" si="86"/>
        <v>333200</v>
      </c>
      <c r="AC174" s="419" t="str">
        <f t="shared" si="87"/>
        <v>MENOR VALOR</v>
      </c>
    </row>
    <row r="175" spans="1:29" s="1" customFormat="1" ht="32.25" customHeight="1">
      <c r="A175" s="739" t="s">
        <v>1786</v>
      </c>
      <c r="B175" s="739"/>
      <c r="C175" s="739"/>
      <c r="D175" s="739"/>
      <c r="E175" s="26"/>
      <c r="F175" s="26"/>
      <c r="G175" s="26"/>
      <c r="H175" s="26"/>
      <c r="I175" s="25"/>
      <c r="J175" s="17"/>
      <c r="K175" s="18"/>
      <c r="L175" s="18"/>
      <c r="M175" s="25"/>
      <c r="N175" s="17"/>
      <c r="O175" s="18"/>
      <c r="P175" s="18"/>
      <c r="Q175" s="25"/>
      <c r="R175" s="17"/>
      <c r="S175" s="18"/>
      <c r="T175" s="18"/>
      <c r="U175" s="415"/>
      <c r="V175" s="415"/>
      <c r="W175" s="415"/>
      <c r="X175" s="415"/>
      <c r="Y175" s="415"/>
      <c r="Z175" s="416"/>
      <c r="AA175" s="417"/>
      <c r="AB175" s="418"/>
      <c r="AC175" s="419"/>
    </row>
    <row r="176" spans="1:29" s="1" customFormat="1" ht="16.5" customHeight="1">
      <c r="A176" s="14">
        <f>A174+1</f>
        <v>164</v>
      </c>
      <c r="B176" s="15">
        <v>25172904</v>
      </c>
      <c r="C176" s="738" t="s">
        <v>1787</v>
      </c>
      <c r="D176" s="738"/>
      <c r="E176" s="15" t="s">
        <v>32</v>
      </c>
      <c r="F176" s="14">
        <v>1</v>
      </c>
      <c r="G176" s="737" t="s">
        <v>1916</v>
      </c>
      <c r="H176" s="737"/>
      <c r="I176" s="16">
        <v>380000</v>
      </c>
      <c r="J176" s="17">
        <v>0.19</v>
      </c>
      <c r="K176" s="18">
        <f t="shared" si="73"/>
        <v>72200</v>
      </c>
      <c r="L176" s="18">
        <f t="shared" si="74"/>
        <v>452200</v>
      </c>
      <c r="M176" s="16">
        <v>459000</v>
      </c>
      <c r="N176" s="17">
        <v>0.19</v>
      </c>
      <c r="O176" s="18">
        <f t="shared" si="75"/>
        <v>87210</v>
      </c>
      <c r="P176" s="18">
        <f t="shared" si="76"/>
        <v>546210</v>
      </c>
      <c r="Q176" s="16">
        <v>414000</v>
      </c>
      <c r="R176" s="17">
        <v>0.19</v>
      </c>
      <c r="S176" s="18">
        <f t="shared" si="77"/>
        <v>78660</v>
      </c>
      <c r="T176" s="18">
        <f t="shared" si="78"/>
        <v>492660</v>
      </c>
      <c r="U176" s="415">
        <f t="shared" ref="U176" si="88">MIN(H176,L176,P176,T176)</f>
        <v>452200</v>
      </c>
      <c r="V176" s="415">
        <f t="shared" ref="V176" si="89">HARMEAN(H176,L176,P176,T176)</f>
        <v>494070.65926104813</v>
      </c>
      <c r="W176" s="415">
        <f t="shared" ref="W176" si="90">GEOMEAN(H176,L176,P176,T176)</f>
        <v>495540.51648915047</v>
      </c>
      <c r="X176" s="415">
        <f t="shared" ref="X176" si="91">MEDIAN(H176,L176,P176,T176)</f>
        <v>492660</v>
      </c>
      <c r="Y176" s="415">
        <f t="shared" ref="Y176" si="92">AVERAGE(H176,L176,P176,T176)</f>
        <v>497023.33333333331</v>
      </c>
      <c r="Z176" s="416">
        <f t="shared" ref="Z176" si="93">_xlfn.STDEV.P(H176,L176,P176,T176)</f>
        <v>38503.238247653346</v>
      </c>
      <c r="AA176" s="417">
        <f t="shared" ref="AA176" si="94">+Z176/Y176</f>
        <v>7.7467667341546698E-2</v>
      </c>
      <c r="AB176" s="418">
        <f t="shared" ref="AB176" si="95">IF(AA176&lt;=0.15,U176,V176)</f>
        <v>452200</v>
      </c>
      <c r="AC176" s="419" t="str">
        <f t="shared" ref="AC176" si="96">IF(AB176=U176,$U$5,IF(AB176=V176,$V$5,IF(AB176=W176,$W$5,IF(AB176=X176,$X$5,IF(AB176=Y176,$Y$5,"ERROR")))))</f>
        <v>MENOR VALOR</v>
      </c>
    </row>
    <row r="177" spans="1:29" s="1" customFormat="1" ht="21" customHeight="1">
      <c r="A177" s="739" t="s">
        <v>1788</v>
      </c>
      <c r="B177" s="739"/>
      <c r="C177" s="739"/>
      <c r="D177" s="739"/>
      <c r="E177" s="26"/>
      <c r="F177" s="26"/>
      <c r="G177" s="26"/>
      <c r="H177" s="26"/>
      <c r="I177" s="25"/>
      <c r="J177" s="17"/>
      <c r="K177" s="18"/>
      <c r="L177" s="18"/>
      <c r="M177" s="25"/>
      <c r="N177" s="17"/>
      <c r="O177" s="18"/>
      <c r="P177" s="18"/>
      <c r="Q177" s="25"/>
      <c r="R177" s="17"/>
      <c r="S177" s="18"/>
      <c r="T177" s="18"/>
      <c r="U177" s="415"/>
      <c r="V177" s="415"/>
      <c r="W177" s="415"/>
      <c r="X177" s="415"/>
      <c r="Y177" s="415"/>
      <c r="Z177" s="416"/>
      <c r="AA177" s="417"/>
      <c r="AB177" s="418"/>
      <c r="AC177" s="419"/>
    </row>
    <row r="178" spans="1:29" s="1" customFormat="1" ht="15.75" customHeight="1">
      <c r="A178" s="14">
        <f>A176+1</f>
        <v>165</v>
      </c>
      <c r="B178" s="15">
        <v>40161513</v>
      </c>
      <c r="C178" s="738" t="s">
        <v>1759</v>
      </c>
      <c r="D178" s="738"/>
      <c r="E178" s="15" t="s">
        <v>32</v>
      </c>
      <c r="F178" s="14">
        <v>1</v>
      </c>
      <c r="G178" s="16">
        <f>VLOOKUP(C178,[1]RESPUESTOS!$C$335:$I$362,7,FALSE)</f>
        <v>214200</v>
      </c>
      <c r="H178" s="414">
        <f t="shared" ref="H178:H186" si="97">G178*1.051</f>
        <v>225124.19999999998</v>
      </c>
      <c r="I178" s="16">
        <v>450000</v>
      </c>
      <c r="J178" s="17">
        <v>0.19</v>
      </c>
      <c r="K178" s="18">
        <f t="shared" si="73"/>
        <v>85500</v>
      </c>
      <c r="L178" s="18">
        <f t="shared" si="74"/>
        <v>535500</v>
      </c>
      <c r="M178" s="16">
        <v>549000</v>
      </c>
      <c r="N178" s="17">
        <v>0.19</v>
      </c>
      <c r="O178" s="18">
        <f t="shared" si="75"/>
        <v>104310</v>
      </c>
      <c r="P178" s="18">
        <f t="shared" si="76"/>
        <v>653310</v>
      </c>
      <c r="Q178" s="16">
        <v>495000</v>
      </c>
      <c r="R178" s="17">
        <v>0.19</v>
      </c>
      <c r="S178" s="18">
        <f t="shared" si="77"/>
        <v>94050</v>
      </c>
      <c r="T178" s="18">
        <f t="shared" si="78"/>
        <v>589050</v>
      </c>
      <c r="U178" s="415">
        <f t="shared" ref="U178:U192" si="98">MIN(H178,L178,P178,T178)</f>
        <v>225124.19999999998</v>
      </c>
      <c r="V178" s="415">
        <f t="shared" ref="V178:V192" si="99">HARMEAN(H178,L178,P178,T178)</f>
        <v>419387.36510173435</v>
      </c>
      <c r="W178" s="415">
        <f t="shared" ref="W178:W192" si="100">GEOMEAN(H178,L178,P178,T178)</f>
        <v>464101.83008134627</v>
      </c>
      <c r="X178" s="415">
        <f t="shared" ref="X178:X192" si="101">MEDIAN(H178,L178,P178,T178)</f>
        <v>562275</v>
      </c>
      <c r="Y178" s="415">
        <f t="shared" ref="Y178:Y192" si="102">AVERAGE(H178,L178,P178,T178)</f>
        <v>500746.05</v>
      </c>
      <c r="Z178" s="416">
        <f t="shared" ref="Z178:Z192" si="103">_xlfn.STDEV.P(H178,L178,P178,T178)</f>
        <v>164505.76560050275</v>
      </c>
      <c r="AA178" s="417">
        <f t="shared" ref="AA178:AA192" si="104">+Z178/Y178</f>
        <v>0.32852134450287279</v>
      </c>
      <c r="AB178" s="418">
        <f t="shared" ref="AB178:AB192" si="105">IF(AA178&lt;=0.15,U178,V178)</f>
        <v>419387.36510173435</v>
      </c>
      <c r="AC178" s="419" t="str">
        <f t="shared" ref="AC178:AC192" si="106">IF(AB178=U178,$U$5,IF(AB178=V178,$V$5,IF(AB178=W178,$W$5,IF(AB178=X178,$X$5,IF(AB178=Y178,$Y$5,"ERROR")))))</f>
        <v>MEDIA ARMONICA</v>
      </c>
    </row>
    <row r="179" spans="1:29" s="1" customFormat="1" ht="15.75" customHeight="1">
      <c r="A179" s="14">
        <f>A178+1</f>
        <v>166</v>
      </c>
      <c r="B179" s="15">
        <v>40161504</v>
      </c>
      <c r="C179" s="738" t="s">
        <v>1831</v>
      </c>
      <c r="D179" s="738"/>
      <c r="E179" s="15" t="s">
        <v>32</v>
      </c>
      <c r="F179" s="14">
        <v>1</v>
      </c>
      <c r="G179" s="737" t="s">
        <v>1916</v>
      </c>
      <c r="H179" s="737"/>
      <c r="I179" s="16">
        <v>620000</v>
      </c>
      <c r="J179" s="17">
        <v>0.19</v>
      </c>
      <c r="K179" s="18">
        <f t="shared" si="73"/>
        <v>117800</v>
      </c>
      <c r="L179" s="18">
        <f t="shared" si="74"/>
        <v>737800</v>
      </c>
      <c r="M179" s="16">
        <v>735000</v>
      </c>
      <c r="N179" s="17">
        <v>0.19</v>
      </c>
      <c r="O179" s="18">
        <f t="shared" si="75"/>
        <v>139650</v>
      </c>
      <c r="P179" s="18">
        <f t="shared" si="76"/>
        <v>874650</v>
      </c>
      <c r="Q179" s="16">
        <v>669000</v>
      </c>
      <c r="R179" s="17">
        <v>0.19</v>
      </c>
      <c r="S179" s="18">
        <f t="shared" si="77"/>
        <v>127110</v>
      </c>
      <c r="T179" s="18">
        <f t="shared" si="78"/>
        <v>796110</v>
      </c>
      <c r="U179" s="415">
        <f t="shared" si="98"/>
        <v>737800</v>
      </c>
      <c r="V179" s="415">
        <f t="shared" si="99"/>
        <v>798976.63770605531</v>
      </c>
      <c r="W179" s="415">
        <f t="shared" si="100"/>
        <v>800906.85380091623</v>
      </c>
      <c r="X179" s="415">
        <f t="shared" si="101"/>
        <v>796110</v>
      </c>
      <c r="Y179" s="415">
        <f t="shared" si="102"/>
        <v>802853.33333333337</v>
      </c>
      <c r="Z179" s="416">
        <f t="shared" si="103"/>
        <v>56071.888579651823</v>
      </c>
      <c r="AA179" s="417">
        <f t="shared" si="104"/>
        <v>6.9840762006740734E-2</v>
      </c>
      <c r="AB179" s="418">
        <f t="shared" si="105"/>
        <v>737800</v>
      </c>
      <c r="AC179" s="419" t="str">
        <f t="shared" si="106"/>
        <v>MENOR VALOR</v>
      </c>
    </row>
    <row r="180" spans="1:29" s="1" customFormat="1" ht="15.75" customHeight="1">
      <c r="A180" s="14">
        <f t="shared" ref="A180:A192" si="107">A179+1</f>
        <v>167</v>
      </c>
      <c r="B180" s="15">
        <v>78181504</v>
      </c>
      <c r="C180" s="738" t="s">
        <v>1731</v>
      </c>
      <c r="D180" s="738"/>
      <c r="E180" s="15" t="s">
        <v>32</v>
      </c>
      <c r="F180" s="14">
        <v>1</v>
      </c>
      <c r="G180" s="16">
        <f>VLOOKUP(C180,[1]RESPUESTOS!$C$335:$I$362,7,FALSE)</f>
        <v>242760</v>
      </c>
      <c r="H180" s="414">
        <f t="shared" si="97"/>
        <v>255140.75999999998</v>
      </c>
      <c r="I180" s="16">
        <v>468000</v>
      </c>
      <c r="J180" s="17">
        <v>0.19</v>
      </c>
      <c r="K180" s="18">
        <f t="shared" si="73"/>
        <v>88920</v>
      </c>
      <c r="L180" s="18">
        <f t="shared" si="74"/>
        <v>556920</v>
      </c>
      <c r="M180" s="16">
        <v>565000</v>
      </c>
      <c r="N180" s="17">
        <v>0.19</v>
      </c>
      <c r="O180" s="18">
        <f t="shared" si="75"/>
        <v>107350</v>
      </c>
      <c r="P180" s="18">
        <f t="shared" si="76"/>
        <v>672350</v>
      </c>
      <c r="Q180" s="16">
        <v>514000</v>
      </c>
      <c r="R180" s="17">
        <v>0.19</v>
      </c>
      <c r="S180" s="18">
        <f t="shared" si="77"/>
        <v>97660</v>
      </c>
      <c r="T180" s="18">
        <f t="shared" si="78"/>
        <v>611660</v>
      </c>
      <c r="U180" s="415">
        <f t="shared" si="98"/>
        <v>255140.75999999998</v>
      </c>
      <c r="V180" s="415">
        <f t="shared" si="99"/>
        <v>452631.49497119838</v>
      </c>
      <c r="W180" s="415">
        <f t="shared" si="100"/>
        <v>491665.2760298808</v>
      </c>
      <c r="X180" s="415">
        <f t="shared" si="101"/>
        <v>584290</v>
      </c>
      <c r="Y180" s="415">
        <f t="shared" si="102"/>
        <v>524017.69</v>
      </c>
      <c r="Z180" s="416">
        <f t="shared" si="103"/>
        <v>160515.58661204297</v>
      </c>
      <c r="AA180" s="417">
        <f t="shared" si="104"/>
        <v>0.30631711424101538</v>
      </c>
      <c r="AB180" s="418">
        <f t="shared" si="105"/>
        <v>452631.49497119838</v>
      </c>
      <c r="AC180" s="419" t="str">
        <f t="shared" si="106"/>
        <v>MEDIA ARMONICA</v>
      </c>
    </row>
    <row r="181" spans="1:29" s="1" customFormat="1" ht="15.75" customHeight="1">
      <c r="A181" s="14">
        <f t="shared" si="107"/>
        <v>168</v>
      </c>
      <c r="B181" s="15">
        <v>40161504</v>
      </c>
      <c r="C181" s="738" t="s">
        <v>1900</v>
      </c>
      <c r="D181" s="738"/>
      <c r="E181" s="15" t="s">
        <v>32</v>
      </c>
      <c r="F181" s="14">
        <v>1</v>
      </c>
      <c r="G181" s="737" t="s">
        <v>1916</v>
      </c>
      <c r="H181" s="737"/>
      <c r="I181" s="16">
        <v>450000</v>
      </c>
      <c r="J181" s="17">
        <v>0.19</v>
      </c>
      <c r="K181" s="18">
        <f t="shared" si="73"/>
        <v>85500</v>
      </c>
      <c r="L181" s="18">
        <f t="shared" si="74"/>
        <v>535500</v>
      </c>
      <c r="M181" s="16">
        <v>554000</v>
      </c>
      <c r="N181" s="17">
        <v>0.19</v>
      </c>
      <c r="O181" s="18">
        <f t="shared" si="75"/>
        <v>105260</v>
      </c>
      <c r="P181" s="18">
        <f t="shared" si="76"/>
        <v>659260</v>
      </c>
      <c r="Q181" s="16">
        <v>495000</v>
      </c>
      <c r="R181" s="17">
        <v>0.19</v>
      </c>
      <c r="S181" s="18">
        <f t="shared" si="77"/>
        <v>94050</v>
      </c>
      <c r="T181" s="18">
        <f t="shared" si="78"/>
        <v>589050</v>
      </c>
      <c r="U181" s="415">
        <f t="shared" si="98"/>
        <v>535500</v>
      </c>
      <c r="V181" s="415">
        <f t="shared" si="99"/>
        <v>590328.69030390738</v>
      </c>
      <c r="W181" s="415">
        <f t="shared" si="100"/>
        <v>592456.02518046857</v>
      </c>
      <c r="X181" s="415">
        <f t="shared" si="101"/>
        <v>589050</v>
      </c>
      <c r="Y181" s="415">
        <f t="shared" si="102"/>
        <v>594603.33333333337</v>
      </c>
      <c r="Z181" s="416">
        <f t="shared" si="103"/>
        <v>50677.174568263195</v>
      </c>
      <c r="AA181" s="417">
        <f t="shared" si="104"/>
        <v>8.5228540990794743E-2</v>
      </c>
      <c r="AB181" s="418">
        <f t="shared" si="105"/>
        <v>535500</v>
      </c>
      <c r="AC181" s="419" t="str">
        <f t="shared" si="106"/>
        <v>MENOR VALOR</v>
      </c>
    </row>
    <row r="182" spans="1:29" s="1" customFormat="1" ht="15.75" customHeight="1">
      <c r="A182" s="14">
        <f t="shared" si="107"/>
        <v>169</v>
      </c>
      <c r="B182" s="15">
        <v>40161505</v>
      </c>
      <c r="C182" s="738" t="s">
        <v>1845</v>
      </c>
      <c r="D182" s="738"/>
      <c r="E182" s="15" t="s">
        <v>32</v>
      </c>
      <c r="F182" s="14">
        <v>1</v>
      </c>
      <c r="G182" s="737" t="s">
        <v>1916</v>
      </c>
      <c r="H182" s="737"/>
      <c r="I182" s="16">
        <v>535000</v>
      </c>
      <c r="J182" s="17">
        <v>0.19</v>
      </c>
      <c r="K182" s="18">
        <f t="shared" si="73"/>
        <v>101650</v>
      </c>
      <c r="L182" s="18">
        <f t="shared" si="74"/>
        <v>636650</v>
      </c>
      <c r="M182" s="16">
        <v>647000</v>
      </c>
      <c r="N182" s="17">
        <v>0.19</v>
      </c>
      <c r="O182" s="18">
        <f t="shared" si="75"/>
        <v>122930</v>
      </c>
      <c r="P182" s="18">
        <f t="shared" si="76"/>
        <v>769930</v>
      </c>
      <c r="Q182" s="16">
        <v>583000</v>
      </c>
      <c r="R182" s="17">
        <v>0.19</v>
      </c>
      <c r="S182" s="18">
        <f t="shared" si="77"/>
        <v>110770</v>
      </c>
      <c r="T182" s="18">
        <f t="shared" si="78"/>
        <v>693770</v>
      </c>
      <c r="U182" s="415">
        <f t="shared" si="98"/>
        <v>636650</v>
      </c>
      <c r="V182" s="415">
        <f t="shared" si="99"/>
        <v>695903.7469657117</v>
      </c>
      <c r="W182" s="415">
        <f t="shared" si="100"/>
        <v>698000.66096689831</v>
      </c>
      <c r="X182" s="415">
        <f t="shared" si="101"/>
        <v>693770</v>
      </c>
      <c r="Y182" s="415">
        <f t="shared" si="102"/>
        <v>700116.66666666663</v>
      </c>
      <c r="Z182" s="416">
        <f t="shared" si="103"/>
        <v>54596.091028163872</v>
      </c>
      <c r="AA182" s="417">
        <f t="shared" si="104"/>
        <v>7.7981418851377923E-2</v>
      </c>
      <c r="AB182" s="418">
        <f t="shared" si="105"/>
        <v>636650</v>
      </c>
      <c r="AC182" s="419" t="str">
        <f t="shared" si="106"/>
        <v>MENOR VALOR</v>
      </c>
    </row>
    <row r="183" spans="1:29" s="1" customFormat="1" ht="15.75" customHeight="1">
      <c r="A183" s="14">
        <f t="shared" si="107"/>
        <v>170</v>
      </c>
      <c r="B183" s="15">
        <v>40161505</v>
      </c>
      <c r="C183" s="738" t="s">
        <v>1902</v>
      </c>
      <c r="D183" s="738"/>
      <c r="E183" s="15" t="s">
        <v>32</v>
      </c>
      <c r="F183" s="14">
        <v>1</v>
      </c>
      <c r="G183" s="737" t="s">
        <v>1916</v>
      </c>
      <c r="H183" s="737"/>
      <c r="I183" s="16">
        <v>618000</v>
      </c>
      <c r="J183" s="17">
        <v>0.19</v>
      </c>
      <c r="K183" s="18">
        <f t="shared" si="73"/>
        <v>117420</v>
      </c>
      <c r="L183" s="18">
        <f t="shared" si="74"/>
        <v>735420</v>
      </c>
      <c r="M183" s="16">
        <v>760000</v>
      </c>
      <c r="N183" s="17">
        <v>0.19</v>
      </c>
      <c r="O183" s="18">
        <f t="shared" si="75"/>
        <v>144400</v>
      </c>
      <c r="P183" s="18">
        <f t="shared" si="76"/>
        <v>904400</v>
      </c>
      <c r="Q183" s="16">
        <v>679000</v>
      </c>
      <c r="R183" s="17">
        <v>0.19</v>
      </c>
      <c r="S183" s="18">
        <f t="shared" si="77"/>
        <v>129010</v>
      </c>
      <c r="T183" s="18">
        <f t="shared" si="78"/>
        <v>808010</v>
      </c>
      <c r="U183" s="415">
        <f t="shared" si="98"/>
        <v>735420</v>
      </c>
      <c r="V183" s="415">
        <f t="shared" si="99"/>
        <v>810136.18777493306</v>
      </c>
      <c r="W183" s="415">
        <f t="shared" si="100"/>
        <v>813025.6399917102</v>
      </c>
      <c r="X183" s="415">
        <f t="shared" si="101"/>
        <v>808010</v>
      </c>
      <c r="Y183" s="415">
        <f t="shared" si="102"/>
        <v>815943.33333333337</v>
      </c>
      <c r="Z183" s="416">
        <f t="shared" si="103"/>
        <v>69213.502696768322</v>
      </c>
      <c r="AA183" s="417">
        <f t="shared" si="104"/>
        <v>8.4826359710561988E-2</v>
      </c>
      <c r="AB183" s="418">
        <f t="shared" si="105"/>
        <v>735420</v>
      </c>
      <c r="AC183" s="419" t="str">
        <f t="shared" si="106"/>
        <v>MENOR VALOR</v>
      </c>
    </row>
    <row r="184" spans="1:29" s="1" customFormat="1" ht="15.75" customHeight="1">
      <c r="A184" s="14">
        <f t="shared" si="107"/>
        <v>171</v>
      </c>
      <c r="B184" s="15">
        <v>40161504</v>
      </c>
      <c r="C184" s="738" t="s">
        <v>1903</v>
      </c>
      <c r="D184" s="738"/>
      <c r="E184" s="15" t="s">
        <v>32</v>
      </c>
      <c r="F184" s="14">
        <v>1</v>
      </c>
      <c r="G184" s="737" t="s">
        <v>1916</v>
      </c>
      <c r="H184" s="737"/>
      <c r="I184" s="16">
        <v>814000</v>
      </c>
      <c r="J184" s="17">
        <v>0.19</v>
      </c>
      <c r="K184" s="18">
        <f t="shared" si="73"/>
        <v>154660</v>
      </c>
      <c r="L184" s="18">
        <f t="shared" si="74"/>
        <v>968660</v>
      </c>
      <c r="M184" s="16">
        <v>984000</v>
      </c>
      <c r="N184" s="17">
        <v>0.19</v>
      </c>
      <c r="O184" s="18">
        <f t="shared" si="75"/>
        <v>186960</v>
      </c>
      <c r="P184" s="18">
        <f t="shared" si="76"/>
        <v>1170960</v>
      </c>
      <c r="Q184" s="16">
        <v>879000</v>
      </c>
      <c r="R184" s="17">
        <v>0.19</v>
      </c>
      <c r="S184" s="18">
        <f t="shared" si="77"/>
        <v>167010</v>
      </c>
      <c r="T184" s="18">
        <f t="shared" si="78"/>
        <v>1046010</v>
      </c>
      <c r="U184" s="415">
        <f t="shared" si="98"/>
        <v>968660</v>
      </c>
      <c r="V184" s="415">
        <f t="shared" si="99"/>
        <v>1055458.0158880129</v>
      </c>
      <c r="W184" s="415">
        <f t="shared" si="100"/>
        <v>1058643.5459968066</v>
      </c>
      <c r="X184" s="415">
        <f t="shared" si="101"/>
        <v>1046010</v>
      </c>
      <c r="Y184" s="415">
        <f t="shared" si="102"/>
        <v>1061876.6666666667</v>
      </c>
      <c r="Z184" s="416">
        <f t="shared" si="103"/>
        <v>83347.208844821085</v>
      </c>
      <c r="AA184" s="417">
        <f t="shared" si="104"/>
        <v>7.849047960198241E-2</v>
      </c>
      <c r="AB184" s="418">
        <f t="shared" si="105"/>
        <v>968660</v>
      </c>
      <c r="AC184" s="419" t="str">
        <f t="shared" si="106"/>
        <v>MENOR VALOR</v>
      </c>
    </row>
    <row r="185" spans="1:29" s="1" customFormat="1" ht="15.75" customHeight="1">
      <c r="A185" s="14">
        <f t="shared" si="107"/>
        <v>172</v>
      </c>
      <c r="B185" s="15">
        <v>40161513</v>
      </c>
      <c r="C185" s="738" t="s">
        <v>1904</v>
      </c>
      <c r="D185" s="738"/>
      <c r="E185" s="15" t="s">
        <v>32</v>
      </c>
      <c r="F185" s="14">
        <v>1</v>
      </c>
      <c r="G185" s="737" t="s">
        <v>1916</v>
      </c>
      <c r="H185" s="737"/>
      <c r="I185" s="16">
        <v>480000</v>
      </c>
      <c r="J185" s="17">
        <v>0.19</v>
      </c>
      <c r="K185" s="18">
        <f t="shared" si="73"/>
        <v>91200</v>
      </c>
      <c r="L185" s="18">
        <f t="shared" si="74"/>
        <v>571200</v>
      </c>
      <c r="M185" s="16">
        <v>569000</v>
      </c>
      <c r="N185" s="17">
        <v>0.19</v>
      </c>
      <c r="O185" s="18">
        <f t="shared" si="75"/>
        <v>108110</v>
      </c>
      <c r="P185" s="18">
        <f t="shared" si="76"/>
        <v>677110</v>
      </c>
      <c r="Q185" s="16">
        <v>518000</v>
      </c>
      <c r="R185" s="17">
        <v>0.19</v>
      </c>
      <c r="S185" s="18">
        <f t="shared" si="77"/>
        <v>98420</v>
      </c>
      <c r="T185" s="18">
        <f t="shared" si="78"/>
        <v>616420</v>
      </c>
      <c r="U185" s="415">
        <f t="shared" si="98"/>
        <v>571200</v>
      </c>
      <c r="V185" s="415">
        <f t="shared" si="99"/>
        <v>618577.65345339023</v>
      </c>
      <c r="W185" s="415">
        <f t="shared" si="100"/>
        <v>620070.94601723505</v>
      </c>
      <c r="X185" s="415">
        <f t="shared" si="101"/>
        <v>616420</v>
      </c>
      <c r="Y185" s="415">
        <f t="shared" si="102"/>
        <v>621576.66666666663</v>
      </c>
      <c r="Z185" s="416">
        <f t="shared" si="103"/>
        <v>43391.054633671003</v>
      </c>
      <c r="AA185" s="417">
        <f t="shared" si="104"/>
        <v>6.9808049369620817E-2</v>
      </c>
      <c r="AB185" s="418">
        <f t="shared" si="105"/>
        <v>571200</v>
      </c>
      <c r="AC185" s="419" t="str">
        <f t="shared" si="106"/>
        <v>MENOR VALOR</v>
      </c>
    </row>
    <row r="186" spans="1:29" s="1" customFormat="1" ht="15.75" customHeight="1">
      <c r="A186" s="14">
        <f t="shared" si="107"/>
        <v>173</v>
      </c>
      <c r="B186" s="15">
        <v>40141736</v>
      </c>
      <c r="C186" s="738" t="s">
        <v>1738</v>
      </c>
      <c r="D186" s="738"/>
      <c r="E186" s="15" t="s">
        <v>32</v>
      </c>
      <c r="F186" s="14">
        <v>1</v>
      </c>
      <c r="G186" s="16">
        <f>VLOOKUP(C186,[1]RESPUESTOS!$C$335:$I$362,7,FALSE)</f>
        <v>101150</v>
      </c>
      <c r="H186" s="414">
        <f t="shared" si="97"/>
        <v>106308.65</v>
      </c>
      <c r="I186" s="16">
        <v>85000</v>
      </c>
      <c r="J186" s="17">
        <v>0.19</v>
      </c>
      <c r="K186" s="18">
        <f t="shared" si="73"/>
        <v>16150</v>
      </c>
      <c r="L186" s="18">
        <f t="shared" si="74"/>
        <v>101150</v>
      </c>
      <c r="M186" s="16">
        <v>104000</v>
      </c>
      <c r="N186" s="17">
        <v>0.19</v>
      </c>
      <c r="O186" s="18">
        <f t="shared" si="75"/>
        <v>19760</v>
      </c>
      <c r="P186" s="18">
        <f t="shared" si="76"/>
        <v>123760</v>
      </c>
      <c r="Q186" s="16">
        <v>93000</v>
      </c>
      <c r="R186" s="17">
        <v>0.19</v>
      </c>
      <c r="S186" s="18">
        <f t="shared" si="77"/>
        <v>17670</v>
      </c>
      <c r="T186" s="18">
        <f t="shared" si="78"/>
        <v>110670</v>
      </c>
      <c r="U186" s="415">
        <f t="shared" si="98"/>
        <v>101150</v>
      </c>
      <c r="V186" s="415">
        <f t="shared" si="99"/>
        <v>109863.22571104646</v>
      </c>
      <c r="W186" s="415">
        <f t="shared" si="100"/>
        <v>110163.10677563904</v>
      </c>
      <c r="X186" s="415">
        <f t="shared" si="101"/>
        <v>108489.325</v>
      </c>
      <c r="Y186" s="415">
        <f t="shared" si="102"/>
        <v>110472.16250000001</v>
      </c>
      <c r="Z186" s="416">
        <f t="shared" si="103"/>
        <v>8379.190222164596</v>
      </c>
      <c r="AA186" s="417">
        <f t="shared" si="104"/>
        <v>7.5848883850396204E-2</v>
      </c>
      <c r="AB186" s="418">
        <f t="shared" si="105"/>
        <v>101150</v>
      </c>
      <c r="AC186" s="419" t="str">
        <f t="shared" si="106"/>
        <v>MENOR VALOR</v>
      </c>
    </row>
    <row r="187" spans="1:29" s="1" customFormat="1" ht="15.75" customHeight="1">
      <c r="A187" s="14">
        <f t="shared" si="107"/>
        <v>174</v>
      </c>
      <c r="B187" s="15">
        <v>25174406</v>
      </c>
      <c r="C187" s="738" t="s">
        <v>1905</v>
      </c>
      <c r="D187" s="738"/>
      <c r="E187" s="15" t="s">
        <v>32</v>
      </c>
      <c r="F187" s="14">
        <v>1</v>
      </c>
      <c r="G187" s="737" t="s">
        <v>1916</v>
      </c>
      <c r="H187" s="737"/>
      <c r="I187" s="16">
        <v>416000</v>
      </c>
      <c r="J187" s="17">
        <v>0.19</v>
      </c>
      <c r="K187" s="18">
        <f t="shared" si="73"/>
        <v>79040</v>
      </c>
      <c r="L187" s="18">
        <f t="shared" si="74"/>
        <v>495040</v>
      </c>
      <c r="M187" s="16">
        <v>511000</v>
      </c>
      <c r="N187" s="17">
        <v>0.19</v>
      </c>
      <c r="O187" s="18">
        <f t="shared" si="75"/>
        <v>97090</v>
      </c>
      <c r="P187" s="18">
        <f t="shared" si="76"/>
        <v>608090</v>
      </c>
      <c r="Q187" s="16">
        <v>457000</v>
      </c>
      <c r="R187" s="17">
        <v>0.19</v>
      </c>
      <c r="S187" s="18">
        <f t="shared" si="77"/>
        <v>86830</v>
      </c>
      <c r="T187" s="18">
        <f t="shared" si="78"/>
        <v>543830</v>
      </c>
      <c r="U187" s="415">
        <f t="shared" si="98"/>
        <v>495040</v>
      </c>
      <c r="V187" s="415">
        <f t="shared" si="99"/>
        <v>545123.29674716876</v>
      </c>
      <c r="W187" s="415">
        <f t="shared" si="100"/>
        <v>547045.90533897898</v>
      </c>
      <c r="X187" s="415">
        <f t="shared" si="101"/>
        <v>543830</v>
      </c>
      <c r="Y187" s="415">
        <f t="shared" si="102"/>
        <v>548986.66666666663</v>
      </c>
      <c r="Z187" s="416">
        <f t="shared" si="103"/>
        <v>46296.285188146816</v>
      </c>
      <c r="AA187" s="417">
        <f t="shared" si="104"/>
        <v>8.4330436418881119E-2</v>
      </c>
      <c r="AB187" s="418">
        <f t="shared" si="105"/>
        <v>495040</v>
      </c>
      <c r="AC187" s="419" t="str">
        <f t="shared" si="106"/>
        <v>MENOR VALOR</v>
      </c>
    </row>
    <row r="188" spans="1:29" s="1" customFormat="1" ht="19.5" customHeight="1">
      <c r="A188" s="14">
        <f t="shared" si="107"/>
        <v>175</v>
      </c>
      <c r="B188" s="15">
        <v>40161504</v>
      </c>
      <c r="C188" s="738" t="s">
        <v>1792</v>
      </c>
      <c r="D188" s="738"/>
      <c r="E188" s="15" t="s">
        <v>32</v>
      </c>
      <c r="F188" s="14">
        <v>1</v>
      </c>
      <c r="G188" s="737" t="s">
        <v>1916</v>
      </c>
      <c r="H188" s="737"/>
      <c r="I188" s="16">
        <v>871000</v>
      </c>
      <c r="J188" s="17">
        <v>0.19</v>
      </c>
      <c r="K188" s="18">
        <f t="shared" si="73"/>
        <v>165490</v>
      </c>
      <c r="L188" s="18">
        <f t="shared" si="74"/>
        <v>1036490</v>
      </c>
      <c r="M188" s="16">
        <v>1062000</v>
      </c>
      <c r="N188" s="17">
        <v>0.19</v>
      </c>
      <c r="O188" s="18">
        <f t="shared" si="75"/>
        <v>201780</v>
      </c>
      <c r="P188" s="18">
        <f t="shared" si="76"/>
        <v>1263780</v>
      </c>
      <c r="Q188" s="16">
        <v>949000</v>
      </c>
      <c r="R188" s="17">
        <v>0.19</v>
      </c>
      <c r="S188" s="18">
        <f t="shared" si="77"/>
        <v>180310</v>
      </c>
      <c r="T188" s="18">
        <f t="shared" si="78"/>
        <v>1129310</v>
      </c>
      <c r="U188" s="415">
        <f t="shared" si="98"/>
        <v>1036490</v>
      </c>
      <c r="V188" s="415">
        <f t="shared" si="99"/>
        <v>1135689.0801505679</v>
      </c>
      <c r="W188" s="415">
        <f t="shared" si="100"/>
        <v>1139418.4726706271</v>
      </c>
      <c r="X188" s="415">
        <f t="shared" si="101"/>
        <v>1129310</v>
      </c>
      <c r="Y188" s="415">
        <f t="shared" si="102"/>
        <v>1143193.3333333333</v>
      </c>
      <c r="Z188" s="416">
        <f t="shared" si="103"/>
        <v>93308.614226602294</v>
      </c>
      <c r="AA188" s="417">
        <f t="shared" si="104"/>
        <v>8.1621027262757218E-2</v>
      </c>
      <c r="AB188" s="418">
        <f t="shared" si="105"/>
        <v>1036490</v>
      </c>
      <c r="AC188" s="419" t="str">
        <f t="shared" si="106"/>
        <v>MENOR VALOR</v>
      </c>
    </row>
    <row r="189" spans="1:29" s="1" customFormat="1" ht="15" customHeight="1">
      <c r="A189" s="14">
        <f t="shared" si="107"/>
        <v>176</v>
      </c>
      <c r="B189" s="15">
        <v>40161504</v>
      </c>
      <c r="C189" s="738" t="s">
        <v>1793</v>
      </c>
      <c r="D189" s="738"/>
      <c r="E189" s="15" t="s">
        <v>32</v>
      </c>
      <c r="F189" s="14">
        <v>1</v>
      </c>
      <c r="G189" s="737" t="s">
        <v>1916</v>
      </c>
      <c r="H189" s="737"/>
      <c r="I189" s="16">
        <v>818000</v>
      </c>
      <c r="J189" s="17">
        <v>0.19</v>
      </c>
      <c r="K189" s="18">
        <f t="shared" si="73"/>
        <v>155420</v>
      </c>
      <c r="L189" s="18">
        <f t="shared" si="74"/>
        <v>973420</v>
      </c>
      <c r="M189" s="16">
        <v>980000</v>
      </c>
      <c r="N189" s="17">
        <v>0.19</v>
      </c>
      <c r="O189" s="18">
        <f t="shared" si="75"/>
        <v>186200</v>
      </c>
      <c r="P189" s="18">
        <f t="shared" si="76"/>
        <v>1166200</v>
      </c>
      <c r="Q189" s="16">
        <v>883000</v>
      </c>
      <c r="R189" s="17">
        <v>0.19</v>
      </c>
      <c r="S189" s="18">
        <f t="shared" si="77"/>
        <v>167770</v>
      </c>
      <c r="T189" s="18">
        <f t="shared" si="78"/>
        <v>1050770</v>
      </c>
      <c r="U189" s="415">
        <f t="shared" si="98"/>
        <v>973420</v>
      </c>
      <c r="V189" s="415">
        <f t="shared" si="99"/>
        <v>1057650.8966321987</v>
      </c>
      <c r="W189" s="415">
        <f t="shared" si="100"/>
        <v>1060539.8431068319</v>
      </c>
      <c r="X189" s="415">
        <f t="shared" si="101"/>
        <v>1050770</v>
      </c>
      <c r="Y189" s="415">
        <f t="shared" si="102"/>
        <v>1063463.3333333333</v>
      </c>
      <c r="Z189" s="416">
        <f t="shared" si="103"/>
        <v>79212.257609258653</v>
      </c>
      <c r="AA189" s="417">
        <f t="shared" si="104"/>
        <v>7.448517981430984E-2</v>
      </c>
      <c r="AB189" s="418">
        <f t="shared" si="105"/>
        <v>973420</v>
      </c>
      <c r="AC189" s="419" t="str">
        <f t="shared" si="106"/>
        <v>MENOR VALOR</v>
      </c>
    </row>
    <row r="190" spans="1:29" s="1" customFormat="1" ht="13.5" customHeight="1">
      <c r="A190" s="14">
        <f t="shared" si="107"/>
        <v>177</v>
      </c>
      <c r="B190" s="15">
        <v>40161504</v>
      </c>
      <c r="C190" s="738" t="s">
        <v>1794</v>
      </c>
      <c r="D190" s="738"/>
      <c r="E190" s="15" t="s">
        <v>32</v>
      </c>
      <c r="F190" s="14">
        <v>1</v>
      </c>
      <c r="G190" s="737" t="s">
        <v>1916</v>
      </c>
      <c r="H190" s="737"/>
      <c r="I190" s="16">
        <v>1200000</v>
      </c>
      <c r="J190" s="17">
        <v>0.19</v>
      </c>
      <c r="K190" s="18">
        <f t="shared" si="73"/>
        <v>228000</v>
      </c>
      <c r="L190" s="18">
        <f t="shared" si="74"/>
        <v>1428000</v>
      </c>
      <c r="M190" s="16">
        <v>1451000</v>
      </c>
      <c r="N190" s="17">
        <v>0.19</v>
      </c>
      <c r="O190" s="18">
        <f t="shared" si="75"/>
        <v>275690</v>
      </c>
      <c r="P190" s="18">
        <f t="shared" si="76"/>
        <v>1726690</v>
      </c>
      <c r="Q190" s="16">
        <v>1308000</v>
      </c>
      <c r="R190" s="17">
        <v>0.19</v>
      </c>
      <c r="S190" s="18">
        <f t="shared" si="77"/>
        <v>248520</v>
      </c>
      <c r="T190" s="18">
        <f t="shared" si="78"/>
        <v>1556520</v>
      </c>
      <c r="U190" s="415">
        <f t="shared" si="98"/>
        <v>1428000</v>
      </c>
      <c r="V190" s="415">
        <f t="shared" si="99"/>
        <v>1560970.1814730254</v>
      </c>
      <c r="W190" s="415">
        <f t="shared" si="100"/>
        <v>1565665.9099128684</v>
      </c>
      <c r="X190" s="415">
        <f t="shared" si="101"/>
        <v>1556520</v>
      </c>
      <c r="Y190" s="415">
        <f t="shared" si="102"/>
        <v>1570403.3333333333</v>
      </c>
      <c r="Z190" s="416">
        <f t="shared" si="103"/>
        <v>122334.21225842299</v>
      </c>
      <c r="AA190" s="417">
        <f t="shared" si="104"/>
        <v>7.7899867926768077E-2</v>
      </c>
      <c r="AB190" s="418">
        <f t="shared" si="105"/>
        <v>1428000</v>
      </c>
      <c r="AC190" s="419" t="str">
        <f t="shared" si="106"/>
        <v>MENOR VALOR</v>
      </c>
    </row>
    <row r="191" spans="1:29" s="1" customFormat="1" ht="13.5" customHeight="1">
      <c r="A191" s="14">
        <f t="shared" si="107"/>
        <v>178</v>
      </c>
      <c r="B191" s="15">
        <v>78181507</v>
      </c>
      <c r="C191" s="738" t="s">
        <v>1860</v>
      </c>
      <c r="D191" s="738"/>
      <c r="E191" s="15" t="s">
        <v>32</v>
      </c>
      <c r="F191" s="14">
        <v>1</v>
      </c>
      <c r="G191" s="737" t="s">
        <v>1916</v>
      </c>
      <c r="H191" s="737"/>
      <c r="I191" s="16">
        <v>397000</v>
      </c>
      <c r="J191" s="17">
        <v>0.19</v>
      </c>
      <c r="K191" s="18">
        <f t="shared" si="73"/>
        <v>75430</v>
      </c>
      <c r="L191" s="18">
        <f t="shared" si="74"/>
        <v>472430</v>
      </c>
      <c r="M191" s="16">
        <v>479000</v>
      </c>
      <c r="N191" s="17">
        <v>0.19</v>
      </c>
      <c r="O191" s="18">
        <f t="shared" si="75"/>
        <v>91010</v>
      </c>
      <c r="P191" s="18">
        <f t="shared" si="76"/>
        <v>570010</v>
      </c>
      <c r="Q191" s="16">
        <v>428000</v>
      </c>
      <c r="R191" s="17">
        <v>0.19</v>
      </c>
      <c r="S191" s="18">
        <f t="shared" si="77"/>
        <v>81320</v>
      </c>
      <c r="T191" s="18">
        <f t="shared" si="78"/>
        <v>509320</v>
      </c>
      <c r="U191" s="415">
        <f t="shared" si="98"/>
        <v>472430</v>
      </c>
      <c r="V191" s="415">
        <f t="shared" si="99"/>
        <v>514185.25065874355</v>
      </c>
      <c r="W191" s="415">
        <f t="shared" si="100"/>
        <v>515707.63102054107</v>
      </c>
      <c r="X191" s="415">
        <f t="shared" si="101"/>
        <v>509320</v>
      </c>
      <c r="Y191" s="415">
        <f t="shared" si="102"/>
        <v>517253.33333333331</v>
      </c>
      <c r="Z191" s="416">
        <f t="shared" si="103"/>
        <v>40229.901262065701</v>
      </c>
      <c r="AA191" s="417">
        <f t="shared" si="104"/>
        <v>7.7776011616614113E-2</v>
      </c>
      <c r="AB191" s="418">
        <f t="shared" si="105"/>
        <v>472430</v>
      </c>
      <c r="AC191" s="419" t="str">
        <f t="shared" si="106"/>
        <v>MENOR VALOR</v>
      </c>
    </row>
    <row r="192" spans="1:29" s="1" customFormat="1" ht="13.5" customHeight="1">
      <c r="A192" s="14">
        <f t="shared" si="107"/>
        <v>179</v>
      </c>
      <c r="B192" s="22">
        <v>40161513</v>
      </c>
      <c r="C192" s="741" t="s">
        <v>1748</v>
      </c>
      <c r="D192" s="741"/>
      <c r="E192" s="21" t="s">
        <v>1069</v>
      </c>
      <c r="F192" s="364">
        <v>1</v>
      </c>
      <c r="G192" s="737" t="s">
        <v>1916</v>
      </c>
      <c r="H192" s="737"/>
      <c r="I192" s="16">
        <v>3500000</v>
      </c>
      <c r="J192" s="17">
        <v>0.19</v>
      </c>
      <c r="K192" s="18">
        <f t="shared" si="73"/>
        <v>665000</v>
      </c>
      <c r="L192" s="18">
        <f t="shared" si="74"/>
        <v>4165000</v>
      </c>
      <c r="M192" s="16">
        <v>4234000</v>
      </c>
      <c r="N192" s="17">
        <v>0.19</v>
      </c>
      <c r="O192" s="18">
        <f t="shared" si="75"/>
        <v>804460</v>
      </c>
      <c r="P192" s="18">
        <f t="shared" si="76"/>
        <v>5038460</v>
      </c>
      <c r="Q192" s="16">
        <v>3815000</v>
      </c>
      <c r="R192" s="17">
        <v>0.19</v>
      </c>
      <c r="S192" s="18">
        <f t="shared" si="77"/>
        <v>724850</v>
      </c>
      <c r="T192" s="18">
        <f t="shared" si="78"/>
        <v>4539850</v>
      </c>
      <c r="U192" s="415">
        <f t="shared" si="98"/>
        <v>4165000</v>
      </c>
      <c r="V192" s="415">
        <f t="shared" si="99"/>
        <v>4553450.8443579702</v>
      </c>
      <c r="W192" s="415">
        <f t="shared" si="100"/>
        <v>4567214.8438976472</v>
      </c>
      <c r="X192" s="415">
        <f t="shared" si="101"/>
        <v>4539850</v>
      </c>
      <c r="Y192" s="415">
        <f t="shared" si="102"/>
        <v>4581103.333333333</v>
      </c>
      <c r="Z192" s="416">
        <f t="shared" si="103"/>
        <v>357779.70040546212</v>
      </c>
      <c r="AA192" s="417">
        <f t="shared" si="104"/>
        <v>7.8099024268272088E-2</v>
      </c>
      <c r="AB192" s="418">
        <f t="shared" si="105"/>
        <v>4165000</v>
      </c>
      <c r="AC192" s="419" t="str">
        <f t="shared" si="106"/>
        <v>MENOR VALOR</v>
      </c>
    </row>
    <row r="193" spans="1:29" s="1" customFormat="1" ht="23.25" customHeight="1">
      <c r="A193" s="744" t="s">
        <v>1795</v>
      </c>
      <c r="B193" s="744"/>
      <c r="C193" s="744"/>
      <c r="D193" s="744"/>
      <c r="E193" s="27"/>
      <c r="F193" s="27"/>
      <c r="G193" s="27"/>
      <c r="H193" s="27"/>
      <c r="I193" s="28"/>
      <c r="J193" s="17"/>
      <c r="K193" s="18"/>
      <c r="L193" s="18"/>
      <c r="M193" s="28"/>
      <c r="N193" s="17"/>
      <c r="O193" s="18"/>
      <c r="P193" s="18"/>
      <c r="Q193" s="28"/>
      <c r="R193" s="17"/>
      <c r="S193" s="18"/>
      <c r="T193" s="18"/>
      <c r="U193" s="415"/>
      <c r="V193" s="415"/>
      <c r="W193" s="415"/>
      <c r="X193" s="415"/>
      <c r="Y193" s="415"/>
      <c r="Z193" s="416"/>
      <c r="AA193" s="417"/>
      <c r="AB193" s="418"/>
      <c r="AC193" s="419"/>
    </row>
    <row r="194" spans="1:29" s="1" customFormat="1">
      <c r="A194" s="21">
        <f>A192+1</f>
        <v>180</v>
      </c>
      <c r="B194" s="29">
        <v>40161513</v>
      </c>
      <c r="C194" s="741" t="s">
        <v>1748</v>
      </c>
      <c r="D194" s="741"/>
      <c r="E194" s="21" t="s">
        <v>32</v>
      </c>
      <c r="F194" s="364">
        <v>1</v>
      </c>
      <c r="G194" s="16">
        <f>VLOOKUP(C194,[1]RESPUESTOS!$C$32:$I$38,7,FALSE)</f>
        <v>907970</v>
      </c>
      <c r="H194" s="414">
        <f t="shared" ref="H194:H199" si="108">G194*1.051</f>
        <v>954276.47</v>
      </c>
      <c r="I194" s="16">
        <v>3500000</v>
      </c>
      <c r="J194" s="17">
        <v>0.19</v>
      </c>
      <c r="K194" s="18">
        <f t="shared" si="73"/>
        <v>665000</v>
      </c>
      <c r="L194" s="18">
        <f t="shared" si="74"/>
        <v>4165000</v>
      </c>
      <c r="M194" s="16">
        <v>4195000</v>
      </c>
      <c r="N194" s="17">
        <v>0.19</v>
      </c>
      <c r="O194" s="18">
        <f t="shared" si="75"/>
        <v>797050</v>
      </c>
      <c r="P194" s="18">
        <f t="shared" si="76"/>
        <v>4992050</v>
      </c>
      <c r="Q194" s="16">
        <v>3780000</v>
      </c>
      <c r="R194" s="17">
        <v>0.19</v>
      </c>
      <c r="S194" s="18">
        <f t="shared" si="77"/>
        <v>718200</v>
      </c>
      <c r="T194" s="18">
        <f t="shared" si="78"/>
        <v>4498200</v>
      </c>
      <c r="U194" s="415">
        <f t="shared" ref="U194:U199" si="109">MIN(H194,L194,P194,T194)</f>
        <v>954276.47</v>
      </c>
      <c r="V194" s="415">
        <f t="shared" ref="V194:V199" si="110">HARMEAN(H194,L194,P194,T194)</f>
        <v>2338306.0839944449</v>
      </c>
      <c r="W194" s="415">
        <f t="shared" ref="W194:W199" si="111">GEOMEAN(H194,L194,P194,T194)</f>
        <v>3073630.9963429105</v>
      </c>
      <c r="X194" s="415">
        <f t="shared" ref="X194:X199" si="112">MEDIAN(H194,L194,P194,T194)</f>
        <v>4331600</v>
      </c>
      <c r="Y194" s="415">
        <f t="shared" ref="Y194:Y199" si="113">AVERAGE(H194,L194,P194,T194)</f>
        <v>3652381.6174999997</v>
      </c>
      <c r="Z194" s="416">
        <f t="shared" ref="Z194:Z199" si="114">_xlfn.STDEV.P(H194,L194,P194,T194)</f>
        <v>1585297.220104798</v>
      </c>
      <c r="AA194" s="417">
        <f t="shared" ref="AA194:AA199" si="115">+Z194/Y194</f>
        <v>0.43404479217314373</v>
      </c>
      <c r="AB194" s="418">
        <f t="shared" ref="AB194:AB199" si="116">IF(AA194&lt;=0.15,U194,V194)</f>
        <v>2338306.0839944449</v>
      </c>
      <c r="AC194" s="419" t="str">
        <f t="shared" ref="AC194:AC199" si="117">IF(AB194=U194,$U$5,IF(AB194=V194,$V$5,IF(AB194=W194,$W$5,IF(AB194=X194,$X$5,IF(AB194=Y194,$Y$5,"ERROR")))))</f>
        <v>MEDIA ARMONICA</v>
      </c>
    </row>
    <row r="195" spans="1:29" s="1" customFormat="1">
      <c r="A195" s="21">
        <f>A194+1</f>
        <v>181</v>
      </c>
      <c r="B195" s="29">
        <v>22101703</v>
      </c>
      <c r="C195" s="741" t="s">
        <v>1796</v>
      </c>
      <c r="D195" s="741"/>
      <c r="E195" s="21" t="s">
        <v>32</v>
      </c>
      <c r="F195" s="364">
        <v>1</v>
      </c>
      <c r="G195" s="737" t="s">
        <v>1916</v>
      </c>
      <c r="H195" s="737"/>
      <c r="I195" s="16">
        <v>1400000</v>
      </c>
      <c r="J195" s="17">
        <v>0.19</v>
      </c>
      <c r="K195" s="18">
        <f t="shared" si="73"/>
        <v>266000</v>
      </c>
      <c r="L195" s="18">
        <f t="shared" si="74"/>
        <v>1666000</v>
      </c>
      <c r="M195" s="16">
        <v>1678000</v>
      </c>
      <c r="N195" s="17">
        <v>0.19</v>
      </c>
      <c r="O195" s="18">
        <f t="shared" si="75"/>
        <v>318820</v>
      </c>
      <c r="P195" s="18">
        <f t="shared" si="76"/>
        <v>1996820</v>
      </c>
      <c r="Q195" s="16">
        <v>1512000</v>
      </c>
      <c r="R195" s="17">
        <v>0.19</v>
      </c>
      <c r="S195" s="18">
        <f t="shared" si="77"/>
        <v>287280</v>
      </c>
      <c r="T195" s="18">
        <f t="shared" si="78"/>
        <v>1799280</v>
      </c>
      <c r="U195" s="415">
        <f t="shared" si="109"/>
        <v>1666000</v>
      </c>
      <c r="V195" s="415">
        <f t="shared" si="110"/>
        <v>1810703.9086489251</v>
      </c>
      <c r="W195" s="415">
        <f t="shared" si="111"/>
        <v>1815672.6672089528</v>
      </c>
      <c r="X195" s="415">
        <f t="shared" si="112"/>
        <v>1799280</v>
      </c>
      <c r="Y195" s="415">
        <f t="shared" si="113"/>
        <v>1820700</v>
      </c>
      <c r="Z195" s="416">
        <f t="shared" si="114"/>
        <v>135903.34898988571</v>
      </c>
      <c r="AA195" s="417">
        <f t="shared" si="115"/>
        <v>7.4643460751296589E-2</v>
      </c>
      <c r="AB195" s="418">
        <f t="shared" si="116"/>
        <v>1666000</v>
      </c>
      <c r="AC195" s="419" t="str">
        <f t="shared" si="117"/>
        <v>MENOR VALOR</v>
      </c>
    </row>
    <row r="196" spans="1:29" s="1" customFormat="1">
      <c r="A196" s="21">
        <f t="shared" ref="A196:A199" si="118">A195+1</f>
        <v>182</v>
      </c>
      <c r="B196" s="29">
        <v>22101703</v>
      </c>
      <c r="C196" s="741" t="s">
        <v>1910</v>
      </c>
      <c r="D196" s="741"/>
      <c r="E196" s="21" t="s">
        <v>32</v>
      </c>
      <c r="F196" s="364">
        <v>1</v>
      </c>
      <c r="G196" s="16">
        <f>VLOOKUP(C196,[1]RESPUESTOS!$C$32:$I$38,7,FALSE)</f>
        <v>548590</v>
      </c>
      <c r="H196" s="414">
        <f t="shared" si="108"/>
        <v>576568.09</v>
      </c>
      <c r="I196" s="16">
        <v>1785000</v>
      </c>
      <c r="J196" s="17">
        <v>0.19</v>
      </c>
      <c r="K196" s="18">
        <f t="shared" si="73"/>
        <v>339150</v>
      </c>
      <c r="L196" s="18">
        <f t="shared" si="74"/>
        <v>2124150</v>
      </c>
      <c r="M196" s="16">
        <v>2178000</v>
      </c>
      <c r="N196" s="17">
        <v>0.19</v>
      </c>
      <c r="O196" s="18">
        <f t="shared" si="75"/>
        <v>413820</v>
      </c>
      <c r="P196" s="18">
        <f t="shared" si="76"/>
        <v>2591820</v>
      </c>
      <c r="Q196" s="16">
        <v>1945000</v>
      </c>
      <c r="R196" s="17">
        <v>0.19</v>
      </c>
      <c r="S196" s="18">
        <f t="shared" si="77"/>
        <v>369550</v>
      </c>
      <c r="T196" s="18">
        <f t="shared" si="78"/>
        <v>2314550</v>
      </c>
      <c r="U196" s="415">
        <f t="shared" si="109"/>
        <v>576568.09</v>
      </c>
      <c r="V196" s="415">
        <f t="shared" si="110"/>
        <v>1323164.4774988911</v>
      </c>
      <c r="W196" s="415">
        <f t="shared" si="111"/>
        <v>1646367.5484691032</v>
      </c>
      <c r="X196" s="415">
        <f t="shared" si="112"/>
        <v>2219350</v>
      </c>
      <c r="Y196" s="415">
        <f t="shared" si="113"/>
        <v>1901772.0225</v>
      </c>
      <c r="Z196" s="416">
        <f t="shared" si="114"/>
        <v>782970.1938054997</v>
      </c>
      <c r="AA196" s="417">
        <f t="shared" si="115"/>
        <v>0.41170560116676641</v>
      </c>
      <c r="AB196" s="418">
        <f t="shared" si="116"/>
        <v>1323164.4774988911</v>
      </c>
      <c r="AC196" s="419" t="str">
        <f t="shared" si="117"/>
        <v>MEDIA ARMONICA</v>
      </c>
    </row>
    <row r="197" spans="1:29" s="1" customFormat="1">
      <c r="A197" s="21">
        <f t="shared" si="118"/>
        <v>183</v>
      </c>
      <c r="B197" s="29" t="s">
        <v>1797</v>
      </c>
      <c r="C197" s="741" t="s">
        <v>1911</v>
      </c>
      <c r="D197" s="741"/>
      <c r="E197" s="21" t="s">
        <v>32</v>
      </c>
      <c r="F197" s="364">
        <v>1</v>
      </c>
      <c r="G197" s="737" t="s">
        <v>1916</v>
      </c>
      <c r="H197" s="737"/>
      <c r="I197" s="16">
        <v>107000</v>
      </c>
      <c r="J197" s="17">
        <v>0.19</v>
      </c>
      <c r="K197" s="18">
        <f t="shared" si="73"/>
        <v>20330</v>
      </c>
      <c r="L197" s="18">
        <f t="shared" si="74"/>
        <v>127330</v>
      </c>
      <c r="M197" s="16">
        <v>128000</v>
      </c>
      <c r="N197" s="17">
        <v>0.19</v>
      </c>
      <c r="O197" s="18">
        <f t="shared" si="75"/>
        <v>24320</v>
      </c>
      <c r="P197" s="18">
        <f t="shared" si="76"/>
        <v>152320</v>
      </c>
      <c r="Q197" s="16">
        <v>115000</v>
      </c>
      <c r="R197" s="17">
        <v>0.19</v>
      </c>
      <c r="S197" s="18">
        <f t="shared" si="77"/>
        <v>21850</v>
      </c>
      <c r="T197" s="18">
        <f t="shared" si="78"/>
        <v>136850</v>
      </c>
      <c r="U197" s="415">
        <f t="shared" si="109"/>
        <v>127330</v>
      </c>
      <c r="V197" s="415">
        <f t="shared" si="110"/>
        <v>138083.36730433928</v>
      </c>
      <c r="W197" s="415">
        <f t="shared" si="111"/>
        <v>138455.69499316718</v>
      </c>
      <c r="X197" s="415">
        <f t="shared" si="112"/>
        <v>136850</v>
      </c>
      <c r="Y197" s="415">
        <f t="shared" si="113"/>
        <v>138833.33333333334</v>
      </c>
      <c r="Z197" s="416">
        <f t="shared" si="114"/>
        <v>10298.065622026088</v>
      </c>
      <c r="AA197" s="417">
        <f t="shared" si="115"/>
        <v>7.4175742775698106E-2</v>
      </c>
      <c r="AB197" s="418">
        <f t="shared" si="116"/>
        <v>127330</v>
      </c>
      <c r="AC197" s="419" t="str">
        <f t="shared" si="117"/>
        <v>MENOR VALOR</v>
      </c>
    </row>
    <row r="198" spans="1:29" s="1" customFormat="1">
      <c r="A198" s="21">
        <f t="shared" si="118"/>
        <v>184</v>
      </c>
      <c r="B198" s="29" t="s">
        <v>1797</v>
      </c>
      <c r="C198" s="741" t="s">
        <v>1912</v>
      </c>
      <c r="D198" s="741"/>
      <c r="E198" s="21" t="s">
        <v>32</v>
      </c>
      <c r="F198" s="364">
        <v>1</v>
      </c>
      <c r="G198" s="737" t="s">
        <v>1916</v>
      </c>
      <c r="H198" s="737"/>
      <c r="I198" s="16">
        <v>107000</v>
      </c>
      <c r="J198" s="17">
        <v>0.19</v>
      </c>
      <c r="K198" s="18">
        <f t="shared" si="73"/>
        <v>20330</v>
      </c>
      <c r="L198" s="18">
        <f t="shared" si="74"/>
        <v>127330</v>
      </c>
      <c r="M198" s="16">
        <v>128000</v>
      </c>
      <c r="N198" s="17">
        <v>0.19</v>
      </c>
      <c r="O198" s="18">
        <f t="shared" si="75"/>
        <v>24320</v>
      </c>
      <c r="P198" s="18">
        <f t="shared" si="76"/>
        <v>152320</v>
      </c>
      <c r="Q198" s="16">
        <v>117000</v>
      </c>
      <c r="R198" s="17">
        <v>0.19</v>
      </c>
      <c r="S198" s="18">
        <f t="shared" si="77"/>
        <v>22230</v>
      </c>
      <c r="T198" s="18">
        <f t="shared" si="78"/>
        <v>139230</v>
      </c>
      <c r="U198" s="415">
        <f t="shared" si="109"/>
        <v>127330</v>
      </c>
      <c r="V198" s="415">
        <f t="shared" si="110"/>
        <v>138881.84894758562</v>
      </c>
      <c r="W198" s="415">
        <f t="shared" si="111"/>
        <v>139253.72814965356</v>
      </c>
      <c r="X198" s="415">
        <f t="shared" si="112"/>
        <v>139230</v>
      </c>
      <c r="Y198" s="415">
        <f t="shared" si="113"/>
        <v>139626.66666666666</v>
      </c>
      <c r="Z198" s="416">
        <f t="shared" si="114"/>
        <v>10205.97972867976</v>
      </c>
      <c r="AA198" s="417">
        <f t="shared" si="115"/>
        <v>7.3094774603798901E-2</v>
      </c>
      <c r="AB198" s="418">
        <f t="shared" si="116"/>
        <v>127330</v>
      </c>
      <c r="AC198" s="419" t="str">
        <f t="shared" si="117"/>
        <v>MENOR VALOR</v>
      </c>
    </row>
    <row r="199" spans="1:29" s="1" customFormat="1">
      <c r="A199" s="21">
        <f t="shared" si="118"/>
        <v>185</v>
      </c>
      <c r="B199" s="29">
        <v>31261501</v>
      </c>
      <c r="C199" s="745" t="s">
        <v>1798</v>
      </c>
      <c r="D199" s="745"/>
      <c r="E199" s="21" t="s">
        <v>32</v>
      </c>
      <c r="F199" s="364">
        <v>1</v>
      </c>
      <c r="G199" s="16">
        <f>VLOOKUP(C199,[1]RESPUESTOS!$C$32:$I$38,7,FALSE)</f>
        <v>5143180</v>
      </c>
      <c r="H199" s="414">
        <f t="shared" si="108"/>
        <v>5405482.1799999997</v>
      </c>
      <c r="I199" s="16">
        <v>28000000</v>
      </c>
      <c r="J199" s="17">
        <v>0.19</v>
      </c>
      <c r="K199" s="18">
        <f t="shared" ref="K199:K262" si="119">+I199*J199</f>
        <v>5320000</v>
      </c>
      <c r="L199" s="18">
        <f t="shared" ref="L199:L262" si="120">+K199+I199</f>
        <v>33320000</v>
      </c>
      <c r="M199" s="16">
        <v>33877000</v>
      </c>
      <c r="N199" s="17">
        <v>0.19</v>
      </c>
      <c r="O199" s="18">
        <f t="shared" ref="O199:O262" si="121">+M199*N199</f>
        <v>6436630</v>
      </c>
      <c r="P199" s="18">
        <f t="shared" ref="P199:P262" si="122">+O199+M199</f>
        <v>40313630</v>
      </c>
      <c r="Q199" s="16">
        <v>30520000</v>
      </c>
      <c r="R199" s="17">
        <v>0.19</v>
      </c>
      <c r="S199" s="18">
        <f t="shared" ref="S199:S262" si="123">+Q199*R199</f>
        <v>5798800</v>
      </c>
      <c r="T199" s="18">
        <f t="shared" ref="T199:T262" si="124">+S199+Q199</f>
        <v>36318800</v>
      </c>
      <c r="U199" s="415">
        <f t="shared" si="109"/>
        <v>5405482.1799999997</v>
      </c>
      <c r="V199" s="415">
        <f t="shared" si="110"/>
        <v>14961726.063575746</v>
      </c>
      <c r="W199" s="415">
        <f t="shared" si="111"/>
        <v>22661085.38738114</v>
      </c>
      <c r="X199" s="415">
        <f t="shared" si="112"/>
        <v>34819400</v>
      </c>
      <c r="Y199" s="415">
        <f t="shared" si="113"/>
        <v>28839478.045000002</v>
      </c>
      <c r="Z199" s="416">
        <f t="shared" si="114"/>
        <v>13755214.094871888</v>
      </c>
      <c r="AA199" s="417">
        <f t="shared" si="115"/>
        <v>0.47695780323793607</v>
      </c>
      <c r="AB199" s="418">
        <f t="shared" si="116"/>
        <v>14961726.063575746</v>
      </c>
      <c r="AC199" s="419" t="str">
        <f t="shared" si="117"/>
        <v>MEDIA ARMONICA</v>
      </c>
    </row>
    <row r="200" spans="1:29" s="1" customFormat="1" ht="37.5" customHeight="1">
      <c r="A200" s="739" t="s">
        <v>1799</v>
      </c>
      <c r="B200" s="739"/>
      <c r="C200" s="739"/>
      <c r="D200" s="739"/>
      <c r="E200" s="421"/>
      <c r="F200" s="421"/>
      <c r="G200" s="421"/>
      <c r="H200" s="421"/>
      <c r="I200" s="24"/>
      <c r="J200" s="17"/>
      <c r="K200" s="18"/>
      <c r="L200" s="18"/>
      <c r="M200" s="24"/>
      <c r="N200" s="17"/>
      <c r="O200" s="18"/>
      <c r="P200" s="18"/>
      <c r="Q200" s="24"/>
      <c r="R200" s="17"/>
      <c r="S200" s="18"/>
      <c r="T200" s="18"/>
      <c r="U200" s="415"/>
      <c r="V200" s="415"/>
      <c r="W200" s="415"/>
      <c r="X200" s="415"/>
      <c r="Y200" s="415"/>
      <c r="Z200" s="416"/>
      <c r="AA200" s="417"/>
      <c r="AB200" s="418"/>
      <c r="AC200" s="419"/>
    </row>
    <row r="201" spans="1:29" s="1" customFormat="1" ht="15" customHeight="1">
      <c r="A201" s="14">
        <f>A199+1</f>
        <v>186</v>
      </c>
      <c r="B201" s="15">
        <v>40161513</v>
      </c>
      <c r="C201" s="738" t="s">
        <v>1800</v>
      </c>
      <c r="D201" s="738"/>
      <c r="E201" s="21" t="s">
        <v>32</v>
      </c>
      <c r="F201" s="14">
        <v>1</v>
      </c>
      <c r="G201" s="737" t="s">
        <v>1916</v>
      </c>
      <c r="H201" s="737"/>
      <c r="I201" s="16">
        <v>450000</v>
      </c>
      <c r="J201" s="17">
        <v>0.19</v>
      </c>
      <c r="K201" s="18">
        <f t="shared" si="119"/>
        <v>85500</v>
      </c>
      <c r="L201" s="18">
        <f t="shared" si="120"/>
        <v>535500</v>
      </c>
      <c r="M201" s="16">
        <v>534000</v>
      </c>
      <c r="N201" s="17">
        <v>0.19</v>
      </c>
      <c r="O201" s="18">
        <f t="shared" si="121"/>
        <v>101460</v>
      </c>
      <c r="P201" s="18">
        <f t="shared" si="122"/>
        <v>635460</v>
      </c>
      <c r="Q201" s="16">
        <v>486000</v>
      </c>
      <c r="R201" s="17">
        <v>0.19</v>
      </c>
      <c r="S201" s="18">
        <f t="shared" si="123"/>
        <v>92340</v>
      </c>
      <c r="T201" s="18">
        <f t="shared" si="124"/>
        <v>578340</v>
      </c>
      <c r="U201" s="415">
        <f t="shared" ref="U201:U222" si="125">MIN(H201,L201,P201,T201)</f>
        <v>535500</v>
      </c>
      <c r="V201" s="415">
        <f t="shared" ref="V201:V222" si="126">HARMEAN(H201,L201,P201,T201)</f>
        <v>580252.44250713964</v>
      </c>
      <c r="W201" s="415">
        <f t="shared" ref="W201:W222" si="127">GEOMEAN(H201,L201,P201,T201)</f>
        <v>581670.41437454545</v>
      </c>
      <c r="X201" s="415">
        <f t="shared" ref="X201:X222" si="128">MEDIAN(H201,L201,P201,T201)</f>
        <v>578340</v>
      </c>
      <c r="Y201" s="415">
        <f t="shared" ref="Y201:Y222" si="129">AVERAGE(H201,L201,P201,T201)</f>
        <v>583100</v>
      </c>
      <c r="Z201" s="416">
        <f t="shared" ref="Z201:Z222" si="130">_xlfn.STDEV.P(H201,L201,P201,T201)</f>
        <v>40947.068271122902</v>
      </c>
      <c r="AA201" s="417">
        <f t="shared" ref="AA201:AA222" si="131">+Z201/Y201</f>
        <v>7.0223063404429603E-2</v>
      </c>
      <c r="AB201" s="418">
        <f t="shared" ref="AB201:AB222" si="132">IF(AA201&lt;=0.15,U201,V201)</f>
        <v>535500</v>
      </c>
      <c r="AC201" s="419" t="str">
        <f t="shared" ref="AC201:AC222" si="133">IF(AB201=U201,$U$5,IF(AB201=V201,$V$5,IF(AB201=W201,$W$5,IF(AB201=X201,$X$5,IF(AB201=Y201,$Y$5,"ERROR")))))</f>
        <v>MENOR VALOR</v>
      </c>
    </row>
    <row r="202" spans="1:29" s="1" customFormat="1" ht="15" customHeight="1">
      <c r="A202" s="14">
        <f>A201+1</f>
        <v>187</v>
      </c>
      <c r="B202" s="15">
        <v>40161504</v>
      </c>
      <c r="C202" s="738" t="s">
        <v>1760</v>
      </c>
      <c r="D202" s="738"/>
      <c r="E202" s="21" t="s">
        <v>32</v>
      </c>
      <c r="F202" s="14">
        <v>1</v>
      </c>
      <c r="G202" s="737" t="s">
        <v>1916</v>
      </c>
      <c r="H202" s="737"/>
      <c r="I202" s="16">
        <v>620000</v>
      </c>
      <c r="J202" s="17">
        <v>0.19</v>
      </c>
      <c r="K202" s="18">
        <f t="shared" si="119"/>
        <v>117800</v>
      </c>
      <c r="L202" s="18">
        <f t="shared" si="120"/>
        <v>737800</v>
      </c>
      <c r="M202" s="16">
        <v>756000</v>
      </c>
      <c r="N202" s="17">
        <v>0.19</v>
      </c>
      <c r="O202" s="18">
        <f t="shared" si="121"/>
        <v>143640</v>
      </c>
      <c r="P202" s="18">
        <f t="shared" si="122"/>
        <v>899640</v>
      </c>
      <c r="Q202" s="16">
        <v>675000</v>
      </c>
      <c r="R202" s="17">
        <v>0.19</v>
      </c>
      <c r="S202" s="18">
        <f t="shared" si="123"/>
        <v>128250</v>
      </c>
      <c r="T202" s="18">
        <f t="shared" si="124"/>
        <v>803250</v>
      </c>
      <c r="U202" s="415">
        <f t="shared" si="125"/>
        <v>737800</v>
      </c>
      <c r="V202" s="415">
        <f t="shared" si="126"/>
        <v>808215.99690880987</v>
      </c>
      <c r="W202" s="415">
        <f t="shared" si="127"/>
        <v>810872.76519424038</v>
      </c>
      <c r="X202" s="415">
        <f t="shared" si="128"/>
        <v>803250</v>
      </c>
      <c r="Y202" s="415">
        <f t="shared" si="129"/>
        <v>813563.33333333337</v>
      </c>
      <c r="Z202" s="416">
        <f t="shared" si="130"/>
        <v>66472.14972369172</v>
      </c>
      <c r="AA202" s="417">
        <f t="shared" si="131"/>
        <v>8.1704947851253193E-2</v>
      </c>
      <c r="AB202" s="418">
        <f t="shared" si="132"/>
        <v>737800</v>
      </c>
      <c r="AC202" s="419" t="str">
        <f t="shared" si="133"/>
        <v>MENOR VALOR</v>
      </c>
    </row>
    <row r="203" spans="1:29" s="1" customFormat="1" ht="15" customHeight="1">
      <c r="A203" s="14">
        <f t="shared" ref="A203:A222" si="134">+A202+1</f>
        <v>188</v>
      </c>
      <c r="B203" s="15">
        <v>78181504</v>
      </c>
      <c r="C203" s="738" t="s">
        <v>1731</v>
      </c>
      <c r="D203" s="738"/>
      <c r="E203" s="21" t="s">
        <v>32</v>
      </c>
      <c r="F203" s="14">
        <v>1</v>
      </c>
      <c r="G203" s="737" t="s">
        <v>1916</v>
      </c>
      <c r="H203" s="737"/>
      <c r="I203" s="16">
        <v>468000</v>
      </c>
      <c r="J203" s="17">
        <v>0.19</v>
      </c>
      <c r="K203" s="18">
        <f t="shared" si="119"/>
        <v>88920</v>
      </c>
      <c r="L203" s="18">
        <f t="shared" si="120"/>
        <v>556920</v>
      </c>
      <c r="M203" s="16">
        <v>566000</v>
      </c>
      <c r="N203" s="17">
        <v>0.19</v>
      </c>
      <c r="O203" s="18">
        <f t="shared" si="121"/>
        <v>107540</v>
      </c>
      <c r="P203" s="18">
        <f t="shared" si="122"/>
        <v>673540</v>
      </c>
      <c r="Q203" s="16">
        <v>510000</v>
      </c>
      <c r="R203" s="17">
        <v>0.19</v>
      </c>
      <c r="S203" s="18">
        <f t="shared" si="123"/>
        <v>96900</v>
      </c>
      <c r="T203" s="18">
        <f t="shared" si="124"/>
        <v>606900</v>
      </c>
      <c r="U203" s="415">
        <f t="shared" si="125"/>
        <v>556920</v>
      </c>
      <c r="V203" s="415">
        <f t="shared" si="126"/>
        <v>608766.14005059155</v>
      </c>
      <c r="W203" s="415">
        <f t="shared" si="127"/>
        <v>610601.38002008141</v>
      </c>
      <c r="X203" s="415">
        <f t="shared" si="128"/>
        <v>606900</v>
      </c>
      <c r="Y203" s="415">
        <f t="shared" si="129"/>
        <v>612453.33333333337</v>
      </c>
      <c r="Z203" s="416">
        <f t="shared" si="130"/>
        <v>47771.57964964339</v>
      </c>
      <c r="AA203" s="417">
        <f t="shared" si="131"/>
        <v>7.8000358638987549E-2</v>
      </c>
      <c r="AB203" s="418">
        <f t="shared" si="132"/>
        <v>556920</v>
      </c>
      <c r="AC203" s="419" t="str">
        <f t="shared" si="133"/>
        <v>MENOR VALOR</v>
      </c>
    </row>
    <row r="204" spans="1:29" s="1" customFormat="1">
      <c r="A204" s="14">
        <f t="shared" si="134"/>
        <v>189</v>
      </c>
      <c r="B204" s="15">
        <v>40161504</v>
      </c>
      <c r="C204" s="738" t="s">
        <v>1789</v>
      </c>
      <c r="D204" s="738"/>
      <c r="E204" s="21" t="s">
        <v>32</v>
      </c>
      <c r="F204" s="14">
        <v>1</v>
      </c>
      <c r="G204" s="737" t="s">
        <v>1916</v>
      </c>
      <c r="H204" s="737"/>
      <c r="I204" s="16">
        <v>450000</v>
      </c>
      <c r="J204" s="17">
        <v>0.19</v>
      </c>
      <c r="K204" s="18">
        <f t="shared" si="119"/>
        <v>85500</v>
      </c>
      <c r="L204" s="18">
        <f t="shared" si="120"/>
        <v>535500</v>
      </c>
      <c r="M204" s="16">
        <v>544000</v>
      </c>
      <c r="N204" s="17">
        <v>0.19</v>
      </c>
      <c r="O204" s="18">
        <f t="shared" si="121"/>
        <v>103360</v>
      </c>
      <c r="P204" s="18">
        <f t="shared" si="122"/>
        <v>647360</v>
      </c>
      <c r="Q204" s="16">
        <v>495000</v>
      </c>
      <c r="R204" s="17">
        <v>0.19</v>
      </c>
      <c r="S204" s="18">
        <f t="shared" si="123"/>
        <v>94050</v>
      </c>
      <c r="T204" s="18">
        <f t="shared" si="124"/>
        <v>589050</v>
      </c>
      <c r="U204" s="415">
        <f t="shared" si="125"/>
        <v>535500</v>
      </c>
      <c r="V204" s="415">
        <f t="shared" si="126"/>
        <v>587107.36533528764</v>
      </c>
      <c r="W204" s="415">
        <f t="shared" si="127"/>
        <v>588869.64175235119</v>
      </c>
      <c r="X204" s="415">
        <f t="shared" si="128"/>
        <v>589050</v>
      </c>
      <c r="Y204" s="415">
        <f t="shared" si="129"/>
        <v>590636.66666666663</v>
      </c>
      <c r="Z204" s="416">
        <f t="shared" si="130"/>
        <v>45680.433691266793</v>
      </c>
      <c r="AA204" s="417">
        <f t="shared" si="131"/>
        <v>7.7341005510325231E-2</v>
      </c>
      <c r="AB204" s="418">
        <f t="shared" si="132"/>
        <v>535500</v>
      </c>
      <c r="AC204" s="419" t="str">
        <f t="shared" si="133"/>
        <v>MENOR VALOR</v>
      </c>
    </row>
    <row r="205" spans="1:29" s="1" customFormat="1" ht="15" customHeight="1">
      <c r="A205" s="14">
        <f t="shared" si="134"/>
        <v>190</v>
      </c>
      <c r="B205" s="15">
        <v>40161505</v>
      </c>
      <c r="C205" s="738" t="s">
        <v>1801</v>
      </c>
      <c r="D205" s="738"/>
      <c r="E205" s="21" t="s">
        <v>32</v>
      </c>
      <c r="F205" s="14">
        <v>1</v>
      </c>
      <c r="G205" s="737" t="s">
        <v>1916</v>
      </c>
      <c r="H205" s="737"/>
      <c r="I205" s="16">
        <v>571000</v>
      </c>
      <c r="J205" s="17">
        <v>0.19</v>
      </c>
      <c r="K205" s="18">
        <f t="shared" si="119"/>
        <v>108490</v>
      </c>
      <c r="L205" s="18">
        <f t="shared" si="120"/>
        <v>679490</v>
      </c>
      <c r="M205" s="16">
        <v>683000</v>
      </c>
      <c r="N205" s="17">
        <v>0.19</v>
      </c>
      <c r="O205" s="18">
        <f t="shared" si="121"/>
        <v>129770</v>
      </c>
      <c r="P205" s="18">
        <f t="shared" si="122"/>
        <v>812770</v>
      </c>
      <c r="Q205" s="16">
        <v>616000</v>
      </c>
      <c r="R205" s="17">
        <v>0.19</v>
      </c>
      <c r="S205" s="18">
        <f t="shared" si="123"/>
        <v>117040</v>
      </c>
      <c r="T205" s="18">
        <f t="shared" si="124"/>
        <v>733040</v>
      </c>
      <c r="U205" s="415">
        <f t="shared" si="125"/>
        <v>679490</v>
      </c>
      <c r="V205" s="415">
        <f t="shared" si="126"/>
        <v>737783.33836004254</v>
      </c>
      <c r="W205" s="415">
        <f t="shared" si="127"/>
        <v>739763.33541829302</v>
      </c>
      <c r="X205" s="415">
        <f t="shared" si="128"/>
        <v>733040</v>
      </c>
      <c r="Y205" s="415">
        <f t="shared" si="129"/>
        <v>741766.66666666663</v>
      </c>
      <c r="Z205" s="416">
        <f t="shared" si="130"/>
        <v>54760.117076410846</v>
      </c>
      <c r="AA205" s="417">
        <f t="shared" si="131"/>
        <v>7.3823911935124498E-2</v>
      </c>
      <c r="AB205" s="418">
        <f t="shared" si="132"/>
        <v>679490</v>
      </c>
      <c r="AC205" s="419" t="str">
        <f t="shared" si="133"/>
        <v>MENOR VALOR</v>
      </c>
    </row>
    <row r="206" spans="1:29" s="1" customFormat="1" ht="15" customHeight="1">
      <c r="A206" s="14">
        <f t="shared" si="134"/>
        <v>191</v>
      </c>
      <c r="B206" s="15">
        <v>40161505</v>
      </c>
      <c r="C206" s="738" t="s">
        <v>1790</v>
      </c>
      <c r="D206" s="738"/>
      <c r="E206" s="21" t="s">
        <v>32</v>
      </c>
      <c r="F206" s="14">
        <v>1</v>
      </c>
      <c r="G206" s="737" t="s">
        <v>1916</v>
      </c>
      <c r="H206" s="737"/>
      <c r="I206" s="16">
        <v>535000</v>
      </c>
      <c r="J206" s="17">
        <v>0.19</v>
      </c>
      <c r="K206" s="18">
        <f t="shared" si="119"/>
        <v>101650</v>
      </c>
      <c r="L206" s="18">
        <f t="shared" si="120"/>
        <v>636650</v>
      </c>
      <c r="M206" s="16">
        <v>640000</v>
      </c>
      <c r="N206" s="17">
        <v>0.19</v>
      </c>
      <c r="O206" s="18">
        <f t="shared" si="121"/>
        <v>121600</v>
      </c>
      <c r="P206" s="18">
        <f t="shared" si="122"/>
        <v>761600</v>
      </c>
      <c r="Q206" s="16">
        <v>577000</v>
      </c>
      <c r="R206" s="17">
        <v>0.19</v>
      </c>
      <c r="S206" s="18">
        <f t="shared" si="123"/>
        <v>109630</v>
      </c>
      <c r="T206" s="18">
        <f t="shared" si="124"/>
        <v>686630</v>
      </c>
      <c r="U206" s="415">
        <f t="shared" si="125"/>
        <v>636650</v>
      </c>
      <c r="V206" s="415">
        <f t="shared" si="126"/>
        <v>691222.67401690548</v>
      </c>
      <c r="W206" s="415">
        <f t="shared" si="127"/>
        <v>693080.18787095696</v>
      </c>
      <c r="X206" s="415">
        <f t="shared" si="128"/>
        <v>686630</v>
      </c>
      <c r="Y206" s="415">
        <f t="shared" si="129"/>
        <v>694960</v>
      </c>
      <c r="Z206" s="416">
        <f t="shared" si="130"/>
        <v>51349.568644731575</v>
      </c>
      <c r="AA206" s="417">
        <f t="shared" si="131"/>
        <v>7.3888524008189793E-2</v>
      </c>
      <c r="AB206" s="418">
        <f t="shared" si="132"/>
        <v>636650</v>
      </c>
      <c r="AC206" s="419" t="str">
        <f t="shared" si="133"/>
        <v>MENOR VALOR</v>
      </c>
    </row>
    <row r="207" spans="1:29" s="1" customFormat="1" ht="15" customHeight="1">
      <c r="A207" s="14">
        <f t="shared" si="134"/>
        <v>192</v>
      </c>
      <c r="B207" s="15">
        <v>40161505</v>
      </c>
      <c r="C207" s="738" t="s">
        <v>1768</v>
      </c>
      <c r="D207" s="738"/>
      <c r="E207" s="21" t="s">
        <v>32</v>
      </c>
      <c r="F207" s="14">
        <v>1</v>
      </c>
      <c r="G207" s="737" t="s">
        <v>1916</v>
      </c>
      <c r="H207" s="737"/>
      <c r="I207" s="16">
        <v>618000</v>
      </c>
      <c r="J207" s="17">
        <v>0.19</v>
      </c>
      <c r="K207" s="18">
        <f t="shared" si="119"/>
        <v>117420</v>
      </c>
      <c r="L207" s="18">
        <f t="shared" si="120"/>
        <v>735420</v>
      </c>
      <c r="M207" s="16">
        <v>733000</v>
      </c>
      <c r="N207" s="17">
        <v>0.19</v>
      </c>
      <c r="O207" s="18">
        <f t="shared" si="121"/>
        <v>139270</v>
      </c>
      <c r="P207" s="18">
        <f t="shared" si="122"/>
        <v>872270</v>
      </c>
      <c r="Q207" s="16">
        <v>667000</v>
      </c>
      <c r="R207" s="17">
        <v>0.19</v>
      </c>
      <c r="S207" s="18">
        <f t="shared" si="123"/>
        <v>126730</v>
      </c>
      <c r="T207" s="18">
        <f t="shared" si="124"/>
        <v>793730</v>
      </c>
      <c r="U207" s="415">
        <f t="shared" si="125"/>
        <v>735420</v>
      </c>
      <c r="V207" s="415">
        <f t="shared" si="126"/>
        <v>796585.20081440883</v>
      </c>
      <c r="W207" s="415">
        <f t="shared" si="127"/>
        <v>798521.0869772851</v>
      </c>
      <c r="X207" s="415">
        <f t="shared" si="128"/>
        <v>793730</v>
      </c>
      <c r="Y207" s="415">
        <f t="shared" si="129"/>
        <v>800473.33333333337</v>
      </c>
      <c r="Z207" s="416">
        <f t="shared" si="130"/>
        <v>56071.888579651823</v>
      </c>
      <c r="AA207" s="417">
        <f t="shared" si="131"/>
        <v>7.0048415412112611E-2</v>
      </c>
      <c r="AB207" s="418">
        <f t="shared" si="132"/>
        <v>735420</v>
      </c>
      <c r="AC207" s="419" t="str">
        <f t="shared" si="133"/>
        <v>MENOR VALOR</v>
      </c>
    </row>
    <row r="208" spans="1:29" s="1" customFormat="1" ht="15" customHeight="1">
      <c r="A208" s="14">
        <f t="shared" si="134"/>
        <v>193</v>
      </c>
      <c r="B208" s="15">
        <v>40161504</v>
      </c>
      <c r="C208" s="738" t="s">
        <v>1802</v>
      </c>
      <c r="D208" s="738"/>
      <c r="E208" s="21" t="s">
        <v>32</v>
      </c>
      <c r="F208" s="14">
        <v>1</v>
      </c>
      <c r="G208" s="737" t="s">
        <v>1916</v>
      </c>
      <c r="H208" s="737"/>
      <c r="I208" s="16">
        <v>814000</v>
      </c>
      <c r="J208" s="17">
        <v>0.19</v>
      </c>
      <c r="K208" s="18">
        <f t="shared" si="119"/>
        <v>154660</v>
      </c>
      <c r="L208" s="18">
        <f t="shared" si="120"/>
        <v>968660</v>
      </c>
      <c r="M208" s="16">
        <v>975000</v>
      </c>
      <c r="N208" s="17">
        <v>0.19</v>
      </c>
      <c r="O208" s="18">
        <f t="shared" si="121"/>
        <v>185250</v>
      </c>
      <c r="P208" s="18">
        <f t="shared" si="122"/>
        <v>1160250</v>
      </c>
      <c r="Q208" s="16">
        <v>887000</v>
      </c>
      <c r="R208" s="17">
        <v>0.19</v>
      </c>
      <c r="S208" s="18">
        <f t="shared" si="123"/>
        <v>168530</v>
      </c>
      <c r="T208" s="18">
        <f t="shared" si="124"/>
        <v>1055530</v>
      </c>
      <c r="U208" s="415">
        <f t="shared" si="125"/>
        <v>968660</v>
      </c>
      <c r="V208" s="415">
        <f t="shared" si="126"/>
        <v>1055732.6375250842</v>
      </c>
      <c r="W208" s="415">
        <f t="shared" si="127"/>
        <v>1058598.257690022</v>
      </c>
      <c r="X208" s="415">
        <f t="shared" si="128"/>
        <v>1055530</v>
      </c>
      <c r="Y208" s="415">
        <f t="shared" si="129"/>
        <v>1061480</v>
      </c>
      <c r="Z208" s="416">
        <f t="shared" si="130"/>
        <v>78329.364012908132</v>
      </c>
      <c r="AA208" s="417">
        <f t="shared" si="131"/>
        <v>7.3792595256536281E-2</v>
      </c>
      <c r="AB208" s="418">
        <f t="shared" si="132"/>
        <v>968660</v>
      </c>
      <c r="AC208" s="419" t="str">
        <f t="shared" si="133"/>
        <v>MENOR VALOR</v>
      </c>
    </row>
    <row r="209" spans="1:29" s="1" customFormat="1">
      <c r="A209" s="14">
        <f t="shared" si="134"/>
        <v>194</v>
      </c>
      <c r="B209" s="15">
        <v>78181507</v>
      </c>
      <c r="C209" s="738" t="s">
        <v>1735</v>
      </c>
      <c r="D209" s="738"/>
      <c r="E209" s="21" t="s">
        <v>32</v>
      </c>
      <c r="F209" s="14">
        <v>1</v>
      </c>
      <c r="G209" s="737" t="s">
        <v>1916</v>
      </c>
      <c r="H209" s="737"/>
      <c r="I209" s="16">
        <v>671000</v>
      </c>
      <c r="J209" s="17">
        <v>0.19</v>
      </c>
      <c r="K209" s="18">
        <f t="shared" si="119"/>
        <v>127490</v>
      </c>
      <c r="L209" s="18">
        <f t="shared" si="120"/>
        <v>798490</v>
      </c>
      <c r="M209" s="16">
        <v>803000</v>
      </c>
      <c r="N209" s="17">
        <v>0.19</v>
      </c>
      <c r="O209" s="18">
        <f t="shared" si="121"/>
        <v>152570</v>
      </c>
      <c r="P209" s="18">
        <f t="shared" si="122"/>
        <v>955570</v>
      </c>
      <c r="Q209" s="16">
        <v>724000</v>
      </c>
      <c r="R209" s="17">
        <v>0.19</v>
      </c>
      <c r="S209" s="18">
        <f t="shared" si="123"/>
        <v>137560</v>
      </c>
      <c r="T209" s="18">
        <f t="shared" si="124"/>
        <v>861560</v>
      </c>
      <c r="U209" s="415">
        <f t="shared" si="125"/>
        <v>798490</v>
      </c>
      <c r="V209" s="415">
        <f t="shared" si="126"/>
        <v>867166.07949369517</v>
      </c>
      <c r="W209" s="415">
        <f t="shared" si="127"/>
        <v>869505.84401361411</v>
      </c>
      <c r="X209" s="415">
        <f t="shared" si="128"/>
        <v>861560</v>
      </c>
      <c r="Y209" s="415">
        <f t="shared" si="129"/>
        <v>871873.33333333337</v>
      </c>
      <c r="Z209" s="416">
        <f t="shared" si="130"/>
        <v>64540.970105989436</v>
      </c>
      <c r="AA209" s="417">
        <f t="shared" si="131"/>
        <v>7.4025626932799224E-2</v>
      </c>
      <c r="AB209" s="418">
        <f t="shared" si="132"/>
        <v>798490</v>
      </c>
      <c r="AC209" s="419" t="str">
        <f t="shared" si="133"/>
        <v>MENOR VALOR</v>
      </c>
    </row>
    <row r="210" spans="1:29" s="1" customFormat="1" ht="15" customHeight="1">
      <c r="A210" s="14">
        <f t="shared" si="134"/>
        <v>195</v>
      </c>
      <c r="B210" s="15">
        <v>78181507</v>
      </c>
      <c r="C210" s="738" t="s">
        <v>1769</v>
      </c>
      <c r="D210" s="738"/>
      <c r="E210" s="21" t="s">
        <v>32</v>
      </c>
      <c r="F210" s="14">
        <v>1</v>
      </c>
      <c r="G210" s="737" t="s">
        <v>1916</v>
      </c>
      <c r="H210" s="737"/>
      <c r="I210" s="16">
        <v>397000</v>
      </c>
      <c r="J210" s="17">
        <v>0.19</v>
      </c>
      <c r="K210" s="18">
        <f t="shared" si="119"/>
        <v>75430</v>
      </c>
      <c r="L210" s="18">
        <f t="shared" si="120"/>
        <v>472430</v>
      </c>
      <c r="M210" s="16">
        <v>475000</v>
      </c>
      <c r="N210" s="17">
        <v>0.19</v>
      </c>
      <c r="O210" s="18">
        <f t="shared" si="121"/>
        <v>90250</v>
      </c>
      <c r="P210" s="18">
        <f t="shared" si="122"/>
        <v>565250</v>
      </c>
      <c r="Q210" s="16">
        <v>428000</v>
      </c>
      <c r="R210" s="17">
        <v>0.19</v>
      </c>
      <c r="S210" s="18">
        <f t="shared" si="123"/>
        <v>81320</v>
      </c>
      <c r="T210" s="18">
        <f t="shared" si="124"/>
        <v>509320</v>
      </c>
      <c r="U210" s="415">
        <f t="shared" si="125"/>
        <v>472430</v>
      </c>
      <c r="V210" s="415">
        <f t="shared" si="126"/>
        <v>512886.56635652762</v>
      </c>
      <c r="W210" s="415">
        <f t="shared" si="127"/>
        <v>514268.1046741677</v>
      </c>
      <c r="X210" s="415">
        <f t="shared" si="128"/>
        <v>509320</v>
      </c>
      <c r="Y210" s="415">
        <f t="shared" si="129"/>
        <v>515666.66666666669</v>
      </c>
      <c r="Z210" s="416">
        <f t="shared" si="130"/>
        <v>38158.426184643533</v>
      </c>
      <c r="AA210" s="417">
        <f t="shared" si="131"/>
        <v>7.3998240823484551E-2</v>
      </c>
      <c r="AB210" s="418">
        <f t="shared" si="132"/>
        <v>472430</v>
      </c>
      <c r="AC210" s="419" t="str">
        <f t="shared" si="133"/>
        <v>MENOR VALOR</v>
      </c>
    </row>
    <row r="211" spans="1:29" s="1" customFormat="1" ht="15" customHeight="1">
      <c r="A211" s="14">
        <f t="shared" si="134"/>
        <v>196</v>
      </c>
      <c r="B211" s="15">
        <v>40161513</v>
      </c>
      <c r="C211" s="738" t="s">
        <v>1770</v>
      </c>
      <c r="D211" s="738"/>
      <c r="E211" s="21" t="s">
        <v>32</v>
      </c>
      <c r="F211" s="14">
        <v>1</v>
      </c>
      <c r="G211" s="737" t="s">
        <v>1916</v>
      </c>
      <c r="H211" s="737"/>
      <c r="I211" s="16">
        <v>480000</v>
      </c>
      <c r="J211" s="17">
        <v>0.19</v>
      </c>
      <c r="K211" s="18">
        <f t="shared" si="119"/>
        <v>91200</v>
      </c>
      <c r="L211" s="18">
        <f t="shared" si="120"/>
        <v>571200</v>
      </c>
      <c r="M211" s="16">
        <v>585000</v>
      </c>
      <c r="N211" s="17">
        <v>0.19</v>
      </c>
      <c r="O211" s="18">
        <f t="shared" si="121"/>
        <v>111150</v>
      </c>
      <c r="P211" s="18">
        <f t="shared" si="122"/>
        <v>696150</v>
      </c>
      <c r="Q211" s="16">
        <v>523000</v>
      </c>
      <c r="R211" s="17">
        <v>0.19</v>
      </c>
      <c r="S211" s="18">
        <f t="shared" si="123"/>
        <v>99370</v>
      </c>
      <c r="T211" s="18">
        <f t="shared" si="124"/>
        <v>622370</v>
      </c>
      <c r="U211" s="415">
        <f t="shared" si="125"/>
        <v>571200</v>
      </c>
      <c r="V211" s="415">
        <f t="shared" si="126"/>
        <v>625790.90111542796</v>
      </c>
      <c r="W211" s="415">
        <f t="shared" si="127"/>
        <v>627836.49786764348</v>
      </c>
      <c r="X211" s="415">
        <f t="shared" si="128"/>
        <v>622370</v>
      </c>
      <c r="Y211" s="415">
        <f t="shared" si="129"/>
        <v>629906.66666666663</v>
      </c>
      <c r="Z211" s="416">
        <f t="shared" si="130"/>
        <v>51288.248383252692</v>
      </c>
      <c r="AA211" s="417">
        <f t="shared" si="131"/>
        <v>8.1421980584297185E-2</v>
      </c>
      <c r="AB211" s="418">
        <f t="shared" si="132"/>
        <v>571200</v>
      </c>
      <c r="AC211" s="419" t="str">
        <f t="shared" si="133"/>
        <v>MENOR VALOR</v>
      </c>
    </row>
    <row r="212" spans="1:29" s="1" customFormat="1" ht="15" customHeight="1">
      <c r="A212" s="14">
        <f t="shared" si="134"/>
        <v>197</v>
      </c>
      <c r="B212" s="15">
        <v>40141736</v>
      </c>
      <c r="C212" s="738" t="s">
        <v>1738</v>
      </c>
      <c r="D212" s="738"/>
      <c r="E212" s="21" t="s">
        <v>32</v>
      </c>
      <c r="F212" s="14">
        <v>1</v>
      </c>
      <c r="G212" s="737" t="s">
        <v>1916</v>
      </c>
      <c r="H212" s="737"/>
      <c r="I212" s="16">
        <v>85000</v>
      </c>
      <c r="J212" s="17">
        <v>0.19</v>
      </c>
      <c r="K212" s="18">
        <f t="shared" si="119"/>
        <v>16150</v>
      </c>
      <c r="L212" s="18">
        <f t="shared" si="120"/>
        <v>101150</v>
      </c>
      <c r="M212" s="16">
        <v>101000</v>
      </c>
      <c r="N212" s="17">
        <v>0.19</v>
      </c>
      <c r="O212" s="18">
        <f t="shared" si="121"/>
        <v>19190</v>
      </c>
      <c r="P212" s="18">
        <f t="shared" si="122"/>
        <v>120190</v>
      </c>
      <c r="Q212" s="16">
        <v>91000</v>
      </c>
      <c r="R212" s="17">
        <v>0.19</v>
      </c>
      <c r="S212" s="18">
        <f t="shared" si="123"/>
        <v>17290</v>
      </c>
      <c r="T212" s="18">
        <f t="shared" si="124"/>
        <v>108290</v>
      </c>
      <c r="U212" s="415">
        <f t="shared" si="125"/>
        <v>101150</v>
      </c>
      <c r="V212" s="415">
        <f t="shared" si="126"/>
        <v>109325.73987691583</v>
      </c>
      <c r="W212" s="415">
        <f t="shared" si="127"/>
        <v>109599.23564046489</v>
      </c>
      <c r="X212" s="415">
        <f t="shared" si="128"/>
        <v>108290</v>
      </c>
      <c r="Y212" s="415">
        <f t="shared" si="129"/>
        <v>109876.66666666667</v>
      </c>
      <c r="Z212" s="416">
        <f t="shared" si="130"/>
        <v>7853.5993163785879</v>
      </c>
      <c r="AA212" s="417">
        <f t="shared" si="131"/>
        <v>7.1476497737268344E-2</v>
      </c>
      <c r="AB212" s="418">
        <f t="shared" si="132"/>
        <v>101150</v>
      </c>
      <c r="AC212" s="419" t="str">
        <f t="shared" si="133"/>
        <v>MENOR VALOR</v>
      </c>
    </row>
    <row r="213" spans="1:29" s="1" customFormat="1" ht="18.75" customHeight="1">
      <c r="A213" s="14">
        <f t="shared" si="134"/>
        <v>198</v>
      </c>
      <c r="B213" s="15">
        <v>31181701</v>
      </c>
      <c r="C213" s="738" t="s">
        <v>1779</v>
      </c>
      <c r="D213" s="738"/>
      <c r="E213" s="21" t="s">
        <v>32</v>
      </c>
      <c r="F213" s="14">
        <v>1</v>
      </c>
      <c r="G213" s="737" t="s">
        <v>1916</v>
      </c>
      <c r="H213" s="737"/>
      <c r="I213" s="16">
        <v>773000</v>
      </c>
      <c r="J213" s="17">
        <v>0.19</v>
      </c>
      <c r="K213" s="18">
        <f t="shared" si="119"/>
        <v>146870</v>
      </c>
      <c r="L213" s="18">
        <f t="shared" si="120"/>
        <v>919870</v>
      </c>
      <c r="M213" s="16">
        <v>934000</v>
      </c>
      <c r="N213" s="17">
        <v>0.19</v>
      </c>
      <c r="O213" s="18">
        <f t="shared" si="121"/>
        <v>177460</v>
      </c>
      <c r="P213" s="18">
        <f t="shared" si="122"/>
        <v>1111460</v>
      </c>
      <c r="Q213" s="16">
        <v>842000</v>
      </c>
      <c r="R213" s="17">
        <v>0.19</v>
      </c>
      <c r="S213" s="18">
        <f t="shared" si="123"/>
        <v>159980</v>
      </c>
      <c r="T213" s="18">
        <f t="shared" si="124"/>
        <v>1001980</v>
      </c>
      <c r="U213" s="415">
        <f t="shared" si="125"/>
        <v>919870</v>
      </c>
      <c r="V213" s="415">
        <f t="shared" si="126"/>
        <v>1005075.1145661786</v>
      </c>
      <c r="W213" s="415">
        <f t="shared" si="127"/>
        <v>1008075.6285527477</v>
      </c>
      <c r="X213" s="415">
        <f t="shared" si="128"/>
        <v>1001980</v>
      </c>
      <c r="Y213" s="415">
        <f t="shared" si="129"/>
        <v>1011103.3333333334</v>
      </c>
      <c r="Z213" s="416">
        <f t="shared" si="130"/>
        <v>78481.88085298556</v>
      </c>
      <c r="AA213" s="417">
        <f t="shared" si="131"/>
        <v>7.7620039679082153E-2</v>
      </c>
      <c r="AB213" s="418">
        <f t="shared" si="132"/>
        <v>919870</v>
      </c>
      <c r="AC213" s="419" t="str">
        <f t="shared" si="133"/>
        <v>MENOR VALOR</v>
      </c>
    </row>
    <row r="214" spans="1:29" s="1" customFormat="1" ht="15" customHeight="1">
      <c r="A214" s="14">
        <f t="shared" si="134"/>
        <v>199</v>
      </c>
      <c r="B214" s="15">
        <v>25172110</v>
      </c>
      <c r="C214" s="738" t="s">
        <v>1803</v>
      </c>
      <c r="D214" s="738"/>
      <c r="E214" s="21" t="s">
        <v>32</v>
      </c>
      <c r="F214" s="14">
        <v>1</v>
      </c>
      <c r="G214" s="737" t="s">
        <v>1916</v>
      </c>
      <c r="H214" s="737"/>
      <c r="I214" s="16">
        <v>1200000</v>
      </c>
      <c r="J214" s="17">
        <v>0.19</v>
      </c>
      <c r="K214" s="18">
        <f t="shared" si="119"/>
        <v>228000</v>
      </c>
      <c r="L214" s="18">
        <f t="shared" si="120"/>
        <v>1428000</v>
      </c>
      <c r="M214" s="16">
        <v>1478000</v>
      </c>
      <c r="N214" s="17">
        <v>0.19</v>
      </c>
      <c r="O214" s="18">
        <f t="shared" si="121"/>
        <v>280820</v>
      </c>
      <c r="P214" s="18">
        <f t="shared" si="122"/>
        <v>1758820</v>
      </c>
      <c r="Q214" s="16">
        <v>1320000</v>
      </c>
      <c r="R214" s="17">
        <v>0.19</v>
      </c>
      <c r="S214" s="18">
        <f t="shared" si="123"/>
        <v>250800</v>
      </c>
      <c r="T214" s="18">
        <f t="shared" si="124"/>
        <v>1570800</v>
      </c>
      <c r="U214" s="415">
        <f t="shared" si="125"/>
        <v>1428000</v>
      </c>
      <c r="V214" s="415">
        <f t="shared" si="126"/>
        <v>1574421.809304218</v>
      </c>
      <c r="W214" s="415">
        <f t="shared" si="127"/>
        <v>1580120.3459002555</v>
      </c>
      <c r="X214" s="415">
        <f t="shared" si="128"/>
        <v>1570800</v>
      </c>
      <c r="Y214" s="415">
        <f t="shared" si="129"/>
        <v>1585873.3333333333</v>
      </c>
      <c r="Z214" s="416">
        <f t="shared" si="130"/>
        <v>135476.62069728324</v>
      </c>
      <c r="AA214" s="417">
        <f t="shared" si="131"/>
        <v>8.5427138378401338E-2</v>
      </c>
      <c r="AB214" s="418">
        <f t="shared" si="132"/>
        <v>1428000</v>
      </c>
      <c r="AC214" s="419" t="str">
        <f t="shared" si="133"/>
        <v>MENOR VALOR</v>
      </c>
    </row>
    <row r="215" spans="1:29" s="1" customFormat="1" ht="18" customHeight="1">
      <c r="A215" s="14">
        <f t="shared" si="134"/>
        <v>200</v>
      </c>
      <c r="B215" s="15">
        <v>25172111</v>
      </c>
      <c r="C215" s="738" t="s">
        <v>1804</v>
      </c>
      <c r="D215" s="738"/>
      <c r="E215" s="21" t="s">
        <v>32</v>
      </c>
      <c r="F215" s="14">
        <v>1</v>
      </c>
      <c r="G215" s="737" t="s">
        <v>1916</v>
      </c>
      <c r="H215" s="737"/>
      <c r="I215" s="16">
        <v>671000</v>
      </c>
      <c r="J215" s="17">
        <v>0.19</v>
      </c>
      <c r="K215" s="18">
        <f t="shared" si="119"/>
        <v>127490</v>
      </c>
      <c r="L215" s="18">
        <f t="shared" si="120"/>
        <v>798490</v>
      </c>
      <c r="M215" s="16">
        <v>810000</v>
      </c>
      <c r="N215" s="17">
        <v>0.19</v>
      </c>
      <c r="O215" s="18">
        <f t="shared" si="121"/>
        <v>153900</v>
      </c>
      <c r="P215" s="18">
        <f t="shared" si="122"/>
        <v>963900</v>
      </c>
      <c r="Q215" s="16">
        <v>724000</v>
      </c>
      <c r="R215" s="17">
        <v>0.19</v>
      </c>
      <c r="S215" s="18">
        <f t="shared" si="123"/>
        <v>137560</v>
      </c>
      <c r="T215" s="18">
        <f t="shared" si="124"/>
        <v>861560</v>
      </c>
      <c r="U215" s="415">
        <f t="shared" si="125"/>
        <v>798490</v>
      </c>
      <c r="V215" s="415">
        <f t="shared" si="126"/>
        <v>869438.92869830434</v>
      </c>
      <c r="W215" s="415">
        <f t="shared" si="127"/>
        <v>872025.1217131454</v>
      </c>
      <c r="X215" s="415">
        <f t="shared" si="128"/>
        <v>861560</v>
      </c>
      <c r="Y215" s="415">
        <f t="shared" si="129"/>
        <v>874650</v>
      </c>
      <c r="Z215" s="416">
        <f t="shared" si="130"/>
        <v>68159.754009728262</v>
      </c>
      <c r="AA215" s="417">
        <f t="shared" si="131"/>
        <v>7.7928032938579153E-2</v>
      </c>
      <c r="AB215" s="418">
        <f t="shared" si="132"/>
        <v>798490</v>
      </c>
      <c r="AC215" s="419" t="str">
        <f t="shared" si="133"/>
        <v>MENOR VALOR</v>
      </c>
    </row>
    <row r="216" spans="1:29" s="1" customFormat="1" ht="15" customHeight="1">
      <c r="A216" s="14">
        <f t="shared" si="134"/>
        <v>201</v>
      </c>
      <c r="B216" s="15">
        <v>25172114</v>
      </c>
      <c r="C216" s="740" t="s">
        <v>1805</v>
      </c>
      <c r="D216" s="740"/>
      <c r="E216" s="21" t="s">
        <v>32</v>
      </c>
      <c r="F216" s="14">
        <v>1</v>
      </c>
      <c r="G216" s="737" t="s">
        <v>1916</v>
      </c>
      <c r="H216" s="737"/>
      <c r="I216" s="16">
        <v>2000000</v>
      </c>
      <c r="J216" s="17">
        <v>0.19</v>
      </c>
      <c r="K216" s="18">
        <f t="shared" si="119"/>
        <v>380000</v>
      </c>
      <c r="L216" s="18">
        <f t="shared" si="120"/>
        <v>2380000</v>
      </c>
      <c r="M216" s="16">
        <v>2398000</v>
      </c>
      <c r="N216" s="17">
        <v>0.19</v>
      </c>
      <c r="O216" s="18">
        <f t="shared" si="121"/>
        <v>455620</v>
      </c>
      <c r="P216" s="18">
        <f t="shared" si="122"/>
        <v>2853620</v>
      </c>
      <c r="Q216" s="16">
        <v>2180000</v>
      </c>
      <c r="R216" s="17">
        <v>0.19</v>
      </c>
      <c r="S216" s="18">
        <f t="shared" si="123"/>
        <v>414200</v>
      </c>
      <c r="T216" s="18">
        <f t="shared" si="124"/>
        <v>2594200</v>
      </c>
      <c r="U216" s="415">
        <f t="shared" si="125"/>
        <v>2380000</v>
      </c>
      <c r="V216" s="415">
        <f t="shared" si="126"/>
        <v>2594986.3595028794</v>
      </c>
      <c r="W216" s="415">
        <f t="shared" si="127"/>
        <v>2602109.1952781058</v>
      </c>
      <c r="X216" s="415">
        <f t="shared" si="128"/>
        <v>2594200</v>
      </c>
      <c r="Y216" s="415">
        <f t="shared" si="129"/>
        <v>2609273.3333333335</v>
      </c>
      <c r="Z216" s="416">
        <f t="shared" si="130"/>
        <v>193648.10031486381</v>
      </c>
      <c r="AA216" s="417">
        <f t="shared" si="131"/>
        <v>7.421533721324601E-2</v>
      </c>
      <c r="AB216" s="418">
        <f t="shared" si="132"/>
        <v>2380000</v>
      </c>
      <c r="AC216" s="419" t="str">
        <f t="shared" si="133"/>
        <v>MENOR VALOR</v>
      </c>
    </row>
    <row r="217" spans="1:29" s="1" customFormat="1" ht="15" customHeight="1">
      <c r="A217" s="14">
        <f t="shared" si="134"/>
        <v>202</v>
      </c>
      <c r="B217" s="15">
        <v>25172115</v>
      </c>
      <c r="C217" s="738" t="s">
        <v>1806</v>
      </c>
      <c r="D217" s="738"/>
      <c r="E217" s="21" t="s">
        <v>32</v>
      </c>
      <c r="F217" s="14">
        <v>1</v>
      </c>
      <c r="G217" s="737" t="s">
        <v>1916</v>
      </c>
      <c r="H217" s="737"/>
      <c r="I217" s="16">
        <v>1200000</v>
      </c>
      <c r="J217" s="17">
        <v>0.19</v>
      </c>
      <c r="K217" s="18">
        <f t="shared" si="119"/>
        <v>228000</v>
      </c>
      <c r="L217" s="18">
        <f t="shared" si="120"/>
        <v>1428000</v>
      </c>
      <c r="M217" s="16">
        <v>1452000</v>
      </c>
      <c r="N217" s="17">
        <v>0.19</v>
      </c>
      <c r="O217" s="18">
        <f t="shared" si="121"/>
        <v>275880</v>
      </c>
      <c r="P217" s="18">
        <f t="shared" si="122"/>
        <v>1727880</v>
      </c>
      <c r="Q217" s="16">
        <v>1320000</v>
      </c>
      <c r="R217" s="17">
        <v>0.19</v>
      </c>
      <c r="S217" s="18">
        <f t="shared" si="123"/>
        <v>250800</v>
      </c>
      <c r="T217" s="18">
        <f t="shared" si="124"/>
        <v>1570800</v>
      </c>
      <c r="U217" s="415">
        <f t="shared" si="125"/>
        <v>1428000</v>
      </c>
      <c r="V217" s="415">
        <f t="shared" si="126"/>
        <v>1566054.3806646524</v>
      </c>
      <c r="W217" s="415">
        <f t="shared" si="127"/>
        <v>1570800</v>
      </c>
      <c r="X217" s="415">
        <f t="shared" si="128"/>
        <v>1570800</v>
      </c>
      <c r="Y217" s="415">
        <f t="shared" si="129"/>
        <v>1575560</v>
      </c>
      <c r="Z217" s="416">
        <f t="shared" si="130"/>
        <v>122471.75674415714</v>
      </c>
      <c r="AA217" s="417">
        <f t="shared" si="131"/>
        <v>7.7732207433647171E-2</v>
      </c>
      <c r="AB217" s="418">
        <f t="shared" si="132"/>
        <v>1428000</v>
      </c>
      <c r="AC217" s="419" t="str">
        <f t="shared" si="133"/>
        <v>MENOR VALOR</v>
      </c>
    </row>
    <row r="218" spans="1:29" s="1" customFormat="1">
      <c r="A218" s="14">
        <f t="shared" si="134"/>
        <v>203</v>
      </c>
      <c r="B218" s="15">
        <v>25172117</v>
      </c>
      <c r="C218" s="738" t="s">
        <v>1807</v>
      </c>
      <c r="D218" s="738"/>
      <c r="E218" s="21" t="s">
        <v>32</v>
      </c>
      <c r="F218" s="14">
        <v>1</v>
      </c>
      <c r="G218" s="737" t="s">
        <v>1916</v>
      </c>
      <c r="H218" s="737"/>
      <c r="I218" s="16">
        <v>2300000</v>
      </c>
      <c r="J218" s="17">
        <v>0.19</v>
      </c>
      <c r="K218" s="18">
        <f t="shared" si="119"/>
        <v>437000</v>
      </c>
      <c r="L218" s="18">
        <f t="shared" si="120"/>
        <v>2737000</v>
      </c>
      <c r="M218" s="16">
        <v>2782000</v>
      </c>
      <c r="N218" s="17">
        <v>0.19</v>
      </c>
      <c r="O218" s="18">
        <f t="shared" si="121"/>
        <v>528580</v>
      </c>
      <c r="P218" s="18">
        <f t="shared" si="122"/>
        <v>3310580</v>
      </c>
      <c r="Q218" s="16">
        <v>2507000</v>
      </c>
      <c r="R218" s="17">
        <v>0.19</v>
      </c>
      <c r="S218" s="18">
        <f t="shared" si="123"/>
        <v>476330</v>
      </c>
      <c r="T218" s="18">
        <f t="shared" si="124"/>
        <v>2983330</v>
      </c>
      <c r="U218" s="415">
        <f t="shared" si="125"/>
        <v>2737000</v>
      </c>
      <c r="V218" s="415">
        <f t="shared" si="126"/>
        <v>2992156.61104288</v>
      </c>
      <c r="W218" s="415">
        <f t="shared" si="127"/>
        <v>3001189.3266658606</v>
      </c>
      <c r="X218" s="415">
        <f t="shared" si="128"/>
        <v>2983330</v>
      </c>
      <c r="Y218" s="415">
        <f t="shared" si="129"/>
        <v>3010303.3333333335</v>
      </c>
      <c r="Z218" s="416">
        <f t="shared" si="130"/>
        <v>234938.53754167754</v>
      </c>
      <c r="AA218" s="417">
        <f t="shared" si="131"/>
        <v>7.8044805299248093E-2</v>
      </c>
      <c r="AB218" s="418">
        <f t="shared" si="132"/>
        <v>2737000</v>
      </c>
      <c r="AC218" s="419" t="str">
        <f t="shared" si="133"/>
        <v>MENOR VALOR</v>
      </c>
    </row>
    <row r="219" spans="1:29" s="1" customFormat="1">
      <c r="A219" s="14">
        <f t="shared" si="134"/>
        <v>204</v>
      </c>
      <c r="B219" s="15">
        <v>25172118</v>
      </c>
      <c r="C219" s="738" t="s">
        <v>1808</v>
      </c>
      <c r="D219" s="738"/>
      <c r="E219" s="21" t="s">
        <v>32</v>
      </c>
      <c r="F219" s="14">
        <v>1</v>
      </c>
      <c r="G219" s="737" t="s">
        <v>1916</v>
      </c>
      <c r="H219" s="737"/>
      <c r="I219" s="16">
        <v>416000</v>
      </c>
      <c r="J219" s="17">
        <v>0.19</v>
      </c>
      <c r="K219" s="18">
        <f t="shared" si="119"/>
        <v>79040</v>
      </c>
      <c r="L219" s="18">
        <f t="shared" si="120"/>
        <v>495040</v>
      </c>
      <c r="M219" s="16">
        <v>502000</v>
      </c>
      <c r="N219" s="17">
        <v>0.19</v>
      </c>
      <c r="O219" s="18">
        <f t="shared" si="121"/>
        <v>95380</v>
      </c>
      <c r="P219" s="18">
        <f t="shared" si="122"/>
        <v>597380</v>
      </c>
      <c r="Q219" s="16">
        <v>457000</v>
      </c>
      <c r="R219" s="17">
        <v>0.19</v>
      </c>
      <c r="S219" s="18">
        <f t="shared" si="123"/>
        <v>86830</v>
      </c>
      <c r="T219" s="18">
        <f t="shared" si="124"/>
        <v>543830</v>
      </c>
      <c r="U219" s="415">
        <f t="shared" si="125"/>
        <v>495040</v>
      </c>
      <c r="V219" s="415">
        <f t="shared" si="126"/>
        <v>542218.48003844952</v>
      </c>
      <c r="W219" s="415">
        <f t="shared" si="127"/>
        <v>543815.24394681095</v>
      </c>
      <c r="X219" s="415">
        <f t="shared" si="128"/>
        <v>543830</v>
      </c>
      <c r="Y219" s="415">
        <f t="shared" si="129"/>
        <v>545416.66666666663</v>
      </c>
      <c r="Z219" s="416">
        <f t="shared" si="130"/>
        <v>41795.191376786664</v>
      </c>
      <c r="AA219" s="417">
        <f t="shared" si="131"/>
        <v>7.6629839040708941E-2</v>
      </c>
      <c r="AB219" s="418">
        <f t="shared" si="132"/>
        <v>495040</v>
      </c>
      <c r="AC219" s="419" t="str">
        <f t="shared" si="133"/>
        <v>MENOR VALOR</v>
      </c>
    </row>
    <row r="220" spans="1:29" s="1" customFormat="1">
      <c r="A220" s="14">
        <f t="shared" si="134"/>
        <v>205</v>
      </c>
      <c r="B220" s="15">
        <v>25172120</v>
      </c>
      <c r="C220" s="738" t="s">
        <v>1809</v>
      </c>
      <c r="D220" s="738"/>
      <c r="E220" s="21" t="s">
        <v>32</v>
      </c>
      <c r="F220" s="14">
        <v>1</v>
      </c>
      <c r="G220" s="737" t="s">
        <v>1916</v>
      </c>
      <c r="H220" s="737"/>
      <c r="I220" s="16">
        <v>3332000</v>
      </c>
      <c r="J220" s="17">
        <v>0.19</v>
      </c>
      <c r="K220" s="18">
        <f t="shared" si="119"/>
        <v>633080</v>
      </c>
      <c r="L220" s="18">
        <f t="shared" si="120"/>
        <v>3965080</v>
      </c>
      <c r="M220" s="16">
        <v>4029000</v>
      </c>
      <c r="N220" s="17">
        <v>0.19</v>
      </c>
      <c r="O220" s="18">
        <f t="shared" si="121"/>
        <v>765510</v>
      </c>
      <c r="P220" s="18">
        <f t="shared" si="122"/>
        <v>4794510</v>
      </c>
      <c r="Q220" s="16">
        <v>3598000</v>
      </c>
      <c r="R220" s="17">
        <v>0.19</v>
      </c>
      <c r="S220" s="18">
        <f t="shared" si="123"/>
        <v>683620</v>
      </c>
      <c r="T220" s="18">
        <f t="shared" si="124"/>
        <v>4281620</v>
      </c>
      <c r="U220" s="415">
        <f t="shared" si="125"/>
        <v>3965080</v>
      </c>
      <c r="V220" s="415">
        <f t="shared" si="126"/>
        <v>4320711.6422859263</v>
      </c>
      <c r="W220" s="415">
        <f t="shared" si="127"/>
        <v>4333792.3746918272</v>
      </c>
      <c r="X220" s="415">
        <f t="shared" si="128"/>
        <v>4281620</v>
      </c>
      <c r="Y220" s="415">
        <f t="shared" si="129"/>
        <v>4347070</v>
      </c>
      <c r="Z220" s="416">
        <f t="shared" si="130"/>
        <v>341761.42565635854</v>
      </c>
      <c r="AA220" s="417">
        <f t="shared" si="131"/>
        <v>7.8618799710232071E-2</v>
      </c>
      <c r="AB220" s="418">
        <f t="shared" si="132"/>
        <v>3965080</v>
      </c>
      <c r="AC220" s="419" t="str">
        <f t="shared" si="133"/>
        <v>MENOR VALOR</v>
      </c>
    </row>
    <row r="221" spans="1:29" s="1" customFormat="1">
      <c r="A221" s="14">
        <f t="shared" si="134"/>
        <v>206</v>
      </c>
      <c r="B221" s="15">
        <v>25172124</v>
      </c>
      <c r="C221" s="738" t="s">
        <v>1810</v>
      </c>
      <c r="D221" s="738"/>
      <c r="E221" s="21" t="s">
        <v>32</v>
      </c>
      <c r="F221" s="14">
        <v>1</v>
      </c>
      <c r="G221" s="737" t="s">
        <v>1916</v>
      </c>
      <c r="H221" s="737"/>
      <c r="I221" s="16">
        <v>1100000</v>
      </c>
      <c r="J221" s="17">
        <v>0.19</v>
      </c>
      <c r="K221" s="18">
        <f t="shared" si="119"/>
        <v>209000</v>
      </c>
      <c r="L221" s="18">
        <f t="shared" si="120"/>
        <v>1309000</v>
      </c>
      <c r="M221" s="16">
        <v>1330000</v>
      </c>
      <c r="N221" s="17">
        <v>0.19</v>
      </c>
      <c r="O221" s="18">
        <f t="shared" si="121"/>
        <v>252700</v>
      </c>
      <c r="P221" s="18">
        <f t="shared" si="122"/>
        <v>1582700</v>
      </c>
      <c r="Q221" s="16">
        <v>1199000</v>
      </c>
      <c r="R221" s="17">
        <v>0.19</v>
      </c>
      <c r="S221" s="18">
        <f t="shared" si="123"/>
        <v>227810</v>
      </c>
      <c r="T221" s="18">
        <f t="shared" si="124"/>
        <v>1426810</v>
      </c>
      <c r="U221" s="415">
        <f t="shared" si="125"/>
        <v>1309000</v>
      </c>
      <c r="V221" s="415">
        <f t="shared" si="126"/>
        <v>1430862.3168371578</v>
      </c>
      <c r="W221" s="415">
        <f t="shared" si="127"/>
        <v>1435163.7771986576</v>
      </c>
      <c r="X221" s="415">
        <f t="shared" si="128"/>
        <v>1426810</v>
      </c>
      <c r="Y221" s="415">
        <f t="shared" si="129"/>
        <v>1439503.3333333333</v>
      </c>
      <c r="Z221" s="416">
        <f t="shared" si="130"/>
        <v>112097.46661821676</v>
      </c>
      <c r="AA221" s="417">
        <f t="shared" si="131"/>
        <v>7.7872321669893149E-2</v>
      </c>
      <c r="AB221" s="418">
        <f t="shared" si="132"/>
        <v>1309000</v>
      </c>
      <c r="AC221" s="419" t="str">
        <f t="shared" si="133"/>
        <v>MENOR VALOR</v>
      </c>
    </row>
    <row r="222" spans="1:29" s="1" customFormat="1">
      <c r="A222" s="14">
        <f t="shared" si="134"/>
        <v>207</v>
      </c>
      <c r="B222" s="15">
        <v>25172125</v>
      </c>
      <c r="C222" s="738" t="s">
        <v>1811</v>
      </c>
      <c r="D222" s="738"/>
      <c r="E222" s="21" t="s">
        <v>32</v>
      </c>
      <c r="F222" s="14">
        <v>1</v>
      </c>
      <c r="G222" s="737" t="s">
        <v>1916</v>
      </c>
      <c r="H222" s="737"/>
      <c r="I222" s="16">
        <v>1200000</v>
      </c>
      <c r="J222" s="17">
        <v>0.19</v>
      </c>
      <c r="K222" s="18">
        <f t="shared" si="119"/>
        <v>228000</v>
      </c>
      <c r="L222" s="18">
        <f t="shared" si="120"/>
        <v>1428000</v>
      </c>
      <c r="M222" s="16">
        <v>1464000</v>
      </c>
      <c r="N222" s="17">
        <v>0.19</v>
      </c>
      <c r="O222" s="18">
        <f t="shared" si="121"/>
        <v>278160</v>
      </c>
      <c r="P222" s="18">
        <f t="shared" si="122"/>
        <v>1742160</v>
      </c>
      <c r="Q222" s="16">
        <v>1308000</v>
      </c>
      <c r="R222" s="17">
        <v>0.19</v>
      </c>
      <c r="S222" s="18">
        <f t="shared" si="123"/>
        <v>248520</v>
      </c>
      <c r="T222" s="18">
        <f t="shared" si="124"/>
        <v>1556520</v>
      </c>
      <c r="U222" s="415">
        <f t="shared" si="125"/>
        <v>1428000</v>
      </c>
      <c r="V222" s="415">
        <f t="shared" si="126"/>
        <v>1565158.3054013955</v>
      </c>
      <c r="W222" s="415">
        <f t="shared" si="127"/>
        <v>1570327.7919450924</v>
      </c>
      <c r="X222" s="415">
        <f t="shared" si="128"/>
        <v>1556520</v>
      </c>
      <c r="Y222" s="415">
        <f t="shared" si="129"/>
        <v>1575560</v>
      </c>
      <c r="Z222" s="416">
        <f t="shared" si="130"/>
        <v>128959.98759305151</v>
      </c>
      <c r="AA222" s="417">
        <f t="shared" si="131"/>
        <v>8.1850254889088009E-2</v>
      </c>
      <c r="AB222" s="418">
        <f t="shared" si="132"/>
        <v>1428000</v>
      </c>
      <c r="AC222" s="419" t="str">
        <f t="shared" si="133"/>
        <v>MENOR VALOR</v>
      </c>
    </row>
    <row r="223" spans="1:29" s="1" customFormat="1" ht="24" customHeight="1">
      <c r="A223" s="742" t="s">
        <v>1812</v>
      </c>
      <c r="B223" s="742"/>
      <c r="C223" s="742"/>
      <c r="D223" s="742"/>
      <c r="E223" s="35"/>
      <c r="F223" s="35"/>
      <c r="G223" s="35"/>
      <c r="H223" s="35"/>
      <c r="I223" s="31"/>
      <c r="J223" s="17"/>
      <c r="K223" s="18"/>
      <c r="L223" s="18"/>
      <c r="M223" s="31"/>
      <c r="N223" s="17"/>
      <c r="O223" s="18"/>
      <c r="P223" s="18"/>
      <c r="Q223" s="31"/>
      <c r="R223" s="17"/>
      <c r="S223" s="18"/>
      <c r="T223" s="18"/>
      <c r="U223" s="415"/>
      <c r="V223" s="415"/>
      <c r="W223" s="415"/>
      <c r="X223" s="415"/>
      <c r="Y223" s="415"/>
      <c r="Z223" s="416"/>
      <c r="AA223" s="417"/>
      <c r="AB223" s="418"/>
      <c r="AC223" s="419"/>
    </row>
    <row r="224" spans="1:29" s="1" customFormat="1" ht="15.75" customHeight="1">
      <c r="A224" s="21">
        <f>A222+1</f>
        <v>208</v>
      </c>
      <c r="B224" s="22">
        <v>31171504</v>
      </c>
      <c r="C224" s="741" t="s">
        <v>1813</v>
      </c>
      <c r="D224" s="741"/>
      <c r="E224" s="21" t="s">
        <v>32</v>
      </c>
      <c r="F224" s="364">
        <v>1</v>
      </c>
      <c r="G224" s="737" t="s">
        <v>1916</v>
      </c>
      <c r="H224" s="737"/>
      <c r="I224" s="16">
        <v>6500000</v>
      </c>
      <c r="J224" s="17">
        <v>0.19</v>
      </c>
      <c r="K224" s="18">
        <f t="shared" si="119"/>
        <v>1235000</v>
      </c>
      <c r="L224" s="18">
        <f t="shared" si="120"/>
        <v>7735000</v>
      </c>
      <c r="M224" s="16">
        <v>7864000</v>
      </c>
      <c r="N224" s="17">
        <v>0.19</v>
      </c>
      <c r="O224" s="18">
        <f t="shared" si="121"/>
        <v>1494160</v>
      </c>
      <c r="P224" s="18">
        <f t="shared" si="122"/>
        <v>9358160</v>
      </c>
      <c r="Q224" s="16">
        <v>7085000</v>
      </c>
      <c r="R224" s="17">
        <v>0.19</v>
      </c>
      <c r="S224" s="18">
        <f t="shared" si="123"/>
        <v>1346150</v>
      </c>
      <c r="T224" s="18">
        <f t="shared" si="124"/>
        <v>8431150</v>
      </c>
      <c r="U224" s="415">
        <f t="shared" ref="U224:U227" si="135">MIN(H224,L224,P224,T224)</f>
        <v>7735000</v>
      </c>
      <c r="V224" s="415">
        <f t="shared" ref="V224:V227" si="136">HARMEAN(H224,L224,P224,T224)</f>
        <v>8456686.3825828768</v>
      </c>
      <c r="W224" s="415">
        <f t="shared" ref="W224:W227" si="137">GEOMEAN(H224,L224,P224,T224)</f>
        <v>8482278.6131187864</v>
      </c>
      <c r="X224" s="415">
        <f t="shared" ref="X224:X227" si="138">MEDIAN(H224,L224,P224,T224)</f>
        <v>8431150</v>
      </c>
      <c r="Y224" s="415">
        <f t="shared" ref="Y224:Y227" si="139">AVERAGE(H224,L224,P224,T224)</f>
        <v>8508103.333333334</v>
      </c>
      <c r="Z224" s="416">
        <f t="shared" ref="Z224:Z227" si="140">_xlfn.STDEV.P(H224,L224,P224,T224)</f>
        <v>664882.67538132041</v>
      </c>
      <c r="AA224" s="417">
        <f t="shared" ref="AA224:AA227" si="141">+Z224/Y224</f>
        <v>7.8146991089826173E-2</v>
      </c>
      <c r="AB224" s="418">
        <f t="shared" ref="AB224:AB227" si="142">IF(AA224&lt;=0.15,U224,V224)</f>
        <v>7735000</v>
      </c>
      <c r="AC224" s="419" t="str">
        <f t="shared" ref="AC224:AC227" si="143">IF(AB224=U224,$U$5,IF(AB224=V224,$V$5,IF(AB224=W224,$W$5,IF(AB224=X224,$X$5,IF(AB224=Y224,$Y$5,"ERROR")))))</f>
        <v>MENOR VALOR</v>
      </c>
    </row>
    <row r="225" spans="1:30" s="1" customFormat="1" ht="15.75" customHeight="1">
      <c r="A225" s="21">
        <f>A224+1</f>
        <v>209</v>
      </c>
      <c r="B225" s="22">
        <v>27121604</v>
      </c>
      <c r="C225" s="741" t="s">
        <v>1814</v>
      </c>
      <c r="D225" s="741"/>
      <c r="E225" s="21" t="s">
        <v>32</v>
      </c>
      <c r="F225" s="364">
        <v>1</v>
      </c>
      <c r="G225" s="737" t="s">
        <v>1916</v>
      </c>
      <c r="H225" s="737"/>
      <c r="I225" s="16">
        <v>3500000</v>
      </c>
      <c r="J225" s="17">
        <v>0.19</v>
      </c>
      <c r="K225" s="18">
        <f t="shared" si="119"/>
        <v>665000</v>
      </c>
      <c r="L225" s="18">
        <f t="shared" si="120"/>
        <v>4165000</v>
      </c>
      <c r="M225" s="16">
        <v>4312000</v>
      </c>
      <c r="N225" s="17">
        <v>0.19</v>
      </c>
      <c r="O225" s="18">
        <f t="shared" si="121"/>
        <v>819280</v>
      </c>
      <c r="P225" s="18">
        <f t="shared" si="122"/>
        <v>5131280</v>
      </c>
      <c r="Q225" s="16">
        <v>3850000</v>
      </c>
      <c r="R225" s="17">
        <v>0.19</v>
      </c>
      <c r="S225" s="18">
        <f t="shared" si="123"/>
        <v>731500</v>
      </c>
      <c r="T225" s="18">
        <f t="shared" si="124"/>
        <v>4581500</v>
      </c>
      <c r="U225" s="415">
        <f t="shared" si="135"/>
        <v>4165000</v>
      </c>
      <c r="V225" s="415">
        <f t="shared" si="136"/>
        <v>4592434.3675417667</v>
      </c>
      <c r="W225" s="415">
        <f t="shared" si="137"/>
        <v>4609100.0633318648</v>
      </c>
      <c r="X225" s="415">
        <f t="shared" si="138"/>
        <v>4581500</v>
      </c>
      <c r="Y225" s="415">
        <f t="shared" si="139"/>
        <v>4625926.666666667</v>
      </c>
      <c r="Z225" s="416">
        <f t="shared" si="140"/>
        <v>395731.01650265203</v>
      </c>
      <c r="AA225" s="417">
        <f t="shared" si="141"/>
        <v>8.5546322935509567E-2</v>
      </c>
      <c r="AB225" s="418">
        <f t="shared" si="142"/>
        <v>4165000</v>
      </c>
      <c r="AC225" s="419" t="str">
        <f t="shared" si="143"/>
        <v>MENOR VALOR</v>
      </c>
    </row>
    <row r="226" spans="1:30" s="1" customFormat="1" ht="15.75" customHeight="1">
      <c r="A226" s="21">
        <f>A225+1</f>
        <v>210</v>
      </c>
      <c r="B226" s="22">
        <v>31171607</v>
      </c>
      <c r="C226" s="741" t="s">
        <v>1815</v>
      </c>
      <c r="D226" s="741"/>
      <c r="E226" s="21" t="s">
        <v>32</v>
      </c>
      <c r="F226" s="364">
        <v>1</v>
      </c>
      <c r="G226" s="737" t="s">
        <v>1916</v>
      </c>
      <c r="H226" s="737"/>
      <c r="I226" s="16">
        <v>6500000</v>
      </c>
      <c r="J226" s="17">
        <v>0.19</v>
      </c>
      <c r="K226" s="18">
        <f t="shared" si="119"/>
        <v>1235000</v>
      </c>
      <c r="L226" s="18">
        <f t="shared" si="120"/>
        <v>7735000</v>
      </c>
      <c r="M226" s="16">
        <v>7862000</v>
      </c>
      <c r="N226" s="17">
        <v>0.19</v>
      </c>
      <c r="O226" s="18">
        <f t="shared" si="121"/>
        <v>1493780</v>
      </c>
      <c r="P226" s="18">
        <f t="shared" si="122"/>
        <v>9355780</v>
      </c>
      <c r="Q226" s="16">
        <v>7020000</v>
      </c>
      <c r="R226" s="17">
        <v>0.19</v>
      </c>
      <c r="S226" s="18">
        <f t="shared" si="123"/>
        <v>1333800</v>
      </c>
      <c r="T226" s="18">
        <f t="shared" si="124"/>
        <v>8353800</v>
      </c>
      <c r="U226" s="415">
        <f t="shared" si="135"/>
        <v>7735000</v>
      </c>
      <c r="V226" s="415">
        <f t="shared" si="136"/>
        <v>8429943.2677760962</v>
      </c>
      <c r="W226" s="415">
        <f t="shared" si="137"/>
        <v>8455542.25417394</v>
      </c>
      <c r="X226" s="415">
        <f t="shared" si="138"/>
        <v>8353800</v>
      </c>
      <c r="Y226" s="415">
        <f t="shared" si="139"/>
        <v>8481526.666666666</v>
      </c>
      <c r="Z226" s="416">
        <f t="shared" si="140"/>
        <v>667816.10649106756</v>
      </c>
      <c r="AA226" s="417">
        <f t="shared" si="141"/>
        <v>7.8737724083997568E-2</v>
      </c>
      <c r="AB226" s="418">
        <f t="shared" si="142"/>
        <v>7735000</v>
      </c>
      <c r="AC226" s="419" t="str">
        <f t="shared" si="143"/>
        <v>MENOR VALOR</v>
      </c>
    </row>
    <row r="227" spans="1:30" s="1" customFormat="1" ht="15.75" customHeight="1">
      <c r="A227" s="21">
        <f>A226+1</f>
        <v>211</v>
      </c>
      <c r="B227" s="22">
        <v>40151728</v>
      </c>
      <c r="C227" s="741" t="s">
        <v>1816</v>
      </c>
      <c r="D227" s="741"/>
      <c r="E227" s="21" t="s">
        <v>32</v>
      </c>
      <c r="F227" s="364">
        <v>1</v>
      </c>
      <c r="G227" s="737" t="s">
        <v>1916</v>
      </c>
      <c r="H227" s="737"/>
      <c r="I227" s="16">
        <v>2400000</v>
      </c>
      <c r="J227" s="17">
        <v>0.19</v>
      </c>
      <c r="K227" s="18">
        <f t="shared" si="119"/>
        <v>456000</v>
      </c>
      <c r="L227" s="18">
        <f t="shared" si="120"/>
        <v>2856000</v>
      </c>
      <c r="M227" s="16">
        <v>2904000</v>
      </c>
      <c r="N227" s="17">
        <v>0.19</v>
      </c>
      <c r="O227" s="18">
        <f t="shared" si="121"/>
        <v>551760</v>
      </c>
      <c r="P227" s="18">
        <f t="shared" si="122"/>
        <v>3455760</v>
      </c>
      <c r="Q227" s="16">
        <v>2640000</v>
      </c>
      <c r="R227" s="17">
        <v>0.19</v>
      </c>
      <c r="S227" s="18">
        <f t="shared" si="123"/>
        <v>501600</v>
      </c>
      <c r="T227" s="18">
        <f t="shared" si="124"/>
        <v>3141600</v>
      </c>
      <c r="U227" s="415">
        <f t="shared" si="135"/>
        <v>2856000</v>
      </c>
      <c r="V227" s="415">
        <f t="shared" si="136"/>
        <v>3132108.7613293049</v>
      </c>
      <c r="W227" s="415">
        <f t="shared" si="137"/>
        <v>3141600</v>
      </c>
      <c r="X227" s="415">
        <f t="shared" si="138"/>
        <v>3141600</v>
      </c>
      <c r="Y227" s="415">
        <f t="shared" si="139"/>
        <v>3151120</v>
      </c>
      <c r="Z227" s="416">
        <f t="shared" si="140"/>
        <v>244943.51348831429</v>
      </c>
      <c r="AA227" s="417">
        <f t="shared" si="141"/>
        <v>7.7732207433647171E-2</v>
      </c>
      <c r="AB227" s="418">
        <f t="shared" si="142"/>
        <v>2856000</v>
      </c>
      <c r="AC227" s="419" t="str">
        <f t="shared" si="143"/>
        <v>MENOR VALOR</v>
      </c>
    </row>
    <row r="228" spans="1:30" s="1" customFormat="1" ht="31.5" customHeight="1">
      <c r="A228" s="742" t="s">
        <v>1817</v>
      </c>
      <c r="B228" s="742"/>
      <c r="C228" s="742"/>
      <c r="D228" s="742"/>
      <c r="E228" s="35"/>
      <c r="F228" s="35"/>
      <c r="G228" s="35"/>
      <c r="H228" s="35"/>
      <c r="I228" s="31"/>
      <c r="J228" s="17"/>
      <c r="K228" s="18"/>
      <c r="L228" s="18"/>
      <c r="M228" s="31"/>
      <c r="N228" s="17"/>
      <c r="O228" s="18"/>
      <c r="P228" s="18"/>
      <c r="Q228" s="31"/>
      <c r="R228" s="17"/>
      <c r="S228" s="18"/>
      <c r="T228" s="18"/>
      <c r="U228" s="415"/>
      <c r="V228" s="415"/>
      <c r="W228" s="415"/>
      <c r="X228" s="415"/>
      <c r="Y228" s="415"/>
      <c r="Z228" s="416"/>
      <c r="AA228" s="417"/>
      <c r="AB228" s="418"/>
      <c r="AC228" s="419"/>
    </row>
    <row r="229" spans="1:30" s="1" customFormat="1" ht="15.75" customHeight="1">
      <c r="A229" s="21">
        <f>A227+1</f>
        <v>212</v>
      </c>
      <c r="B229" s="29">
        <v>40161513</v>
      </c>
      <c r="C229" s="741" t="s">
        <v>1818</v>
      </c>
      <c r="D229" s="741"/>
      <c r="E229" s="21" t="s">
        <v>32</v>
      </c>
      <c r="F229" s="364">
        <v>1</v>
      </c>
      <c r="G229" s="737" t="s">
        <v>1916</v>
      </c>
      <c r="H229" s="737"/>
      <c r="I229" s="16">
        <v>3500000</v>
      </c>
      <c r="J229" s="17">
        <v>0.19</v>
      </c>
      <c r="K229" s="18">
        <f t="shared" si="119"/>
        <v>665000</v>
      </c>
      <c r="L229" s="18">
        <f t="shared" si="120"/>
        <v>4165000</v>
      </c>
      <c r="M229" s="16">
        <v>4196000</v>
      </c>
      <c r="N229" s="17">
        <v>0.19</v>
      </c>
      <c r="O229" s="18">
        <f t="shared" si="121"/>
        <v>797240</v>
      </c>
      <c r="P229" s="18">
        <f t="shared" si="122"/>
        <v>4993240</v>
      </c>
      <c r="Q229" s="16">
        <v>3815000</v>
      </c>
      <c r="R229" s="17">
        <v>0.19</v>
      </c>
      <c r="S229" s="18">
        <f t="shared" si="123"/>
        <v>724850</v>
      </c>
      <c r="T229" s="18">
        <f t="shared" si="124"/>
        <v>4539850</v>
      </c>
      <c r="U229" s="415">
        <f t="shared" ref="U229:U233" si="144">MIN(H229,L229,P229,T229)</f>
        <v>4165000</v>
      </c>
      <c r="V229" s="415">
        <f t="shared" ref="V229:V233" si="145">HARMEAN(H229,L229,P229,T229)</f>
        <v>4541062.1042795023</v>
      </c>
      <c r="W229" s="415">
        <f t="shared" ref="W229:W233" si="146">GEOMEAN(H229,L229,P229,T229)</f>
        <v>4553510.2318154639</v>
      </c>
      <c r="X229" s="415">
        <f t="shared" ref="X229:X233" si="147">MEDIAN(H229,L229,P229,T229)</f>
        <v>4539850</v>
      </c>
      <c r="Y229" s="415">
        <f t="shared" ref="Y229:Y233" si="148">AVERAGE(H229,L229,P229,T229)</f>
        <v>4566030</v>
      </c>
      <c r="Z229" s="416">
        <f t="shared" ref="Z229:Z233" si="149">_xlfn.STDEV.P(H229,L229,P229,T229)</f>
        <v>338633.94070884271</v>
      </c>
      <c r="AA229" s="417">
        <f t="shared" ref="AA229:AA233" si="150">+Z229/Y229</f>
        <v>7.4163757292186591E-2</v>
      </c>
      <c r="AB229" s="418">
        <f t="shared" ref="AB229:AB233" si="151">IF(AA229&lt;=0.15,U229,V229)</f>
        <v>4165000</v>
      </c>
      <c r="AC229" s="419" t="str">
        <f t="shared" ref="AC229:AC233" si="152">IF(AB229=U229,$U$5,IF(AB229=V229,$V$5,IF(AB229=W229,$W$5,IF(AB229=X229,$X$5,IF(AB229=Y229,$Y$5,"ERROR")))))</f>
        <v>MENOR VALOR</v>
      </c>
    </row>
    <row r="230" spans="1:30" s="1" customFormat="1" ht="15.75" customHeight="1">
      <c r="A230" s="21">
        <f>A229+1</f>
        <v>213</v>
      </c>
      <c r="B230" s="29">
        <v>41113681</v>
      </c>
      <c r="C230" s="741" t="s">
        <v>1819</v>
      </c>
      <c r="D230" s="741"/>
      <c r="E230" s="21" t="s">
        <v>32</v>
      </c>
      <c r="F230" s="364">
        <v>1</v>
      </c>
      <c r="G230" s="16">
        <f>VLOOKUP(C230,[1]RESPUESTOS!$C$43:$I$50,7,FALSE)</f>
        <v>2002770</v>
      </c>
      <c r="H230" s="414">
        <f t="shared" ref="H230" si="153">G230*1.051</f>
        <v>2104911.27</v>
      </c>
      <c r="I230" s="16">
        <v>3500000</v>
      </c>
      <c r="J230" s="17">
        <v>0.19</v>
      </c>
      <c r="K230" s="18">
        <f t="shared" si="119"/>
        <v>665000</v>
      </c>
      <c r="L230" s="18">
        <f t="shared" si="120"/>
        <v>4165000</v>
      </c>
      <c r="M230" s="16">
        <v>4234000</v>
      </c>
      <c r="N230" s="17">
        <v>0.19</v>
      </c>
      <c r="O230" s="18">
        <f t="shared" si="121"/>
        <v>804460</v>
      </c>
      <c r="P230" s="18">
        <f t="shared" si="122"/>
        <v>5038460</v>
      </c>
      <c r="Q230" s="16">
        <v>3815000</v>
      </c>
      <c r="R230" s="17">
        <v>0.19</v>
      </c>
      <c r="S230" s="18">
        <f t="shared" si="123"/>
        <v>724850</v>
      </c>
      <c r="T230" s="18">
        <f t="shared" si="124"/>
        <v>4539850</v>
      </c>
      <c r="U230" s="415">
        <f t="shared" si="144"/>
        <v>2104911.27</v>
      </c>
      <c r="V230" s="415">
        <f t="shared" si="145"/>
        <v>3527584.5247391267</v>
      </c>
      <c r="W230" s="415">
        <f t="shared" si="146"/>
        <v>3763111.0055242842</v>
      </c>
      <c r="X230" s="415">
        <f t="shared" si="147"/>
        <v>4352425</v>
      </c>
      <c r="Y230" s="415">
        <f t="shared" si="148"/>
        <v>3962055.3174999999</v>
      </c>
      <c r="Z230" s="416">
        <f t="shared" si="149"/>
        <v>1116094.1148658695</v>
      </c>
      <c r="AA230" s="417">
        <f t="shared" si="150"/>
        <v>0.28169574259506019</v>
      </c>
      <c r="AB230" s="418">
        <f t="shared" si="151"/>
        <v>3527584.5247391267</v>
      </c>
      <c r="AC230" s="419" t="str">
        <f t="shared" si="152"/>
        <v>MEDIA ARMONICA</v>
      </c>
    </row>
    <row r="231" spans="1:30" s="1" customFormat="1" ht="15.75" customHeight="1">
      <c r="A231" s="21">
        <f t="shared" ref="A231:A233" si="154">A230+1</f>
        <v>214</v>
      </c>
      <c r="B231" s="29">
        <v>31171504</v>
      </c>
      <c r="C231" s="741" t="s">
        <v>1813</v>
      </c>
      <c r="D231" s="741"/>
      <c r="E231" s="21" t="s">
        <v>32</v>
      </c>
      <c r="F231" s="364">
        <v>1</v>
      </c>
      <c r="G231" s="737" t="s">
        <v>1916</v>
      </c>
      <c r="H231" s="737"/>
      <c r="I231" s="16">
        <v>6500000</v>
      </c>
      <c r="J231" s="17">
        <v>0.19</v>
      </c>
      <c r="K231" s="18">
        <f t="shared" si="119"/>
        <v>1235000</v>
      </c>
      <c r="L231" s="18">
        <f t="shared" si="120"/>
        <v>7735000</v>
      </c>
      <c r="M231" s="16">
        <v>7864000</v>
      </c>
      <c r="N231" s="17">
        <v>0.19</v>
      </c>
      <c r="O231" s="18">
        <f t="shared" si="121"/>
        <v>1494160</v>
      </c>
      <c r="P231" s="18">
        <f t="shared" si="122"/>
        <v>9358160</v>
      </c>
      <c r="Q231" s="16">
        <v>7085000</v>
      </c>
      <c r="R231" s="17">
        <v>0.19</v>
      </c>
      <c r="S231" s="18">
        <f t="shared" si="123"/>
        <v>1346150</v>
      </c>
      <c r="T231" s="18">
        <f t="shared" si="124"/>
        <v>8431150</v>
      </c>
      <c r="U231" s="415">
        <f t="shared" si="144"/>
        <v>7735000</v>
      </c>
      <c r="V231" s="415">
        <f t="shared" si="145"/>
        <v>8456686.3825828768</v>
      </c>
      <c r="W231" s="415">
        <f t="shared" si="146"/>
        <v>8482278.6131187864</v>
      </c>
      <c r="X231" s="415">
        <f t="shared" si="147"/>
        <v>8431150</v>
      </c>
      <c r="Y231" s="415">
        <f t="shared" si="148"/>
        <v>8508103.333333334</v>
      </c>
      <c r="Z231" s="416">
        <f t="shared" si="149"/>
        <v>664882.67538132041</v>
      </c>
      <c r="AA231" s="417">
        <f t="shared" si="150"/>
        <v>7.8146991089826173E-2</v>
      </c>
      <c r="AB231" s="418">
        <f t="shared" si="151"/>
        <v>7735000</v>
      </c>
      <c r="AC231" s="419" t="str">
        <f t="shared" si="152"/>
        <v>MENOR VALOR</v>
      </c>
    </row>
    <row r="232" spans="1:30" s="1" customFormat="1" ht="15.75" customHeight="1">
      <c r="A232" s="21">
        <f t="shared" si="154"/>
        <v>215</v>
      </c>
      <c r="B232" s="29">
        <v>31171607</v>
      </c>
      <c r="C232" s="741" t="s">
        <v>1820</v>
      </c>
      <c r="D232" s="741"/>
      <c r="E232" s="21" t="s">
        <v>32</v>
      </c>
      <c r="F232" s="364">
        <v>1</v>
      </c>
      <c r="G232" s="737" t="s">
        <v>1916</v>
      </c>
      <c r="H232" s="737"/>
      <c r="I232" s="16">
        <v>6500000</v>
      </c>
      <c r="J232" s="17">
        <v>0.19</v>
      </c>
      <c r="K232" s="18">
        <f t="shared" si="119"/>
        <v>1235000</v>
      </c>
      <c r="L232" s="18">
        <f t="shared" si="120"/>
        <v>7735000</v>
      </c>
      <c r="M232" s="16">
        <v>7864000</v>
      </c>
      <c r="N232" s="17">
        <v>0.19</v>
      </c>
      <c r="O232" s="18">
        <f t="shared" si="121"/>
        <v>1494160</v>
      </c>
      <c r="P232" s="18">
        <f t="shared" si="122"/>
        <v>9358160</v>
      </c>
      <c r="Q232" s="16">
        <v>7085000</v>
      </c>
      <c r="R232" s="17">
        <v>0.19</v>
      </c>
      <c r="S232" s="18">
        <f t="shared" si="123"/>
        <v>1346150</v>
      </c>
      <c r="T232" s="18">
        <f t="shared" si="124"/>
        <v>8431150</v>
      </c>
      <c r="U232" s="415">
        <f t="shared" si="144"/>
        <v>7735000</v>
      </c>
      <c r="V232" s="415">
        <f t="shared" si="145"/>
        <v>8456686.3825828768</v>
      </c>
      <c r="W232" s="415">
        <f t="shared" si="146"/>
        <v>8482278.6131187864</v>
      </c>
      <c r="X232" s="415">
        <f t="shared" si="147"/>
        <v>8431150</v>
      </c>
      <c r="Y232" s="415">
        <f t="shared" si="148"/>
        <v>8508103.333333334</v>
      </c>
      <c r="Z232" s="416">
        <f t="shared" si="149"/>
        <v>664882.67538132041</v>
      </c>
      <c r="AA232" s="417">
        <f t="shared" si="150"/>
        <v>7.8146991089826173E-2</v>
      </c>
      <c r="AB232" s="418">
        <f t="shared" si="151"/>
        <v>7735000</v>
      </c>
      <c r="AC232" s="419" t="str">
        <f t="shared" si="152"/>
        <v>MENOR VALOR</v>
      </c>
    </row>
    <row r="233" spans="1:30" s="1" customFormat="1" ht="15.75" customHeight="1">
      <c r="A233" s="21">
        <f t="shared" si="154"/>
        <v>216</v>
      </c>
      <c r="B233" s="29">
        <v>27121604</v>
      </c>
      <c r="C233" s="741" t="s">
        <v>1821</v>
      </c>
      <c r="D233" s="741"/>
      <c r="E233" s="21" t="s">
        <v>32</v>
      </c>
      <c r="F233" s="364">
        <v>1</v>
      </c>
      <c r="G233" s="737" t="s">
        <v>1916</v>
      </c>
      <c r="H233" s="737"/>
      <c r="I233" s="16">
        <v>4500000</v>
      </c>
      <c r="J233" s="17">
        <v>0.19</v>
      </c>
      <c r="K233" s="18">
        <f t="shared" si="119"/>
        <v>855000</v>
      </c>
      <c r="L233" s="18">
        <f t="shared" si="120"/>
        <v>5355000</v>
      </c>
      <c r="M233" s="16">
        <v>5494000</v>
      </c>
      <c r="N233" s="17">
        <v>0.19</v>
      </c>
      <c r="O233" s="18">
        <f t="shared" si="121"/>
        <v>1043860</v>
      </c>
      <c r="P233" s="18">
        <f t="shared" si="122"/>
        <v>6537860</v>
      </c>
      <c r="Q233" s="16">
        <v>4950000</v>
      </c>
      <c r="R233" s="17">
        <v>0.19</v>
      </c>
      <c r="S233" s="18">
        <f t="shared" si="123"/>
        <v>940500</v>
      </c>
      <c r="T233" s="18">
        <f t="shared" si="124"/>
        <v>5890500</v>
      </c>
      <c r="U233" s="415">
        <f t="shared" si="144"/>
        <v>5355000</v>
      </c>
      <c r="V233" s="415">
        <f t="shared" si="145"/>
        <v>5888570.7267367803</v>
      </c>
      <c r="W233" s="415">
        <f t="shared" si="146"/>
        <v>5908116.9566993313</v>
      </c>
      <c r="X233" s="415">
        <f t="shared" si="147"/>
        <v>5890500</v>
      </c>
      <c r="Y233" s="415">
        <f t="shared" si="148"/>
        <v>5927786.666666667</v>
      </c>
      <c r="Z233" s="416">
        <f t="shared" si="149"/>
        <v>483619.80007255927</v>
      </c>
      <c r="AA233" s="417">
        <f t="shared" si="150"/>
        <v>8.1585223502064722E-2</v>
      </c>
      <c r="AB233" s="418">
        <f t="shared" si="151"/>
        <v>5355000</v>
      </c>
      <c r="AC233" s="419" t="str">
        <f t="shared" si="152"/>
        <v>MENOR VALOR</v>
      </c>
    </row>
    <row r="234" spans="1:30" s="3" customFormat="1" ht="29.25" customHeight="1">
      <c r="A234" s="743" t="s">
        <v>1822</v>
      </c>
      <c r="B234" s="743"/>
      <c r="C234" s="743"/>
      <c r="D234" s="743"/>
      <c r="E234" s="34"/>
      <c r="F234" s="34"/>
      <c r="G234" s="34"/>
      <c r="H234" s="34"/>
      <c r="I234" s="32"/>
      <c r="J234" s="17"/>
      <c r="K234" s="18"/>
      <c r="L234" s="18"/>
      <c r="M234" s="32"/>
      <c r="N234" s="17"/>
      <c r="O234" s="18"/>
      <c r="P234" s="18"/>
      <c r="Q234" s="32"/>
      <c r="R234" s="17"/>
      <c r="S234" s="18"/>
      <c r="T234" s="18"/>
      <c r="U234" s="415"/>
      <c r="V234" s="415"/>
      <c r="W234" s="415"/>
      <c r="X234" s="415"/>
      <c r="Y234" s="415"/>
      <c r="Z234" s="416"/>
      <c r="AA234" s="417"/>
      <c r="AB234" s="418"/>
      <c r="AC234" s="419"/>
      <c r="AD234" s="1"/>
    </row>
    <row r="235" spans="1:30" s="1" customFormat="1" ht="15" customHeight="1">
      <c r="A235" s="14">
        <f>A233+1</f>
        <v>217</v>
      </c>
      <c r="B235" s="15">
        <v>40161513</v>
      </c>
      <c r="C235" s="738" t="s">
        <v>1759</v>
      </c>
      <c r="D235" s="738"/>
      <c r="E235" s="21" t="s">
        <v>32</v>
      </c>
      <c r="F235" s="14">
        <v>1</v>
      </c>
      <c r="G235" s="737" t="s">
        <v>1916</v>
      </c>
      <c r="H235" s="737"/>
      <c r="I235" s="16">
        <v>450000</v>
      </c>
      <c r="J235" s="17">
        <v>0.19</v>
      </c>
      <c r="K235" s="18">
        <f t="shared" si="119"/>
        <v>85500</v>
      </c>
      <c r="L235" s="18">
        <f t="shared" si="120"/>
        <v>535500</v>
      </c>
      <c r="M235" s="16">
        <v>539000</v>
      </c>
      <c r="N235" s="17">
        <v>0.19</v>
      </c>
      <c r="O235" s="18">
        <f t="shared" si="121"/>
        <v>102410</v>
      </c>
      <c r="P235" s="18">
        <f t="shared" si="122"/>
        <v>641410</v>
      </c>
      <c r="Q235" s="16">
        <v>486000</v>
      </c>
      <c r="R235" s="17">
        <v>0.19</v>
      </c>
      <c r="S235" s="18">
        <f t="shared" si="123"/>
        <v>92340</v>
      </c>
      <c r="T235" s="18">
        <f t="shared" si="124"/>
        <v>578340</v>
      </c>
      <c r="U235" s="415">
        <f t="shared" ref="U235:U259" si="155">MIN(H235,L235,P235,T235)</f>
        <v>535500</v>
      </c>
      <c r="V235" s="415">
        <f t="shared" ref="V235:V259" si="156">HARMEAN(H235,L235,P235,T235)</f>
        <v>581895.42784608493</v>
      </c>
      <c r="W235" s="415">
        <f t="shared" ref="W235:W259" si="157">GEOMEAN(H235,L235,P235,T235)</f>
        <v>583480.22819715354</v>
      </c>
      <c r="X235" s="415">
        <f t="shared" ref="X235:X259" si="158">MEDIAN(H235,L235,P235,T235)</f>
        <v>578340</v>
      </c>
      <c r="Y235" s="415">
        <f t="shared" ref="Y235:Y259" si="159">AVERAGE(H235,L235,P235,T235)</f>
        <v>585083.33333333337</v>
      </c>
      <c r="Z235" s="416">
        <f t="shared" ref="Z235:Z259" si="160">_xlfn.STDEV.P(H235,L235,P235,T235)</f>
        <v>43499.704468983335</v>
      </c>
      <c r="AA235" s="417">
        <f t="shared" ref="AA235:AA259" si="161">+Z235/Y235</f>
        <v>7.4347878311892893E-2</v>
      </c>
      <c r="AB235" s="418">
        <f t="shared" ref="AB235:AB259" si="162">IF(AA235&lt;=0.15,U235,V235)</f>
        <v>535500</v>
      </c>
      <c r="AC235" s="419" t="str">
        <f t="shared" ref="AC235:AC259" si="163">IF(AB235=U235,$U$5,IF(AB235=V235,$V$5,IF(AB235=W235,$W$5,IF(AB235=X235,$X$5,IF(AB235=Y235,$Y$5,"ERROR")))))</f>
        <v>MENOR VALOR</v>
      </c>
    </row>
    <row r="236" spans="1:30" s="1" customFormat="1" ht="15" customHeight="1">
      <c r="A236" s="14">
        <f>A235+1</f>
        <v>218</v>
      </c>
      <c r="B236" s="15">
        <v>40161504</v>
      </c>
      <c r="C236" s="738" t="s">
        <v>1730</v>
      </c>
      <c r="D236" s="738"/>
      <c r="E236" s="21" t="s">
        <v>32</v>
      </c>
      <c r="F236" s="14">
        <v>1</v>
      </c>
      <c r="G236" s="737" t="s">
        <v>1916</v>
      </c>
      <c r="H236" s="737"/>
      <c r="I236" s="16">
        <v>620000</v>
      </c>
      <c r="J236" s="17">
        <v>0.19</v>
      </c>
      <c r="K236" s="18">
        <f t="shared" si="119"/>
        <v>117800</v>
      </c>
      <c r="L236" s="18">
        <f t="shared" si="120"/>
        <v>737800</v>
      </c>
      <c r="M236" s="16">
        <v>735000</v>
      </c>
      <c r="N236" s="17">
        <v>0.19</v>
      </c>
      <c r="O236" s="18">
        <f t="shared" si="121"/>
        <v>139650</v>
      </c>
      <c r="P236" s="18">
        <f t="shared" si="122"/>
        <v>874650</v>
      </c>
      <c r="Q236" s="16">
        <v>669000</v>
      </c>
      <c r="R236" s="17">
        <v>0.19</v>
      </c>
      <c r="S236" s="18">
        <f t="shared" si="123"/>
        <v>127110</v>
      </c>
      <c r="T236" s="18">
        <f t="shared" si="124"/>
        <v>796110</v>
      </c>
      <c r="U236" s="415">
        <f t="shared" si="155"/>
        <v>737800</v>
      </c>
      <c r="V236" s="415">
        <f t="shared" si="156"/>
        <v>798976.63770605531</v>
      </c>
      <c r="W236" s="415">
        <f t="shared" si="157"/>
        <v>800906.85380091623</v>
      </c>
      <c r="X236" s="415">
        <f t="shared" si="158"/>
        <v>796110</v>
      </c>
      <c r="Y236" s="415">
        <f t="shared" si="159"/>
        <v>802853.33333333337</v>
      </c>
      <c r="Z236" s="416">
        <f t="shared" si="160"/>
        <v>56071.888579651823</v>
      </c>
      <c r="AA236" s="417">
        <f t="shared" si="161"/>
        <v>6.9840762006740734E-2</v>
      </c>
      <c r="AB236" s="418">
        <f t="shared" si="162"/>
        <v>737800</v>
      </c>
      <c r="AC236" s="419" t="str">
        <f t="shared" si="163"/>
        <v>MENOR VALOR</v>
      </c>
    </row>
    <row r="237" spans="1:30" s="1" customFormat="1" ht="15" customHeight="1">
      <c r="A237" s="14">
        <f t="shared" ref="A237:A259" si="164">A236+1</f>
        <v>219</v>
      </c>
      <c r="B237" s="15">
        <v>78181504</v>
      </c>
      <c r="C237" s="738" t="s">
        <v>1775</v>
      </c>
      <c r="D237" s="738"/>
      <c r="E237" s="21" t="s">
        <v>32</v>
      </c>
      <c r="F237" s="14">
        <v>1</v>
      </c>
      <c r="G237" s="737" t="s">
        <v>1916</v>
      </c>
      <c r="H237" s="737"/>
      <c r="I237" s="16">
        <v>468000</v>
      </c>
      <c r="J237" s="17">
        <v>0.19</v>
      </c>
      <c r="K237" s="18">
        <f t="shared" si="119"/>
        <v>88920</v>
      </c>
      <c r="L237" s="18">
        <f t="shared" si="120"/>
        <v>556920</v>
      </c>
      <c r="M237" s="16">
        <v>565000</v>
      </c>
      <c r="N237" s="17">
        <v>0.19</v>
      </c>
      <c r="O237" s="18">
        <f t="shared" si="121"/>
        <v>107350</v>
      </c>
      <c r="P237" s="18">
        <f t="shared" si="122"/>
        <v>672350</v>
      </c>
      <c r="Q237" s="16">
        <v>514000</v>
      </c>
      <c r="R237" s="17">
        <v>0.19</v>
      </c>
      <c r="S237" s="18">
        <f t="shared" si="123"/>
        <v>97660</v>
      </c>
      <c r="T237" s="18">
        <f t="shared" si="124"/>
        <v>611660</v>
      </c>
      <c r="U237" s="415">
        <f t="shared" si="155"/>
        <v>556920</v>
      </c>
      <c r="V237" s="415">
        <f t="shared" si="156"/>
        <v>610028.15200746304</v>
      </c>
      <c r="W237" s="415">
        <f t="shared" si="157"/>
        <v>611832.81757502479</v>
      </c>
      <c r="X237" s="415">
        <f t="shared" si="158"/>
        <v>611660</v>
      </c>
      <c r="Y237" s="415">
        <f t="shared" si="159"/>
        <v>613643.33333333337</v>
      </c>
      <c r="Z237" s="416">
        <f t="shared" si="160"/>
        <v>47144.963911559229</v>
      </c>
      <c r="AA237" s="417">
        <f t="shared" si="161"/>
        <v>7.6827957464258648E-2</v>
      </c>
      <c r="AB237" s="418">
        <f t="shared" si="162"/>
        <v>556920</v>
      </c>
      <c r="AC237" s="419" t="str">
        <f t="shared" si="163"/>
        <v>MENOR VALOR</v>
      </c>
    </row>
    <row r="238" spans="1:30" s="1" customFormat="1">
      <c r="A238" s="14">
        <f t="shared" si="164"/>
        <v>220</v>
      </c>
      <c r="B238" s="15">
        <v>40161504</v>
      </c>
      <c r="C238" s="738" t="s">
        <v>1761</v>
      </c>
      <c r="D238" s="738"/>
      <c r="E238" s="21" t="s">
        <v>32</v>
      </c>
      <c r="F238" s="14">
        <v>1</v>
      </c>
      <c r="G238" s="737" t="s">
        <v>1916</v>
      </c>
      <c r="H238" s="737"/>
      <c r="I238" s="16">
        <v>450000</v>
      </c>
      <c r="J238" s="17">
        <v>0.19</v>
      </c>
      <c r="K238" s="18">
        <f t="shared" si="119"/>
        <v>85500</v>
      </c>
      <c r="L238" s="18">
        <f t="shared" si="120"/>
        <v>535500</v>
      </c>
      <c r="M238" s="16">
        <v>534000</v>
      </c>
      <c r="N238" s="17">
        <v>0.19</v>
      </c>
      <c r="O238" s="18">
        <f t="shared" si="121"/>
        <v>101460</v>
      </c>
      <c r="P238" s="18">
        <f t="shared" si="122"/>
        <v>635460</v>
      </c>
      <c r="Q238" s="16">
        <v>486000</v>
      </c>
      <c r="R238" s="17">
        <v>0.19</v>
      </c>
      <c r="S238" s="18">
        <f t="shared" si="123"/>
        <v>92340</v>
      </c>
      <c r="T238" s="18">
        <f t="shared" si="124"/>
        <v>578340</v>
      </c>
      <c r="U238" s="415">
        <f t="shared" si="155"/>
        <v>535500</v>
      </c>
      <c r="V238" s="415">
        <f t="shared" si="156"/>
        <v>580252.44250713964</v>
      </c>
      <c r="W238" s="415">
        <f t="shared" si="157"/>
        <v>581670.41437454545</v>
      </c>
      <c r="X238" s="415">
        <f t="shared" si="158"/>
        <v>578340</v>
      </c>
      <c r="Y238" s="415">
        <f t="shared" si="159"/>
        <v>583100</v>
      </c>
      <c r="Z238" s="416">
        <f t="shared" si="160"/>
        <v>40947.068271122902</v>
      </c>
      <c r="AA238" s="417">
        <f t="shared" si="161"/>
        <v>7.0223063404429603E-2</v>
      </c>
      <c r="AB238" s="418">
        <f t="shared" si="162"/>
        <v>535500</v>
      </c>
      <c r="AC238" s="419" t="str">
        <f t="shared" si="163"/>
        <v>MENOR VALOR</v>
      </c>
    </row>
    <row r="239" spans="1:30" s="1" customFormat="1" ht="15" customHeight="1">
      <c r="A239" s="14">
        <f t="shared" si="164"/>
        <v>221</v>
      </c>
      <c r="B239" s="15">
        <v>40161505</v>
      </c>
      <c r="C239" s="738" t="s">
        <v>1823</v>
      </c>
      <c r="D239" s="738"/>
      <c r="E239" s="21" t="s">
        <v>32</v>
      </c>
      <c r="F239" s="14">
        <v>1</v>
      </c>
      <c r="G239" s="737" t="s">
        <v>1916</v>
      </c>
      <c r="H239" s="737"/>
      <c r="I239" s="16">
        <v>571000</v>
      </c>
      <c r="J239" s="17">
        <v>0.19</v>
      </c>
      <c r="K239" s="18">
        <f t="shared" si="119"/>
        <v>108490</v>
      </c>
      <c r="L239" s="18">
        <f t="shared" si="120"/>
        <v>679490</v>
      </c>
      <c r="M239" s="16">
        <v>689000</v>
      </c>
      <c r="N239" s="17">
        <v>0.19</v>
      </c>
      <c r="O239" s="18">
        <f t="shared" si="121"/>
        <v>130910</v>
      </c>
      <c r="P239" s="18">
        <f t="shared" si="122"/>
        <v>819910</v>
      </c>
      <c r="Q239" s="16">
        <v>616000</v>
      </c>
      <c r="R239" s="17">
        <v>0.19</v>
      </c>
      <c r="S239" s="18">
        <f t="shared" si="123"/>
        <v>117040</v>
      </c>
      <c r="T239" s="18">
        <f t="shared" si="124"/>
        <v>733040</v>
      </c>
      <c r="U239" s="415">
        <f t="shared" si="155"/>
        <v>679490</v>
      </c>
      <c r="V239" s="415">
        <f t="shared" si="156"/>
        <v>739732.49458138354</v>
      </c>
      <c r="W239" s="415">
        <f t="shared" si="157"/>
        <v>741923.2406256086</v>
      </c>
      <c r="X239" s="415">
        <f t="shared" si="158"/>
        <v>733040</v>
      </c>
      <c r="Y239" s="415">
        <f t="shared" si="159"/>
        <v>744146.66666666663</v>
      </c>
      <c r="Z239" s="416">
        <f t="shared" si="160"/>
        <v>57861.689302066603</v>
      </c>
      <c r="AA239" s="417">
        <f t="shared" si="161"/>
        <v>7.7755759575262859E-2</v>
      </c>
      <c r="AB239" s="418">
        <f t="shared" si="162"/>
        <v>679490</v>
      </c>
      <c r="AC239" s="419" t="str">
        <f t="shared" si="163"/>
        <v>MENOR VALOR</v>
      </c>
    </row>
    <row r="240" spans="1:30" s="1" customFormat="1" ht="15" customHeight="1">
      <c r="A240" s="14">
        <f t="shared" si="164"/>
        <v>222</v>
      </c>
      <c r="B240" s="15">
        <v>40161505</v>
      </c>
      <c r="C240" s="738" t="s">
        <v>1776</v>
      </c>
      <c r="D240" s="738"/>
      <c r="E240" s="21" t="s">
        <v>32</v>
      </c>
      <c r="F240" s="14">
        <v>1</v>
      </c>
      <c r="G240" s="737" t="s">
        <v>1916</v>
      </c>
      <c r="H240" s="737"/>
      <c r="I240" s="16">
        <v>535000</v>
      </c>
      <c r="J240" s="17">
        <v>0.19</v>
      </c>
      <c r="K240" s="18">
        <f t="shared" si="119"/>
        <v>101650</v>
      </c>
      <c r="L240" s="18">
        <f t="shared" si="120"/>
        <v>636650</v>
      </c>
      <c r="M240" s="16">
        <v>634000</v>
      </c>
      <c r="N240" s="17">
        <v>0.19</v>
      </c>
      <c r="O240" s="18">
        <f t="shared" si="121"/>
        <v>120460</v>
      </c>
      <c r="P240" s="18">
        <f t="shared" si="122"/>
        <v>754460</v>
      </c>
      <c r="Q240" s="16">
        <v>577000</v>
      </c>
      <c r="R240" s="17">
        <v>0.19</v>
      </c>
      <c r="S240" s="18">
        <f t="shared" si="123"/>
        <v>109630</v>
      </c>
      <c r="T240" s="18">
        <f t="shared" si="124"/>
        <v>686630</v>
      </c>
      <c r="U240" s="415">
        <f t="shared" si="155"/>
        <v>636650</v>
      </c>
      <c r="V240" s="415">
        <f t="shared" si="156"/>
        <v>689249.30586177611</v>
      </c>
      <c r="W240" s="415">
        <f t="shared" si="157"/>
        <v>690907.50844891916</v>
      </c>
      <c r="X240" s="415">
        <f t="shared" si="158"/>
        <v>686630</v>
      </c>
      <c r="Y240" s="415">
        <f t="shared" si="159"/>
        <v>692580</v>
      </c>
      <c r="Z240" s="416">
        <f t="shared" si="160"/>
        <v>48279.401404739889</v>
      </c>
      <c r="AA240" s="417">
        <f t="shared" si="161"/>
        <v>6.9709494072511313E-2</v>
      </c>
      <c r="AB240" s="418">
        <f t="shared" si="162"/>
        <v>636650</v>
      </c>
      <c r="AC240" s="419" t="str">
        <f t="shared" si="163"/>
        <v>MENOR VALOR</v>
      </c>
    </row>
    <row r="241" spans="1:29" s="1" customFormat="1" ht="15" customHeight="1">
      <c r="A241" s="14">
        <f t="shared" si="164"/>
        <v>223</v>
      </c>
      <c r="B241" s="15">
        <v>40161505</v>
      </c>
      <c r="C241" s="738" t="s">
        <v>1791</v>
      </c>
      <c r="D241" s="738"/>
      <c r="E241" s="21" t="s">
        <v>32</v>
      </c>
      <c r="F241" s="14">
        <v>1</v>
      </c>
      <c r="G241" s="737" t="s">
        <v>1916</v>
      </c>
      <c r="H241" s="737"/>
      <c r="I241" s="16">
        <v>618000</v>
      </c>
      <c r="J241" s="17">
        <v>0.19</v>
      </c>
      <c r="K241" s="18">
        <f t="shared" si="119"/>
        <v>117420</v>
      </c>
      <c r="L241" s="18">
        <f t="shared" si="120"/>
        <v>735420</v>
      </c>
      <c r="M241" s="16">
        <v>753000</v>
      </c>
      <c r="N241" s="17">
        <v>0.19</v>
      </c>
      <c r="O241" s="18">
        <f t="shared" si="121"/>
        <v>143070</v>
      </c>
      <c r="P241" s="18">
        <f t="shared" si="122"/>
        <v>896070</v>
      </c>
      <c r="Q241" s="16">
        <v>679000</v>
      </c>
      <c r="R241" s="17">
        <v>0.19</v>
      </c>
      <c r="S241" s="18">
        <f t="shared" si="123"/>
        <v>129010</v>
      </c>
      <c r="T241" s="18">
        <f t="shared" si="124"/>
        <v>808010</v>
      </c>
      <c r="U241" s="415">
        <f t="shared" si="155"/>
        <v>735420</v>
      </c>
      <c r="V241" s="415">
        <f t="shared" si="156"/>
        <v>807893.68236499862</v>
      </c>
      <c r="W241" s="415">
        <f t="shared" si="157"/>
        <v>810521.80562313821</v>
      </c>
      <c r="X241" s="415">
        <f t="shared" si="158"/>
        <v>808010</v>
      </c>
      <c r="Y241" s="415">
        <f t="shared" si="159"/>
        <v>813166.66666666663</v>
      </c>
      <c r="Z241" s="416">
        <f t="shared" si="160"/>
        <v>65686.371155328379</v>
      </c>
      <c r="AA241" s="417">
        <f t="shared" si="161"/>
        <v>8.0778484716534191E-2</v>
      </c>
      <c r="AB241" s="418">
        <f t="shared" si="162"/>
        <v>735420</v>
      </c>
      <c r="AC241" s="419" t="str">
        <f t="shared" si="163"/>
        <v>MENOR VALOR</v>
      </c>
    </row>
    <row r="242" spans="1:29" s="1" customFormat="1" ht="15" customHeight="1">
      <c r="A242" s="14">
        <f t="shared" si="164"/>
        <v>224</v>
      </c>
      <c r="B242" s="15">
        <v>40161504</v>
      </c>
      <c r="C242" s="738" t="s">
        <v>1734</v>
      </c>
      <c r="D242" s="738"/>
      <c r="E242" s="21" t="s">
        <v>32</v>
      </c>
      <c r="F242" s="14">
        <v>1</v>
      </c>
      <c r="G242" s="737" t="s">
        <v>1916</v>
      </c>
      <c r="H242" s="737"/>
      <c r="I242" s="16">
        <v>814000</v>
      </c>
      <c r="J242" s="17">
        <v>0.19</v>
      </c>
      <c r="K242" s="18">
        <f t="shared" si="119"/>
        <v>154660</v>
      </c>
      <c r="L242" s="18">
        <f t="shared" si="120"/>
        <v>968660</v>
      </c>
      <c r="M242" s="16">
        <v>993000</v>
      </c>
      <c r="N242" s="17">
        <v>0.19</v>
      </c>
      <c r="O242" s="18">
        <f t="shared" si="121"/>
        <v>188670</v>
      </c>
      <c r="P242" s="18">
        <f t="shared" si="122"/>
        <v>1181670</v>
      </c>
      <c r="Q242" s="16">
        <v>895000</v>
      </c>
      <c r="R242" s="17">
        <v>0.19</v>
      </c>
      <c r="S242" s="18">
        <f t="shared" si="123"/>
        <v>170050</v>
      </c>
      <c r="T242" s="18">
        <f t="shared" si="124"/>
        <v>1065050</v>
      </c>
      <c r="U242" s="415">
        <f t="shared" si="155"/>
        <v>968660</v>
      </c>
      <c r="V242" s="415">
        <f t="shared" si="156"/>
        <v>1064759.7593882172</v>
      </c>
      <c r="W242" s="415">
        <f t="shared" si="157"/>
        <v>1068265.470551423</v>
      </c>
      <c r="X242" s="415">
        <f t="shared" si="158"/>
        <v>1065050</v>
      </c>
      <c r="Y242" s="415">
        <f t="shared" si="159"/>
        <v>1071793.3333333333</v>
      </c>
      <c r="Z242" s="416">
        <f t="shared" si="160"/>
        <v>87091.597119865066</v>
      </c>
      <c r="AA242" s="417">
        <f t="shared" si="161"/>
        <v>8.1257826869482061E-2</v>
      </c>
      <c r="AB242" s="418">
        <f t="shared" si="162"/>
        <v>968660</v>
      </c>
      <c r="AC242" s="419" t="str">
        <f t="shared" si="163"/>
        <v>MENOR VALOR</v>
      </c>
    </row>
    <row r="243" spans="1:29" s="1" customFormat="1">
      <c r="A243" s="14">
        <f t="shared" si="164"/>
        <v>225</v>
      </c>
      <c r="B243" s="15">
        <v>78181507</v>
      </c>
      <c r="C243" s="738" t="s">
        <v>1778</v>
      </c>
      <c r="D243" s="738"/>
      <c r="E243" s="21" t="s">
        <v>32</v>
      </c>
      <c r="F243" s="14">
        <v>1</v>
      </c>
      <c r="G243" s="737" t="s">
        <v>1916</v>
      </c>
      <c r="H243" s="737"/>
      <c r="I243" s="16">
        <v>671000</v>
      </c>
      <c r="J243" s="17">
        <v>0.19</v>
      </c>
      <c r="K243" s="18">
        <f t="shared" si="119"/>
        <v>127490</v>
      </c>
      <c r="L243" s="18">
        <f t="shared" si="120"/>
        <v>798490</v>
      </c>
      <c r="M243" s="16">
        <v>796000</v>
      </c>
      <c r="N243" s="17">
        <v>0.19</v>
      </c>
      <c r="O243" s="18">
        <f t="shared" si="121"/>
        <v>151240</v>
      </c>
      <c r="P243" s="18">
        <f t="shared" si="122"/>
        <v>947240</v>
      </c>
      <c r="Q243" s="16">
        <v>724000</v>
      </c>
      <c r="R243" s="17">
        <v>0.19</v>
      </c>
      <c r="S243" s="18">
        <f t="shared" si="123"/>
        <v>137560</v>
      </c>
      <c r="T243" s="18">
        <f t="shared" si="124"/>
        <v>861560</v>
      </c>
      <c r="U243" s="415">
        <f t="shared" si="155"/>
        <v>798490</v>
      </c>
      <c r="V243" s="415">
        <f t="shared" si="156"/>
        <v>864865.42169520061</v>
      </c>
      <c r="W243" s="415">
        <f t="shared" si="157"/>
        <v>866971.8825565502</v>
      </c>
      <c r="X243" s="415">
        <f t="shared" si="158"/>
        <v>861560</v>
      </c>
      <c r="Y243" s="415">
        <f t="shared" si="159"/>
        <v>869096.66666666663</v>
      </c>
      <c r="Z243" s="416">
        <f t="shared" si="160"/>
        <v>60960.323890944746</v>
      </c>
      <c r="AA243" s="417">
        <f t="shared" si="161"/>
        <v>7.0142167412460543E-2</v>
      </c>
      <c r="AB243" s="418">
        <f t="shared" si="162"/>
        <v>798490</v>
      </c>
      <c r="AC243" s="419" t="str">
        <f t="shared" si="163"/>
        <v>MENOR VALOR</v>
      </c>
    </row>
    <row r="244" spans="1:29" s="1" customFormat="1" ht="15" customHeight="1">
      <c r="A244" s="14">
        <f t="shared" si="164"/>
        <v>226</v>
      </c>
      <c r="B244" s="15">
        <v>78181507</v>
      </c>
      <c r="C244" s="738" t="s">
        <v>1769</v>
      </c>
      <c r="D244" s="738"/>
      <c r="E244" s="21" t="s">
        <v>32</v>
      </c>
      <c r="F244" s="14">
        <v>1</v>
      </c>
      <c r="G244" s="737" t="s">
        <v>1916</v>
      </c>
      <c r="H244" s="737"/>
      <c r="I244" s="16">
        <v>397000</v>
      </c>
      <c r="J244" s="17">
        <v>0.19</v>
      </c>
      <c r="K244" s="18">
        <f t="shared" si="119"/>
        <v>75430</v>
      </c>
      <c r="L244" s="18">
        <f t="shared" si="120"/>
        <v>472430</v>
      </c>
      <c r="M244" s="16">
        <v>479000</v>
      </c>
      <c r="N244" s="17">
        <v>0.19</v>
      </c>
      <c r="O244" s="18">
        <f t="shared" si="121"/>
        <v>91010</v>
      </c>
      <c r="P244" s="18">
        <f t="shared" si="122"/>
        <v>570010</v>
      </c>
      <c r="Q244" s="16">
        <v>432000</v>
      </c>
      <c r="R244" s="17">
        <v>0.19</v>
      </c>
      <c r="S244" s="18">
        <f t="shared" si="123"/>
        <v>82080</v>
      </c>
      <c r="T244" s="18">
        <f t="shared" si="124"/>
        <v>514080</v>
      </c>
      <c r="U244" s="415">
        <f t="shared" si="155"/>
        <v>472430</v>
      </c>
      <c r="V244" s="415">
        <f t="shared" si="156"/>
        <v>515792.40957096004</v>
      </c>
      <c r="W244" s="415">
        <f t="shared" si="157"/>
        <v>517309.21779635735</v>
      </c>
      <c r="X244" s="415">
        <f t="shared" si="158"/>
        <v>514080</v>
      </c>
      <c r="Y244" s="415">
        <f t="shared" si="159"/>
        <v>518840</v>
      </c>
      <c r="Z244" s="416">
        <f t="shared" si="160"/>
        <v>39978.805218098583</v>
      </c>
      <c r="AA244" s="417">
        <f t="shared" si="161"/>
        <v>7.7054207883159712E-2</v>
      </c>
      <c r="AB244" s="418">
        <f t="shared" si="162"/>
        <v>472430</v>
      </c>
      <c r="AC244" s="419" t="str">
        <f t="shared" si="163"/>
        <v>MENOR VALOR</v>
      </c>
    </row>
    <row r="245" spans="1:29" s="1" customFormat="1" ht="15" customHeight="1">
      <c r="A245" s="14">
        <f t="shared" si="164"/>
        <v>227</v>
      </c>
      <c r="B245" s="15">
        <v>40161513</v>
      </c>
      <c r="C245" s="738" t="s">
        <v>1764</v>
      </c>
      <c r="D245" s="738"/>
      <c r="E245" s="21" t="s">
        <v>32</v>
      </c>
      <c r="F245" s="14">
        <v>1</v>
      </c>
      <c r="G245" s="737" t="s">
        <v>1916</v>
      </c>
      <c r="H245" s="737"/>
      <c r="I245" s="16">
        <v>480000</v>
      </c>
      <c r="J245" s="17">
        <v>0.19</v>
      </c>
      <c r="K245" s="18">
        <f t="shared" si="119"/>
        <v>91200</v>
      </c>
      <c r="L245" s="18">
        <f t="shared" si="120"/>
        <v>571200</v>
      </c>
      <c r="M245" s="16">
        <v>591000</v>
      </c>
      <c r="N245" s="17">
        <v>0.19</v>
      </c>
      <c r="O245" s="18">
        <f t="shared" si="121"/>
        <v>112290</v>
      </c>
      <c r="P245" s="18">
        <f t="shared" si="122"/>
        <v>703290</v>
      </c>
      <c r="Q245" s="16">
        <v>528000</v>
      </c>
      <c r="R245" s="17">
        <v>0.19</v>
      </c>
      <c r="S245" s="18">
        <f t="shared" si="123"/>
        <v>100320</v>
      </c>
      <c r="T245" s="18">
        <f t="shared" si="124"/>
        <v>628320</v>
      </c>
      <c r="U245" s="415">
        <f t="shared" si="155"/>
        <v>571200</v>
      </c>
      <c r="V245" s="415">
        <f t="shared" si="156"/>
        <v>629705.13820586738</v>
      </c>
      <c r="W245" s="415">
        <f t="shared" si="157"/>
        <v>631976.85741460545</v>
      </c>
      <c r="X245" s="415">
        <f t="shared" si="158"/>
        <v>628320</v>
      </c>
      <c r="Y245" s="415">
        <f t="shared" si="159"/>
        <v>634270</v>
      </c>
      <c r="Z245" s="416">
        <f t="shared" si="160"/>
        <v>54089.394524250318</v>
      </c>
      <c r="AA245" s="417">
        <f t="shared" si="161"/>
        <v>8.5278185195973827E-2</v>
      </c>
      <c r="AB245" s="418">
        <f t="shared" si="162"/>
        <v>571200</v>
      </c>
      <c r="AC245" s="419" t="str">
        <f t="shared" si="163"/>
        <v>MENOR VALOR</v>
      </c>
    </row>
    <row r="246" spans="1:29" s="1" customFormat="1" ht="15" customHeight="1">
      <c r="A246" s="14">
        <f t="shared" si="164"/>
        <v>228</v>
      </c>
      <c r="B246" s="15">
        <v>40141736</v>
      </c>
      <c r="C246" s="738" t="s">
        <v>1738</v>
      </c>
      <c r="D246" s="738"/>
      <c r="E246" s="21" t="s">
        <v>32</v>
      </c>
      <c r="F246" s="14">
        <v>1</v>
      </c>
      <c r="G246" s="737" t="s">
        <v>1916</v>
      </c>
      <c r="H246" s="737"/>
      <c r="I246" s="16">
        <v>85000</v>
      </c>
      <c r="J246" s="17">
        <v>0.19</v>
      </c>
      <c r="K246" s="18">
        <f t="shared" si="119"/>
        <v>16150</v>
      </c>
      <c r="L246" s="18">
        <f t="shared" si="120"/>
        <v>101150</v>
      </c>
      <c r="M246" s="16">
        <v>101000</v>
      </c>
      <c r="N246" s="17">
        <v>0.19</v>
      </c>
      <c r="O246" s="18">
        <f t="shared" si="121"/>
        <v>19190</v>
      </c>
      <c r="P246" s="18">
        <f t="shared" si="122"/>
        <v>120190</v>
      </c>
      <c r="Q246" s="16">
        <v>91000</v>
      </c>
      <c r="R246" s="17">
        <v>0.19</v>
      </c>
      <c r="S246" s="18">
        <f t="shared" si="123"/>
        <v>17290</v>
      </c>
      <c r="T246" s="18">
        <f t="shared" si="124"/>
        <v>108290</v>
      </c>
      <c r="U246" s="415">
        <f t="shared" si="155"/>
        <v>101150</v>
      </c>
      <c r="V246" s="415">
        <f t="shared" si="156"/>
        <v>109325.73987691583</v>
      </c>
      <c r="W246" s="415">
        <f t="shared" si="157"/>
        <v>109599.23564046489</v>
      </c>
      <c r="X246" s="415">
        <f t="shared" si="158"/>
        <v>108290</v>
      </c>
      <c r="Y246" s="415">
        <f t="shared" si="159"/>
        <v>109876.66666666667</v>
      </c>
      <c r="Z246" s="416">
        <f t="shared" si="160"/>
        <v>7853.5993163785879</v>
      </c>
      <c r="AA246" s="417">
        <f t="shared" si="161"/>
        <v>7.1476497737268344E-2</v>
      </c>
      <c r="AB246" s="418">
        <f t="shared" si="162"/>
        <v>101150</v>
      </c>
      <c r="AC246" s="419" t="str">
        <f t="shared" si="163"/>
        <v>MENOR VALOR</v>
      </c>
    </row>
    <row r="247" spans="1:29" s="1" customFormat="1" ht="21" customHeight="1">
      <c r="A247" s="14">
        <f t="shared" si="164"/>
        <v>229</v>
      </c>
      <c r="B247" s="15">
        <v>31181701</v>
      </c>
      <c r="C247" s="738" t="s">
        <v>1779</v>
      </c>
      <c r="D247" s="738"/>
      <c r="E247" s="21" t="s">
        <v>32</v>
      </c>
      <c r="F247" s="14">
        <v>1</v>
      </c>
      <c r="G247" s="737" t="s">
        <v>1916</v>
      </c>
      <c r="H247" s="737"/>
      <c r="I247" s="16">
        <v>773000</v>
      </c>
      <c r="J247" s="17">
        <v>0.19</v>
      </c>
      <c r="K247" s="18">
        <f t="shared" si="119"/>
        <v>146870</v>
      </c>
      <c r="L247" s="18">
        <f t="shared" si="120"/>
        <v>919870</v>
      </c>
      <c r="M247" s="16">
        <v>943000</v>
      </c>
      <c r="N247" s="17">
        <v>0.19</v>
      </c>
      <c r="O247" s="18">
        <f t="shared" si="121"/>
        <v>179170</v>
      </c>
      <c r="P247" s="18">
        <f t="shared" si="122"/>
        <v>1122170</v>
      </c>
      <c r="Q247" s="16">
        <v>842000</v>
      </c>
      <c r="R247" s="17">
        <v>0.19</v>
      </c>
      <c r="S247" s="18">
        <f t="shared" si="123"/>
        <v>159980</v>
      </c>
      <c r="T247" s="18">
        <f t="shared" si="124"/>
        <v>1001980</v>
      </c>
      <c r="U247" s="415">
        <f t="shared" si="155"/>
        <v>919870</v>
      </c>
      <c r="V247" s="415">
        <f t="shared" si="156"/>
        <v>1007974.8872648083</v>
      </c>
      <c r="W247" s="415">
        <f t="shared" si="157"/>
        <v>1011303.2139533001</v>
      </c>
      <c r="X247" s="415">
        <f t="shared" si="158"/>
        <v>1001980</v>
      </c>
      <c r="Y247" s="415">
        <f t="shared" si="159"/>
        <v>1014673.3333333334</v>
      </c>
      <c r="Z247" s="416">
        <f t="shared" si="160"/>
        <v>83074.918129494545</v>
      </c>
      <c r="AA247" s="417">
        <f t="shared" si="161"/>
        <v>8.1873560091091258E-2</v>
      </c>
      <c r="AB247" s="418">
        <f t="shared" si="162"/>
        <v>919870</v>
      </c>
      <c r="AC247" s="419" t="str">
        <f t="shared" si="163"/>
        <v>MENOR VALOR</v>
      </c>
    </row>
    <row r="248" spans="1:29" s="1" customFormat="1" ht="15" customHeight="1">
      <c r="A248" s="14">
        <f t="shared" si="164"/>
        <v>230</v>
      </c>
      <c r="B248" s="15">
        <v>25172110</v>
      </c>
      <c r="C248" s="738" t="s">
        <v>1803</v>
      </c>
      <c r="D248" s="738"/>
      <c r="E248" s="21" t="s">
        <v>32</v>
      </c>
      <c r="F248" s="14">
        <v>1</v>
      </c>
      <c r="G248" s="737" t="s">
        <v>1916</v>
      </c>
      <c r="H248" s="737"/>
      <c r="I248" s="16">
        <v>1200000</v>
      </c>
      <c r="J248" s="17">
        <v>0.19</v>
      </c>
      <c r="K248" s="18">
        <f t="shared" si="119"/>
        <v>228000</v>
      </c>
      <c r="L248" s="18">
        <f t="shared" si="120"/>
        <v>1428000</v>
      </c>
      <c r="M248" s="16">
        <v>1465000</v>
      </c>
      <c r="N248" s="17">
        <v>0.19</v>
      </c>
      <c r="O248" s="18">
        <f t="shared" si="121"/>
        <v>278350</v>
      </c>
      <c r="P248" s="18">
        <f t="shared" si="122"/>
        <v>1743350</v>
      </c>
      <c r="Q248" s="16">
        <v>1320000</v>
      </c>
      <c r="R248" s="17">
        <v>0.19</v>
      </c>
      <c r="S248" s="18">
        <f t="shared" si="123"/>
        <v>250800</v>
      </c>
      <c r="T248" s="18">
        <f t="shared" si="124"/>
        <v>1570800</v>
      </c>
      <c r="U248" s="415">
        <f t="shared" si="155"/>
        <v>1428000</v>
      </c>
      <c r="V248" s="415">
        <f t="shared" si="156"/>
        <v>1570264.0736949847</v>
      </c>
      <c r="W248" s="415">
        <f t="shared" si="157"/>
        <v>1575473.957507988</v>
      </c>
      <c r="X248" s="415">
        <f t="shared" si="158"/>
        <v>1570800</v>
      </c>
      <c r="Y248" s="415">
        <f t="shared" si="159"/>
        <v>1580716.6666666667</v>
      </c>
      <c r="Z248" s="416">
        <f t="shared" si="160"/>
        <v>128931.92217428373</v>
      </c>
      <c r="AA248" s="417">
        <f t="shared" si="161"/>
        <v>8.1565485385922246E-2</v>
      </c>
      <c r="AB248" s="418">
        <f t="shared" si="162"/>
        <v>1428000</v>
      </c>
      <c r="AC248" s="419" t="str">
        <f t="shared" si="163"/>
        <v>MENOR VALOR</v>
      </c>
    </row>
    <row r="249" spans="1:29" s="1" customFormat="1">
      <c r="A249" s="14">
        <f t="shared" si="164"/>
        <v>231</v>
      </c>
      <c r="B249" s="15">
        <v>25172110</v>
      </c>
      <c r="C249" s="738" t="s">
        <v>1824</v>
      </c>
      <c r="D249" s="738"/>
      <c r="E249" s="21" t="s">
        <v>32</v>
      </c>
      <c r="F249" s="14">
        <v>1</v>
      </c>
      <c r="G249" s="737" t="s">
        <v>1916</v>
      </c>
      <c r="H249" s="737"/>
      <c r="I249" s="16">
        <v>3800000</v>
      </c>
      <c r="J249" s="17">
        <v>0.19</v>
      </c>
      <c r="K249" s="18">
        <f t="shared" si="119"/>
        <v>722000</v>
      </c>
      <c r="L249" s="18">
        <f t="shared" si="120"/>
        <v>4522000</v>
      </c>
      <c r="M249" s="16">
        <v>4598000</v>
      </c>
      <c r="N249" s="17">
        <v>0.19</v>
      </c>
      <c r="O249" s="18">
        <f t="shared" si="121"/>
        <v>873620</v>
      </c>
      <c r="P249" s="18">
        <f t="shared" si="122"/>
        <v>5471620</v>
      </c>
      <c r="Q249" s="16">
        <v>4180000</v>
      </c>
      <c r="R249" s="17">
        <v>0.19</v>
      </c>
      <c r="S249" s="18">
        <f t="shared" si="123"/>
        <v>794200</v>
      </c>
      <c r="T249" s="18">
        <f t="shared" si="124"/>
        <v>4974200</v>
      </c>
      <c r="U249" s="415">
        <f t="shared" si="155"/>
        <v>4522000</v>
      </c>
      <c r="V249" s="415">
        <f t="shared" si="156"/>
        <v>4959172.2054380663</v>
      </c>
      <c r="W249" s="415">
        <f t="shared" si="157"/>
        <v>4974200</v>
      </c>
      <c r="X249" s="415">
        <f t="shared" si="158"/>
        <v>4974200</v>
      </c>
      <c r="Y249" s="415">
        <f t="shared" si="159"/>
        <v>4989273.333333333</v>
      </c>
      <c r="Z249" s="416">
        <f t="shared" si="160"/>
        <v>387827.22968983091</v>
      </c>
      <c r="AA249" s="417">
        <f t="shared" si="161"/>
        <v>7.7732207433647171E-2</v>
      </c>
      <c r="AB249" s="418">
        <f t="shared" si="162"/>
        <v>4522000</v>
      </c>
      <c r="AC249" s="419" t="str">
        <f t="shared" si="163"/>
        <v>MENOR VALOR</v>
      </c>
    </row>
    <row r="250" spans="1:29" s="1" customFormat="1" ht="15" customHeight="1">
      <c r="A250" s="14">
        <f t="shared" si="164"/>
        <v>232</v>
      </c>
      <c r="B250" s="15">
        <v>25172009</v>
      </c>
      <c r="C250" s="738" t="s">
        <v>1825</v>
      </c>
      <c r="D250" s="738"/>
      <c r="E250" s="21" t="s">
        <v>32</v>
      </c>
      <c r="F250" s="14">
        <v>1</v>
      </c>
      <c r="G250" s="737" t="s">
        <v>1916</v>
      </c>
      <c r="H250" s="737"/>
      <c r="I250" s="16">
        <v>4500000</v>
      </c>
      <c r="J250" s="17">
        <v>0.19</v>
      </c>
      <c r="K250" s="18">
        <f t="shared" si="119"/>
        <v>855000</v>
      </c>
      <c r="L250" s="18">
        <f t="shared" si="120"/>
        <v>5355000</v>
      </c>
      <c r="M250" s="16">
        <v>5544000</v>
      </c>
      <c r="N250" s="17">
        <v>0.19</v>
      </c>
      <c r="O250" s="18">
        <f t="shared" si="121"/>
        <v>1053360</v>
      </c>
      <c r="P250" s="18">
        <f t="shared" si="122"/>
        <v>6597360</v>
      </c>
      <c r="Q250" s="16">
        <v>4950000</v>
      </c>
      <c r="R250" s="17">
        <v>0.19</v>
      </c>
      <c r="S250" s="18">
        <f t="shared" si="123"/>
        <v>940500</v>
      </c>
      <c r="T250" s="18">
        <f t="shared" si="124"/>
        <v>5890500</v>
      </c>
      <c r="U250" s="415">
        <f t="shared" si="155"/>
        <v>5355000</v>
      </c>
      <c r="V250" s="415">
        <f t="shared" si="156"/>
        <v>5904558.4725536993</v>
      </c>
      <c r="W250" s="415">
        <f t="shared" si="157"/>
        <v>5925985.7957123974</v>
      </c>
      <c r="X250" s="415">
        <f t="shared" si="158"/>
        <v>5890500</v>
      </c>
      <c r="Y250" s="415">
        <f t="shared" si="159"/>
        <v>5947620</v>
      </c>
      <c r="Z250" s="416">
        <f t="shared" si="160"/>
        <v>508797.02121769544</v>
      </c>
      <c r="AA250" s="417">
        <f t="shared" si="161"/>
        <v>8.5546322935509567E-2</v>
      </c>
      <c r="AB250" s="418">
        <f t="shared" si="162"/>
        <v>5355000</v>
      </c>
      <c r="AC250" s="419" t="str">
        <f t="shared" si="163"/>
        <v>MENOR VALOR</v>
      </c>
    </row>
    <row r="251" spans="1:29" s="1" customFormat="1" ht="30" customHeight="1">
      <c r="A251" s="14">
        <f t="shared" si="164"/>
        <v>233</v>
      </c>
      <c r="B251" s="15">
        <v>25172009</v>
      </c>
      <c r="C251" s="738" t="s">
        <v>1826</v>
      </c>
      <c r="D251" s="738"/>
      <c r="E251" s="21" t="s">
        <v>32</v>
      </c>
      <c r="F251" s="14">
        <v>1</v>
      </c>
      <c r="G251" s="737" t="s">
        <v>1916</v>
      </c>
      <c r="H251" s="737"/>
      <c r="I251" s="16">
        <v>2142000</v>
      </c>
      <c r="J251" s="17">
        <v>0.19</v>
      </c>
      <c r="K251" s="18">
        <f t="shared" si="119"/>
        <v>406980</v>
      </c>
      <c r="L251" s="18">
        <f t="shared" si="120"/>
        <v>2548980</v>
      </c>
      <c r="M251" s="16">
        <v>2544000</v>
      </c>
      <c r="N251" s="17">
        <v>0.19</v>
      </c>
      <c r="O251" s="18">
        <f t="shared" si="121"/>
        <v>483360</v>
      </c>
      <c r="P251" s="18">
        <f t="shared" si="122"/>
        <v>3027360</v>
      </c>
      <c r="Q251" s="16">
        <v>2313000</v>
      </c>
      <c r="R251" s="17">
        <v>0.19</v>
      </c>
      <c r="S251" s="18">
        <f t="shared" si="123"/>
        <v>439470</v>
      </c>
      <c r="T251" s="18">
        <f t="shared" si="124"/>
        <v>2752470</v>
      </c>
      <c r="U251" s="415">
        <f t="shared" si="155"/>
        <v>2548980</v>
      </c>
      <c r="V251" s="415">
        <f t="shared" si="156"/>
        <v>2762571.7617337853</v>
      </c>
      <c r="W251" s="415">
        <f t="shared" si="157"/>
        <v>2769391.5546422973</v>
      </c>
      <c r="X251" s="415">
        <f t="shared" si="158"/>
        <v>2752470</v>
      </c>
      <c r="Y251" s="415">
        <f t="shared" si="159"/>
        <v>2776270</v>
      </c>
      <c r="Z251" s="416">
        <f t="shared" si="160"/>
        <v>196021.57381268012</v>
      </c>
      <c r="AA251" s="417">
        <f t="shared" si="161"/>
        <v>7.0606091559063097E-2</v>
      </c>
      <c r="AB251" s="418">
        <f t="shared" si="162"/>
        <v>2548980</v>
      </c>
      <c r="AC251" s="419" t="str">
        <f t="shared" si="163"/>
        <v>MENOR VALOR</v>
      </c>
    </row>
    <row r="252" spans="1:29" s="1" customFormat="1" ht="15" customHeight="1">
      <c r="A252" s="14">
        <f t="shared" si="164"/>
        <v>234</v>
      </c>
      <c r="B252" s="15">
        <v>25172009</v>
      </c>
      <c r="C252" s="738" t="s">
        <v>1827</v>
      </c>
      <c r="D252" s="738"/>
      <c r="E252" s="21" t="s">
        <v>32</v>
      </c>
      <c r="F252" s="14">
        <v>1</v>
      </c>
      <c r="G252" s="737" t="s">
        <v>1916</v>
      </c>
      <c r="H252" s="737"/>
      <c r="I252" s="16">
        <v>1900000</v>
      </c>
      <c r="J252" s="17">
        <v>0.19</v>
      </c>
      <c r="K252" s="18">
        <f t="shared" si="119"/>
        <v>361000</v>
      </c>
      <c r="L252" s="18">
        <f t="shared" si="120"/>
        <v>2261000</v>
      </c>
      <c r="M252" s="16">
        <v>2340000</v>
      </c>
      <c r="N252" s="17">
        <v>0.19</v>
      </c>
      <c r="O252" s="18">
        <f t="shared" si="121"/>
        <v>444600</v>
      </c>
      <c r="P252" s="18">
        <f t="shared" si="122"/>
        <v>2784600</v>
      </c>
      <c r="Q252" s="16">
        <v>2090000</v>
      </c>
      <c r="R252" s="17">
        <v>0.19</v>
      </c>
      <c r="S252" s="18">
        <f t="shared" si="123"/>
        <v>397100</v>
      </c>
      <c r="T252" s="18">
        <f t="shared" si="124"/>
        <v>2487100</v>
      </c>
      <c r="U252" s="415">
        <f t="shared" si="155"/>
        <v>2261000</v>
      </c>
      <c r="V252" s="415">
        <f t="shared" si="156"/>
        <v>2492781.5533980583</v>
      </c>
      <c r="W252" s="415">
        <f t="shared" si="157"/>
        <v>2501797.8188429191</v>
      </c>
      <c r="X252" s="415">
        <f t="shared" si="158"/>
        <v>2487100</v>
      </c>
      <c r="Y252" s="415">
        <f t="shared" si="159"/>
        <v>2510900</v>
      </c>
      <c r="Z252" s="416">
        <f t="shared" si="160"/>
        <v>214420.25712760133</v>
      </c>
      <c r="AA252" s="417">
        <f t="shared" si="161"/>
        <v>8.5395777262177439E-2</v>
      </c>
      <c r="AB252" s="418">
        <f t="shared" si="162"/>
        <v>2261000</v>
      </c>
      <c r="AC252" s="419" t="str">
        <f t="shared" si="163"/>
        <v>MENOR VALOR</v>
      </c>
    </row>
    <row r="253" spans="1:29" s="1" customFormat="1" ht="19.5" customHeight="1">
      <c r="A253" s="14">
        <f t="shared" si="164"/>
        <v>235</v>
      </c>
      <c r="B253" s="15">
        <v>31181701</v>
      </c>
      <c r="C253" s="738" t="s">
        <v>1828</v>
      </c>
      <c r="D253" s="738"/>
      <c r="E253" s="21" t="s">
        <v>32</v>
      </c>
      <c r="F253" s="14">
        <v>1</v>
      </c>
      <c r="G253" s="737" t="s">
        <v>1916</v>
      </c>
      <c r="H253" s="737"/>
      <c r="I253" s="16">
        <v>8330000</v>
      </c>
      <c r="J253" s="17">
        <v>0.19</v>
      </c>
      <c r="K253" s="18">
        <f t="shared" si="119"/>
        <v>1582700</v>
      </c>
      <c r="L253" s="18">
        <f t="shared" si="120"/>
        <v>9912700</v>
      </c>
      <c r="M253" s="16">
        <v>10079000</v>
      </c>
      <c r="N253" s="17">
        <v>0.19</v>
      </c>
      <c r="O253" s="18">
        <f t="shared" si="121"/>
        <v>1915010</v>
      </c>
      <c r="P253" s="18">
        <f t="shared" si="122"/>
        <v>11994010</v>
      </c>
      <c r="Q253" s="16">
        <v>9163000</v>
      </c>
      <c r="R253" s="17">
        <v>0.19</v>
      </c>
      <c r="S253" s="18">
        <f t="shared" si="123"/>
        <v>1740970</v>
      </c>
      <c r="T253" s="18">
        <f t="shared" si="124"/>
        <v>10903970</v>
      </c>
      <c r="U253" s="415">
        <f t="shared" si="155"/>
        <v>9912700</v>
      </c>
      <c r="V253" s="415">
        <f t="shared" si="156"/>
        <v>10870929.73665382</v>
      </c>
      <c r="W253" s="415">
        <f t="shared" si="157"/>
        <v>10903861.817108493</v>
      </c>
      <c r="X253" s="415">
        <f t="shared" si="158"/>
        <v>10903970</v>
      </c>
      <c r="Y253" s="415">
        <f t="shared" si="159"/>
        <v>10936893.333333334</v>
      </c>
      <c r="Z253" s="416">
        <f t="shared" si="160"/>
        <v>850010.11305094999</v>
      </c>
      <c r="AA253" s="417">
        <f t="shared" si="161"/>
        <v>7.7719521178861578E-2</v>
      </c>
      <c r="AB253" s="418">
        <f t="shared" si="162"/>
        <v>9912700</v>
      </c>
      <c r="AC253" s="419" t="str">
        <f t="shared" si="163"/>
        <v>MENOR VALOR</v>
      </c>
    </row>
    <row r="254" spans="1:29" s="1" customFormat="1" ht="19.5" customHeight="1">
      <c r="A254" s="14">
        <f t="shared" si="164"/>
        <v>236</v>
      </c>
      <c r="B254" s="29">
        <v>40161513</v>
      </c>
      <c r="C254" s="741" t="s">
        <v>1748</v>
      </c>
      <c r="D254" s="741"/>
      <c r="E254" s="21" t="s">
        <v>32</v>
      </c>
      <c r="F254" s="364">
        <v>1</v>
      </c>
      <c r="G254" s="737" t="s">
        <v>1916</v>
      </c>
      <c r="H254" s="737"/>
      <c r="I254" s="16">
        <v>3500000</v>
      </c>
      <c r="J254" s="17">
        <v>0.19</v>
      </c>
      <c r="K254" s="18">
        <f t="shared" si="119"/>
        <v>665000</v>
      </c>
      <c r="L254" s="18">
        <f t="shared" si="120"/>
        <v>4165000</v>
      </c>
      <c r="M254" s="16">
        <v>4312000</v>
      </c>
      <c r="N254" s="17">
        <v>0.19</v>
      </c>
      <c r="O254" s="18">
        <f t="shared" si="121"/>
        <v>819280</v>
      </c>
      <c r="P254" s="18">
        <f t="shared" si="122"/>
        <v>5131280</v>
      </c>
      <c r="Q254" s="16">
        <v>3850000</v>
      </c>
      <c r="R254" s="17">
        <v>0.19</v>
      </c>
      <c r="S254" s="18">
        <f t="shared" si="123"/>
        <v>731500</v>
      </c>
      <c r="T254" s="18">
        <f t="shared" si="124"/>
        <v>4581500</v>
      </c>
      <c r="U254" s="415">
        <f t="shared" si="155"/>
        <v>4165000</v>
      </c>
      <c r="V254" s="415">
        <f t="shared" si="156"/>
        <v>4592434.3675417667</v>
      </c>
      <c r="W254" s="415">
        <f t="shared" si="157"/>
        <v>4609100.0633318648</v>
      </c>
      <c r="X254" s="415">
        <f t="shared" si="158"/>
        <v>4581500</v>
      </c>
      <c r="Y254" s="415">
        <f t="shared" si="159"/>
        <v>4625926.666666667</v>
      </c>
      <c r="Z254" s="416">
        <f t="shared" si="160"/>
        <v>395731.01650265203</v>
      </c>
      <c r="AA254" s="417">
        <f t="shared" si="161"/>
        <v>8.5546322935509567E-2</v>
      </c>
      <c r="AB254" s="418">
        <f t="shared" si="162"/>
        <v>4165000</v>
      </c>
      <c r="AC254" s="419" t="str">
        <f t="shared" si="163"/>
        <v>MENOR VALOR</v>
      </c>
    </row>
    <row r="255" spans="1:29" s="1" customFormat="1" ht="19.5" customHeight="1">
      <c r="A255" s="14">
        <f t="shared" si="164"/>
        <v>237</v>
      </c>
      <c r="B255" s="29">
        <v>41113681</v>
      </c>
      <c r="C255" s="741" t="s">
        <v>1819</v>
      </c>
      <c r="D255" s="741"/>
      <c r="E255" s="21" t="s">
        <v>32</v>
      </c>
      <c r="F255" s="364">
        <v>1</v>
      </c>
      <c r="G255" s="737" t="s">
        <v>1916</v>
      </c>
      <c r="H255" s="737"/>
      <c r="I255" s="16">
        <v>3500000</v>
      </c>
      <c r="J255" s="17">
        <v>0.19</v>
      </c>
      <c r="K255" s="18">
        <f t="shared" si="119"/>
        <v>665000</v>
      </c>
      <c r="L255" s="18">
        <f t="shared" si="120"/>
        <v>4165000</v>
      </c>
      <c r="M255" s="16">
        <v>4272000</v>
      </c>
      <c r="N255" s="17">
        <v>0.19</v>
      </c>
      <c r="O255" s="18">
        <f t="shared" si="121"/>
        <v>811680</v>
      </c>
      <c r="P255" s="18">
        <f t="shared" si="122"/>
        <v>5083680</v>
      </c>
      <c r="Q255" s="16">
        <v>3815000</v>
      </c>
      <c r="R255" s="17">
        <v>0.19</v>
      </c>
      <c r="S255" s="18">
        <f t="shared" si="123"/>
        <v>724850</v>
      </c>
      <c r="T255" s="18">
        <f t="shared" si="124"/>
        <v>4539850</v>
      </c>
      <c r="U255" s="415">
        <f t="shared" si="155"/>
        <v>4165000</v>
      </c>
      <c r="V255" s="415">
        <f t="shared" si="156"/>
        <v>4565685.1660613902</v>
      </c>
      <c r="W255" s="415">
        <f t="shared" si="157"/>
        <v>4580837.7004061304</v>
      </c>
      <c r="X255" s="415">
        <f t="shared" si="158"/>
        <v>4539850</v>
      </c>
      <c r="Y255" s="415">
        <f t="shared" si="159"/>
        <v>4596176.666666667</v>
      </c>
      <c r="Z255" s="416">
        <f t="shared" si="160"/>
        <v>377158.45974279242</v>
      </c>
      <c r="AA255" s="417">
        <f t="shared" si="161"/>
        <v>8.2059173764598342E-2</v>
      </c>
      <c r="AB255" s="418">
        <f t="shared" si="162"/>
        <v>4165000</v>
      </c>
      <c r="AC255" s="419" t="str">
        <f t="shared" si="163"/>
        <v>MENOR VALOR</v>
      </c>
    </row>
    <row r="256" spans="1:29" s="1" customFormat="1" ht="19.5" customHeight="1">
      <c r="A256" s="14">
        <f t="shared" si="164"/>
        <v>238</v>
      </c>
      <c r="B256" s="29">
        <v>31171504</v>
      </c>
      <c r="C256" s="741" t="s">
        <v>1813</v>
      </c>
      <c r="D256" s="741"/>
      <c r="E256" s="21" t="s">
        <v>32</v>
      </c>
      <c r="F256" s="364">
        <v>1</v>
      </c>
      <c r="G256" s="737" t="s">
        <v>1916</v>
      </c>
      <c r="H256" s="737"/>
      <c r="I256" s="16">
        <v>6500000</v>
      </c>
      <c r="J256" s="17">
        <v>0.19</v>
      </c>
      <c r="K256" s="18">
        <f t="shared" si="119"/>
        <v>1235000</v>
      </c>
      <c r="L256" s="18">
        <f t="shared" si="120"/>
        <v>7735000</v>
      </c>
      <c r="M256" s="16">
        <v>7793000</v>
      </c>
      <c r="N256" s="17">
        <v>0.19</v>
      </c>
      <c r="O256" s="18">
        <f t="shared" si="121"/>
        <v>1480670</v>
      </c>
      <c r="P256" s="18">
        <f t="shared" si="122"/>
        <v>9273670</v>
      </c>
      <c r="Q256" s="16">
        <v>7085000</v>
      </c>
      <c r="R256" s="17">
        <v>0.19</v>
      </c>
      <c r="S256" s="18">
        <f t="shared" si="123"/>
        <v>1346150</v>
      </c>
      <c r="T256" s="18">
        <f t="shared" si="124"/>
        <v>8431150</v>
      </c>
      <c r="U256" s="415">
        <f t="shared" si="155"/>
        <v>7735000</v>
      </c>
      <c r="V256" s="415">
        <f t="shared" si="156"/>
        <v>8433541.6498198509</v>
      </c>
      <c r="W256" s="415">
        <f t="shared" si="157"/>
        <v>8456674.0280480441</v>
      </c>
      <c r="X256" s="415">
        <f t="shared" si="158"/>
        <v>8431150</v>
      </c>
      <c r="Y256" s="415">
        <f t="shared" si="159"/>
        <v>8479940</v>
      </c>
      <c r="Z256" s="416">
        <f t="shared" si="160"/>
        <v>629106.0802440237</v>
      </c>
      <c r="AA256" s="417">
        <f t="shared" si="161"/>
        <v>7.4187562676625504E-2</v>
      </c>
      <c r="AB256" s="418">
        <f t="shared" si="162"/>
        <v>7735000</v>
      </c>
      <c r="AC256" s="419" t="str">
        <f t="shared" si="163"/>
        <v>MENOR VALOR</v>
      </c>
    </row>
    <row r="257" spans="1:29" s="1" customFormat="1" ht="19.5" customHeight="1">
      <c r="A257" s="14">
        <f t="shared" si="164"/>
        <v>239</v>
      </c>
      <c r="B257" s="29">
        <v>31171607</v>
      </c>
      <c r="C257" s="741" t="s">
        <v>1820</v>
      </c>
      <c r="D257" s="741"/>
      <c r="E257" s="21" t="s">
        <v>32</v>
      </c>
      <c r="F257" s="364">
        <v>1</v>
      </c>
      <c r="G257" s="737" t="s">
        <v>1916</v>
      </c>
      <c r="H257" s="737"/>
      <c r="I257" s="16">
        <v>6500000</v>
      </c>
      <c r="J257" s="17">
        <v>0.19</v>
      </c>
      <c r="K257" s="18">
        <f t="shared" si="119"/>
        <v>1235000</v>
      </c>
      <c r="L257" s="18">
        <f t="shared" si="120"/>
        <v>7735000</v>
      </c>
      <c r="M257" s="16">
        <v>7936000</v>
      </c>
      <c r="N257" s="17">
        <v>0.19</v>
      </c>
      <c r="O257" s="18">
        <f t="shared" si="121"/>
        <v>1507840</v>
      </c>
      <c r="P257" s="18">
        <f t="shared" si="122"/>
        <v>9443840</v>
      </c>
      <c r="Q257" s="16">
        <v>7150000</v>
      </c>
      <c r="R257" s="17">
        <v>0.19</v>
      </c>
      <c r="S257" s="18">
        <f t="shared" si="123"/>
        <v>1358500</v>
      </c>
      <c r="T257" s="18">
        <f t="shared" si="124"/>
        <v>8508500</v>
      </c>
      <c r="U257" s="415">
        <f t="shared" si="155"/>
        <v>7735000</v>
      </c>
      <c r="V257" s="415">
        <f t="shared" si="156"/>
        <v>8505784.7797242142</v>
      </c>
      <c r="W257" s="415">
        <f t="shared" si="157"/>
        <v>8534026.3719866723</v>
      </c>
      <c r="X257" s="415">
        <f t="shared" si="158"/>
        <v>8508500</v>
      </c>
      <c r="Y257" s="415">
        <f t="shared" si="159"/>
        <v>8562446.666666666</v>
      </c>
      <c r="Z257" s="416">
        <f t="shared" si="160"/>
        <v>698673.13222199178</v>
      </c>
      <c r="AA257" s="417">
        <f t="shared" si="161"/>
        <v>8.1597370403707639E-2</v>
      </c>
      <c r="AB257" s="418">
        <f t="shared" si="162"/>
        <v>7735000</v>
      </c>
      <c r="AC257" s="419" t="str">
        <f t="shared" si="163"/>
        <v>MENOR VALOR</v>
      </c>
    </row>
    <row r="258" spans="1:29" s="1" customFormat="1" ht="19.5" customHeight="1">
      <c r="A258" s="14">
        <f t="shared" si="164"/>
        <v>240</v>
      </c>
      <c r="B258" s="29">
        <v>27121604</v>
      </c>
      <c r="C258" s="741" t="s">
        <v>1821</v>
      </c>
      <c r="D258" s="741"/>
      <c r="E258" s="21" t="s">
        <v>32</v>
      </c>
      <c r="F258" s="364">
        <v>1</v>
      </c>
      <c r="G258" s="737" t="s">
        <v>1916</v>
      </c>
      <c r="H258" s="737"/>
      <c r="I258" s="16">
        <v>4500000</v>
      </c>
      <c r="J258" s="17">
        <v>0.19</v>
      </c>
      <c r="K258" s="18">
        <f t="shared" si="119"/>
        <v>855000</v>
      </c>
      <c r="L258" s="18">
        <f t="shared" si="120"/>
        <v>5355000</v>
      </c>
      <c r="M258" s="16">
        <v>5493000</v>
      </c>
      <c r="N258" s="17">
        <v>0.19</v>
      </c>
      <c r="O258" s="18">
        <f t="shared" si="121"/>
        <v>1043670</v>
      </c>
      <c r="P258" s="18">
        <f t="shared" si="122"/>
        <v>6536670</v>
      </c>
      <c r="Q258" s="16">
        <v>4905000</v>
      </c>
      <c r="R258" s="17">
        <v>0.19</v>
      </c>
      <c r="S258" s="18">
        <f t="shared" si="123"/>
        <v>931950</v>
      </c>
      <c r="T258" s="18">
        <f t="shared" si="124"/>
        <v>5836950</v>
      </c>
      <c r="U258" s="415">
        <f t="shared" si="155"/>
        <v>5355000</v>
      </c>
      <c r="V258" s="415">
        <f t="shared" si="156"/>
        <v>5870303.7557284338</v>
      </c>
      <c r="W258" s="415">
        <f t="shared" si="157"/>
        <v>5889801.6527480185</v>
      </c>
      <c r="X258" s="415">
        <f t="shared" si="158"/>
        <v>5836950</v>
      </c>
      <c r="Y258" s="415">
        <f t="shared" si="159"/>
        <v>5909540</v>
      </c>
      <c r="Z258" s="416">
        <f t="shared" si="160"/>
        <v>485137.76620667247</v>
      </c>
      <c r="AA258" s="417">
        <f t="shared" si="161"/>
        <v>8.2093998214187988E-2</v>
      </c>
      <c r="AB258" s="418">
        <f t="shared" si="162"/>
        <v>5355000</v>
      </c>
      <c r="AC258" s="419" t="str">
        <f t="shared" si="163"/>
        <v>MENOR VALOR</v>
      </c>
    </row>
    <row r="259" spans="1:29" s="1" customFormat="1" ht="19.5" customHeight="1">
      <c r="A259" s="14">
        <f t="shared" si="164"/>
        <v>241</v>
      </c>
      <c r="B259" s="29">
        <v>78181506</v>
      </c>
      <c r="C259" s="741" t="s">
        <v>1829</v>
      </c>
      <c r="D259" s="741"/>
      <c r="E259" s="21" t="s">
        <v>32</v>
      </c>
      <c r="F259" s="364">
        <v>1</v>
      </c>
      <c r="G259" s="737" t="s">
        <v>1916</v>
      </c>
      <c r="H259" s="737"/>
      <c r="I259" s="16">
        <v>2400000</v>
      </c>
      <c r="J259" s="17">
        <v>0.19</v>
      </c>
      <c r="K259" s="18">
        <f t="shared" si="119"/>
        <v>456000</v>
      </c>
      <c r="L259" s="18">
        <f t="shared" si="120"/>
        <v>2856000</v>
      </c>
      <c r="M259" s="16">
        <v>2903000</v>
      </c>
      <c r="N259" s="17">
        <v>0.19</v>
      </c>
      <c r="O259" s="18">
        <f t="shared" si="121"/>
        <v>551570</v>
      </c>
      <c r="P259" s="18">
        <f t="shared" si="122"/>
        <v>3454570</v>
      </c>
      <c r="Q259" s="16">
        <v>2592000</v>
      </c>
      <c r="R259" s="17">
        <v>0.19</v>
      </c>
      <c r="S259" s="18">
        <f t="shared" si="123"/>
        <v>492480</v>
      </c>
      <c r="T259" s="18">
        <f t="shared" si="124"/>
        <v>3084480</v>
      </c>
      <c r="U259" s="415">
        <f t="shared" si="155"/>
        <v>2856000</v>
      </c>
      <c r="V259" s="415">
        <f t="shared" si="156"/>
        <v>3112629.1180778285</v>
      </c>
      <c r="W259" s="415">
        <f t="shared" si="157"/>
        <v>3122084.9778098986</v>
      </c>
      <c r="X259" s="415">
        <f t="shared" si="158"/>
        <v>3084480</v>
      </c>
      <c r="Y259" s="415">
        <f t="shared" si="159"/>
        <v>3131683.3333333335</v>
      </c>
      <c r="Z259" s="416">
        <f t="shared" si="160"/>
        <v>246634.17880649783</v>
      </c>
      <c r="AA259" s="417">
        <f t="shared" si="161"/>
        <v>7.8754507577872765E-2</v>
      </c>
      <c r="AB259" s="418">
        <f t="shared" si="162"/>
        <v>2856000</v>
      </c>
      <c r="AC259" s="419" t="str">
        <f t="shared" si="163"/>
        <v>MENOR VALOR</v>
      </c>
    </row>
    <row r="260" spans="1:29" s="1" customFormat="1" ht="27.75" customHeight="1">
      <c r="A260" s="743" t="s">
        <v>1830</v>
      </c>
      <c r="B260" s="743"/>
      <c r="C260" s="743"/>
      <c r="D260" s="743"/>
      <c r="E260" s="34"/>
      <c r="F260" s="34"/>
      <c r="G260" s="34"/>
      <c r="H260" s="34"/>
      <c r="I260" s="32"/>
      <c r="J260" s="17"/>
      <c r="K260" s="18"/>
      <c r="L260" s="18"/>
      <c r="M260" s="32"/>
      <c r="N260" s="17"/>
      <c r="O260" s="18"/>
      <c r="P260" s="18"/>
      <c r="Q260" s="32"/>
      <c r="R260" s="17"/>
      <c r="S260" s="18"/>
      <c r="T260" s="18"/>
      <c r="U260" s="415"/>
      <c r="V260" s="415"/>
      <c r="W260" s="415"/>
      <c r="X260" s="415"/>
      <c r="Y260" s="415"/>
      <c r="Z260" s="416"/>
      <c r="AA260" s="417"/>
      <c r="AB260" s="418"/>
      <c r="AC260" s="419"/>
    </row>
    <row r="261" spans="1:29" s="1" customFormat="1" ht="15" customHeight="1">
      <c r="A261" s="14">
        <f>A259+1</f>
        <v>242</v>
      </c>
      <c r="B261" s="15">
        <v>40161513</v>
      </c>
      <c r="C261" s="738" t="s">
        <v>1899</v>
      </c>
      <c r="D261" s="738"/>
      <c r="E261" s="21" t="s">
        <v>32</v>
      </c>
      <c r="F261" s="14">
        <v>1</v>
      </c>
      <c r="G261" s="737" t="s">
        <v>1916</v>
      </c>
      <c r="H261" s="737"/>
      <c r="I261" s="16">
        <v>450000</v>
      </c>
      <c r="J261" s="17">
        <v>0.19</v>
      </c>
      <c r="K261" s="18">
        <f t="shared" si="119"/>
        <v>85500</v>
      </c>
      <c r="L261" s="18">
        <f t="shared" si="120"/>
        <v>535500</v>
      </c>
      <c r="M261" s="16">
        <v>548000</v>
      </c>
      <c r="N261" s="17">
        <v>0.19</v>
      </c>
      <c r="O261" s="18">
        <f t="shared" si="121"/>
        <v>104120</v>
      </c>
      <c r="P261" s="18">
        <f t="shared" si="122"/>
        <v>652120</v>
      </c>
      <c r="Q261" s="16">
        <v>490000</v>
      </c>
      <c r="R261" s="17">
        <v>0.19</v>
      </c>
      <c r="S261" s="18">
        <f t="shared" si="123"/>
        <v>93100</v>
      </c>
      <c r="T261" s="18">
        <f t="shared" si="124"/>
        <v>583100</v>
      </c>
      <c r="U261" s="415">
        <f t="shared" ref="U261:U283" si="165">MIN(H261,L261,P261,T261)</f>
        <v>535500</v>
      </c>
      <c r="V261" s="415">
        <f t="shared" ref="V261:V283" si="166">HARMEAN(H261,L261,P261,T261)</f>
        <v>586413.33840841753</v>
      </c>
      <c r="W261" s="415">
        <f t="shared" ref="W261:W283" si="167">GEOMEAN(H261,L261,P261,T261)</f>
        <v>588315.12275494868</v>
      </c>
      <c r="X261" s="415">
        <f t="shared" ref="X261:X283" si="168">MEDIAN(H261,L261,P261,T261)</f>
        <v>583100</v>
      </c>
      <c r="Y261" s="415">
        <f t="shared" ref="Y261:Y283" si="169">AVERAGE(H261,L261,P261,T261)</f>
        <v>590240</v>
      </c>
      <c r="Z261" s="416">
        <f t="shared" ref="Z261:Z283" si="170">_xlfn.STDEV.P(H261,L261,P261,T261)</f>
        <v>47876.861495577032</v>
      </c>
      <c r="AA261" s="417">
        <f t="shared" ref="AA261:AA283" si="171">+Z261/Y261</f>
        <v>8.111422725599253E-2</v>
      </c>
      <c r="AB261" s="418">
        <f t="shared" ref="AB261:AB283" si="172">IF(AA261&lt;=0.15,U261,V261)</f>
        <v>535500</v>
      </c>
      <c r="AC261" s="419" t="str">
        <f t="shared" ref="AC261:AC283" si="173">IF(AB261=U261,$U$5,IF(AB261=V261,$V$5,IF(AB261=W261,$W$5,IF(AB261=X261,$X$5,IF(AB261=Y261,$Y$5,"ERROR")))))</f>
        <v>MENOR VALOR</v>
      </c>
    </row>
    <row r="262" spans="1:29" s="1" customFormat="1" ht="15" customHeight="1">
      <c r="A262" s="14">
        <f t="shared" ref="A262:A283" si="174">+A261+1</f>
        <v>243</v>
      </c>
      <c r="B262" s="15">
        <v>40161504</v>
      </c>
      <c r="C262" s="738" t="s">
        <v>1831</v>
      </c>
      <c r="D262" s="738"/>
      <c r="E262" s="21" t="s">
        <v>32</v>
      </c>
      <c r="F262" s="14">
        <v>1</v>
      </c>
      <c r="G262" s="737" t="s">
        <v>1916</v>
      </c>
      <c r="H262" s="737"/>
      <c r="I262" s="16">
        <v>620000</v>
      </c>
      <c r="J262" s="17">
        <v>0.19</v>
      </c>
      <c r="K262" s="18">
        <f t="shared" si="119"/>
        <v>117800</v>
      </c>
      <c r="L262" s="18">
        <f t="shared" si="120"/>
        <v>737800</v>
      </c>
      <c r="M262" s="16">
        <v>763000</v>
      </c>
      <c r="N262" s="17">
        <v>0.19</v>
      </c>
      <c r="O262" s="18">
        <f t="shared" si="121"/>
        <v>144970</v>
      </c>
      <c r="P262" s="18">
        <f t="shared" si="122"/>
        <v>907970</v>
      </c>
      <c r="Q262" s="16">
        <v>682000</v>
      </c>
      <c r="R262" s="17">
        <v>0.19</v>
      </c>
      <c r="S262" s="18">
        <f t="shared" si="123"/>
        <v>129580</v>
      </c>
      <c r="T262" s="18">
        <f t="shared" si="124"/>
        <v>811580</v>
      </c>
      <c r="U262" s="415">
        <f t="shared" si="165"/>
        <v>737800</v>
      </c>
      <c r="V262" s="415">
        <f t="shared" si="166"/>
        <v>813249.84459134087</v>
      </c>
      <c r="W262" s="415">
        <f t="shared" si="167"/>
        <v>816169.75208572717</v>
      </c>
      <c r="X262" s="415">
        <f t="shared" si="168"/>
        <v>811580</v>
      </c>
      <c r="Y262" s="415">
        <f t="shared" si="169"/>
        <v>819116.66666666663</v>
      </c>
      <c r="Z262" s="416">
        <f t="shared" si="170"/>
        <v>69675.716637067235</v>
      </c>
      <c r="AA262" s="417">
        <f t="shared" si="171"/>
        <v>8.5062017991414218E-2</v>
      </c>
      <c r="AB262" s="418">
        <f t="shared" si="172"/>
        <v>737800</v>
      </c>
      <c r="AC262" s="419" t="str">
        <f t="shared" si="173"/>
        <v>MENOR VALOR</v>
      </c>
    </row>
    <row r="263" spans="1:29" s="1" customFormat="1" ht="15" customHeight="1">
      <c r="A263" s="14">
        <f t="shared" si="174"/>
        <v>244</v>
      </c>
      <c r="B263" s="15">
        <v>78181504</v>
      </c>
      <c r="C263" s="738" t="s">
        <v>1832</v>
      </c>
      <c r="D263" s="738"/>
      <c r="E263" s="21" t="s">
        <v>32</v>
      </c>
      <c r="F263" s="14">
        <v>1</v>
      </c>
      <c r="G263" s="737" t="s">
        <v>1916</v>
      </c>
      <c r="H263" s="737"/>
      <c r="I263" s="16">
        <v>468000</v>
      </c>
      <c r="J263" s="17">
        <v>0.19</v>
      </c>
      <c r="K263" s="18">
        <f t="shared" ref="K263:K326" si="175">+I263*J263</f>
        <v>88920</v>
      </c>
      <c r="L263" s="18">
        <f t="shared" ref="L263:L326" si="176">+K263+I263</f>
        <v>556920</v>
      </c>
      <c r="M263" s="16">
        <v>565000</v>
      </c>
      <c r="N263" s="17">
        <v>0.19</v>
      </c>
      <c r="O263" s="18">
        <f t="shared" ref="O263:O326" si="177">+M263*N263</f>
        <v>107350</v>
      </c>
      <c r="P263" s="18">
        <f t="shared" ref="P263:P326" si="178">+O263+M263</f>
        <v>672350</v>
      </c>
      <c r="Q263" s="16">
        <v>505000</v>
      </c>
      <c r="R263" s="17">
        <v>0.19</v>
      </c>
      <c r="S263" s="18">
        <f t="shared" ref="S263:S326" si="179">+Q263*R263</f>
        <v>95950</v>
      </c>
      <c r="T263" s="18">
        <f t="shared" ref="T263:T326" si="180">+S263+Q263</f>
        <v>600950</v>
      </c>
      <c r="U263" s="415">
        <f t="shared" si="165"/>
        <v>556920</v>
      </c>
      <c r="V263" s="415">
        <f t="shared" si="166"/>
        <v>606435.17812959151</v>
      </c>
      <c r="W263" s="415">
        <f t="shared" si="167"/>
        <v>608240.7613039139</v>
      </c>
      <c r="X263" s="415">
        <f t="shared" si="168"/>
        <v>600950</v>
      </c>
      <c r="Y263" s="415">
        <f t="shared" si="169"/>
        <v>610073.33333333337</v>
      </c>
      <c r="Z263" s="416">
        <f t="shared" si="170"/>
        <v>47563.624990345532</v>
      </c>
      <c r="AA263" s="417">
        <f t="shared" si="171"/>
        <v>7.7963783026650663E-2</v>
      </c>
      <c r="AB263" s="418">
        <f t="shared" si="172"/>
        <v>556920</v>
      </c>
      <c r="AC263" s="419" t="str">
        <f t="shared" si="173"/>
        <v>MENOR VALOR</v>
      </c>
    </row>
    <row r="264" spans="1:29" s="1" customFormat="1">
      <c r="A264" s="14">
        <f t="shared" si="174"/>
        <v>245</v>
      </c>
      <c r="B264" s="15">
        <v>40161504</v>
      </c>
      <c r="C264" s="738" t="s">
        <v>1789</v>
      </c>
      <c r="D264" s="738"/>
      <c r="E264" s="21" t="s">
        <v>32</v>
      </c>
      <c r="F264" s="14">
        <v>1</v>
      </c>
      <c r="G264" s="737" t="s">
        <v>1916</v>
      </c>
      <c r="H264" s="737"/>
      <c r="I264" s="16">
        <v>450000</v>
      </c>
      <c r="J264" s="17">
        <v>0.19</v>
      </c>
      <c r="K264" s="18">
        <f t="shared" si="175"/>
        <v>85500</v>
      </c>
      <c r="L264" s="18">
        <f t="shared" si="176"/>
        <v>535500</v>
      </c>
      <c r="M264" s="16">
        <v>544000</v>
      </c>
      <c r="N264" s="17">
        <v>0.19</v>
      </c>
      <c r="O264" s="18">
        <f t="shared" si="177"/>
        <v>103360</v>
      </c>
      <c r="P264" s="18">
        <f t="shared" si="178"/>
        <v>647360</v>
      </c>
      <c r="Q264" s="16">
        <v>486000</v>
      </c>
      <c r="R264" s="17">
        <v>0.19</v>
      </c>
      <c r="S264" s="18">
        <f t="shared" si="179"/>
        <v>92340</v>
      </c>
      <c r="T264" s="18">
        <f t="shared" si="180"/>
        <v>578340</v>
      </c>
      <c r="U264" s="415">
        <f t="shared" si="165"/>
        <v>535500</v>
      </c>
      <c r="V264" s="415">
        <f t="shared" si="166"/>
        <v>583517.28572135116</v>
      </c>
      <c r="W264" s="415">
        <f t="shared" si="167"/>
        <v>585278.88392743515</v>
      </c>
      <c r="X264" s="415">
        <f t="shared" si="168"/>
        <v>578340</v>
      </c>
      <c r="Y264" s="415">
        <f t="shared" si="169"/>
        <v>587066.66666666663</v>
      </c>
      <c r="Z264" s="416">
        <f t="shared" si="170"/>
        <v>46081.673387825467</v>
      </c>
      <c r="AA264" s="417">
        <f t="shared" si="171"/>
        <v>7.8494787737608679E-2</v>
      </c>
      <c r="AB264" s="418">
        <f t="shared" si="172"/>
        <v>535500</v>
      </c>
      <c r="AC264" s="419" t="str">
        <f t="shared" si="173"/>
        <v>MENOR VALOR</v>
      </c>
    </row>
    <row r="265" spans="1:29" s="1" customFormat="1" ht="15" customHeight="1">
      <c r="A265" s="14">
        <f t="shared" si="174"/>
        <v>246</v>
      </c>
      <c r="B265" s="15">
        <v>40161505</v>
      </c>
      <c r="C265" s="738" t="s">
        <v>1833</v>
      </c>
      <c r="D265" s="738"/>
      <c r="E265" s="21" t="s">
        <v>32</v>
      </c>
      <c r="F265" s="14">
        <v>1</v>
      </c>
      <c r="G265" s="737" t="s">
        <v>1916</v>
      </c>
      <c r="H265" s="737"/>
      <c r="I265" s="16">
        <v>571000</v>
      </c>
      <c r="J265" s="17">
        <v>0.19</v>
      </c>
      <c r="K265" s="18">
        <f t="shared" si="175"/>
        <v>108490</v>
      </c>
      <c r="L265" s="18">
        <f t="shared" si="176"/>
        <v>679490</v>
      </c>
      <c r="M265" s="16">
        <v>697000</v>
      </c>
      <c r="N265" s="17">
        <v>0.19</v>
      </c>
      <c r="O265" s="18">
        <f t="shared" si="177"/>
        <v>132430</v>
      </c>
      <c r="P265" s="18">
        <f t="shared" si="178"/>
        <v>829430</v>
      </c>
      <c r="Q265" s="16">
        <v>628000</v>
      </c>
      <c r="R265" s="17">
        <v>0.19</v>
      </c>
      <c r="S265" s="18">
        <f t="shared" si="179"/>
        <v>119320</v>
      </c>
      <c r="T265" s="18">
        <f t="shared" si="180"/>
        <v>747320</v>
      </c>
      <c r="U265" s="415">
        <f t="shared" si="165"/>
        <v>679490</v>
      </c>
      <c r="V265" s="415">
        <f t="shared" si="166"/>
        <v>747113.5045981257</v>
      </c>
      <c r="W265" s="415">
        <f t="shared" si="167"/>
        <v>749588.88488428004</v>
      </c>
      <c r="X265" s="415">
        <f t="shared" si="168"/>
        <v>747320</v>
      </c>
      <c r="Y265" s="415">
        <f t="shared" si="169"/>
        <v>752080</v>
      </c>
      <c r="Z265" s="416">
        <f t="shared" si="170"/>
        <v>61305.215112582388</v>
      </c>
      <c r="AA265" s="417">
        <f t="shared" si="171"/>
        <v>8.1514220711337071E-2</v>
      </c>
      <c r="AB265" s="418">
        <f t="shared" si="172"/>
        <v>679490</v>
      </c>
      <c r="AC265" s="419" t="str">
        <f t="shared" si="173"/>
        <v>MENOR VALOR</v>
      </c>
    </row>
    <row r="266" spans="1:29" s="1" customFormat="1" ht="15" customHeight="1">
      <c r="A266" s="14">
        <f t="shared" si="174"/>
        <v>247</v>
      </c>
      <c r="B266" s="15">
        <v>40161505</v>
      </c>
      <c r="C266" s="738" t="s">
        <v>1762</v>
      </c>
      <c r="D266" s="738"/>
      <c r="E266" s="21" t="s">
        <v>32</v>
      </c>
      <c r="F266" s="14">
        <v>1</v>
      </c>
      <c r="G266" s="737" t="s">
        <v>1916</v>
      </c>
      <c r="H266" s="737"/>
      <c r="I266" s="16">
        <v>535000</v>
      </c>
      <c r="J266" s="17">
        <v>0.19</v>
      </c>
      <c r="K266" s="18">
        <f t="shared" si="175"/>
        <v>101650</v>
      </c>
      <c r="L266" s="18">
        <f t="shared" si="176"/>
        <v>636650</v>
      </c>
      <c r="M266" s="16">
        <v>634000</v>
      </c>
      <c r="N266" s="17">
        <v>0.19</v>
      </c>
      <c r="O266" s="18">
        <f t="shared" si="177"/>
        <v>120460</v>
      </c>
      <c r="P266" s="18">
        <f t="shared" si="178"/>
        <v>754460</v>
      </c>
      <c r="Q266" s="16">
        <v>577000</v>
      </c>
      <c r="R266" s="17">
        <v>0.19</v>
      </c>
      <c r="S266" s="18">
        <f t="shared" si="179"/>
        <v>109630</v>
      </c>
      <c r="T266" s="18">
        <f t="shared" si="180"/>
        <v>686630</v>
      </c>
      <c r="U266" s="415">
        <f t="shared" si="165"/>
        <v>636650</v>
      </c>
      <c r="V266" s="415">
        <f t="shared" si="166"/>
        <v>689249.30586177611</v>
      </c>
      <c r="W266" s="415">
        <f t="shared" si="167"/>
        <v>690907.50844891916</v>
      </c>
      <c r="X266" s="415">
        <f t="shared" si="168"/>
        <v>686630</v>
      </c>
      <c r="Y266" s="415">
        <f t="shared" si="169"/>
        <v>692580</v>
      </c>
      <c r="Z266" s="416">
        <f t="shared" si="170"/>
        <v>48279.401404739889</v>
      </c>
      <c r="AA266" s="417">
        <f t="shared" si="171"/>
        <v>6.9709494072511313E-2</v>
      </c>
      <c r="AB266" s="418">
        <f t="shared" si="172"/>
        <v>636650</v>
      </c>
      <c r="AC266" s="419" t="str">
        <f t="shared" si="173"/>
        <v>MENOR VALOR</v>
      </c>
    </row>
    <row r="267" spans="1:29" s="1" customFormat="1" ht="15" customHeight="1">
      <c r="A267" s="14">
        <f t="shared" si="174"/>
        <v>248</v>
      </c>
      <c r="B267" s="15">
        <v>40161505</v>
      </c>
      <c r="C267" s="738" t="s">
        <v>1834</v>
      </c>
      <c r="D267" s="738"/>
      <c r="E267" s="21" t="s">
        <v>32</v>
      </c>
      <c r="F267" s="14">
        <v>1</v>
      </c>
      <c r="G267" s="737" t="s">
        <v>1916</v>
      </c>
      <c r="H267" s="737"/>
      <c r="I267" s="16">
        <v>618000</v>
      </c>
      <c r="J267" s="17">
        <v>0.19</v>
      </c>
      <c r="K267" s="18">
        <f t="shared" si="175"/>
        <v>117420</v>
      </c>
      <c r="L267" s="18">
        <f t="shared" si="176"/>
        <v>735420</v>
      </c>
      <c r="M267" s="16">
        <v>746000</v>
      </c>
      <c r="N267" s="17">
        <v>0.19</v>
      </c>
      <c r="O267" s="18">
        <f t="shared" si="177"/>
        <v>141740</v>
      </c>
      <c r="P267" s="18">
        <f t="shared" si="178"/>
        <v>887740</v>
      </c>
      <c r="Q267" s="16">
        <v>679000</v>
      </c>
      <c r="R267" s="17">
        <v>0.19</v>
      </c>
      <c r="S267" s="18">
        <f t="shared" si="179"/>
        <v>129010</v>
      </c>
      <c r="T267" s="18">
        <f t="shared" si="180"/>
        <v>808010</v>
      </c>
      <c r="U267" s="415">
        <f t="shared" si="165"/>
        <v>735420</v>
      </c>
      <c r="V267" s="415">
        <f t="shared" si="166"/>
        <v>805621.8229449013</v>
      </c>
      <c r="W267" s="415">
        <f t="shared" si="167"/>
        <v>808002.40542689979</v>
      </c>
      <c r="X267" s="415">
        <f t="shared" si="168"/>
        <v>808010</v>
      </c>
      <c r="Y267" s="415">
        <f t="shared" si="169"/>
        <v>810390</v>
      </c>
      <c r="Z267" s="416">
        <f t="shared" si="170"/>
        <v>62207.148035146784</v>
      </c>
      <c r="AA267" s="417">
        <f t="shared" si="171"/>
        <v>7.6761988715491045E-2</v>
      </c>
      <c r="AB267" s="418">
        <f t="shared" si="172"/>
        <v>735420</v>
      </c>
      <c r="AC267" s="419" t="str">
        <f t="shared" si="173"/>
        <v>MENOR VALOR</v>
      </c>
    </row>
    <row r="268" spans="1:29" s="1" customFormat="1" ht="15" customHeight="1">
      <c r="A268" s="14">
        <f t="shared" si="174"/>
        <v>249</v>
      </c>
      <c r="B268" s="15">
        <v>40161504</v>
      </c>
      <c r="C268" s="738" t="s">
        <v>1802</v>
      </c>
      <c r="D268" s="738"/>
      <c r="E268" s="21" t="s">
        <v>32</v>
      </c>
      <c r="F268" s="14">
        <v>1</v>
      </c>
      <c r="G268" s="737" t="s">
        <v>1916</v>
      </c>
      <c r="H268" s="737"/>
      <c r="I268" s="16">
        <v>814000</v>
      </c>
      <c r="J268" s="17">
        <v>0.19</v>
      </c>
      <c r="K268" s="18">
        <f t="shared" si="175"/>
        <v>154660</v>
      </c>
      <c r="L268" s="18">
        <f t="shared" si="176"/>
        <v>968660</v>
      </c>
      <c r="M268" s="16">
        <v>984000</v>
      </c>
      <c r="N268" s="17">
        <v>0.19</v>
      </c>
      <c r="O268" s="18">
        <f t="shared" si="177"/>
        <v>186960</v>
      </c>
      <c r="P268" s="18">
        <f t="shared" si="178"/>
        <v>1170960</v>
      </c>
      <c r="Q268" s="16">
        <v>895000</v>
      </c>
      <c r="R268" s="17">
        <v>0.19</v>
      </c>
      <c r="S268" s="18">
        <f t="shared" si="179"/>
        <v>170050</v>
      </c>
      <c r="T268" s="18">
        <f t="shared" si="180"/>
        <v>1065050</v>
      </c>
      <c r="U268" s="415">
        <f t="shared" si="165"/>
        <v>968660</v>
      </c>
      <c r="V268" s="415">
        <f t="shared" si="166"/>
        <v>1061842.7235076465</v>
      </c>
      <c r="W268" s="415">
        <f t="shared" si="167"/>
        <v>1065028.2826111685</v>
      </c>
      <c r="X268" s="415">
        <f t="shared" si="168"/>
        <v>1065050</v>
      </c>
      <c r="Y268" s="415">
        <f t="shared" si="169"/>
        <v>1068223.3333333333</v>
      </c>
      <c r="Z268" s="416">
        <f t="shared" si="170"/>
        <v>82619.106076554031</v>
      </c>
      <c r="AA268" s="417">
        <f t="shared" si="171"/>
        <v>7.7342540177198313E-2</v>
      </c>
      <c r="AB268" s="418">
        <f t="shared" si="172"/>
        <v>968660</v>
      </c>
      <c r="AC268" s="419" t="str">
        <f t="shared" si="173"/>
        <v>MENOR VALOR</v>
      </c>
    </row>
    <row r="269" spans="1:29" s="1" customFormat="1">
      <c r="A269" s="14">
        <f t="shared" si="174"/>
        <v>250</v>
      </c>
      <c r="B269" s="15">
        <v>78181507</v>
      </c>
      <c r="C269" s="738" t="s">
        <v>1835</v>
      </c>
      <c r="D269" s="738"/>
      <c r="E269" s="21" t="s">
        <v>32</v>
      </c>
      <c r="F269" s="14">
        <v>1</v>
      </c>
      <c r="G269" s="737" t="s">
        <v>1916</v>
      </c>
      <c r="H269" s="737"/>
      <c r="I269" s="16">
        <v>671000</v>
      </c>
      <c r="J269" s="17">
        <v>0.19</v>
      </c>
      <c r="K269" s="18">
        <f t="shared" si="175"/>
        <v>127490</v>
      </c>
      <c r="L269" s="18">
        <f t="shared" si="176"/>
        <v>798490</v>
      </c>
      <c r="M269" s="16">
        <v>818000</v>
      </c>
      <c r="N269" s="17">
        <v>0.19</v>
      </c>
      <c r="O269" s="18">
        <f t="shared" si="177"/>
        <v>155420</v>
      </c>
      <c r="P269" s="18">
        <f t="shared" si="178"/>
        <v>973420</v>
      </c>
      <c r="Q269" s="16">
        <v>731000</v>
      </c>
      <c r="R269" s="17">
        <v>0.19</v>
      </c>
      <c r="S269" s="18">
        <f t="shared" si="179"/>
        <v>138890</v>
      </c>
      <c r="T269" s="18">
        <f t="shared" si="180"/>
        <v>869890</v>
      </c>
      <c r="U269" s="415">
        <f t="shared" si="165"/>
        <v>798490</v>
      </c>
      <c r="V269" s="415">
        <f t="shared" si="166"/>
        <v>874829.34194976359</v>
      </c>
      <c r="W269" s="415">
        <f t="shared" si="167"/>
        <v>877697.16383414844</v>
      </c>
      <c r="X269" s="415">
        <f t="shared" si="168"/>
        <v>869890</v>
      </c>
      <c r="Y269" s="415">
        <f t="shared" si="169"/>
        <v>880600</v>
      </c>
      <c r="Z269" s="416">
        <f t="shared" si="170"/>
        <v>71815.292243365548</v>
      </c>
      <c r="AA269" s="417">
        <f t="shared" si="171"/>
        <v>8.1552682538457349E-2</v>
      </c>
      <c r="AB269" s="418">
        <f t="shared" si="172"/>
        <v>798490</v>
      </c>
      <c r="AC269" s="419" t="str">
        <f t="shared" si="173"/>
        <v>MENOR VALOR</v>
      </c>
    </row>
    <row r="270" spans="1:29" s="1" customFormat="1" ht="15" customHeight="1">
      <c r="A270" s="14">
        <f t="shared" si="174"/>
        <v>251</v>
      </c>
      <c r="B270" s="15">
        <v>78181507</v>
      </c>
      <c r="C270" s="738" t="s">
        <v>1769</v>
      </c>
      <c r="D270" s="738"/>
      <c r="E270" s="21" t="s">
        <v>32</v>
      </c>
      <c r="F270" s="14">
        <v>1</v>
      </c>
      <c r="G270" s="737" t="s">
        <v>1916</v>
      </c>
      <c r="H270" s="737"/>
      <c r="I270" s="16">
        <v>397000</v>
      </c>
      <c r="J270" s="17">
        <v>0.19</v>
      </c>
      <c r="K270" s="18">
        <f t="shared" si="175"/>
        <v>75430</v>
      </c>
      <c r="L270" s="18">
        <f t="shared" si="176"/>
        <v>472430</v>
      </c>
      <c r="M270" s="16">
        <v>483000</v>
      </c>
      <c r="N270" s="17">
        <v>0.19</v>
      </c>
      <c r="O270" s="18">
        <f t="shared" si="177"/>
        <v>91770</v>
      </c>
      <c r="P270" s="18">
        <f t="shared" si="178"/>
        <v>574770</v>
      </c>
      <c r="Q270" s="16">
        <v>436000</v>
      </c>
      <c r="R270" s="17">
        <v>0.19</v>
      </c>
      <c r="S270" s="18">
        <f t="shared" si="179"/>
        <v>82840</v>
      </c>
      <c r="T270" s="18">
        <f t="shared" si="180"/>
        <v>518840</v>
      </c>
      <c r="U270" s="415">
        <f t="shared" si="165"/>
        <v>472430</v>
      </c>
      <c r="V270" s="415">
        <f t="shared" si="166"/>
        <v>518679.50548371568</v>
      </c>
      <c r="W270" s="415">
        <f t="shared" si="167"/>
        <v>520341.34713840665</v>
      </c>
      <c r="X270" s="415">
        <f t="shared" si="168"/>
        <v>518840</v>
      </c>
      <c r="Y270" s="415">
        <f t="shared" si="169"/>
        <v>522013.33333333331</v>
      </c>
      <c r="Z270" s="416">
        <f t="shared" si="170"/>
        <v>41840.342839045778</v>
      </c>
      <c r="AA270" s="417">
        <f t="shared" si="171"/>
        <v>8.0151866182943815E-2</v>
      </c>
      <c r="AB270" s="418">
        <f t="shared" si="172"/>
        <v>472430</v>
      </c>
      <c r="AC270" s="419" t="str">
        <f t="shared" si="173"/>
        <v>MENOR VALOR</v>
      </c>
    </row>
    <row r="271" spans="1:29" s="1" customFormat="1" ht="15" customHeight="1">
      <c r="A271" s="14">
        <f t="shared" si="174"/>
        <v>252</v>
      </c>
      <c r="B271" s="15">
        <v>40161513</v>
      </c>
      <c r="C271" s="738" t="s">
        <v>1836</v>
      </c>
      <c r="D271" s="738"/>
      <c r="E271" s="21" t="s">
        <v>32</v>
      </c>
      <c r="F271" s="14">
        <v>1</v>
      </c>
      <c r="G271" s="737" t="s">
        <v>1916</v>
      </c>
      <c r="H271" s="737"/>
      <c r="I271" s="16">
        <v>480000</v>
      </c>
      <c r="J271" s="17">
        <v>0.19</v>
      </c>
      <c r="K271" s="18">
        <f t="shared" si="175"/>
        <v>91200</v>
      </c>
      <c r="L271" s="18">
        <f t="shared" si="176"/>
        <v>571200</v>
      </c>
      <c r="M271" s="16">
        <v>585000</v>
      </c>
      <c r="N271" s="17">
        <v>0.19</v>
      </c>
      <c r="O271" s="18">
        <f t="shared" si="177"/>
        <v>111150</v>
      </c>
      <c r="P271" s="18">
        <f t="shared" si="178"/>
        <v>696150</v>
      </c>
      <c r="Q271" s="16">
        <v>523000</v>
      </c>
      <c r="R271" s="17">
        <v>0.19</v>
      </c>
      <c r="S271" s="18">
        <f t="shared" si="179"/>
        <v>99370</v>
      </c>
      <c r="T271" s="18">
        <f t="shared" si="180"/>
        <v>622370</v>
      </c>
      <c r="U271" s="415">
        <f t="shared" si="165"/>
        <v>571200</v>
      </c>
      <c r="V271" s="415">
        <f t="shared" si="166"/>
        <v>625790.90111542796</v>
      </c>
      <c r="W271" s="415">
        <f t="shared" si="167"/>
        <v>627836.49786764348</v>
      </c>
      <c r="X271" s="415">
        <f t="shared" si="168"/>
        <v>622370</v>
      </c>
      <c r="Y271" s="415">
        <f t="shared" si="169"/>
        <v>629906.66666666663</v>
      </c>
      <c r="Z271" s="416">
        <f t="shared" si="170"/>
        <v>51288.248383252692</v>
      </c>
      <c r="AA271" s="417">
        <f t="shared" si="171"/>
        <v>8.1421980584297185E-2</v>
      </c>
      <c r="AB271" s="418">
        <f t="shared" si="172"/>
        <v>571200</v>
      </c>
      <c r="AC271" s="419" t="str">
        <f t="shared" si="173"/>
        <v>MENOR VALOR</v>
      </c>
    </row>
    <row r="272" spans="1:29" s="1" customFormat="1" ht="15" customHeight="1">
      <c r="A272" s="14">
        <f t="shared" si="174"/>
        <v>253</v>
      </c>
      <c r="B272" s="15">
        <v>40141736</v>
      </c>
      <c r="C272" s="738" t="s">
        <v>1738</v>
      </c>
      <c r="D272" s="738"/>
      <c r="E272" s="21" t="s">
        <v>32</v>
      </c>
      <c r="F272" s="14">
        <v>1</v>
      </c>
      <c r="G272" s="737" t="s">
        <v>1916</v>
      </c>
      <c r="H272" s="737"/>
      <c r="I272" s="16">
        <v>85000</v>
      </c>
      <c r="J272" s="17">
        <v>0.19</v>
      </c>
      <c r="K272" s="18">
        <f t="shared" si="175"/>
        <v>16150</v>
      </c>
      <c r="L272" s="18">
        <f t="shared" si="176"/>
        <v>101150</v>
      </c>
      <c r="M272" s="16">
        <v>102000</v>
      </c>
      <c r="N272" s="17">
        <v>0.19</v>
      </c>
      <c r="O272" s="18">
        <f t="shared" si="177"/>
        <v>19380</v>
      </c>
      <c r="P272" s="18">
        <f t="shared" si="178"/>
        <v>121380</v>
      </c>
      <c r="Q272" s="16">
        <v>92000</v>
      </c>
      <c r="R272" s="17">
        <v>0.19</v>
      </c>
      <c r="S272" s="18">
        <f t="shared" si="179"/>
        <v>17480</v>
      </c>
      <c r="T272" s="18">
        <f t="shared" si="180"/>
        <v>109480</v>
      </c>
      <c r="U272" s="415">
        <f t="shared" si="165"/>
        <v>101150</v>
      </c>
      <c r="V272" s="415">
        <f t="shared" si="166"/>
        <v>110055.45335085414</v>
      </c>
      <c r="W272" s="415">
        <f t="shared" si="167"/>
        <v>110361.0785957335</v>
      </c>
      <c r="X272" s="415">
        <f t="shared" si="168"/>
        <v>109480</v>
      </c>
      <c r="Y272" s="415">
        <f t="shared" si="169"/>
        <v>110670</v>
      </c>
      <c r="Z272" s="416">
        <f t="shared" si="170"/>
        <v>8301.6183161276858</v>
      </c>
      <c r="AA272" s="417">
        <f t="shared" si="171"/>
        <v>7.5012363929951073E-2</v>
      </c>
      <c r="AB272" s="418">
        <f t="shared" si="172"/>
        <v>101150</v>
      </c>
      <c r="AC272" s="419" t="str">
        <f t="shared" si="173"/>
        <v>MENOR VALOR</v>
      </c>
    </row>
    <row r="273" spans="1:29" s="1" customFormat="1">
      <c r="A273" s="14">
        <f t="shared" si="174"/>
        <v>254</v>
      </c>
      <c r="B273" s="15">
        <v>78181508</v>
      </c>
      <c r="C273" s="738" t="s">
        <v>1837</v>
      </c>
      <c r="D273" s="738"/>
      <c r="E273" s="21" t="s">
        <v>32</v>
      </c>
      <c r="F273" s="14">
        <v>1</v>
      </c>
      <c r="G273" s="737" t="s">
        <v>1916</v>
      </c>
      <c r="H273" s="737"/>
      <c r="I273" s="16">
        <v>2200000</v>
      </c>
      <c r="J273" s="17">
        <v>0.19</v>
      </c>
      <c r="K273" s="18">
        <f t="shared" si="175"/>
        <v>418000</v>
      </c>
      <c r="L273" s="18">
        <f t="shared" si="176"/>
        <v>2618000</v>
      </c>
      <c r="M273" s="16">
        <v>2662000</v>
      </c>
      <c r="N273" s="17">
        <v>0.19</v>
      </c>
      <c r="O273" s="18">
        <f t="shared" si="177"/>
        <v>505780</v>
      </c>
      <c r="P273" s="18">
        <f t="shared" si="178"/>
        <v>3167780</v>
      </c>
      <c r="Q273" s="16">
        <v>2420000</v>
      </c>
      <c r="R273" s="17">
        <v>0.19</v>
      </c>
      <c r="S273" s="18">
        <f t="shared" si="179"/>
        <v>459800</v>
      </c>
      <c r="T273" s="18">
        <f t="shared" si="180"/>
        <v>2879800</v>
      </c>
      <c r="U273" s="415">
        <f t="shared" si="165"/>
        <v>2618000</v>
      </c>
      <c r="V273" s="415">
        <f t="shared" si="166"/>
        <v>2871099.6978851962</v>
      </c>
      <c r="W273" s="415">
        <f t="shared" si="167"/>
        <v>2879800</v>
      </c>
      <c r="X273" s="415">
        <f t="shared" si="168"/>
        <v>2879800</v>
      </c>
      <c r="Y273" s="415">
        <f t="shared" si="169"/>
        <v>2888526.6666666665</v>
      </c>
      <c r="Z273" s="416">
        <f t="shared" si="170"/>
        <v>224531.55403095475</v>
      </c>
      <c r="AA273" s="417">
        <f t="shared" si="171"/>
        <v>7.7732207433647171E-2</v>
      </c>
      <c r="AB273" s="418">
        <f t="shared" si="172"/>
        <v>2618000</v>
      </c>
      <c r="AC273" s="419" t="str">
        <f t="shared" si="173"/>
        <v>MENOR VALOR</v>
      </c>
    </row>
    <row r="274" spans="1:29" s="1" customFormat="1">
      <c r="A274" s="14">
        <f t="shared" si="174"/>
        <v>255</v>
      </c>
      <c r="B274" s="15">
        <v>31181701</v>
      </c>
      <c r="C274" s="738" t="s">
        <v>1779</v>
      </c>
      <c r="D274" s="738"/>
      <c r="E274" s="21" t="s">
        <v>32</v>
      </c>
      <c r="F274" s="14">
        <v>1</v>
      </c>
      <c r="G274" s="737" t="s">
        <v>1916</v>
      </c>
      <c r="H274" s="737"/>
      <c r="I274" s="16">
        <v>773000</v>
      </c>
      <c r="J274" s="17">
        <v>0.19</v>
      </c>
      <c r="K274" s="18">
        <f t="shared" si="175"/>
        <v>146870</v>
      </c>
      <c r="L274" s="18">
        <f t="shared" si="176"/>
        <v>919870</v>
      </c>
      <c r="M274" s="16">
        <v>952000</v>
      </c>
      <c r="N274" s="17">
        <v>0.19</v>
      </c>
      <c r="O274" s="18">
        <f t="shared" si="177"/>
        <v>180880</v>
      </c>
      <c r="P274" s="18">
        <f t="shared" si="178"/>
        <v>1132880</v>
      </c>
      <c r="Q274" s="16">
        <v>850000</v>
      </c>
      <c r="R274" s="17">
        <v>0.19</v>
      </c>
      <c r="S274" s="18">
        <f t="shared" si="179"/>
        <v>161500</v>
      </c>
      <c r="T274" s="18">
        <f t="shared" si="180"/>
        <v>1011500</v>
      </c>
      <c r="U274" s="415">
        <f t="shared" si="165"/>
        <v>919870</v>
      </c>
      <c r="V274" s="415">
        <f t="shared" si="166"/>
        <v>1014045.5773595395</v>
      </c>
      <c r="W274" s="415">
        <f t="shared" si="167"/>
        <v>1017713.2232790496</v>
      </c>
      <c r="X274" s="415">
        <f t="shared" si="168"/>
        <v>1011500</v>
      </c>
      <c r="Y274" s="415">
        <f t="shared" si="169"/>
        <v>1021416.6666666666</v>
      </c>
      <c r="Z274" s="416">
        <f t="shared" si="170"/>
        <v>87243.224124029002</v>
      </c>
      <c r="AA274" s="417">
        <f t="shared" si="171"/>
        <v>8.5413942195345358E-2</v>
      </c>
      <c r="AB274" s="418">
        <f t="shared" si="172"/>
        <v>919870</v>
      </c>
      <c r="AC274" s="419" t="str">
        <f t="shared" si="173"/>
        <v>MENOR VALOR</v>
      </c>
    </row>
    <row r="275" spans="1:29" s="1" customFormat="1" ht="15" customHeight="1">
      <c r="A275" s="14">
        <f t="shared" si="174"/>
        <v>256</v>
      </c>
      <c r="B275" s="15">
        <v>25172110</v>
      </c>
      <c r="C275" s="738" t="s">
        <v>1803</v>
      </c>
      <c r="D275" s="738"/>
      <c r="E275" s="21" t="s">
        <v>32</v>
      </c>
      <c r="F275" s="14">
        <v>1</v>
      </c>
      <c r="G275" s="737" t="s">
        <v>1916</v>
      </c>
      <c r="H275" s="737"/>
      <c r="I275" s="16">
        <v>1200000</v>
      </c>
      <c r="J275" s="17">
        <v>0.19</v>
      </c>
      <c r="K275" s="18">
        <f t="shared" si="175"/>
        <v>228000</v>
      </c>
      <c r="L275" s="18">
        <f t="shared" si="176"/>
        <v>1428000</v>
      </c>
      <c r="M275" s="16">
        <v>1451000</v>
      </c>
      <c r="N275" s="17">
        <v>0.19</v>
      </c>
      <c r="O275" s="18">
        <f t="shared" si="177"/>
        <v>275690</v>
      </c>
      <c r="P275" s="18">
        <f t="shared" si="178"/>
        <v>1726690</v>
      </c>
      <c r="Q275" s="16">
        <v>1296000</v>
      </c>
      <c r="R275" s="17">
        <v>0.19</v>
      </c>
      <c r="S275" s="18">
        <f t="shared" si="179"/>
        <v>246240</v>
      </c>
      <c r="T275" s="18">
        <f t="shared" si="180"/>
        <v>1542240</v>
      </c>
      <c r="U275" s="415">
        <f t="shared" si="165"/>
        <v>1428000</v>
      </c>
      <c r="V275" s="415">
        <f t="shared" si="166"/>
        <v>1556153.5066572709</v>
      </c>
      <c r="W275" s="415">
        <f t="shared" si="167"/>
        <v>1560863.2235739168</v>
      </c>
      <c r="X275" s="415">
        <f t="shared" si="168"/>
        <v>1542240</v>
      </c>
      <c r="Y275" s="415">
        <f t="shared" si="169"/>
        <v>1565643.3333333333</v>
      </c>
      <c r="Z275" s="416">
        <f t="shared" si="170"/>
        <v>123057.48259338894</v>
      </c>
      <c r="AA275" s="417">
        <f t="shared" si="171"/>
        <v>7.8598669296788937E-2</v>
      </c>
      <c r="AB275" s="418">
        <f t="shared" si="172"/>
        <v>1428000</v>
      </c>
      <c r="AC275" s="419" t="str">
        <f t="shared" si="173"/>
        <v>MENOR VALOR</v>
      </c>
    </row>
    <row r="276" spans="1:29" s="1" customFormat="1">
      <c r="A276" s="14">
        <f t="shared" si="174"/>
        <v>257</v>
      </c>
      <c r="B276" s="15">
        <v>25172110</v>
      </c>
      <c r="C276" s="738" t="s">
        <v>1824</v>
      </c>
      <c r="D276" s="738"/>
      <c r="E276" s="21" t="s">
        <v>32</v>
      </c>
      <c r="F276" s="14">
        <v>1</v>
      </c>
      <c r="G276" s="737" t="s">
        <v>1916</v>
      </c>
      <c r="H276" s="737"/>
      <c r="I276" s="16">
        <v>3800000</v>
      </c>
      <c r="J276" s="17">
        <v>0.19</v>
      </c>
      <c r="K276" s="18">
        <f t="shared" si="175"/>
        <v>722000</v>
      </c>
      <c r="L276" s="18">
        <f t="shared" si="176"/>
        <v>4522000</v>
      </c>
      <c r="M276" s="16">
        <v>4681000</v>
      </c>
      <c r="N276" s="17">
        <v>0.19</v>
      </c>
      <c r="O276" s="18">
        <f t="shared" si="177"/>
        <v>889390</v>
      </c>
      <c r="P276" s="18">
        <f t="shared" si="178"/>
        <v>5570390</v>
      </c>
      <c r="Q276" s="16">
        <v>4180000</v>
      </c>
      <c r="R276" s="17">
        <v>0.19</v>
      </c>
      <c r="S276" s="18">
        <f t="shared" si="179"/>
        <v>794200</v>
      </c>
      <c r="T276" s="18">
        <f t="shared" si="180"/>
        <v>4974200</v>
      </c>
      <c r="U276" s="415">
        <f t="shared" si="165"/>
        <v>4522000</v>
      </c>
      <c r="V276" s="415">
        <f t="shared" si="166"/>
        <v>4985880.9430339541</v>
      </c>
      <c r="W276" s="415">
        <f t="shared" si="167"/>
        <v>5003951.9937612321</v>
      </c>
      <c r="X276" s="415">
        <f t="shared" si="168"/>
        <v>4974200</v>
      </c>
      <c r="Y276" s="415">
        <f t="shared" si="169"/>
        <v>5022196.666666667</v>
      </c>
      <c r="Z276" s="416">
        <f t="shared" si="170"/>
        <v>429346.91337218462</v>
      </c>
      <c r="AA276" s="417">
        <f t="shared" si="171"/>
        <v>8.5489864668551657E-2</v>
      </c>
      <c r="AB276" s="418">
        <f t="shared" si="172"/>
        <v>4522000</v>
      </c>
      <c r="AC276" s="419" t="str">
        <f t="shared" si="173"/>
        <v>MENOR VALOR</v>
      </c>
    </row>
    <row r="277" spans="1:29" s="1" customFormat="1" ht="15" customHeight="1">
      <c r="A277" s="14">
        <f t="shared" si="174"/>
        <v>258</v>
      </c>
      <c r="B277" s="15">
        <v>25172009</v>
      </c>
      <c r="C277" s="738" t="s">
        <v>1825</v>
      </c>
      <c r="D277" s="738"/>
      <c r="E277" s="21" t="s">
        <v>32</v>
      </c>
      <c r="F277" s="14">
        <v>1</v>
      </c>
      <c r="G277" s="737" t="s">
        <v>1916</v>
      </c>
      <c r="H277" s="737"/>
      <c r="I277" s="16">
        <v>4500000</v>
      </c>
      <c r="J277" s="17">
        <v>0.19</v>
      </c>
      <c r="K277" s="18">
        <f t="shared" si="175"/>
        <v>855000</v>
      </c>
      <c r="L277" s="18">
        <f t="shared" si="176"/>
        <v>5355000</v>
      </c>
      <c r="M277" s="16">
        <v>5394000</v>
      </c>
      <c r="N277" s="17">
        <v>0.19</v>
      </c>
      <c r="O277" s="18">
        <f t="shared" si="177"/>
        <v>1024860</v>
      </c>
      <c r="P277" s="18">
        <f t="shared" si="178"/>
        <v>6418860</v>
      </c>
      <c r="Q277" s="16">
        <v>4860000</v>
      </c>
      <c r="R277" s="17">
        <v>0.19</v>
      </c>
      <c r="S277" s="18">
        <f t="shared" si="179"/>
        <v>923400</v>
      </c>
      <c r="T277" s="18">
        <f t="shared" si="180"/>
        <v>5783400</v>
      </c>
      <c r="U277" s="415">
        <f t="shared" si="165"/>
        <v>5355000</v>
      </c>
      <c r="V277" s="415">
        <f t="shared" si="166"/>
        <v>5820259.4853577726</v>
      </c>
      <c r="W277" s="415">
        <f t="shared" si="167"/>
        <v>5836245.2898903815</v>
      </c>
      <c r="X277" s="415">
        <f t="shared" si="168"/>
        <v>5783400</v>
      </c>
      <c r="Y277" s="415">
        <f t="shared" si="169"/>
        <v>5852420</v>
      </c>
      <c r="Z277" s="416">
        <f t="shared" si="170"/>
        <v>437052.51034629694</v>
      </c>
      <c r="AA277" s="417">
        <f t="shared" si="171"/>
        <v>7.467893800279149E-2</v>
      </c>
      <c r="AB277" s="418">
        <f t="shared" si="172"/>
        <v>5355000</v>
      </c>
      <c r="AC277" s="419" t="str">
        <f t="shared" si="173"/>
        <v>MENOR VALOR</v>
      </c>
    </row>
    <row r="278" spans="1:29" s="1" customFormat="1">
      <c r="A278" s="14">
        <f t="shared" si="174"/>
        <v>259</v>
      </c>
      <c r="B278" s="15">
        <v>40161504</v>
      </c>
      <c r="C278" s="738" t="s">
        <v>1838</v>
      </c>
      <c r="D278" s="738"/>
      <c r="E278" s="21" t="s">
        <v>32</v>
      </c>
      <c r="F278" s="14">
        <v>1</v>
      </c>
      <c r="G278" s="737" t="s">
        <v>1916</v>
      </c>
      <c r="H278" s="737"/>
      <c r="I278" s="16">
        <v>773000</v>
      </c>
      <c r="J278" s="17">
        <v>0.19</v>
      </c>
      <c r="K278" s="18">
        <f t="shared" si="175"/>
        <v>146870</v>
      </c>
      <c r="L278" s="18">
        <f t="shared" si="176"/>
        <v>919870</v>
      </c>
      <c r="M278" s="16">
        <v>952000</v>
      </c>
      <c r="N278" s="17">
        <v>0.19</v>
      </c>
      <c r="O278" s="18">
        <f t="shared" si="177"/>
        <v>180880</v>
      </c>
      <c r="P278" s="18">
        <f t="shared" si="178"/>
        <v>1132880</v>
      </c>
      <c r="Q278" s="16">
        <v>850000</v>
      </c>
      <c r="R278" s="17">
        <v>0.19</v>
      </c>
      <c r="S278" s="18">
        <f t="shared" si="179"/>
        <v>161500</v>
      </c>
      <c r="T278" s="18">
        <f t="shared" si="180"/>
        <v>1011500</v>
      </c>
      <c r="U278" s="415">
        <f t="shared" si="165"/>
        <v>919870</v>
      </c>
      <c r="V278" s="415">
        <f t="shared" si="166"/>
        <v>1014045.5773595395</v>
      </c>
      <c r="W278" s="415">
        <f t="shared" si="167"/>
        <v>1017713.2232790496</v>
      </c>
      <c r="X278" s="415">
        <f t="shared" si="168"/>
        <v>1011500</v>
      </c>
      <c r="Y278" s="415">
        <f t="shared" si="169"/>
        <v>1021416.6666666666</v>
      </c>
      <c r="Z278" s="416">
        <f t="shared" si="170"/>
        <v>87243.224124029002</v>
      </c>
      <c r="AA278" s="417">
        <f t="shared" si="171"/>
        <v>8.5413942195345358E-2</v>
      </c>
      <c r="AB278" s="418">
        <f t="shared" si="172"/>
        <v>919870</v>
      </c>
      <c r="AC278" s="419" t="str">
        <f t="shared" si="173"/>
        <v>MENOR VALOR</v>
      </c>
    </row>
    <row r="279" spans="1:29" s="1" customFormat="1">
      <c r="A279" s="14">
        <f t="shared" si="174"/>
        <v>260</v>
      </c>
      <c r="B279" s="15">
        <v>26111803</v>
      </c>
      <c r="C279" s="738" t="s">
        <v>1839</v>
      </c>
      <c r="D279" s="738"/>
      <c r="E279" s="21" t="s">
        <v>32</v>
      </c>
      <c r="F279" s="14">
        <v>1</v>
      </c>
      <c r="G279" s="737" t="s">
        <v>1916</v>
      </c>
      <c r="H279" s="737"/>
      <c r="I279" s="16">
        <v>314000</v>
      </c>
      <c r="J279" s="17">
        <v>0.19</v>
      </c>
      <c r="K279" s="18">
        <f t="shared" si="175"/>
        <v>59660</v>
      </c>
      <c r="L279" s="18">
        <f t="shared" si="176"/>
        <v>373660</v>
      </c>
      <c r="M279" s="16">
        <v>379000</v>
      </c>
      <c r="N279" s="17">
        <v>0.19</v>
      </c>
      <c r="O279" s="18">
        <f t="shared" si="177"/>
        <v>72010</v>
      </c>
      <c r="P279" s="18">
        <f t="shared" si="178"/>
        <v>451010</v>
      </c>
      <c r="Q279" s="16">
        <v>342000</v>
      </c>
      <c r="R279" s="17">
        <v>0.19</v>
      </c>
      <c r="S279" s="18">
        <f t="shared" si="179"/>
        <v>64980</v>
      </c>
      <c r="T279" s="18">
        <f t="shared" si="180"/>
        <v>406980</v>
      </c>
      <c r="U279" s="415">
        <f t="shared" si="165"/>
        <v>373660</v>
      </c>
      <c r="V279" s="415">
        <f t="shared" si="166"/>
        <v>408130.0226958642</v>
      </c>
      <c r="W279" s="415">
        <f t="shared" si="167"/>
        <v>409334.75089896389</v>
      </c>
      <c r="X279" s="415">
        <f t="shared" si="168"/>
        <v>406980</v>
      </c>
      <c r="Y279" s="415">
        <f t="shared" si="169"/>
        <v>410550</v>
      </c>
      <c r="Z279" s="416">
        <f t="shared" si="170"/>
        <v>31678.744714187567</v>
      </c>
      <c r="AA279" s="417">
        <f t="shared" si="171"/>
        <v>7.7161721383966791E-2</v>
      </c>
      <c r="AB279" s="418">
        <f t="shared" si="172"/>
        <v>373660</v>
      </c>
      <c r="AC279" s="419" t="str">
        <f t="shared" si="173"/>
        <v>MENOR VALOR</v>
      </c>
    </row>
    <row r="280" spans="1:29" s="1" customFormat="1">
      <c r="A280" s="14">
        <f t="shared" si="174"/>
        <v>261</v>
      </c>
      <c r="B280" s="29" t="s">
        <v>1840</v>
      </c>
      <c r="C280" s="741" t="s">
        <v>1841</v>
      </c>
      <c r="D280" s="741"/>
      <c r="E280" s="21" t="s">
        <v>32</v>
      </c>
      <c r="F280" s="364">
        <v>1</v>
      </c>
      <c r="G280" s="737" t="s">
        <v>1916</v>
      </c>
      <c r="H280" s="737"/>
      <c r="I280" s="16">
        <v>3800000</v>
      </c>
      <c r="J280" s="17">
        <v>0.19</v>
      </c>
      <c r="K280" s="18">
        <f t="shared" si="175"/>
        <v>722000</v>
      </c>
      <c r="L280" s="18">
        <f t="shared" si="176"/>
        <v>4522000</v>
      </c>
      <c r="M280" s="16">
        <v>4639000</v>
      </c>
      <c r="N280" s="17">
        <v>0.19</v>
      </c>
      <c r="O280" s="18">
        <f t="shared" si="177"/>
        <v>881410</v>
      </c>
      <c r="P280" s="18">
        <f t="shared" si="178"/>
        <v>5520410</v>
      </c>
      <c r="Q280" s="16">
        <v>4180000</v>
      </c>
      <c r="R280" s="17">
        <v>0.19</v>
      </c>
      <c r="S280" s="18">
        <f t="shared" si="179"/>
        <v>794200</v>
      </c>
      <c r="T280" s="18">
        <f t="shared" si="180"/>
        <v>4974200</v>
      </c>
      <c r="U280" s="415">
        <f t="shared" si="165"/>
        <v>4522000</v>
      </c>
      <c r="V280" s="415">
        <f t="shared" si="166"/>
        <v>4972449.263390773</v>
      </c>
      <c r="W280" s="415">
        <f t="shared" si="167"/>
        <v>4988941.1197906649</v>
      </c>
      <c r="X280" s="415">
        <f t="shared" si="168"/>
        <v>4974200</v>
      </c>
      <c r="Y280" s="415">
        <f t="shared" si="169"/>
        <v>5005536.666666667</v>
      </c>
      <c r="Z280" s="416">
        <f t="shared" si="170"/>
        <v>408201.03056650358</v>
      </c>
      <c r="AA280" s="417">
        <f t="shared" si="171"/>
        <v>8.1549903187171452E-2</v>
      </c>
      <c r="AB280" s="418">
        <f t="shared" si="172"/>
        <v>4522000</v>
      </c>
      <c r="AC280" s="419" t="str">
        <f t="shared" si="173"/>
        <v>MENOR VALOR</v>
      </c>
    </row>
    <row r="281" spans="1:29" s="1" customFormat="1">
      <c r="A281" s="14">
        <f t="shared" si="174"/>
        <v>262</v>
      </c>
      <c r="B281" s="29">
        <v>27121604</v>
      </c>
      <c r="C281" s="741" t="s">
        <v>1842</v>
      </c>
      <c r="D281" s="741"/>
      <c r="E281" s="21" t="s">
        <v>32</v>
      </c>
      <c r="F281" s="364">
        <v>1</v>
      </c>
      <c r="G281" s="737" t="s">
        <v>1916</v>
      </c>
      <c r="H281" s="737"/>
      <c r="I281" s="16">
        <v>850000</v>
      </c>
      <c r="J281" s="17">
        <v>0.19</v>
      </c>
      <c r="K281" s="18">
        <f t="shared" si="175"/>
        <v>161500</v>
      </c>
      <c r="L281" s="18">
        <f t="shared" si="176"/>
        <v>1011500</v>
      </c>
      <c r="M281" s="16">
        <v>1037000</v>
      </c>
      <c r="N281" s="17">
        <v>0.19</v>
      </c>
      <c r="O281" s="18">
        <f t="shared" si="177"/>
        <v>197030</v>
      </c>
      <c r="P281" s="18">
        <f t="shared" si="178"/>
        <v>1234030</v>
      </c>
      <c r="Q281" s="16">
        <v>926000</v>
      </c>
      <c r="R281" s="17">
        <v>0.19</v>
      </c>
      <c r="S281" s="18">
        <f t="shared" si="179"/>
        <v>175940</v>
      </c>
      <c r="T281" s="18">
        <f t="shared" si="180"/>
        <v>1101940</v>
      </c>
      <c r="U281" s="415">
        <f t="shared" si="165"/>
        <v>1011500</v>
      </c>
      <c r="V281" s="415">
        <f t="shared" si="166"/>
        <v>1108453.1868387698</v>
      </c>
      <c r="W281" s="415">
        <f t="shared" si="167"/>
        <v>1112115.3905532924</v>
      </c>
      <c r="X281" s="415">
        <f t="shared" si="168"/>
        <v>1101940</v>
      </c>
      <c r="Y281" s="415">
        <f t="shared" si="169"/>
        <v>1115823.3333333333</v>
      </c>
      <c r="Z281" s="416">
        <f t="shared" si="170"/>
        <v>91376.36613965829</v>
      </c>
      <c r="AA281" s="417">
        <f t="shared" si="171"/>
        <v>8.1891427979630851E-2</v>
      </c>
      <c r="AB281" s="418">
        <f t="shared" si="172"/>
        <v>1011500</v>
      </c>
      <c r="AC281" s="419" t="str">
        <f t="shared" si="173"/>
        <v>MENOR VALOR</v>
      </c>
    </row>
    <row r="282" spans="1:29" s="1" customFormat="1">
      <c r="A282" s="14">
        <f t="shared" si="174"/>
        <v>263</v>
      </c>
      <c r="B282" s="29">
        <v>25191829</v>
      </c>
      <c r="C282" s="741" t="s">
        <v>1843</v>
      </c>
      <c r="D282" s="741"/>
      <c r="E282" s="21" t="s">
        <v>32</v>
      </c>
      <c r="F282" s="364">
        <v>1</v>
      </c>
      <c r="G282" s="737" t="s">
        <v>1916</v>
      </c>
      <c r="H282" s="737"/>
      <c r="I282" s="16">
        <v>2737000</v>
      </c>
      <c r="J282" s="17">
        <v>0.19</v>
      </c>
      <c r="K282" s="18">
        <f t="shared" si="175"/>
        <v>520030</v>
      </c>
      <c r="L282" s="18">
        <f t="shared" si="176"/>
        <v>3257030</v>
      </c>
      <c r="M282" s="16">
        <v>3341000</v>
      </c>
      <c r="N282" s="17">
        <v>0.19</v>
      </c>
      <c r="O282" s="18">
        <f t="shared" si="177"/>
        <v>634790</v>
      </c>
      <c r="P282" s="18">
        <f t="shared" si="178"/>
        <v>3975790</v>
      </c>
      <c r="Q282" s="16">
        <v>3010000</v>
      </c>
      <c r="R282" s="17">
        <v>0.19</v>
      </c>
      <c r="S282" s="18">
        <f t="shared" si="179"/>
        <v>571900</v>
      </c>
      <c r="T282" s="18">
        <f t="shared" si="180"/>
        <v>3581900</v>
      </c>
      <c r="U282" s="415">
        <f t="shared" si="165"/>
        <v>3257030</v>
      </c>
      <c r="V282" s="415">
        <f t="shared" si="166"/>
        <v>3581097.7010978176</v>
      </c>
      <c r="W282" s="415">
        <f t="shared" si="167"/>
        <v>3592964.1530215624</v>
      </c>
      <c r="X282" s="415">
        <f t="shared" si="168"/>
        <v>3581900</v>
      </c>
      <c r="Y282" s="415">
        <f t="shared" si="169"/>
        <v>3604906.6666666665</v>
      </c>
      <c r="Z282" s="416">
        <f t="shared" si="170"/>
        <v>293883.15641122102</v>
      </c>
      <c r="AA282" s="417">
        <f t="shared" si="171"/>
        <v>8.1523097152183602E-2</v>
      </c>
      <c r="AB282" s="418">
        <f t="shared" si="172"/>
        <v>3257030</v>
      </c>
      <c r="AC282" s="419" t="str">
        <f t="shared" si="173"/>
        <v>MENOR VALOR</v>
      </c>
    </row>
    <row r="283" spans="1:29" s="1" customFormat="1">
      <c r="A283" s="14">
        <f t="shared" si="174"/>
        <v>264</v>
      </c>
      <c r="B283" s="29">
        <v>40161513</v>
      </c>
      <c r="C283" s="741" t="s">
        <v>1748</v>
      </c>
      <c r="D283" s="741"/>
      <c r="E283" s="21" t="s">
        <v>32</v>
      </c>
      <c r="F283" s="364">
        <v>1</v>
      </c>
      <c r="G283" s="737" t="s">
        <v>1916</v>
      </c>
      <c r="H283" s="737"/>
      <c r="I283" s="16">
        <v>3500000</v>
      </c>
      <c r="J283" s="17">
        <v>0.19</v>
      </c>
      <c r="K283" s="18">
        <f t="shared" si="175"/>
        <v>665000</v>
      </c>
      <c r="L283" s="18">
        <f t="shared" si="176"/>
        <v>4165000</v>
      </c>
      <c r="M283" s="16">
        <v>4195000</v>
      </c>
      <c r="N283" s="17">
        <v>0.19</v>
      </c>
      <c r="O283" s="18">
        <f t="shared" si="177"/>
        <v>797050</v>
      </c>
      <c r="P283" s="18">
        <f t="shared" si="178"/>
        <v>4992050</v>
      </c>
      <c r="Q283" s="16">
        <v>3780000</v>
      </c>
      <c r="R283" s="17">
        <v>0.19</v>
      </c>
      <c r="S283" s="18">
        <f t="shared" si="179"/>
        <v>718200</v>
      </c>
      <c r="T283" s="18">
        <f t="shared" si="180"/>
        <v>4498200</v>
      </c>
      <c r="U283" s="415">
        <f t="shared" si="165"/>
        <v>4165000</v>
      </c>
      <c r="V283" s="415">
        <f t="shared" si="166"/>
        <v>4526759.7716223132</v>
      </c>
      <c r="W283" s="415">
        <f t="shared" si="167"/>
        <v>4539181.6680223821</v>
      </c>
      <c r="X283" s="415">
        <f t="shared" si="168"/>
        <v>4498200</v>
      </c>
      <c r="Y283" s="415">
        <f t="shared" si="169"/>
        <v>4551750</v>
      </c>
      <c r="Z283" s="416">
        <f t="shared" si="170"/>
        <v>339758.37247471424</v>
      </c>
      <c r="AA283" s="417">
        <f t="shared" si="171"/>
        <v>7.4643460751296589E-2</v>
      </c>
      <c r="AB283" s="418">
        <f t="shared" si="172"/>
        <v>4165000</v>
      </c>
      <c r="AC283" s="419" t="str">
        <f t="shared" si="173"/>
        <v>MENOR VALOR</v>
      </c>
    </row>
    <row r="284" spans="1:29" s="1" customFormat="1" ht="28.5" customHeight="1">
      <c r="A284" s="743" t="s">
        <v>1844</v>
      </c>
      <c r="B284" s="743"/>
      <c r="C284" s="743"/>
      <c r="D284" s="743"/>
      <c r="E284" s="34"/>
      <c r="F284" s="34"/>
      <c r="G284" s="34"/>
      <c r="H284" s="34"/>
      <c r="I284" s="32"/>
      <c r="J284" s="17"/>
      <c r="K284" s="18"/>
      <c r="L284" s="18"/>
      <c r="M284" s="32"/>
      <c r="N284" s="17"/>
      <c r="O284" s="18"/>
      <c r="P284" s="18"/>
      <c r="Q284" s="32"/>
      <c r="R284" s="17"/>
      <c r="S284" s="18"/>
      <c r="T284" s="18"/>
      <c r="U284" s="415"/>
      <c r="V284" s="415"/>
      <c r="W284" s="415"/>
      <c r="X284" s="415"/>
      <c r="Y284" s="415"/>
      <c r="Z284" s="416"/>
      <c r="AA284" s="417"/>
      <c r="AB284" s="418"/>
      <c r="AC284" s="419"/>
    </row>
    <row r="285" spans="1:29" s="1" customFormat="1" ht="15" customHeight="1">
      <c r="A285" s="14">
        <f>A283+1</f>
        <v>265</v>
      </c>
      <c r="B285" s="15">
        <v>40161513</v>
      </c>
      <c r="C285" s="738" t="s">
        <v>1759</v>
      </c>
      <c r="D285" s="738"/>
      <c r="E285" s="21" t="s">
        <v>32</v>
      </c>
      <c r="F285" s="14">
        <v>1</v>
      </c>
      <c r="G285" s="737" t="s">
        <v>1916</v>
      </c>
      <c r="H285" s="737"/>
      <c r="I285" s="16">
        <v>450000</v>
      </c>
      <c r="J285" s="17">
        <v>0.19</v>
      </c>
      <c r="K285" s="18">
        <f t="shared" si="175"/>
        <v>85500</v>
      </c>
      <c r="L285" s="18">
        <f t="shared" si="176"/>
        <v>535500</v>
      </c>
      <c r="M285" s="16">
        <v>548000</v>
      </c>
      <c r="N285" s="17">
        <v>0.19</v>
      </c>
      <c r="O285" s="18">
        <f t="shared" si="177"/>
        <v>104120</v>
      </c>
      <c r="P285" s="18">
        <f t="shared" si="178"/>
        <v>652120</v>
      </c>
      <c r="Q285" s="16">
        <v>490000</v>
      </c>
      <c r="R285" s="17">
        <v>0.19</v>
      </c>
      <c r="S285" s="18">
        <f t="shared" si="179"/>
        <v>93100</v>
      </c>
      <c r="T285" s="18">
        <f t="shared" si="180"/>
        <v>583100</v>
      </c>
      <c r="U285" s="415">
        <f t="shared" ref="U285:U303" si="181">MIN(H285,L285,P285,T285)</f>
        <v>535500</v>
      </c>
      <c r="V285" s="415">
        <f t="shared" ref="V285:V303" si="182">HARMEAN(H285,L285,P285,T285)</f>
        <v>586413.33840841753</v>
      </c>
      <c r="W285" s="415">
        <f t="shared" ref="W285:W303" si="183">GEOMEAN(H285,L285,P285,T285)</f>
        <v>588315.12275494868</v>
      </c>
      <c r="X285" s="415">
        <f t="shared" ref="X285:X303" si="184">MEDIAN(H285,L285,P285,T285)</f>
        <v>583100</v>
      </c>
      <c r="Y285" s="415">
        <f t="shared" ref="Y285:Y303" si="185">AVERAGE(H285,L285,P285,T285)</f>
        <v>590240</v>
      </c>
      <c r="Z285" s="416">
        <f t="shared" ref="Z285:Z303" si="186">_xlfn.STDEV.P(H285,L285,P285,T285)</f>
        <v>47876.861495577032</v>
      </c>
      <c r="AA285" s="417">
        <f t="shared" ref="AA285:AA303" si="187">+Z285/Y285</f>
        <v>8.111422725599253E-2</v>
      </c>
      <c r="AB285" s="418">
        <f t="shared" ref="AB285:AB303" si="188">IF(AA285&lt;=0.15,U285,V285)</f>
        <v>535500</v>
      </c>
      <c r="AC285" s="419" t="str">
        <f t="shared" ref="AC285:AC303" si="189">IF(AB285=U285,$U$5,IF(AB285=V285,$V$5,IF(AB285=W285,$W$5,IF(AB285=X285,$X$5,IF(AB285=Y285,$Y$5,"ERROR")))))</f>
        <v>MENOR VALOR</v>
      </c>
    </row>
    <row r="286" spans="1:29" s="1" customFormat="1" ht="15" customHeight="1">
      <c r="A286" s="14">
        <f>A285+1</f>
        <v>266</v>
      </c>
      <c r="B286" s="15">
        <v>40161504</v>
      </c>
      <c r="C286" s="738" t="s">
        <v>1730</v>
      </c>
      <c r="D286" s="738"/>
      <c r="E286" s="21" t="s">
        <v>32</v>
      </c>
      <c r="F286" s="14">
        <v>1</v>
      </c>
      <c r="G286" s="737" t="s">
        <v>1916</v>
      </c>
      <c r="H286" s="737"/>
      <c r="I286" s="16">
        <v>620000</v>
      </c>
      <c r="J286" s="17">
        <v>0.19</v>
      </c>
      <c r="K286" s="18">
        <f t="shared" si="175"/>
        <v>117800</v>
      </c>
      <c r="L286" s="18">
        <f t="shared" si="176"/>
        <v>737800</v>
      </c>
      <c r="M286" s="16">
        <v>757000</v>
      </c>
      <c r="N286" s="17">
        <v>0.19</v>
      </c>
      <c r="O286" s="18">
        <f t="shared" si="177"/>
        <v>143830</v>
      </c>
      <c r="P286" s="18">
        <f t="shared" si="178"/>
        <v>900830</v>
      </c>
      <c r="Q286" s="16">
        <v>682000</v>
      </c>
      <c r="R286" s="17">
        <v>0.19</v>
      </c>
      <c r="S286" s="18">
        <f t="shared" si="179"/>
        <v>129580</v>
      </c>
      <c r="T286" s="18">
        <f t="shared" si="180"/>
        <v>811580</v>
      </c>
      <c r="U286" s="415">
        <f t="shared" si="181"/>
        <v>737800</v>
      </c>
      <c r="V286" s="415">
        <f t="shared" si="182"/>
        <v>811329.92032398644</v>
      </c>
      <c r="W286" s="415">
        <f t="shared" si="183"/>
        <v>814024.74941749196</v>
      </c>
      <c r="X286" s="415">
        <f t="shared" si="184"/>
        <v>811580</v>
      </c>
      <c r="Y286" s="415">
        <f t="shared" si="185"/>
        <v>816736.66666666663</v>
      </c>
      <c r="Z286" s="416">
        <f t="shared" si="186"/>
        <v>66656.52572871033</v>
      </c>
      <c r="AA286" s="417">
        <f t="shared" si="187"/>
        <v>8.1613240165590295E-2</v>
      </c>
      <c r="AB286" s="418">
        <f t="shared" si="188"/>
        <v>737800</v>
      </c>
      <c r="AC286" s="419" t="str">
        <f t="shared" si="189"/>
        <v>MENOR VALOR</v>
      </c>
    </row>
    <row r="287" spans="1:29" s="1" customFormat="1" ht="15" customHeight="1">
      <c r="A287" s="14">
        <f t="shared" ref="A287:A303" si="190">A286+1</f>
        <v>267</v>
      </c>
      <c r="B287" s="15">
        <v>78181504</v>
      </c>
      <c r="C287" s="738" t="s">
        <v>1832</v>
      </c>
      <c r="D287" s="738"/>
      <c r="E287" s="21" t="s">
        <v>32</v>
      </c>
      <c r="F287" s="14">
        <v>1</v>
      </c>
      <c r="G287" s="737" t="s">
        <v>1916</v>
      </c>
      <c r="H287" s="737"/>
      <c r="I287" s="16">
        <v>468000</v>
      </c>
      <c r="J287" s="17">
        <v>0.19</v>
      </c>
      <c r="K287" s="18">
        <f t="shared" si="175"/>
        <v>88920</v>
      </c>
      <c r="L287" s="18">
        <f t="shared" si="176"/>
        <v>556920</v>
      </c>
      <c r="M287" s="16">
        <v>570000</v>
      </c>
      <c r="N287" s="17">
        <v>0.19</v>
      </c>
      <c r="O287" s="18">
        <f t="shared" si="177"/>
        <v>108300</v>
      </c>
      <c r="P287" s="18">
        <f t="shared" si="178"/>
        <v>678300</v>
      </c>
      <c r="Q287" s="16">
        <v>514000</v>
      </c>
      <c r="R287" s="17">
        <v>0.19</v>
      </c>
      <c r="S287" s="18">
        <f t="shared" si="179"/>
        <v>97660</v>
      </c>
      <c r="T287" s="18">
        <f t="shared" si="180"/>
        <v>611660</v>
      </c>
      <c r="U287" s="415">
        <f t="shared" si="181"/>
        <v>556920</v>
      </c>
      <c r="V287" s="415">
        <f t="shared" si="182"/>
        <v>611650.82844761654</v>
      </c>
      <c r="W287" s="415">
        <f t="shared" si="183"/>
        <v>613632.33622467006</v>
      </c>
      <c r="X287" s="415">
        <f t="shared" si="184"/>
        <v>611660</v>
      </c>
      <c r="Y287" s="415">
        <f t="shared" si="185"/>
        <v>615626.66666666663</v>
      </c>
      <c r="Z287" s="416">
        <f t="shared" si="186"/>
        <v>49632.495627584773</v>
      </c>
      <c r="AA287" s="417">
        <f t="shared" si="187"/>
        <v>8.0621094431015727E-2</v>
      </c>
      <c r="AB287" s="418">
        <f t="shared" si="188"/>
        <v>556920</v>
      </c>
      <c r="AC287" s="419" t="str">
        <f t="shared" si="189"/>
        <v>MENOR VALOR</v>
      </c>
    </row>
    <row r="288" spans="1:29" s="1" customFormat="1">
      <c r="A288" s="14">
        <f t="shared" si="190"/>
        <v>268</v>
      </c>
      <c r="B288" s="15">
        <v>40161504</v>
      </c>
      <c r="C288" s="738" t="s">
        <v>1789</v>
      </c>
      <c r="D288" s="738"/>
      <c r="E288" s="21" t="s">
        <v>32</v>
      </c>
      <c r="F288" s="14">
        <v>1</v>
      </c>
      <c r="G288" s="737" t="s">
        <v>1916</v>
      </c>
      <c r="H288" s="737"/>
      <c r="I288" s="16">
        <v>450000</v>
      </c>
      <c r="J288" s="17">
        <v>0.19</v>
      </c>
      <c r="K288" s="18">
        <f t="shared" si="175"/>
        <v>85500</v>
      </c>
      <c r="L288" s="18">
        <f t="shared" si="176"/>
        <v>535500</v>
      </c>
      <c r="M288" s="16">
        <v>534000</v>
      </c>
      <c r="N288" s="17">
        <v>0.19</v>
      </c>
      <c r="O288" s="18">
        <f t="shared" si="177"/>
        <v>101460</v>
      </c>
      <c r="P288" s="18">
        <f t="shared" si="178"/>
        <v>635460</v>
      </c>
      <c r="Q288" s="16">
        <v>486000</v>
      </c>
      <c r="R288" s="17">
        <v>0.19</v>
      </c>
      <c r="S288" s="18">
        <f t="shared" si="179"/>
        <v>92340</v>
      </c>
      <c r="T288" s="18">
        <f t="shared" si="180"/>
        <v>578340</v>
      </c>
      <c r="U288" s="415">
        <f t="shared" si="181"/>
        <v>535500</v>
      </c>
      <c r="V288" s="415">
        <f t="shared" si="182"/>
        <v>580252.44250713964</v>
      </c>
      <c r="W288" s="415">
        <f t="shared" si="183"/>
        <v>581670.41437454545</v>
      </c>
      <c r="X288" s="415">
        <f t="shared" si="184"/>
        <v>578340</v>
      </c>
      <c r="Y288" s="415">
        <f t="shared" si="185"/>
        <v>583100</v>
      </c>
      <c r="Z288" s="416">
        <f t="shared" si="186"/>
        <v>40947.068271122902</v>
      </c>
      <c r="AA288" s="417">
        <f t="shared" si="187"/>
        <v>7.0223063404429603E-2</v>
      </c>
      <c r="AB288" s="418">
        <f t="shared" si="188"/>
        <v>535500</v>
      </c>
      <c r="AC288" s="419" t="str">
        <f t="shared" si="189"/>
        <v>MENOR VALOR</v>
      </c>
    </row>
    <row r="289" spans="1:29" s="1" customFormat="1" ht="15" customHeight="1">
      <c r="A289" s="14">
        <f t="shared" si="190"/>
        <v>269</v>
      </c>
      <c r="B289" s="15">
        <v>40161505</v>
      </c>
      <c r="C289" s="738" t="s">
        <v>1801</v>
      </c>
      <c r="D289" s="738"/>
      <c r="E289" s="21" t="s">
        <v>32</v>
      </c>
      <c r="F289" s="14">
        <v>1</v>
      </c>
      <c r="G289" s="737" t="s">
        <v>1916</v>
      </c>
      <c r="H289" s="737"/>
      <c r="I289" s="16">
        <v>571000</v>
      </c>
      <c r="J289" s="17">
        <v>0.19</v>
      </c>
      <c r="K289" s="18">
        <f t="shared" si="175"/>
        <v>108490</v>
      </c>
      <c r="L289" s="18">
        <f t="shared" si="176"/>
        <v>679490</v>
      </c>
      <c r="M289" s="16">
        <v>696000</v>
      </c>
      <c r="N289" s="17">
        <v>0.19</v>
      </c>
      <c r="O289" s="18">
        <f t="shared" si="177"/>
        <v>132240</v>
      </c>
      <c r="P289" s="18">
        <f t="shared" si="178"/>
        <v>828240</v>
      </c>
      <c r="Q289" s="16">
        <v>622000</v>
      </c>
      <c r="R289" s="17">
        <v>0.19</v>
      </c>
      <c r="S289" s="18">
        <f t="shared" si="179"/>
        <v>118180</v>
      </c>
      <c r="T289" s="18">
        <f t="shared" si="180"/>
        <v>740180</v>
      </c>
      <c r="U289" s="415">
        <f t="shared" si="181"/>
        <v>679490</v>
      </c>
      <c r="V289" s="415">
        <f t="shared" si="182"/>
        <v>744399.46742697118</v>
      </c>
      <c r="W289" s="415">
        <f t="shared" si="183"/>
        <v>746836.50674087426</v>
      </c>
      <c r="X289" s="415">
        <f t="shared" si="184"/>
        <v>740180</v>
      </c>
      <c r="Y289" s="415">
        <f t="shared" si="185"/>
        <v>749303.33333333337</v>
      </c>
      <c r="Z289" s="416">
        <f t="shared" si="186"/>
        <v>61068.633701944091</v>
      </c>
      <c r="AA289" s="417">
        <f t="shared" si="187"/>
        <v>8.1500549891157681E-2</v>
      </c>
      <c r="AB289" s="418">
        <f t="shared" si="188"/>
        <v>679490</v>
      </c>
      <c r="AC289" s="419" t="str">
        <f t="shared" si="189"/>
        <v>MENOR VALOR</v>
      </c>
    </row>
    <row r="290" spans="1:29" s="1" customFormat="1" ht="15.75" customHeight="1">
      <c r="A290" s="14">
        <f t="shared" si="190"/>
        <v>270</v>
      </c>
      <c r="B290" s="15">
        <v>40161505</v>
      </c>
      <c r="C290" s="738" t="s">
        <v>1845</v>
      </c>
      <c r="D290" s="738"/>
      <c r="E290" s="21" t="s">
        <v>32</v>
      </c>
      <c r="F290" s="14">
        <v>1</v>
      </c>
      <c r="G290" s="737" t="s">
        <v>1916</v>
      </c>
      <c r="H290" s="737"/>
      <c r="I290" s="16">
        <v>535000</v>
      </c>
      <c r="J290" s="17">
        <v>0.19</v>
      </c>
      <c r="K290" s="18">
        <f t="shared" si="175"/>
        <v>101650</v>
      </c>
      <c r="L290" s="18">
        <f t="shared" si="176"/>
        <v>636650</v>
      </c>
      <c r="M290" s="16">
        <v>641000</v>
      </c>
      <c r="N290" s="17">
        <v>0.19</v>
      </c>
      <c r="O290" s="18">
        <f t="shared" si="177"/>
        <v>121790</v>
      </c>
      <c r="P290" s="18">
        <f t="shared" si="178"/>
        <v>762790</v>
      </c>
      <c r="Q290" s="16">
        <v>583000</v>
      </c>
      <c r="R290" s="17">
        <v>0.19</v>
      </c>
      <c r="S290" s="18">
        <f t="shared" si="179"/>
        <v>110770</v>
      </c>
      <c r="T290" s="18">
        <f t="shared" si="180"/>
        <v>693770</v>
      </c>
      <c r="U290" s="415">
        <f t="shared" si="181"/>
        <v>636650</v>
      </c>
      <c r="V290" s="415">
        <f t="shared" si="182"/>
        <v>693946.72352055286</v>
      </c>
      <c r="W290" s="415">
        <f t="shared" si="183"/>
        <v>695836.30393724691</v>
      </c>
      <c r="X290" s="415">
        <f t="shared" si="184"/>
        <v>693770</v>
      </c>
      <c r="Y290" s="415">
        <f t="shared" si="185"/>
        <v>697736.66666666663</v>
      </c>
      <c r="Z290" s="416">
        <f t="shared" si="186"/>
        <v>51572.768869713487</v>
      </c>
      <c r="AA290" s="417">
        <f t="shared" si="187"/>
        <v>7.3914373908561717E-2</v>
      </c>
      <c r="AB290" s="418">
        <f t="shared" si="188"/>
        <v>636650</v>
      </c>
      <c r="AC290" s="419" t="str">
        <f t="shared" si="189"/>
        <v>MENOR VALOR</v>
      </c>
    </row>
    <row r="291" spans="1:29" s="1" customFormat="1" ht="15.75" customHeight="1">
      <c r="A291" s="14">
        <f t="shared" si="190"/>
        <v>271</v>
      </c>
      <c r="B291" s="15">
        <v>40161505</v>
      </c>
      <c r="C291" s="738" t="s">
        <v>1846</v>
      </c>
      <c r="D291" s="738"/>
      <c r="E291" s="21" t="s">
        <v>32</v>
      </c>
      <c r="F291" s="14">
        <v>1</v>
      </c>
      <c r="G291" s="737" t="s">
        <v>1916</v>
      </c>
      <c r="H291" s="737"/>
      <c r="I291" s="16">
        <v>618000</v>
      </c>
      <c r="J291" s="17">
        <v>0.19</v>
      </c>
      <c r="K291" s="18">
        <f t="shared" si="175"/>
        <v>117420</v>
      </c>
      <c r="L291" s="18">
        <f t="shared" si="176"/>
        <v>735420</v>
      </c>
      <c r="M291" s="16">
        <v>760000</v>
      </c>
      <c r="N291" s="17">
        <v>0.19</v>
      </c>
      <c r="O291" s="18">
        <f t="shared" si="177"/>
        <v>144400</v>
      </c>
      <c r="P291" s="18">
        <f t="shared" si="178"/>
        <v>904400</v>
      </c>
      <c r="Q291" s="16">
        <v>679000</v>
      </c>
      <c r="R291" s="17">
        <v>0.19</v>
      </c>
      <c r="S291" s="18">
        <f t="shared" si="179"/>
        <v>129010</v>
      </c>
      <c r="T291" s="18">
        <f t="shared" si="180"/>
        <v>808010</v>
      </c>
      <c r="U291" s="415">
        <f t="shared" si="181"/>
        <v>735420</v>
      </c>
      <c r="V291" s="415">
        <f t="shared" si="182"/>
        <v>810136.18777493306</v>
      </c>
      <c r="W291" s="415">
        <f t="shared" si="183"/>
        <v>813025.6399917102</v>
      </c>
      <c r="X291" s="415">
        <f t="shared" si="184"/>
        <v>808010</v>
      </c>
      <c r="Y291" s="415">
        <f t="shared" si="185"/>
        <v>815943.33333333337</v>
      </c>
      <c r="Z291" s="416">
        <f t="shared" si="186"/>
        <v>69213.502696768322</v>
      </c>
      <c r="AA291" s="417">
        <f t="shared" si="187"/>
        <v>8.4826359710561988E-2</v>
      </c>
      <c r="AB291" s="418">
        <f t="shared" si="188"/>
        <v>735420</v>
      </c>
      <c r="AC291" s="419" t="str">
        <f t="shared" si="189"/>
        <v>MENOR VALOR</v>
      </c>
    </row>
    <row r="292" spans="1:29" s="1" customFormat="1" ht="15.75" customHeight="1">
      <c r="A292" s="14">
        <f t="shared" si="190"/>
        <v>272</v>
      </c>
      <c r="B292" s="15">
        <v>40161504</v>
      </c>
      <c r="C292" s="738" t="s">
        <v>1734</v>
      </c>
      <c r="D292" s="738"/>
      <c r="E292" s="21" t="s">
        <v>32</v>
      </c>
      <c r="F292" s="14">
        <v>1</v>
      </c>
      <c r="G292" s="737" t="s">
        <v>1916</v>
      </c>
      <c r="H292" s="737"/>
      <c r="I292" s="16">
        <v>814000</v>
      </c>
      <c r="J292" s="17">
        <v>0.19</v>
      </c>
      <c r="K292" s="18">
        <f t="shared" si="175"/>
        <v>154660</v>
      </c>
      <c r="L292" s="18">
        <f t="shared" si="176"/>
        <v>968660</v>
      </c>
      <c r="M292" s="16">
        <v>984000</v>
      </c>
      <c r="N292" s="17">
        <v>0.19</v>
      </c>
      <c r="O292" s="18">
        <f t="shared" si="177"/>
        <v>186960</v>
      </c>
      <c r="P292" s="18">
        <f t="shared" si="178"/>
        <v>1170960</v>
      </c>
      <c r="Q292" s="16">
        <v>895000</v>
      </c>
      <c r="R292" s="17">
        <v>0.19</v>
      </c>
      <c r="S292" s="18">
        <f t="shared" si="179"/>
        <v>170050</v>
      </c>
      <c r="T292" s="18">
        <f t="shared" si="180"/>
        <v>1065050</v>
      </c>
      <c r="U292" s="415">
        <f t="shared" si="181"/>
        <v>968660</v>
      </c>
      <c r="V292" s="415">
        <f t="shared" si="182"/>
        <v>1061842.7235076465</v>
      </c>
      <c r="W292" s="415">
        <f t="shared" si="183"/>
        <v>1065028.2826111685</v>
      </c>
      <c r="X292" s="415">
        <f t="shared" si="184"/>
        <v>1065050</v>
      </c>
      <c r="Y292" s="415">
        <f t="shared" si="185"/>
        <v>1068223.3333333333</v>
      </c>
      <c r="Z292" s="416">
        <f t="shared" si="186"/>
        <v>82619.106076554031</v>
      </c>
      <c r="AA292" s="417">
        <f t="shared" si="187"/>
        <v>7.7342540177198313E-2</v>
      </c>
      <c r="AB292" s="418">
        <f t="shared" si="188"/>
        <v>968660</v>
      </c>
      <c r="AC292" s="419" t="str">
        <f t="shared" si="189"/>
        <v>MENOR VALOR</v>
      </c>
    </row>
    <row r="293" spans="1:29" s="1" customFormat="1" ht="15.75" customHeight="1">
      <c r="A293" s="14">
        <f t="shared" si="190"/>
        <v>273</v>
      </c>
      <c r="B293" s="15">
        <v>78181507</v>
      </c>
      <c r="C293" s="738" t="s">
        <v>1835</v>
      </c>
      <c r="D293" s="738"/>
      <c r="E293" s="21" t="s">
        <v>32</v>
      </c>
      <c r="F293" s="14">
        <v>1</v>
      </c>
      <c r="G293" s="737" t="s">
        <v>1916</v>
      </c>
      <c r="H293" s="737"/>
      <c r="I293" s="16">
        <v>671000</v>
      </c>
      <c r="J293" s="17">
        <v>0.19</v>
      </c>
      <c r="K293" s="18">
        <f t="shared" si="175"/>
        <v>127490</v>
      </c>
      <c r="L293" s="18">
        <f t="shared" si="176"/>
        <v>798490</v>
      </c>
      <c r="M293" s="16">
        <v>803000</v>
      </c>
      <c r="N293" s="17">
        <v>0.19</v>
      </c>
      <c r="O293" s="18">
        <f t="shared" si="177"/>
        <v>152570</v>
      </c>
      <c r="P293" s="18">
        <f t="shared" si="178"/>
        <v>955570</v>
      </c>
      <c r="Q293" s="16">
        <v>724000</v>
      </c>
      <c r="R293" s="17">
        <v>0.19</v>
      </c>
      <c r="S293" s="18">
        <f t="shared" si="179"/>
        <v>137560</v>
      </c>
      <c r="T293" s="18">
        <f t="shared" si="180"/>
        <v>861560</v>
      </c>
      <c r="U293" s="415">
        <f t="shared" si="181"/>
        <v>798490</v>
      </c>
      <c r="V293" s="415">
        <f t="shared" si="182"/>
        <v>867166.07949369517</v>
      </c>
      <c r="W293" s="415">
        <f t="shared" si="183"/>
        <v>869505.84401361411</v>
      </c>
      <c r="X293" s="415">
        <f t="shared" si="184"/>
        <v>861560</v>
      </c>
      <c r="Y293" s="415">
        <f t="shared" si="185"/>
        <v>871873.33333333337</v>
      </c>
      <c r="Z293" s="416">
        <f t="shared" si="186"/>
        <v>64540.970105989436</v>
      </c>
      <c r="AA293" s="417">
        <f t="shared" si="187"/>
        <v>7.4025626932799224E-2</v>
      </c>
      <c r="AB293" s="418">
        <f t="shared" si="188"/>
        <v>798490</v>
      </c>
      <c r="AC293" s="419" t="str">
        <f t="shared" si="189"/>
        <v>MENOR VALOR</v>
      </c>
    </row>
    <row r="294" spans="1:29" s="1" customFormat="1" ht="15.75" customHeight="1">
      <c r="A294" s="14">
        <f t="shared" si="190"/>
        <v>274</v>
      </c>
      <c r="B294" s="15">
        <v>78181507</v>
      </c>
      <c r="C294" s="738" t="s">
        <v>1769</v>
      </c>
      <c r="D294" s="738"/>
      <c r="E294" s="21" t="s">
        <v>32</v>
      </c>
      <c r="F294" s="14">
        <v>1</v>
      </c>
      <c r="G294" s="737" t="s">
        <v>1916</v>
      </c>
      <c r="H294" s="737"/>
      <c r="I294" s="16">
        <v>397000</v>
      </c>
      <c r="J294" s="17">
        <v>0.19</v>
      </c>
      <c r="K294" s="18">
        <f t="shared" si="175"/>
        <v>75430</v>
      </c>
      <c r="L294" s="18">
        <f t="shared" si="176"/>
        <v>472430</v>
      </c>
      <c r="M294" s="16">
        <v>483000</v>
      </c>
      <c r="N294" s="17">
        <v>0.19</v>
      </c>
      <c r="O294" s="18">
        <f t="shared" si="177"/>
        <v>91770</v>
      </c>
      <c r="P294" s="18">
        <f t="shared" si="178"/>
        <v>574770</v>
      </c>
      <c r="Q294" s="16">
        <v>432000</v>
      </c>
      <c r="R294" s="17">
        <v>0.19</v>
      </c>
      <c r="S294" s="18">
        <f t="shared" si="179"/>
        <v>82080</v>
      </c>
      <c r="T294" s="18">
        <f t="shared" si="180"/>
        <v>514080</v>
      </c>
      <c r="U294" s="415">
        <f t="shared" si="181"/>
        <v>472430</v>
      </c>
      <c r="V294" s="415">
        <f t="shared" si="182"/>
        <v>517084.06070175249</v>
      </c>
      <c r="W294" s="415">
        <f t="shared" si="183"/>
        <v>518745.19800871634</v>
      </c>
      <c r="X294" s="415">
        <f t="shared" si="184"/>
        <v>514080</v>
      </c>
      <c r="Y294" s="415">
        <f t="shared" si="185"/>
        <v>520426.66666666669</v>
      </c>
      <c r="Z294" s="416">
        <f t="shared" si="186"/>
        <v>42020.46353332571</v>
      </c>
      <c r="AA294" s="417">
        <f t="shared" si="187"/>
        <v>8.0742333598058727E-2</v>
      </c>
      <c r="AB294" s="418">
        <f t="shared" si="188"/>
        <v>472430</v>
      </c>
      <c r="AC294" s="419" t="str">
        <f t="shared" si="189"/>
        <v>MENOR VALOR</v>
      </c>
    </row>
    <row r="295" spans="1:29" s="1" customFormat="1" ht="15.75" customHeight="1">
      <c r="A295" s="14">
        <f t="shared" si="190"/>
        <v>275</v>
      </c>
      <c r="B295" s="15">
        <v>40161513</v>
      </c>
      <c r="C295" s="738" t="s">
        <v>1764</v>
      </c>
      <c r="D295" s="738"/>
      <c r="E295" s="21" t="s">
        <v>32</v>
      </c>
      <c r="F295" s="14">
        <v>1</v>
      </c>
      <c r="G295" s="737" t="s">
        <v>1916</v>
      </c>
      <c r="H295" s="737"/>
      <c r="I295" s="16">
        <v>480000</v>
      </c>
      <c r="J295" s="17">
        <v>0.19</v>
      </c>
      <c r="K295" s="18">
        <f t="shared" si="175"/>
        <v>91200</v>
      </c>
      <c r="L295" s="18">
        <f t="shared" si="176"/>
        <v>571200</v>
      </c>
      <c r="M295" s="16">
        <v>580000</v>
      </c>
      <c r="N295" s="17">
        <v>0.19</v>
      </c>
      <c r="O295" s="18">
        <f t="shared" si="177"/>
        <v>110200</v>
      </c>
      <c r="P295" s="18">
        <f t="shared" si="178"/>
        <v>690200</v>
      </c>
      <c r="Q295" s="16">
        <v>523000</v>
      </c>
      <c r="R295" s="17">
        <v>0.19</v>
      </c>
      <c r="S295" s="18">
        <f t="shared" si="179"/>
        <v>99370</v>
      </c>
      <c r="T295" s="18">
        <f t="shared" si="180"/>
        <v>622370</v>
      </c>
      <c r="U295" s="415">
        <f t="shared" si="181"/>
        <v>571200</v>
      </c>
      <c r="V295" s="415">
        <f t="shared" si="182"/>
        <v>624178.56336607516</v>
      </c>
      <c r="W295" s="415">
        <f t="shared" si="183"/>
        <v>626042.66952596349</v>
      </c>
      <c r="X295" s="415">
        <f t="shared" si="184"/>
        <v>622370</v>
      </c>
      <c r="Y295" s="415">
        <f t="shared" si="185"/>
        <v>627923.33333333337</v>
      </c>
      <c r="Z295" s="416">
        <f t="shared" si="186"/>
        <v>48739.987917748011</v>
      </c>
      <c r="AA295" s="417">
        <f t="shared" si="187"/>
        <v>7.762092174376066E-2</v>
      </c>
      <c r="AB295" s="418">
        <f t="shared" si="188"/>
        <v>571200</v>
      </c>
      <c r="AC295" s="419" t="str">
        <f t="shared" si="189"/>
        <v>MENOR VALOR</v>
      </c>
    </row>
    <row r="296" spans="1:29" s="1" customFormat="1" ht="15.75" customHeight="1">
      <c r="A296" s="14">
        <f t="shared" si="190"/>
        <v>276</v>
      </c>
      <c r="B296" s="15">
        <v>40141736</v>
      </c>
      <c r="C296" s="738" t="s">
        <v>1738</v>
      </c>
      <c r="D296" s="738"/>
      <c r="E296" s="21" t="s">
        <v>32</v>
      </c>
      <c r="F296" s="14">
        <v>1</v>
      </c>
      <c r="G296" s="737" t="s">
        <v>1916</v>
      </c>
      <c r="H296" s="737"/>
      <c r="I296" s="16">
        <v>85000</v>
      </c>
      <c r="J296" s="17">
        <v>0.19</v>
      </c>
      <c r="K296" s="18">
        <f t="shared" si="175"/>
        <v>16150</v>
      </c>
      <c r="L296" s="18">
        <f t="shared" si="176"/>
        <v>101150</v>
      </c>
      <c r="M296" s="16">
        <v>102000</v>
      </c>
      <c r="N296" s="17">
        <v>0.19</v>
      </c>
      <c r="O296" s="18">
        <f t="shared" si="177"/>
        <v>19380</v>
      </c>
      <c r="P296" s="18">
        <f t="shared" si="178"/>
        <v>121380</v>
      </c>
      <c r="Q296" s="16">
        <v>92000</v>
      </c>
      <c r="R296" s="17">
        <v>0.19</v>
      </c>
      <c r="S296" s="18">
        <f t="shared" si="179"/>
        <v>17480</v>
      </c>
      <c r="T296" s="18">
        <f t="shared" si="180"/>
        <v>109480</v>
      </c>
      <c r="U296" s="415">
        <f t="shared" si="181"/>
        <v>101150</v>
      </c>
      <c r="V296" s="415">
        <f t="shared" si="182"/>
        <v>110055.45335085414</v>
      </c>
      <c r="W296" s="415">
        <f t="shared" si="183"/>
        <v>110361.0785957335</v>
      </c>
      <c r="X296" s="415">
        <f t="shared" si="184"/>
        <v>109480</v>
      </c>
      <c r="Y296" s="415">
        <f t="shared" si="185"/>
        <v>110670</v>
      </c>
      <c r="Z296" s="416">
        <f t="shared" si="186"/>
        <v>8301.6183161276858</v>
      </c>
      <c r="AA296" s="417">
        <f t="shared" si="187"/>
        <v>7.5012363929951073E-2</v>
      </c>
      <c r="AB296" s="418">
        <f t="shared" si="188"/>
        <v>101150</v>
      </c>
      <c r="AC296" s="419" t="str">
        <f t="shared" si="189"/>
        <v>MENOR VALOR</v>
      </c>
    </row>
    <row r="297" spans="1:29" s="1" customFormat="1" ht="15.75" customHeight="1">
      <c r="A297" s="14">
        <f t="shared" si="190"/>
        <v>277</v>
      </c>
      <c r="B297" s="15">
        <v>72154501</v>
      </c>
      <c r="C297" s="738" t="s">
        <v>1847</v>
      </c>
      <c r="D297" s="738"/>
      <c r="E297" s="21" t="s">
        <v>32</v>
      </c>
      <c r="F297" s="14">
        <v>1</v>
      </c>
      <c r="G297" s="737" t="s">
        <v>1916</v>
      </c>
      <c r="H297" s="737"/>
      <c r="I297" s="16">
        <v>950000</v>
      </c>
      <c r="J297" s="17">
        <v>0.19</v>
      </c>
      <c r="K297" s="18">
        <f t="shared" si="175"/>
        <v>180500</v>
      </c>
      <c r="L297" s="18">
        <f t="shared" si="176"/>
        <v>1130500</v>
      </c>
      <c r="M297" s="16">
        <v>1159000</v>
      </c>
      <c r="N297" s="17">
        <v>0.19</v>
      </c>
      <c r="O297" s="18">
        <f t="shared" si="177"/>
        <v>220210</v>
      </c>
      <c r="P297" s="18">
        <f t="shared" si="178"/>
        <v>1379210</v>
      </c>
      <c r="Q297" s="16">
        <v>1035000</v>
      </c>
      <c r="R297" s="17">
        <v>0.19</v>
      </c>
      <c r="S297" s="18">
        <f t="shared" si="179"/>
        <v>196650</v>
      </c>
      <c r="T297" s="18">
        <f t="shared" si="180"/>
        <v>1231650</v>
      </c>
      <c r="U297" s="415">
        <f t="shared" si="181"/>
        <v>1130500</v>
      </c>
      <c r="V297" s="415">
        <f t="shared" si="182"/>
        <v>1238883.0532010298</v>
      </c>
      <c r="W297" s="415">
        <f t="shared" si="183"/>
        <v>1242976.0436730853</v>
      </c>
      <c r="X297" s="415">
        <f t="shared" si="184"/>
        <v>1231650</v>
      </c>
      <c r="Y297" s="415">
        <f t="shared" si="185"/>
        <v>1247120</v>
      </c>
      <c r="Z297" s="416">
        <f t="shared" si="186"/>
        <v>102122.98696506416</v>
      </c>
      <c r="AA297" s="417">
        <f t="shared" si="187"/>
        <v>8.1887057352190776E-2</v>
      </c>
      <c r="AB297" s="418">
        <f t="shared" si="188"/>
        <v>1130500</v>
      </c>
      <c r="AC297" s="419" t="str">
        <f t="shared" si="189"/>
        <v>MENOR VALOR</v>
      </c>
    </row>
    <row r="298" spans="1:29" s="1" customFormat="1" ht="15.75" customHeight="1">
      <c r="A298" s="14">
        <f t="shared" si="190"/>
        <v>278</v>
      </c>
      <c r="B298" s="15">
        <v>31161500</v>
      </c>
      <c r="C298" s="738" t="s">
        <v>1848</v>
      </c>
      <c r="D298" s="738"/>
      <c r="E298" s="21" t="s">
        <v>32</v>
      </c>
      <c r="F298" s="14">
        <v>1</v>
      </c>
      <c r="G298" s="737" t="s">
        <v>1916</v>
      </c>
      <c r="H298" s="737"/>
      <c r="I298" s="16">
        <v>416000</v>
      </c>
      <c r="J298" s="17">
        <v>0.19</v>
      </c>
      <c r="K298" s="18">
        <f t="shared" si="175"/>
        <v>79040</v>
      </c>
      <c r="L298" s="18">
        <f t="shared" si="176"/>
        <v>495040</v>
      </c>
      <c r="M298" s="16">
        <v>498000</v>
      </c>
      <c r="N298" s="17">
        <v>0.19</v>
      </c>
      <c r="O298" s="18">
        <f t="shared" si="177"/>
        <v>94620</v>
      </c>
      <c r="P298" s="18">
        <f t="shared" si="178"/>
        <v>592620</v>
      </c>
      <c r="Q298" s="16">
        <v>449000</v>
      </c>
      <c r="R298" s="17">
        <v>0.19</v>
      </c>
      <c r="S298" s="18">
        <f t="shared" si="179"/>
        <v>85310</v>
      </c>
      <c r="T298" s="18">
        <f t="shared" si="180"/>
        <v>534310</v>
      </c>
      <c r="U298" s="415">
        <f t="shared" si="181"/>
        <v>495040</v>
      </c>
      <c r="V298" s="415">
        <f t="shared" si="182"/>
        <v>537727.55457822315</v>
      </c>
      <c r="W298" s="415">
        <f t="shared" si="183"/>
        <v>539183.548828364</v>
      </c>
      <c r="X298" s="415">
        <f t="shared" si="184"/>
        <v>534310</v>
      </c>
      <c r="Y298" s="415">
        <f t="shared" si="185"/>
        <v>540656.66666666663</v>
      </c>
      <c r="Z298" s="416">
        <f t="shared" si="186"/>
        <v>40088.853258175841</v>
      </c>
      <c r="AA298" s="417">
        <f t="shared" si="187"/>
        <v>7.4148448969171762E-2</v>
      </c>
      <c r="AB298" s="418">
        <f t="shared" si="188"/>
        <v>495040</v>
      </c>
      <c r="AC298" s="419" t="str">
        <f t="shared" si="189"/>
        <v>MENOR VALOR</v>
      </c>
    </row>
    <row r="299" spans="1:29" s="1" customFormat="1" ht="15.75" customHeight="1">
      <c r="A299" s="14">
        <f t="shared" si="190"/>
        <v>279</v>
      </c>
      <c r="B299" s="15">
        <v>25172901</v>
      </c>
      <c r="C299" s="738" t="s">
        <v>1849</v>
      </c>
      <c r="D299" s="738"/>
      <c r="E299" s="21" t="s">
        <v>32</v>
      </c>
      <c r="F299" s="14">
        <v>1</v>
      </c>
      <c r="G299" s="737" t="s">
        <v>1916</v>
      </c>
      <c r="H299" s="737"/>
      <c r="I299" s="16">
        <v>750000</v>
      </c>
      <c r="J299" s="17">
        <v>0.19</v>
      </c>
      <c r="K299" s="18">
        <f t="shared" si="175"/>
        <v>142500</v>
      </c>
      <c r="L299" s="18">
        <f t="shared" si="176"/>
        <v>892500</v>
      </c>
      <c r="M299" s="16">
        <v>906000</v>
      </c>
      <c r="N299" s="17">
        <v>0.19</v>
      </c>
      <c r="O299" s="18">
        <f t="shared" si="177"/>
        <v>172140</v>
      </c>
      <c r="P299" s="18">
        <f t="shared" si="178"/>
        <v>1078140</v>
      </c>
      <c r="Q299" s="16">
        <v>817000</v>
      </c>
      <c r="R299" s="17">
        <v>0.19</v>
      </c>
      <c r="S299" s="18">
        <f t="shared" si="179"/>
        <v>155230</v>
      </c>
      <c r="T299" s="18">
        <f t="shared" si="180"/>
        <v>972230</v>
      </c>
      <c r="U299" s="415">
        <f t="shared" si="181"/>
        <v>892500</v>
      </c>
      <c r="V299" s="415">
        <f t="shared" si="182"/>
        <v>975123.0803974705</v>
      </c>
      <c r="W299" s="415">
        <f t="shared" si="183"/>
        <v>978026.90146591654</v>
      </c>
      <c r="X299" s="415">
        <f t="shared" si="184"/>
        <v>972230</v>
      </c>
      <c r="Y299" s="415">
        <f t="shared" si="185"/>
        <v>980956.66666666663</v>
      </c>
      <c r="Z299" s="416">
        <f t="shared" si="186"/>
        <v>76038.009939474068</v>
      </c>
      <c r="AA299" s="417">
        <f t="shared" si="187"/>
        <v>7.7514137497892266E-2</v>
      </c>
      <c r="AB299" s="418">
        <f t="shared" si="188"/>
        <v>892500</v>
      </c>
      <c r="AC299" s="419" t="str">
        <f t="shared" si="189"/>
        <v>MENOR VALOR</v>
      </c>
    </row>
    <row r="300" spans="1:29" s="1" customFormat="1" ht="15.75" customHeight="1">
      <c r="A300" s="14">
        <f t="shared" si="190"/>
        <v>280</v>
      </c>
      <c r="B300" s="15">
        <v>31162500</v>
      </c>
      <c r="C300" s="738" t="s">
        <v>1850</v>
      </c>
      <c r="D300" s="738"/>
      <c r="E300" s="21" t="s">
        <v>32</v>
      </c>
      <c r="F300" s="14">
        <v>1</v>
      </c>
      <c r="G300" s="737" t="s">
        <v>1916</v>
      </c>
      <c r="H300" s="737"/>
      <c r="I300" s="16">
        <v>950000</v>
      </c>
      <c r="J300" s="17">
        <v>0.19</v>
      </c>
      <c r="K300" s="18">
        <f t="shared" si="175"/>
        <v>180500</v>
      </c>
      <c r="L300" s="18">
        <f t="shared" si="176"/>
        <v>1130500</v>
      </c>
      <c r="M300" s="16">
        <v>1148000</v>
      </c>
      <c r="N300" s="17">
        <v>0.19</v>
      </c>
      <c r="O300" s="18">
        <f t="shared" si="177"/>
        <v>218120</v>
      </c>
      <c r="P300" s="18">
        <f t="shared" si="178"/>
        <v>1366120</v>
      </c>
      <c r="Q300" s="16">
        <v>1035000</v>
      </c>
      <c r="R300" s="17">
        <v>0.19</v>
      </c>
      <c r="S300" s="18">
        <f t="shared" si="179"/>
        <v>196650</v>
      </c>
      <c r="T300" s="18">
        <f t="shared" si="180"/>
        <v>1231650</v>
      </c>
      <c r="U300" s="415">
        <f t="shared" si="181"/>
        <v>1130500</v>
      </c>
      <c r="V300" s="415">
        <f t="shared" si="182"/>
        <v>1235338.8748723953</v>
      </c>
      <c r="W300" s="415">
        <f t="shared" si="183"/>
        <v>1239031.19992294</v>
      </c>
      <c r="X300" s="415">
        <f t="shared" si="184"/>
        <v>1231650</v>
      </c>
      <c r="Y300" s="415">
        <f t="shared" si="185"/>
        <v>1242756.6666666667</v>
      </c>
      <c r="Z300" s="416">
        <f t="shared" si="186"/>
        <v>96511.535177004742</v>
      </c>
      <c r="AA300" s="417">
        <f t="shared" si="187"/>
        <v>7.7659237536716552E-2</v>
      </c>
      <c r="AB300" s="418">
        <f t="shared" si="188"/>
        <v>1130500</v>
      </c>
      <c r="AC300" s="419" t="str">
        <f t="shared" si="189"/>
        <v>MENOR VALOR</v>
      </c>
    </row>
    <row r="301" spans="1:29" s="1" customFormat="1" ht="15.75" customHeight="1">
      <c r="A301" s="14">
        <f t="shared" si="190"/>
        <v>281</v>
      </c>
      <c r="B301" s="15">
        <v>26101500</v>
      </c>
      <c r="C301" s="738" t="s">
        <v>1851</v>
      </c>
      <c r="D301" s="738"/>
      <c r="E301" s="21" t="s">
        <v>32</v>
      </c>
      <c r="F301" s="14">
        <v>1</v>
      </c>
      <c r="G301" s="737" t="s">
        <v>1916</v>
      </c>
      <c r="H301" s="737"/>
      <c r="I301" s="16">
        <v>21420000</v>
      </c>
      <c r="J301" s="17">
        <v>0.19</v>
      </c>
      <c r="K301" s="18">
        <f t="shared" si="175"/>
        <v>4069800</v>
      </c>
      <c r="L301" s="18">
        <f t="shared" si="176"/>
        <v>25489800</v>
      </c>
      <c r="M301" s="16">
        <v>26148000</v>
      </c>
      <c r="N301" s="17">
        <v>0.19</v>
      </c>
      <c r="O301" s="18">
        <f t="shared" si="177"/>
        <v>4968120</v>
      </c>
      <c r="P301" s="18">
        <f t="shared" si="178"/>
        <v>31116120</v>
      </c>
      <c r="Q301" s="16">
        <v>23347000</v>
      </c>
      <c r="R301" s="17">
        <v>0.19</v>
      </c>
      <c r="S301" s="18">
        <f t="shared" si="179"/>
        <v>4435930</v>
      </c>
      <c r="T301" s="18">
        <f t="shared" si="180"/>
        <v>27782930</v>
      </c>
      <c r="U301" s="415">
        <f t="shared" si="181"/>
        <v>25489800</v>
      </c>
      <c r="V301" s="415">
        <f t="shared" si="182"/>
        <v>27942747.161937878</v>
      </c>
      <c r="W301" s="415">
        <f t="shared" si="183"/>
        <v>28035607.427999336</v>
      </c>
      <c r="X301" s="415">
        <f t="shared" si="184"/>
        <v>27782930</v>
      </c>
      <c r="Y301" s="415">
        <f t="shared" si="185"/>
        <v>28129616.666666668</v>
      </c>
      <c r="Z301" s="416">
        <f t="shared" si="186"/>
        <v>2309980.2191408961</v>
      </c>
      <c r="AA301" s="417">
        <f t="shared" si="187"/>
        <v>8.2119150307448055E-2</v>
      </c>
      <c r="AB301" s="418">
        <f t="shared" si="188"/>
        <v>25489800</v>
      </c>
      <c r="AC301" s="419" t="str">
        <f t="shared" si="189"/>
        <v>MENOR VALOR</v>
      </c>
    </row>
    <row r="302" spans="1:29" s="1" customFormat="1" ht="15.75" customHeight="1">
      <c r="A302" s="14">
        <f t="shared" si="190"/>
        <v>282</v>
      </c>
      <c r="B302" s="15">
        <v>39121426</v>
      </c>
      <c r="C302" s="738" t="s">
        <v>1852</v>
      </c>
      <c r="D302" s="738"/>
      <c r="E302" s="21" t="s">
        <v>32</v>
      </c>
      <c r="F302" s="14">
        <v>1</v>
      </c>
      <c r="G302" s="737" t="s">
        <v>1916</v>
      </c>
      <c r="H302" s="737"/>
      <c r="I302" s="16">
        <v>950000</v>
      </c>
      <c r="J302" s="17">
        <v>0.19</v>
      </c>
      <c r="K302" s="18">
        <f t="shared" si="175"/>
        <v>180500</v>
      </c>
      <c r="L302" s="18">
        <f t="shared" si="176"/>
        <v>1130500</v>
      </c>
      <c r="M302" s="16">
        <v>1170000</v>
      </c>
      <c r="N302" s="17">
        <v>0.19</v>
      </c>
      <c r="O302" s="18">
        <f t="shared" si="177"/>
        <v>222300</v>
      </c>
      <c r="P302" s="18">
        <f t="shared" si="178"/>
        <v>1392300</v>
      </c>
      <c r="Q302" s="16">
        <v>1045000</v>
      </c>
      <c r="R302" s="17">
        <v>0.19</v>
      </c>
      <c r="S302" s="18">
        <f t="shared" si="179"/>
        <v>198550</v>
      </c>
      <c r="T302" s="18">
        <f t="shared" si="180"/>
        <v>1243550</v>
      </c>
      <c r="U302" s="415">
        <f t="shared" si="181"/>
        <v>1130500</v>
      </c>
      <c r="V302" s="415">
        <f t="shared" si="182"/>
        <v>1246390.7766990291</v>
      </c>
      <c r="W302" s="415">
        <f t="shared" si="183"/>
        <v>1250898.9094214595</v>
      </c>
      <c r="X302" s="415">
        <f t="shared" si="184"/>
        <v>1243550</v>
      </c>
      <c r="Y302" s="415">
        <f t="shared" si="185"/>
        <v>1255450</v>
      </c>
      <c r="Z302" s="416">
        <f t="shared" si="186"/>
        <v>107210.12856380067</v>
      </c>
      <c r="AA302" s="417">
        <f t="shared" si="187"/>
        <v>8.5395777262177439E-2</v>
      </c>
      <c r="AB302" s="418">
        <f t="shared" si="188"/>
        <v>1130500</v>
      </c>
      <c r="AC302" s="419" t="str">
        <f t="shared" si="189"/>
        <v>MENOR VALOR</v>
      </c>
    </row>
    <row r="303" spans="1:29" s="1" customFormat="1" ht="15.75" customHeight="1">
      <c r="A303" s="14">
        <f t="shared" si="190"/>
        <v>283</v>
      </c>
      <c r="B303" s="15">
        <v>31181701</v>
      </c>
      <c r="C303" s="738" t="s">
        <v>1853</v>
      </c>
      <c r="D303" s="738"/>
      <c r="E303" s="21" t="s">
        <v>32</v>
      </c>
      <c r="F303" s="14">
        <v>1</v>
      </c>
      <c r="G303" s="737" t="s">
        <v>1916</v>
      </c>
      <c r="H303" s="737"/>
      <c r="I303" s="16">
        <v>1428000</v>
      </c>
      <c r="J303" s="17">
        <v>0.19</v>
      </c>
      <c r="K303" s="18">
        <f t="shared" si="175"/>
        <v>271320</v>
      </c>
      <c r="L303" s="18">
        <f t="shared" si="176"/>
        <v>1699320</v>
      </c>
      <c r="M303" s="16">
        <v>1742000</v>
      </c>
      <c r="N303" s="17">
        <v>0.19</v>
      </c>
      <c r="O303" s="18">
        <f t="shared" si="177"/>
        <v>330980</v>
      </c>
      <c r="P303" s="18">
        <f t="shared" si="178"/>
        <v>2072980</v>
      </c>
      <c r="Q303" s="16">
        <v>1556000</v>
      </c>
      <c r="R303" s="17">
        <v>0.19</v>
      </c>
      <c r="S303" s="18">
        <f t="shared" si="179"/>
        <v>295640</v>
      </c>
      <c r="T303" s="18">
        <f t="shared" si="180"/>
        <v>1851640</v>
      </c>
      <c r="U303" s="415">
        <f t="shared" si="181"/>
        <v>1699320</v>
      </c>
      <c r="V303" s="415">
        <f t="shared" si="182"/>
        <v>1862278.5573016845</v>
      </c>
      <c r="W303" s="415">
        <f t="shared" si="183"/>
        <v>1868424.7505702334</v>
      </c>
      <c r="X303" s="415">
        <f t="shared" si="184"/>
        <v>1851640</v>
      </c>
      <c r="Y303" s="415">
        <f t="shared" si="185"/>
        <v>1874646.6666666667</v>
      </c>
      <c r="Z303" s="416">
        <f t="shared" si="186"/>
        <v>153411.05769214363</v>
      </c>
      <c r="AA303" s="417">
        <f t="shared" si="187"/>
        <v>8.1834652054686013E-2</v>
      </c>
      <c r="AB303" s="418">
        <f t="shared" si="188"/>
        <v>1699320</v>
      </c>
      <c r="AC303" s="419" t="str">
        <f t="shared" si="189"/>
        <v>MENOR VALOR</v>
      </c>
    </row>
    <row r="304" spans="1:29" s="1" customFormat="1" ht="27" customHeight="1">
      <c r="A304" s="743" t="s">
        <v>1854</v>
      </c>
      <c r="B304" s="743"/>
      <c r="C304" s="743"/>
      <c r="D304" s="743"/>
      <c r="E304" s="743"/>
      <c r="F304" s="34"/>
      <c r="G304" s="34"/>
      <c r="H304" s="34"/>
      <c r="I304" s="32"/>
      <c r="J304" s="17"/>
      <c r="K304" s="18"/>
      <c r="L304" s="18"/>
      <c r="M304" s="32"/>
      <c r="N304" s="17"/>
      <c r="O304" s="18"/>
      <c r="P304" s="18"/>
      <c r="Q304" s="32"/>
      <c r="R304" s="17"/>
      <c r="S304" s="18"/>
      <c r="T304" s="18"/>
      <c r="U304" s="415"/>
      <c r="V304" s="415"/>
      <c r="W304" s="415"/>
      <c r="X304" s="415"/>
      <c r="Y304" s="415"/>
      <c r="Z304" s="416"/>
      <c r="AA304" s="417"/>
      <c r="AB304" s="418"/>
      <c r="AC304" s="419"/>
    </row>
    <row r="305" spans="1:29" s="1" customFormat="1" ht="15.75" customHeight="1">
      <c r="A305" s="14">
        <f>A303+1</f>
        <v>284</v>
      </c>
      <c r="B305" s="15">
        <v>40161513</v>
      </c>
      <c r="C305" s="738" t="s">
        <v>1759</v>
      </c>
      <c r="D305" s="738"/>
      <c r="E305" s="21" t="s">
        <v>32</v>
      </c>
      <c r="F305" s="14">
        <v>1</v>
      </c>
      <c r="G305" s="737" t="s">
        <v>1916</v>
      </c>
      <c r="H305" s="737"/>
      <c r="I305" s="16">
        <v>450000</v>
      </c>
      <c r="J305" s="17">
        <v>0.19</v>
      </c>
      <c r="K305" s="18">
        <f t="shared" si="175"/>
        <v>85500</v>
      </c>
      <c r="L305" s="18">
        <f t="shared" si="176"/>
        <v>535500</v>
      </c>
      <c r="M305" s="16">
        <v>539000</v>
      </c>
      <c r="N305" s="17">
        <v>0.19</v>
      </c>
      <c r="O305" s="18">
        <f t="shared" si="177"/>
        <v>102410</v>
      </c>
      <c r="P305" s="18">
        <f t="shared" si="178"/>
        <v>641410</v>
      </c>
      <c r="Q305" s="16">
        <v>486000</v>
      </c>
      <c r="R305" s="17">
        <v>0.19</v>
      </c>
      <c r="S305" s="18">
        <f t="shared" si="179"/>
        <v>92340</v>
      </c>
      <c r="T305" s="18">
        <f t="shared" si="180"/>
        <v>578340</v>
      </c>
      <c r="U305" s="415">
        <f t="shared" ref="U305:U319" si="191">MIN(H305,L305,P305,T305)</f>
        <v>535500</v>
      </c>
      <c r="V305" s="415">
        <f t="shared" ref="V305:V319" si="192">HARMEAN(H305,L305,P305,T305)</f>
        <v>581895.42784608493</v>
      </c>
      <c r="W305" s="415">
        <f t="shared" ref="W305:W319" si="193">GEOMEAN(H305,L305,P305,T305)</f>
        <v>583480.22819715354</v>
      </c>
      <c r="X305" s="415">
        <f t="shared" ref="X305:X319" si="194">MEDIAN(H305,L305,P305,T305)</f>
        <v>578340</v>
      </c>
      <c r="Y305" s="415">
        <f t="shared" ref="Y305:Y319" si="195">AVERAGE(H305,L305,P305,T305)</f>
        <v>585083.33333333337</v>
      </c>
      <c r="Z305" s="416">
        <f t="shared" ref="Z305:Z319" si="196">_xlfn.STDEV.P(H305,L305,P305,T305)</f>
        <v>43499.704468983335</v>
      </c>
      <c r="AA305" s="417">
        <f t="shared" ref="AA305:AA319" si="197">+Z305/Y305</f>
        <v>7.4347878311892893E-2</v>
      </c>
      <c r="AB305" s="418">
        <f t="shared" ref="AB305:AB319" si="198">IF(AA305&lt;=0.15,U305,V305)</f>
        <v>535500</v>
      </c>
      <c r="AC305" s="419" t="str">
        <f t="shared" ref="AC305:AC319" si="199">IF(AB305=U305,$U$5,IF(AB305=V305,$V$5,IF(AB305=W305,$W$5,IF(AB305=X305,$X$5,IF(AB305=Y305,$Y$5,"ERROR")))))</f>
        <v>MENOR VALOR</v>
      </c>
    </row>
    <row r="306" spans="1:29" s="1" customFormat="1" ht="15.75" customHeight="1">
      <c r="A306" s="14">
        <f t="shared" ref="A306:A319" si="200">+A305+1</f>
        <v>285</v>
      </c>
      <c r="B306" s="15">
        <v>40161504</v>
      </c>
      <c r="C306" s="738" t="s">
        <v>1730</v>
      </c>
      <c r="D306" s="738"/>
      <c r="E306" s="21" t="s">
        <v>32</v>
      </c>
      <c r="F306" s="14">
        <v>1</v>
      </c>
      <c r="G306" s="737" t="s">
        <v>1916</v>
      </c>
      <c r="H306" s="737"/>
      <c r="I306" s="16">
        <v>620000</v>
      </c>
      <c r="J306" s="17">
        <v>0.19</v>
      </c>
      <c r="K306" s="18">
        <f t="shared" si="175"/>
        <v>117800</v>
      </c>
      <c r="L306" s="18">
        <f t="shared" si="176"/>
        <v>737800</v>
      </c>
      <c r="M306" s="16">
        <v>742000</v>
      </c>
      <c r="N306" s="17">
        <v>0.19</v>
      </c>
      <c r="O306" s="18">
        <f t="shared" si="177"/>
        <v>140980</v>
      </c>
      <c r="P306" s="18">
        <f t="shared" si="178"/>
        <v>882980</v>
      </c>
      <c r="Q306" s="16">
        <v>669000</v>
      </c>
      <c r="R306" s="17">
        <v>0.19</v>
      </c>
      <c r="S306" s="18">
        <f t="shared" si="179"/>
        <v>127110</v>
      </c>
      <c r="T306" s="18">
        <f t="shared" si="180"/>
        <v>796110</v>
      </c>
      <c r="U306" s="415">
        <f t="shared" si="191"/>
        <v>737800</v>
      </c>
      <c r="V306" s="415">
        <f t="shared" si="192"/>
        <v>801278.37674242898</v>
      </c>
      <c r="W306" s="415">
        <f t="shared" si="193"/>
        <v>803441.38605566055</v>
      </c>
      <c r="X306" s="415">
        <f t="shared" si="194"/>
        <v>796110</v>
      </c>
      <c r="Y306" s="415">
        <f t="shared" si="195"/>
        <v>805630</v>
      </c>
      <c r="Z306" s="416">
        <f t="shared" si="196"/>
        <v>59650.5428866047</v>
      </c>
      <c r="AA306" s="417">
        <f t="shared" si="197"/>
        <v>7.4042107278284947E-2</v>
      </c>
      <c r="AB306" s="418">
        <f t="shared" si="198"/>
        <v>737800</v>
      </c>
      <c r="AC306" s="419" t="str">
        <f t="shared" si="199"/>
        <v>MENOR VALOR</v>
      </c>
    </row>
    <row r="307" spans="1:29" s="1" customFormat="1" ht="15.75" customHeight="1">
      <c r="A307" s="14">
        <f t="shared" si="200"/>
        <v>286</v>
      </c>
      <c r="B307" s="15">
        <v>78181504</v>
      </c>
      <c r="C307" s="738" t="s">
        <v>1775</v>
      </c>
      <c r="D307" s="738"/>
      <c r="E307" s="21" t="s">
        <v>32</v>
      </c>
      <c r="F307" s="14">
        <v>1</v>
      </c>
      <c r="G307" s="737" t="s">
        <v>1916</v>
      </c>
      <c r="H307" s="737"/>
      <c r="I307" s="16">
        <v>468000</v>
      </c>
      <c r="J307" s="17">
        <v>0.19</v>
      </c>
      <c r="K307" s="18">
        <f t="shared" si="175"/>
        <v>88920</v>
      </c>
      <c r="L307" s="18">
        <f t="shared" si="176"/>
        <v>556920</v>
      </c>
      <c r="M307" s="16">
        <v>555000</v>
      </c>
      <c r="N307" s="17">
        <v>0.19</v>
      </c>
      <c r="O307" s="18">
        <f t="shared" si="177"/>
        <v>105450</v>
      </c>
      <c r="P307" s="18">
        <f t="shared" si="178"/>
        <v>660450</v>
      </c>
      <c r="Q307" s="16">
        <v>505000</v>
      </c>
      <c r="R307" s="17">
        <v>0.19</v>
      </c>
      <c r="S307" s="18">
        <f t="shared" si="179"/>
        <v>95950</v>
      </c>
      <c r="T307" s="18">
        <f t="shared" si="180"/>
        <v>600950</v>
      </c>
      <c r="U307" s="415">
        <f t="shared" si="191"/>
        <v>556920</v>
      </c>
      <c r="V307" s="415">
        <f t="shared" si="192"/>
        <v>603167.69905520033</v>
      </c>
      <c r="W307" s="415">
        <f t="shared" si="193"/>
        <v>604630.93883333623</v>
      </c>
      <c r="X307" s="415">
        <f t="shared" si="194"/>
        <v>600950</v>
      </c>
      <c r="Y307" s="415">
        <f t="shared" si="195"/>
        <v>606106.66666666663</v>
      </c>
      <c r="Z307" s="416">
        <f t="shared" si="196"/>
        <v>42422.939025432403</v>
      </c>
      <c r="AA307" s="417">
        <f t="shared" si="197"/>
        <v>6.9992529959686536E-2</v>
      </c>
      <c r="AB307" s="418">
        <f t="shared" si="198"/>
        <v>556920</v>
      </c>
      <c r="AC307" s="419" t="str">
        <f t="shared" si="199"/>
        <v>MENOR VALOR</v>
      </c>
    </row>
    <row r="308" spans="1:29" s="1" customFormat="1" ht="15.75" customHeight="1">
      <c r="A308" s="14">
        <f t="shared" si="200"/>
        <v>287</v>
      </c>
      <c r="B308" s="15">
        <v>40161504</v>
      </c>
      <c r="C308" s="738" t="s">
        <v>1761</v>
      </c>
      <c r="D308" s="738"/>
      <c r="E308" s="21" t="s">
        <v>32</v>
      </c>
      <c r="F308" s="14">
        <v>1</v>
      </c>
      <c r="G308" s="737" t="s">
        <v>1916</v>
      </c>
      <c r="H308" s="737"/>
      <c r="I308" s="16">
        <v>450000</v>
      </c>
      <c r="J308" s="17">
        <v>0.19</v>
      </c>
      <c r="K308" s="18">
        <f t="shared" si="175"/>
        <v>85500</v>
      </c>
      <c r="L308" s="18">
        <f t="shared" si="176"/>
        <v>535500</v>
      </c>
      <c r="M308" s="16">
        <v>549000</v>
      </c>
      <c r="N308" s="17">
        <v>0.19</v>
      </c>
      <c r="O308" s="18">
        <f t="shared" si="177"/>
        <v>104310</v>
      </c>
      <c r="P308" s="18">
        <f t="shared" si="178"/>
        <v>653310</v>
      </c>
      <c r="Q308" s="16">
        <v>495000</v>
      </c>
      <c r="R308" s="17">
        <v>0.19</v>
      </c>
      <c r="S308" s="18">
        <f t="shared" si="179"/>
        <v>94050</v>
      </c>
      <c r="T308" s="18">
        <f t="shared" si="180"/>
        <v>589050</v>
      </c>
      <c r="U308" s="415">
        <f t="shared" si="191"/>
        <v>535500</v>
      </c>
      <c r="V308" s="415">
        <f t="shared" si="192"/>
        <v>588728.29055161111</v>
      </c>
      <c r="W308" s="415">
        <f t="shared" si="193"/>
        <v>590668.27736215736</v>
      </c>
      <c r="X308" s="415">
        <f t="shared" si="194"/>
        <v>589050</v>
      </c>
      <c r="Y308" s="415">
        <f t="shared" si="195"/>
        <v>592620</v>
      </c>
      <c r="Z308" s="416">
        <f t="shared" si="196"/>
        <v>48161.933100738388</v>
      </c>
      <c r="AA308" s="417">
        <f t="shared" si="197"/>
        <v>8.1269503392964099E-2</v>
      </c>
      <c r="AB308" s="418">
        <f t="shared" si="198"/>
        <v>535500</v>
      </c>
      <c r="AC308" s="419" t="str">
        <f t="shared" si="199"/>
        <v>MENOR VALOR</v>
      </c>
    </row>
    <row r="309" spans="1:29" s="1" customFormat="1" ht="15.75" customHeight="1">
      <c r="A309" s="14">
        <f t="shared" si="200"/>
        <v>288</v>
      </c>
      <c r="B309" s="15">
        <v>40161505</v>
      </c>
      <c r="C309" s="738" t="s">
        <v>1855</v>
      </c>
      <c r="D309" s="738"/>
      <c r="E309" s="21" t="s">
        <v>32</v>
      </c>
      <c r="F309" s="14">
        <v>1</v>
      </c>
      <c r="G309" s="737" t="s">
        <v>1916</v>
      </c>
      <c r="H309" s="737"/>
      <c r="I309" s="16">
        <v>571000</v>
      </c>
      <c r="J309" s="17">
        <v>0.19</v>
      </c>
      <c r="K309" s="18">
        <f t="shared" si="175"/>
        <v>108490</v>
      </c>
      <c r="L309" s="18">
        <f t="shared" si="176"/>
        <v>679490</v>
      </c>
      <c r="M309" s="16">
        <v>690000</v>
      </c>
      <c r="N309" s="17">
        <v>0.19</v>
      </c>
      <c r="O309" s="18">
        <f t="shared" si="177"/>
        <v>131100</v>
      </c>
      <c r="P309" s="18">
        <f t="shared" si="178"/>
        <v>821100</v>
      </c>
      <c r="Q309" s="16">
        <v>628000</v>
      </c>
      <c r="R309" s="17">
        <v>0.19</v>
      </c>
      <c r="S309" s="18">
        <f t="shared" si="179"/>
        <v>119320</v>
      </c>
      <c r="T309" s="18">
        <f t="shared" si="180"/>
        <v>747320</v>
      </c>
      <c r="U309" s="415">
        <f t="shared" si="191"/>
        <v>679490</v>
      </c>
      <c r="V309" s="415">
        <f t="shared" si="192"/>
        <v>744844.68343820469</v>
      </c>
      <c r="W309" s="415">
        <f t="shared" si="193"/>
        <v>747071.05296114134</v>
      </c>
      <c r="X309" s="415">
        <f t="shared" si="194"/>
        <v>747320</v>
      </c>
      <c r="Y309" s="415">
        <f t="shared" si="195"/>
        <v>749303.33333333337</v>
      </c>
      <c r="Z309" s="416">
        <f t="shared" si="196"/>
        <v>57829.048256237293</v>
      </c>
      <c r="AA309" s="417">
        <f t="shared" si="197"/>
        <v>7.7177086613214888E-2</v>
      </c>
      <c r="AB309" s="418">
        <f t="shared" si="198"/>
        <v>679490</v>
      </c>
      <c r="AC309" s="419" t="str">
        <f t="shared" si="199"/>
        <v>MENOR VALOR</v>
      </c>
    </row>
    <row r="310" spans="1:29" s="1" customFormat="1" ht="15.75" customHeight="1">
      <c r="A310" s="14">
        <f t="shared" si="200"/>
        <v>289</v>
      </c>
      <c r="B310" s="15">
        <v>40161505</v>
      </c>
      <c r="C310" s="738" t="s">
        <v>1856</v>
      </c>
      <c r="D310" s="738"/>
      <c r="E310" s="21" t="s">
        <v>32</v>
      </c>
      <c r="F310" s="14">
        <v>1</v>
      </c>
      <c r="G310" s="737" t="s">
        <v>1916</v>
      </c>
      <c r="H310" s="737"/>
      <c r="I310" s="16">
        <v>535000</v>
      </c>
      <c r="J310" s="17">
        <v>0.19</v>
      </c>
      <c r="K310" s="18">
        <f t="shared" si="175"/>
        <v>101650</v>
      </c>
      <c r="L310" s="18">
        <f t="shared" si="176"/>
        <v>636650</v>
      </c>
      <c r="M310" s="16">
        <v>634000</v>
      </c>
      <c r="N310" s="17">
        <v>0.19</v>
      </c>
      <c r="O310" s="18">
        <f t="shared" si="177"/>
        <v>120460</v>
      </c>
      <c r="P310" s="18">
        <f t="shared" si="178"/>
        <v>754460</v>
      </c>
      <c r="Q310" s="16">
        <v>577000</v>
      </c>
      <c r="R310" s="17">
        <v>0.19</v>
      </c>
      <c r="S310" s="18">
        <f t="shared" si="179"/>
        <v>109630</v>
      </c>
      <c r="T310" s="18">
        <f t="shared" si="180"/>
        <v>686630</v>
      </c>
      <c r="U310" s="415">
        <f t="shared" si="191"/>
        <v>636650</v>
      </c>
      <c r="V310" s="415">
        <f t="shared" si="192"/>
        <v>689249.30586177611</v>
      </c>
      <c r="W310" s="415">
        <f t="shared" si="193"/>
        <v>690907.50844891916</v>
      </c>
      <c r="X310" s="415">
        <f t="shared" si="194"/>
        <v>686630</v>
      </c>
      <c r="Y310" s="415">
        <f t="shared" si="195"/>
        <v>692580</v>
      </c>
      <c r="Z310" s="416">
        <f t="shared" si="196"/>
        <v>48279.401404739889</v>
      </c>
      <c r="AA310" s="417">
        <f t="shared" si="197"/>
        <v>6.9709494072511313E-2</v>
      </c>
      <c r="AB310" s="418">
        <f t="shared" si="198"/>
        <v>636650</v>
      </c>
      <c r="AC310" s="419" t="str">
        <f t="shared" si="199"/>
        <v>MENOR VALOR</v>
      </c>
    </row>
    <row r="311" spans="1:29" s="1" customFormat="1" ht="15.75" customHeight="1">
      <c r="A311" s="14">
        <f t="shared" si="200"/>
        <v>290</v>
      </c>
      <c r="B311" s="15">
        <v>40161505</v>
      </c>
      <c r="C311" s="738" t="s">
        <v>1857</v>
      </c>
      <c r="D311" s="738"/>
      <c r="E311" s="21" t="s">
        <v>32</v>
      </c>
      <c r="F311" s="14">
        <v>1</v>
      </c>
      <c r="G311" s="737" t="s">
        <v>1916</v>
      </c>
      <c r="H311" s="737"/>
      <c r="I311" s="16">
        <v>618000</v>
      </c>
      <c r="J311" s="17">
        <v>0.19</v>
      </c>
      <c r="K311" s="18">
        <f t="shared" si="175"/>
        <v>117420</v>
      </c>
      <c r="L311" s="18">
        <f t="shared" si="176"/>
        <v>735420</v>
      </c>
      <c r="M311" s="16">
        <v>747000</v>
      </c>
      <c r="N311" s="17">
        <v>0.19</v>
      </c>
      <c r="O311" s="18">
        <f t="shared" si="177"/>
        <v>141930</v>
      </c>
      <c r="P311" s="18">
        <f t="shared" si="178"/>
        <v>888930</v>
      </c>
      <c r="Q311" s="16">
        <v>667000</v>
      </c>
      <c r="R311" s="17">
        <v>0.19</v>
      </c>
      <c r="S311" s="18">
        <f t="shared" si="179"/>
        <v>126730</v>
      </c>
      <c r="T311" s="18">
        <f t="shared" si="180"/>
        <v>793730</v>
      </c>
      <c r="U311" s="415">
        <f t="shared" si="191"/>
        <v>735420</v>
      </c>
      <c r="V311" s="415">
        <f t="shared" si="192"/>
        <v>801155.91981931357</v>
      </c>
      <c r="W311" s="415">
        <f t="shared" si="193"/>
        <v>803572.86852571601</v>
      </c>
      <c r="X311" s="415">
        <f t="shared" si="194"/>
        <v>793730</v>
      </c>
      <c r="Y311" s="415">
        <f t="shared" si="195"/>
        <v>806026.66666666663</v>
      </c>
      <c r="Z311" s="416">
        <f t="shared" si="196"/>
        <v>63270.509366967766</v>
      </c>
      <c r="AA311" s="417">
        <f t="shared" si="197"/>
        <v>7.8496794192459848E-2</v>
      </c>
      <c r="AB311" s="418">
        <f t="shared" si="198"/>
        <v>735420</v>
      </c>
      <c r="AC311" s="419" t="str">
        <f t="shared" si="199"/>
        <v>MENOR VALOR</v>
      </c>
    </row>
    <row r="312" spans="1:29" s="1" customFormat="1" ht="15.75" customHeight="1">
      <c r="A312" s="14">
        <f t="shared" si="200"/>
        <v>291</v>
      </c>
      <c r="B312" s="15">
        <v>40161504</v>
      </c>
      <c r="C312" s="738" t="s">
        <v>1858</v>
      </c>
      <c r="D312" s="738"/>
      <c r="E312" s="21" t="s">
        <v>32</v>
      </c>
      <c r="F312" s="14">
        <v>1</v>
      </c>
      <c r="G312" s="737" t="s">
        <v>1916</v>
      </c>
      <c r="H312" s="737"/>
      <c r="I312" s="16">
        <v>814000</v>
      </c>
      <c r="J312" s="17">
        <v>0.19</v>
      </c>
      <c r="K312" s="18">
        <f t="shared" si="175"/>
        <v>154660</v>
      </c>
      <c r="L312" s="18">
        <f t="shared" si="176"/>
        <v>968660</v>
      </c>
      <c r="M312" s="16">
        <v>975000</v>
      </c>
      <c r="N312" s="17">
        <v>0.19</v>
      </c>
      <c r="O312" s="18">
        <f t="shared" si="177"/>
        <v>185250</v>
      </c>
      <c r="P312" s="18">
        <f t="shared" si="178"/>
        <v>1160250</v>
      </c>
      <c r="Q312" s="16">
        <v>887000</v>
      </c>
      <c r="R312" s="17">
        <v>0.19</v>
      </c>
      <c r="S312" s="18">
        <f t="shared" si="179"/>
        <v>168530</v>
      </c>
      <c r="T312" s="18">
        <f t="shared" si="180"/>
        <v>1055530</v>
      </c>
      <c r="U312" s="415">
        <f t="shared" si="191"/>
        <v>968660</v>
      </c>
      <c r="V312" s="415">
        <f t="shared" si="192"/>
        <v>1055732.6375250842</v>
      </c>
      <c r="W312" s="415">
        <f t="shared" si="193"/>
        <v>1058598.257690022</v>
      </c>
      <c r="X312" s="415">
        <f t="shared" si="194"/>
        <v>1055530</v>
      </c>
      <c r="Y312" s="415">
        <f t="shared" si="195"/>
        <v>1061480</v>
      </c>
      <c r="Z312" s="416">
        <f t="shared" si="196"/>
        <v>78329.364012908132</v>
      </c>
      <c r="AA312" s="417">
        <f t="shared" si="197"/>
        <v>7.3792595256536281E-2</v>
      </c>
      <c r="AB312" s="418">
        <f t="shared" si="198"/>
        <v>968660</v>
      </c>
      <c r="AC312" s="419" t="str">
        <f t="shared" si="199"/>
        <v>MENOR VALOR</v>
      </c>
    </row>
    <row r="313" spans="1:29" s="1" customFormat="1" ht="15.75" customHeight="1">
      <c r="A313" s="14">
        <f t="shared" si="200"/>
        <v>292</v>
      </c>
      <c r="B313" s="15">
        <v>78181507</v>
      </c>
      <c r="C313" s="738" t="s">
        <v>1859</v>
      </c>
      <c r="D313" s="738"/>
      <c r="E313" s="21" t="s">
        <v>32</v>
      </c>
      <c r="F313" s="14">
        <v>1</v>
      </c>
      <c r="G313" s="737" t="s">
        <v>1916</v>
      </c>
      <c r="H313" s="737"/>
      <c r="I313" s="16">
        <v>571000</v>
      </c>
      <c r="J313" s="17">
        <v>0.19</v>
      </c>
      <c r="K313" s="18">
        <f t="shared" si="175"/>
        <v>108490</v>
      </c>
      <c r="L313" s="18">
        <f t="shared" si="176"/>
        <v>679490</v>
      </c>
      <c r="M313" s="16">
        <v>690000</v>
      </c>
      <c r="N313" s="17">
        <v>0.19</v>
      </c>
      <c r="O313" s="18">
        <f t="shared" si="177"/>
        <v>131100</v>
      </c>
      <c r="P313" s="18">
        <f t="shared" si="178"/>
        <v>821100</v>
      </c>
      <c r="Q313" s="16">
        <v>628000</v>
      </c>
      <c r="R313" s="17">
        <v>0.19</v>
      </c>
      <c r="S313" s="18">
        <f t="shared" si="179"/>
        <v>119320</v>
      </c>
      <c r="T313" s="18">
        <f t="shared" si="180"/>
        <v>747320</v>
      </c>
      <c r="U313" s="415">
        <f t="shared" si="191"/>
        <v>679490</v>
      </c>
      <c r="V313" s="415">
        <f t="shared" si="192"/>
        <v>744844.68343820469</v>
      </c>
      <c r="W313" s="415">
        <f t="shared" si="193"/>
        <v>747071.05296114134</v>
      </c>
      <c r="X313" s="415">
        <f t="shared" si="194"/>
        <v>747320</v>
      </c>
      <c r="Y313" s="415">
        <f t="shared" si="195"/>
        <v>749303.33333333337</v>
      </c>
      <c r="Z313" s="416">
        <f t="shared" si="196"/>
        <v>57829.048256237293</v>
      </c>
      <c r="AA313" s="417">
        <f t="shared" si="197"/>
        <v>7.7177086613214888E-2</v>
      </c>
      <c r="AB313" s="418">
        <f t="shared" si="198"/>
        <v>679490</v>
      </c>
      <c r="AC313" s="419" t="str">
        <f t="shared" si="199"/>
        <v>MENOR VALOR</v>
      </c>
    </row>
    <row r="314" spans="1:29" s="1" customFormat="1" ht="15.75" customHeight="1">
      <c r="A314" s="14">
        <f t="shared" si="200"/>
        <v>293</v>
      </c>
      <c r="B314" s="15">
        <v>78181507</v>
      </c>
      <c r="C314" s="738" t="s">
        <v>1860</v>
      </c>
      <c r="D314" s="738"/>
      <c r="E314" s="21" t="s">
        <v>32</v>
      </c>
      <c r="F314" s="14">
        <v>1</v>
      </c>
      <c r="G314" s="737" t="s">
        <v>1916</v>
      </c>
      <c r="H314" s="737"/>
      <c r="I314" s="16">
        <v>397000</v>
      </c>
      <c r="J314" s="17">
        <v>0.19</v>
      </c>
      <c r="K314" s="18">
        <f t="shared" si="175"/>
        <v>75430</v>
      </c>
      <c r="L314" s="18">
        <f t="shared" si="176"/>
        <v>472430</v>
      </c>
      <c r="M314" s="16">
        <v>479000</v>
      </c>
      <c r="N314" s="17">
        <v>0.19</v>
      </c>
      <c r="O314" s="18">
        <f t="shared" si="177"/>
        <v>91010</v>
      </c>
      <c r="P314" s="18">
        <f t="shared" si="178"/>
        <v>570010</v>
      </c>
      <c r="Q314" s="16">
        <v>428000</v>
      </c>
      <c r="R314" s="17">
        <v>0.19</v>
      </c>
      <c r="S314" s="18">
        <f t="shared" si="179"/>
        <v>81320</v>
      </c>
      <c r="T314" s="18">
        <f t="shared" si="180"/>
        <v>509320</v>
      </c>
      <c r="U314" s="415">
        <f t="shared" si="191"/>
        <v>472430</v>
      </c>
      <c r="V314" s="415">
        <f t="shared" si="192"/>
        <v>514185.25065874355</v>
      </c>
      <c r="W314" s="415">
        <f t="shared" si="193"/>
        <v>515707.63102054107</v>
      </c>
      <c r="X314" s="415">
        <f t="shared" si="194"/>
        <v>509320</v>
      </c>
      <c r="Y314" s="415">
        <f t="shared" si="195"/>
        <v>517253.33333333331</v>
      </c>
      <c r="Z314" s="416">
        <f t="shared" si="196"/>
        <v>40229.901262065701</v>
      </c>
      <c r="AA314" s="417">
        <f t="shared" si="197"/>
        <v>7.7776011616614113E-2</v>
      </c>
      <c r="AB314" s="418">
        <f t="shared" si="198"/>
        <v>472430</v>
      </c>
      <c r="AC314" s="419" t="str">
        <f t="shared" si="199"/>
        <v>MENOR VALOR</v>
      </c>
    </row>
    <row r="315" spans="1:29" s="1" customFormat="1" ht="15.75" customHeight="1">
      <c r="A315" s="14">
        <f t="shared" si="200"/>
        <v>294</v>
      </c>
      <c r="B315" s="15">
        <v>40161513</v>
      </c>
      <c r="C315" s="738" t="s">
        <v>1861</v>
      </c>
      <c r="D315" s="738"/>
      <c r="E315" s="21" t="s">
        <v>32</v>
      </c>
      <c r="F315" s="14">
        <v>1</v>
      </c>
      <c r="G315" s="737" t="s">
        <v>1916</v>
      </c>
      <c r="H315" s="737"/>
      <c r="I315" s="16">
        <v>480000</v>
      </c>
      <c r="J315" s="17">
        <v>0.19</v>
      </c>
      <c r="K315" s="18">
        <f t="shared" si="175"/>
        <v>91200</v>
      </c>
      <c r="L315" s="18">
        <f t="shared" si="176"/>
        <v>571200</v>
      </c>
      <c r="M315" s="16">
        <v>575000</v>
      </c>
      <c r="N315" s="17">
        <v>0.19</v>
      </c>
      <c r="O315" s="18">
        <f t="shared" si="177"/>
        <v>109250</v>
      </c>
      <c r="P315" s="18">
        <f t="shared" si="178"/>
        <v>684250</v>
      </c>
      <c r="Q315" s="16">
        <v>523000</v>
      </c>
      <c r="R315" s="17">
        <v>0.19</v>
      </c>
      <c r="S315" s="18">
        <f t="shared" si="179"/>
        <v>99370</v>
      </c>
      <c r="T315" s="18">
        <f t="shared" si="180"/>
        <v>622370</v>
      </c>
      <c r="U315" s="415">
        <f t="shared" si="191"/>
        <v>571200</v>
      </c>
      <c r="V315" s="415">
        <f t="shared" si="192"/>
        <v>622546.68897573592</v>
      </c>
      <c r="W315" s="415">
        <f t="shared" si="193"/>
        <v>624238.5019733276</v>
      </c>
      <c r="X315" s="415">
        <f t="shared" si="194"/>
        <v>622370</v>
      </c>
      <c r="Y315" s="415">
        <f t="shared" si="195"/>
        <v>625940</v>
      </c>
      <c r="Z315" s="416">
        <f t="shared" si="196"/>
        <v>46221.454614352704</v>
      </c>
      <c r="AA315" s="417">
        <f t="shared" si="197"/>
        <v>7.3843267109232044E-2</v>
      </c>
      <c r="AB315" s="418">
        <f t="shared" si="198"/>
        <v>571200</v>
      </c>
      <c r="AC315" s="419" t="str">
        <f t="shared" si="199"/>
        <v>MENOR VALOR</v>
      </c>
    </row>
    <row r="316" spans="1:29" s="1" customFormat="1" ht="15.75" customHeight="1">
      <c r="A316" s="14">
        <f t="shared" si="200"/>
        <v>295</v>
      </c>
      <c r="B316" s="15">
        <v>40141736</v>
      </c>
      <c r="C316" s="738" t="s">
        <v>1738</v>
      </c>
      <c r="D316" s="738"/>
      <c r="E316" s="21" t="s">
        <v>32</v>
      </c>
      <c r="F316" s="14">
        <v>1</v>
      </c>
      <c r="G316" s="737" t="s">
        <v>1916</v>
      </c>
      <c r="H316" s="737"/>
      <c r="I316" s="16">
        <v>85000</v>
      </c>
      <c r="J316" s="17">
        <v>0.19</v>
      </c>
      <c r="K316" s="18">
        <f t="shared" si="175"/>
        <v>16150</v>
      </c>
      <c r="L316" s="18">
        <f t="shared" si="176"/>
        <v>101150</v>
      </c>
      <c r="M316" s="16">
        <v>103000</v>
      </c>
      <c r="N316" s="17">
        <v>0.19</v>
      </c>
      <c r="O316" s="18">
        <f t="shared" si="177"/>
        <v>19570</v>
      </c>
      <c r="P316" s="18">
        <f t="shared" si="178"/>
        <v>122570</v>
      </c>
      <c r="Q316" s="16">
        <v>93000</v>
      </c>
      <c r="R316" s="17">
        <v>0.19</v>
      </c>
      <c r="S316" s="18">
        <f t="shared" si="179"/>
        <v>17670</v>
      </c>
      <c r="T316" s="18">
        <f t="shared" si="180"/>
        <v>110670</v>
      </c>
      <c r="U316" s="415">
        <f t="shared" si="191"/>
        <v>101150</v>
      </c>
      <c r="V316" s="415">
        <f t="shared" si="192"/>
        <v>110779.66195358055</v>
      </c>
      <c r="W316" s="415">
        <f t="shared" si="193"/>
        <v>111120.28016740391</v>
      </c>
      <c r="X316" s="415">
        <f t="shared" si="194"/>
        <v>110670</v>
      </c>
      <c r="Y316" s="415">
        <f t="shared" si="195"/>
        <v>111463.33333333333</v>
      </c>
      <c r="Z316" s="416">
        <f t="shared" si="196"/>
        <v>8762.653073635227</v>
      </c>
      <c r="AA316" s="417">
        <f t="shared" si="197"/>
        <v>7.8614669161475165E-2</v>
      </c>
      <c r="AB316" s="418">
        <f t="shared" si="198"/>
        <v>101150</v>
      </c>
      <c r="AC316" s="419" t="str">
        <f t="shared" si="199"/>
        <v>MENOR VALOR</v>
      </c>
    </row>
    <row r="317" spans="1:29" s="1" customFormat="1" ht="15.75" customHeight="1">
      <c r="A317" s="14">
        <f t="shared" si="200"/>
        <v>296</v>
      </c>
      <c r="B317" s="15">
        <v>40151532</v>
      </c>
      <c r="C317" s="738" t="s">
        <v>1862</v>
      </c>
      <c r="D317" s="738"/>
      <c r="E317" s="21" t="s">
        <v>32</v>
      </c>
      <c r="F317" s="14">
        <v>1</v>
      </c>
      <c r="G317" s="737" t="s">
        <v>1916</v>
      </c>
      <c r="H317" s="737"/>
      <c r="I317" s="16">
        <v>14875000</v>
      </c>
      <c r="J317" s="17">
        <v>0.19</v>
      </c>
      <c r="K317" s="18">
        <f t="shared" si="175"/>
        <v>2826250</v>
      </c>
      <c r="L317" s="18">
        <f t="shared" si="176"/>
        <v>17701250</v>
      </c>
      <c r="M317" s="16">
        <v>17992000</v>
      </c>
      <c r="N317" s="17">
        <v>0.19</v>
      </c>
      <c r="O317" s="18">
        <f t="shared" si="177"/>
        <v>3418480</v>
      </c>
      <c r="P317" s="18">
        <f t="shared" si="178"/>
        <v>21410480</v>
      </c>
      <c r="Q317" s="16">
        <v>16065000</v>
      </c>
      <c r="R317" s="17">
        <v>0.19</v>
      </c>
      <c r="S317" s="18">
        <f t="shared" si="179"/>
        <v>3052350</v>
      </c>
      <c r="T317" s="18">
        <f t="shared" si="180"/>
        <v>19117350</v>
      </c>
      <c r="U317" s="415">
        <f t="shared" si="191"/>
        <v>17701250</v>
      </c>
      <c r="V317" s="415">
        <f t="shared" si="192"/>
        <v>19291638.098457307</v>
      </c>
      <c r="W317" s="415">
        <f t="shared" si="193"/>
        <v>19350224.60062008</v>
      </c>
      <c r="X317" s="415">
        <f t="shared" si="194"/>
        <v>19117350</v>
      </c>
      <c r="Y317" s="415">
        <f t="shared" si="195"/>
        <v>19409693.333333332</v>
      </c>
      <c r="Z317" s="416">
        <f t="shared" si="196"/>
        <v>1528331.3922125078</v>
      </c>
      <c r="AA317" s="417">
        <f t="shared" si="197"/>
        <v>7.8740625416673662E-2</v>
      </c>
      <c r="AB317" s="418">
        <f t="shared" si="198"/>
        <v>17701250</v>
      </c>
      <c r="AC317" s="419" t="str">
        <f t="shared" si="199"/>
        <v>MENOR VALOR</v>
      </c>
    </row>
    <row r="318" spans="1:29" s="1" customFormat="1" ht="15.75" customHeight="1">
      <c r="A318" s="14">
        <f t="shared" si="200"/>
        <v>297</v>
      </c>
      <c r="B318" s="22">
        <v>40151552</v>
      </c>
      <c r="C318" s="741" t="s">
        <v>1863</v>
      </c>
      <c r="D318" s="741"/>
      <c r="E318" s="21" t="s">
        <v>1069</v>
      </c>
      <c r="F318" s="364">
        <v>1</v>
      </c>
      <c r="G318" s="737" t="s">
        <v>1916</v>
      </c>
      <c r="H318" s="737"/>
      <c r="I318" s="16">
        <v>14875000</v>
      </c>
      <c r="J318" s="17">
        <v>0.19</v>
      </c>
      <c r="K318" s="18">
        <f t="shared" si="175"/>
        <v>2826250</v>
      </c>
      <c r="L318" s="18">
        <f t="shared" si="176"/>
        <v>17701250</v>
      </c>
      <c r="M318" s="16">
        <v>18325000</v>
      </c>
      <c r="N318" s="17">
        <v>0.19</v>
      </c>
      <c r="O318" s="18">
        <f t="shared" si="177"/>
        <v>3481750</v>
      </c>
      <c r="P318" s="18">
        <f t="shared" si="178"/>
        <v>21806750</v>
      </c>
      <c r="Q318" s="16">
        <v>16362000</v>
      </c>
      <c r="R318" s="17">
        <v>0.19</v>
      </c>
      <c r="S318" s="18">
        <f t="shared" si="179"/>
        <v>3108780</v>
      </c>
      <c r="T318" s="18">
        <f t="shared" si="180"/>
        <v>19470780</v>
      </c>
      <c r="U318" s="415">
        <f t="shared" si="191"/>
        <v>17701250</v>
      </c>
      <c r="V318" s="415">
        <f t="shared" si="192"/>
        <v>19517329.039714899</v>
      </c>
      <c r="W318" s="415">
        <f t="shared" si="193"/>
        <v>19588119.435882844</v>
      </c>
      <c r="X318" s="415">
        <f t="shared" si="194"/>
        <v>19470780</v>
      </c>
      <c r="Y318" s="415">
        <f t="shared" si="195"/>
        <v>19659593.333333332</v>
      </c>
      <c r="Z318" s="416">
        <f t="shared" si="196"/>
        <v>1681372.5382621847</v>
      </c>
      <c r="AA318" s="417">
        <f t="shared" si="197"/>
        <v>8.5524278643718199E-2</v>
      </c>
      <c r="AB318" s="418">
        <f t="shared" si="198"/>
        <v>17701250</v>
      </c>
      <c r="AC318" s="419" t="str">
        <f t="shared" si="199"/>
        <v>MENOR VALOR</v>
      </c>
    </row>
    <row r="319" spans="1:29" s="1" customFormat="1" ht="15.75" customHeight="1">
      <c r="A319" s="14">
        <f t="shared" si="200"/>
        <v>298</v>
      </c>
      <c r="B319" s="22" t="s">
        <v>1864</v>
      </c>
      <c r="C319" s="741" t="s">
        <v>1865</v>
      </c>
      <c r="D319" s="741"/>
      <c r="E319" s="21" t="s">
        <v>32</v>
      </c>
      <c r="F319" s="364">
        <v>1</v>
      </c>
      <c r="G319" s="737" t="s">
        <v>1916</v>
      </c>
      <c r="H319" s="737"/>
      <c r="I319" s="16">
        <v>8712000</v>
      </c>
      <c r="J319" s="17">
        <v>0.19</v>
      </c>
      <c r="K319" s="18">
        <f t="shared" si="175"/>
        <v>1655280</v>
      </c>
      <c r="L319" s="18">
        <f t="shared" si="176"/>
        <v>10367280</v>
      </c>
      <c r="M319" s="16">
        <v>10536000</v>
      </c>
      <c r="N319" s="17">
        <v>0.19</v>
      </c>
      <c r="O319" s="18">
        <f t="shared" si="177"/>
        <v>2001840</v>
      </c>
      <c r="P319" s="18">
        <f t="shared" si="178"/>
        <v>12537840</v>
      </c>
      <c r="Q319" s="16">
        <v>9408000</v>
      </c>
      <c r="R319" s="17">
        <v>0.19</v>
      </c>
      <c r="S319" s="18">
        <f t="shared" si="179"/>
        <v>1787520</v>
      </c>
      <c r="T319" s="18">
        <f t="shared" si="180"/>
        <v>11195520</v>
      </c>
      <c r="U319" s="415">
        <f t="shared" si="191"/>
        <v>10367280</v>
      </c>
      <c r="V319" s="415">
        <f t="shared" si="192"/>
        <v>11297847.224369435</v>
      </c>
      <c r="W319" s="415">
        <f t="shared" si="193"/>
        <v>11332105.45114723</v>
      </c>
      <c r="X319" s="415">
        <f t="shared" si="194"/>
        <v>11195520</v>
      </c>
      <c r="Y319" s="415">
        <f t="shared" si="195"/>
        <v>11366880</v>
      </c>
      <c r="Z319" s="416">
        <f t="shared" si="196"/>
        <v>894373.47366746073</v>
      </c>
      <c r="AA319" s="417">
        <f t="shared" si="197"/>
        <v>7.8682406576603317E-2</v>
      </c>
      <c r="AB319" s="418">
        <f t="shared" si="198"/>
        <v>10367280</v>
      </c>
      <c r="AC319" s="419" t="str">
        <f t="shared" si="199"/>
        <v>MENOR VALOR</v>
      </c>
    </row>
    <row r="320" spans="1:29" s="1" customFormat="1" ht="27" customHeight="1">
      <c r="A320" s="742" t="s">
        <v>1866</v>
      </c>
      <c r="B320" s="742"/>
      <c r="C320" s="742"/>
      <c r="D320" s="742"/>
      <c r="E320" s="35"/>
      <c r="F320" s="35"/>
      <c r="G320" s="35"/>
      <c r="H320" s="35"/>
      <c r="I320" s="31"/>
      <c r="J320" s="17"/>
      <c r="K320" s="18"/>
      <c r="L320" s="18"/>
      <c r="M320" s="31"/>
      <c r="N320" s="17"/>
      <c r="O320" s="18"/>
      <c r="P320" s="18"/>
      <c r="Q320" s="31"/>
      <c r="R320" s="17"/>
      <c r="S320" s="18"/>
      <c r="T320" s="18"/>
      <c r="U320" s="415"/>
      <c r="V320" s="415"/>
      <c r="W320" s="415"/>
      <c r="X320" s="415"/>
      <c r="Y320" s="415"/>
      <c r="Z320" s="416"/>
      <c r="AA320" s="417"/>
      <c r="AB320" s="418"/>
      <c r="AC320" s="419"/>
    </row>
    <row r="321" spans="1:29" s="1" customFormat="1" ht="18" customHeight="1">
      <c r="A321" s="21">
        <f>A319+1</f>
        <v>299</v>
      </c>
      <c r="B321" s="22">
        <v>40161513</v>
      </c>
      <c r="C321" s="741" t="s">
        <v>1748</v>
      </c>
      <c r="D321" s="741"/>
      <c r="E321" s="21" t="s">
        <v>1069</v>
      </c>
      <c r="F321" s="364">
        <v>1</v>
      </c>
      <c r="G321" s="737" t="s">
        <v>1916</v>
      </c>
      <c r="H321" s="737"/>
      <c r="I321" s="16">
        <v>3500000</v>
      </c>
      <c r="J321" s="17">
        <v>0.19</v>
      </c>
      <c r="K321" s="18">
        <f t="shared" si="175"/>
        <v>665000</v>
      </c>
      <c r="L321" s="18">
        <f t="shared" si="176"/>
        <v>4165000</v>
      </c>
      <c r="M321" s="16">
        <v>4196000</v>
      </c>
      <c r="N321" s="17">
        <v>0.19</v>
      </c>
      <c r="O321" s="18">
        <f t="shared" si="177"/>
        <v>797240</v>
      </c>
      <c r="P321" s="18">
        <f t="shared" si="178"/>
        <v>4993240</v>
      </c>
      <c r="Q321" s="16">
        <v>3815000</v>
      </c>
      <c r="R321" s="17">
        <v>0.19</v>
      </c>
      <c r="S321" s="18">
        <f t="shared" si="179"/>
        <v>724850</v>
      </c>
      <c r="T321" s="18">
        <f t="shared" si="180"/>
        <v>4539850</v>
      </c>
      <c r="U321" s="415">
        <f t="shared" ref="U321" si="201">MIN(H321,L321,P321,T321)</f>
        <v>4165000</v>
      </c>
      <c r="V321" s="415">
        <f t="shared" ref="V321" si="202">HARMEAN(H321,L321,P321,T321)</f>
        <v>4541062.1042795023</v>
      </c>
      <c r="W321" s="415">
        <f t="shared" ref="W321" si="203">GEOMEAN(H321,L321,P321,T321)</f>
        <v>4553510.2318154639</v>
      </c>
      <c r="X321" s="415">
        <f t="shared" ref="X321" si="204">MEDIAN(H321,L321,P321,T321)</f>
        <v>4539850</v>
      </c>
      <c r="Y321" s="415">
        <f t="shared" ref="Y321" si="205">AVERAGE(H321,L321,P321,T321)</f>
        <v>4566030</v>
      </c>
      <c r="Z321" s="416">
        <f t="shared" ref="Z321" si="206">_xlfn.STDEV.P(H321,L321,P321,T321)</f>
        <v>338633.94070884271</v>
      </c>
      <c r="AA321" s="417">
        <f t="shared" ref="AA321" si="207">+Z321/Y321</f>
        <v>7.4163757292186591E-2</v>
      </c>
      <c r="AB321" s="418">
        <f t="shared" ref="AB321" si="208">IF(AA321&lt;=0.15,U321,V321)</f>
        <v>4165000</v>
      </c>
      <c r="AC321" s="419" t="str">
        <f t="shared" ref="AC321" si="209">IF(AB321=U321,$U$5,IF(AB321=V321,$V$5,IF(AB321=W321,$W$5,IF(AB321=X321,$X$5,IF(AB321=Y321,$Y$5,"ERROR")))))</f>
        <v>MENOR VALOR</v>
      </c>
    </row>
    <row r="322" spans="1:29" s="1" customFormat="1" ht="28.5" customHeight="1">
      <c r="A322" s="743" t="s">
        <v>1867</v>
      </c>
      <c r="B322" s="743"/>
      <c r="C322" s="743"/>
      <c r="D322" s="743"/>
      <c r="E322" s="34"/>
      <c r="F322" s="34"/>
      <c r="G322" s="34"/>
      <c r="H322" s="34"/>
      <c r="I322" s="32"/>
      <c r="J322" s="17"/>
      <c r="K322" s="18"/>
      <c r="L322" s="18"/>
      <c r="M322" s="32"/>
      <c r="N322" s="17"/>
      <c r="O322" s="18"/>
      <c r="P322" s="18"/>
      <c r="Q322" s="32"/>
      <c r="R322" s="17"/>
      <c r="S322" s="18"/>
      <c r="T322" s="18"/>
      <c r="U322" s="415"/>
      <c r="V322" s="415"/>
      <c r="W322" s="415"/>
      <c r="X322" s="415"/>
      <c r="Y322" s="415"/>
      <c r="Z322" s="416"/>
      <c r="AA322" s="417"/>
      <c r="AB322" s="418"/>
      <c r="AC322" s="419"/>
    </row>
    <row r="323" spans="1:29" s="1" customFormat="1" ht="15" customHeight="1">
      <c r="A323" s="14">
        <f>A321+1</f>
        <v>300</v>
      </c>
      <c r="B323" s="15">
        <v>40161513</v>
      </c>
      <c r="C323" s="738" t="s">
        <v>1729</v>
      </c>
      <c r="D323" s="738"/>
      <c r="E323" s="21" t="s">
        <v>1069</v>
      </c>
      <c r="F323" s="14">
        <v>1</v>
      </c>
      <c r="G323" s="737" t="s">
        <v>1916</v>
      </c>
      <c r="H323" s="737"/>
      <c r="I323" s="16">
        <v>450000</v>
      </c>
      <c r="J323" s="17">
        <v>0.19</v>
      </c>
      <c r="K323" s="18">
        <f t="shared" si="175"/>
        <v>85500</v>
      </c>
      <c r="L323" s="18">
        <f t="shared" si="176"/>
        <v>535500</v>
      </c>
      <c r="M323" s="16">
        <v>554000</v>
      </c>
      <c r="N323" s="17">
        <v>0.19</v>
      </c>
      <c r="O323" s="18">
        <f t="shared" si="177"/>
        <v>105260</v>
      </c>
      <c r="P323" s="18">
        <f t="shared" si="178"/>
        <v>659260</v>
      </c>
      <c r="Q323" s="16">
        <v>495000</v>
      </c>
      <c r="R323" s="17">
        <v>0.19</v>
      </c>
      <c r="S323" s="18">
        <f t="shared" si="179"/>
        <v>94050</v>
      </c>
      <c r="T323" s="18">
        <f t="shared" si="180"/>
        <v>589050</v>
      </c>
      <c r="U323" s="415">
        <f t="shared" ref="U323:U339" si="210">MIN(H323,L323,P323,T323)</f>
        <v>535500</v>
      </c>
      <c r="V323" s="415">
        <f t="shared" ref="V323:V339" si="211">HARMEAN(H323,L323,P323,T323)</f>
        <v>590328.69030390738</v>
      </c>
      <c r="W323" s="415">
        <f t="shared" ref="W323:W339" si="212">GEOMEAN(H323,L323,P323,T323)</f>
        <v>592456.02518046857</v>
      </c>
      <c r="X323" s="415">
        <f t="shared" ref="X323:X339" si="213">MEDIAN(H323,L323,P323,T323)</f>
        <v>589050</v>
      </c>
      <c r="Y323" s="415">
        <f t="shared" ref="Y323:Y339" si="214">AVERAGE(H323,L323,P323,T323)</f>
        <v>594603.33333333337</v>
      </c>
      <c r="Z323" s="416">
        <f t="shared" ref="Z323:Z339" si="215">_xlfn.STDEV.P(H323,L323,P323,T323)</f>
        <v>50677.174568263195</v>
      </c>
      <c r="AA323" s="417">
        <f t="shared" ref="AA323:AA339" si="216">+Z323/Y323</f>
        <v>8.5228540990794743E-2</v>
      </c>
      <c r="AB323" s="418">
        <f t="shared" ref="AB323:AB339" si="217">IF(AA323&lt;=0.15,U323,V323)</f>
        <v>535500</v>
      </c>
      <c r="AC323" s="419" t="str">
        <f t="shared" ref="AC323:AC339" si="218">IF(AB323=U323,$U$5,IF(AB323=V323,$V$5,IF(AB323=W323,$W$5,IF(AB323=X323,$X$5,IF(AB323=Y323,$Y$5,"ERROR")))))</f>
        <v>MENOR VALOR</v>
      </c>
    </row>
    <row r="324" spans="1:29" s="1" customFormat="1" ht="15" customHeight="1">
      <c r="A324" s="14">
        <f t="shared" ref="A324:A339" si="219">+A323+1</f>
        <v>301</v>
      </c>
      <c r="B324" s="15">
        <v>40161504</v>
      </c>
      <c r="C324" s="738" t="s">
        <v>1730</v>
      </c>
      <c r="D324" s="738"/>
      <c r="E324" s="21" t="s">
        <v>1069</v>
      </c>
      <c r="F324" s="14">
        <v>1</v>
      </c>
      <c r="G324" s="737" t="s">
        <v>1916</v>
      </c>
      <c r="H324" s="737"/>
      <c r="I324" s="16">
        <v>620000</v>
      </c>
      <c r="J324" s="17">
        <v>0.19</v>
      </c>
      <c r="K324" s="18">
        <f t="shared" si="175"/>
        <v>117800</v>
      </c>
      <c r="L324" s="18">
        <f t="shared" si="176"/>
        <v>737800</v>
      </c>
      <c r="M324" s="16">
        <v>742000</v>
      </c>
      <c r="N324" s="17">
        <v>0.19</v>
      </c>
      <c r="O324" s="18">
        <f t="shared" si="177"/>
        <v>140980</v>
      </c>
      <c r="P324" s="18">
        <f t="shared" si="178"/>
        <v>882980</v>
      </c>
      <c r="Q324" s="16">
        <v>675000</v>
      </c>
      <c r="R324" s="17">
        <v>0.19</v>
      </c>
      <c r="S324" s="18">
        <f t="shared" si="179"/>
        <v>128250</v>
      </c>
      <c r="T324" s="18">
        <f t="shared" si="180"/>
        <v>803250</v>
      </c>
      <c r="U324" s="415">
        <f t="shared" si="210"/>
        <v>737800</v>
      </c>
      <c r="V324" s="415">
        <f t="shared" si="211"/>
        <v>803675.09551323415</v>
      </c>
      <c r="W324" s="415">
        <f t="shared" si="212"/>
        <v>805836.15844794887</v>
      </c>
      <c r="X324" s="415">
        <f t="shared" si="213"/>
        <v>803250</v>
      </c>
      <c r="Y324" s="415">
        <f t="shared" si="214"/>
        <v>808010</v>
      </c>
      <c r="Z324" s="416">
        <f t="shared" si="215"/>
        <v>59364.980137002203</v>
      </c>
      <c r="AA324" s="417">
        <f t="shared" si="216"/>
        <v>7.3470600780933662E-2</v>
      </c>
      <c r="AB324" s="418">
        <f t="shared" si="217"/>
        <v>737800</v>
      </c>
      <c r="AC324" s="419" t="str">
        <f t="shared" si="218"/>
        <v>MENOR VALOR</v>
      </c>
    </row>
    <row r="325" spans="1:29" s="1" customFormat="1" ht="15" customHeight="1">
      <c r="A325" s="14">
        <f t="shared" si="219"/>
        <v>302</v>
      </c>
      <c r="B325" s="15">
        <v>78181504</v>
      </c>
      <c r="C325" s="738" t="s">
        <v>1832</v>
      </c>
      <c r="D325" s="738"/>
      <c r="E325" s="21" t="s">
        <v>1069</v>
      </c>
      <c r="F325" s="14">
        <v>1</v>
      </c>
      <c r="G325" s="737" t="s">
        <v>1916</v>
      </c>
      <c r="H325" s="737"/>
      <c r="I325" s="16">
        <v>468000</v>
      </c>
      <c r="J325" s="17">
        <v>0.19</v>
      </c>
      <c r="K325" s="18">
        <f t="shared" si="175"/>
        <v>88920</v>
      </c>
      <c r="L325" s="18">
        <f t="shared" si="176"/>
        <v>556920</v>
      </c>
      <c r="M325" s="16">
        <v>565000</v>
      </c>
      <c r="N325" s="17">
        <v>0.19</v>
      </c>
      <c r="O325" s="18">
        <f t="shared" si="177"/>
        <v>107350</v>
      </c>
      <c r="P325" s="18">
        <f t="shared" si="178"/>
        <v>672350</v>
      </c>
      <c r="Q325" s="16">
        <v>514000</v>
      </c>
      <c r="R325" s="17">
        <v>0.19</v>
      </c>
      <c r="S325" s="18">
        <f t="shared" si="179"/>
        <v>97660</v>
      </c>
      <c r="T325" s="18">
        <f t="shared" si="180"/>
        <v>611660</v>
      </c>
      <c r="U325" s="415">
        <f t="shared" si="210"/>
        <v>556920</v>
      </c>
      <c r="V325" s="415">
        <f t="shared" si="211"/>
        <v>610028.15200746304</v>
      </c>
      <c r="W325" s="415">
        <f t="shared" si="212"/>
        <v>611832.81757502479</v>
      </c>
      <c r="X325" s="415">
        <f t="shared" si="213"/>
        <v>611660</v>
      </c>
      <c r="Y325" s="415">
        <f t="shared" si="214"/>
        <v>613643.33333333337</v>
      </c>
      <c r="Z325" s="416">
        <f t="shared" si="215"/>
        <v>47144.963911559229</v>
      </c>
      <c r="AA325" s="417">
        <f t="shared" si="216"/>
        <v>7.6827957464258648E-2</v>
      </c>
      <c r="AB325" s="418">
        <f t="shared" si="217"/>
        <v>556920</v>
      </c>
      <c r="AC325" s="419" t="str">
        <f t="shared" si="218"/>
        <v>MENOR VALOR</v>
      </c>
    </row>
    <row r="326" spans="1:29" s="1" customFormat="1">
      <c r="A326" s="14">
        <f t="shared" si="219"/>
        <v>303</v>
      </c>
      <c r="B326" s="15">
        <v>40161504</v>
      </c>
      <c r="C326" s="738" t="s">
        <v>1789</v>
      </c>
      <c r="D326" s="738"/>
      <c r="E326" s="21" t="s">
        <v>1069</v>
      </c>
      <c r="F326" s="14">
        <v>1</v>
      </c>
      <c r="G326" s="737" t="s">
        <v>1916</v>
      </c>
      <c r="H326" s="737"/>
      <c r="I326" s="16">
        <v>450000</v>
      </c>
      <c r="J326" s="17">
        <v>0.19</v>
      </c>
      <c r="K326" s="18">
        <f t="shared" si="175"/>
        <v>85500</v>
      </c>
      <c r="L326" s="18">
        <f t="shared" si="176"/>
        <v>535500</v>
      </c>
      <c r="M326" s="16">
        <v>548000</v>
      </c>
      <c r="N326" s="17">
        <v>0.19</v>
      </c>
      <c r="O326" s="18">
        <f t="shared" si="177"/>
        <v>104120</v>
      </c>
      <c r="P326" s="18">
        <f t="shared" si="178"/>
        <v>652120</v>
      </c>
      <c r="Q326" s="16">
        <v>490000</v>
      </c>
      <c r="R326" s="17">
        <v>0.19</v>
      </c>
      <c r="S326" s="18">
        <f t="shared" si="179"/>
        <v>93100</v>
      </c>
      <c r="T326" s="18">
        <f t="shared" si="180"/>
        <v>583100</v>
      </c>
      <c r="U326" s="415">
        <f t="shared" si="210"/>
        <v>535500</v>
      </c>
      <c r="V326" s="415">
        <f t="shared" si="211"/>
        <v>586413.33840841753</v>
      </c>
      <c r="W326" s="415">
        <f t="shared" si="212"/>
        <v>588315.12275494868</v>
      </c>
      <c r="X326" s="415">
        <f t="shared" si="213"/>
        <v>583100</v>
      </c>
      <c r="Y326" s="415">
        <f t="shared" si="214"/>
        <v>590240</v>
      </c>
      <c r="Z326" s="416">
        <f t="shared" si="215"/>
        <v>47876.861495577032</v>
      </c>
      <c r="AA326" s="417">
        <f t="shared" si="216"/>
        <v>8.111422725599253E-2</v>
      </c>
      <c r="AB326" s="418">
        <f t="shared" si="217"/>
        <v>535500</v>
      </c>
      <c r="AC326" s="419" t="str">
        <f t="shared" si="218"/>
        <v>MENOR VALOR</v>
      </c>
    </row>
    <row r="327" spans="1:29" s="1" customFormat="1" ht="15" customHeight="1">
      <c r="A327" s="14">
        <f t="shared" si="219"/>
        <v>304</v>
      </c>
      <c r="B327" s="15">
        <v>40161505</v>
      </c>
      <c r="C327" s="738" t="s">
        <v>1733</v>
      </c>
      <c r="D327" s="738"/>
      <c r="E327" s="21" t="s">
        <v>1069</v>
      </c>
      <c r="F327" s="14">
        <v>1</v>
      </c>
      <c r="G327" s="737" t="s">
        <v>1916</v>
      </c>
      <c r="H327" s="737"/>
      <c r="I327" s="16">
        <v>571000</v>
      </c>
      <c r="J327" s="17">
        <v>0.19</v>
      </c>
      <c r="K327" s="18">
        <f t="shared" ref="K327:K390" si="220">+I327*J327</f>
        <v>108490</v>
      </c>
      <c r="L327" s="18">
        <f t="shared" ref="L327:L390" si="221">+K327+I327</f>
        <v>679490</v>
      </c>
      <c r="M327" s="16">
        <v>696000</v>
      </c>
      <c r="N327" s="17">
        <v>0.19</v>
      </c>
      <c r="O327" s="18">
        <f t="shared" ref="O327:O390" si="222">+M327*N327</f>
        <v>132240</v>
      </c>
      <c r="P327" s="18">
        <f t="shared" ref="P327:P390" si="223">+O327+M327</f>
        <v>828240</v>
      </c>
      <c r="Q327" s="16">
        <v>622000</v>
      </c>
      <c r="R327" s="17">
        <v>0.19</v>
      </c>
      <c r="S327" s="18">
        <f t="shared" ref="S327:S390" si="224">+Q327*R327</f>
        <v>118180</v>
      </c>
      <c r="T327" s="18">
        <f t="shared" ref="T327:T390" si="225">+S327+Q327</f>
        <v>740180</v>
      </c>
      <c r="U327" s="415">
        <f t="shared" si="210"/>
        <v>679490</v>
      </c>
      <c r="V327" s="415">
        <f t="shared" si="211"/>
        <v>744399.46742697118</v>
      </c>
      <c r="W327" s="415">
        <f t="shared" si="212"/>
        <v>746836.50674087426</v>
      </c>
      <c r="X327" s="415">
        <f t="shared" si="213"/>
        <v>740180</v>
      </c>
      <c r="Y327" s="415">
        <f t="shared" si="214"/>
        <v>749303.33333333337</v>
      </c>
      <c r="Z327" s="416">
        <f t="shared" si="215"/>
        <v>61068.633701944091</v>
      </c>
      <c r="AA327" s="417">
        <f t="shared" si="216"/>
        <v>8.1500549891157681E-2</v>
      </c>
      <c r="AB327" s="418">
        <f t="shared" si="217"/>
        <v>679490</v>
      </c>
      <c r="AC327" s="419" t="str">
        <f t="shared" si="218"/>
        <v>MENOR VALOR</v>
      </c>
    </row>
    <row r="328" spans="1:29" s="1" customFormat="1" ht="15" customHeight="1">
      <c r="A328" s="14">
        <f t="shared" si="219"/>
        <v>305</v>
      </c>
      <c r="B328" s="15">
        <v>40161505</v>
      </c>
      <c r="C328" s="738" t="s">
        <v>1868</v>
      </c>
      <c r="D328" s="738"/>
      <c r="E328" s="21" t="s">
        <v>1069</v>
      </c>
      <c r="F328" s="14">
        <v>1</v>
      </c>
      <c r="G328" s="737" t="s">
        <v>1916</v>
      </c>
      <c r="H328" s="737"/>
      <c r="I328" s="16">
        <v>535000</v>
      </c>
      <c r="J328" s="17">
        <v>0.19</v>
      </c>
      <c r="K328" s="18">
        <f t="shared" si="220"/>
        <v>101650</v>
      </c>
      <c r="L328" s="18">
        <f t="shared" si="221"/>
        <v>636650</v>
      </c>
      <c r="M328" s="16">
        <v>640000</v>
      </c>
      <c r="N328" s="17">
        <v>0.19</v>
      </c>
      <c r="O328" s="18">
        <f t="shared" si="222"/>
        <v>121600</v>
      </c>
      <c r="P328" s="18">
        <f t="shared" si="223"/>
        <v>761600</v>
      </c>
      <c r="Q328" s="16">
        <v>577000</v>
      </c>
      <c r="R328" s="17">
        <v>0.19</v>
      </c>
      <c r="S328" s="18">
        <f t="shared" si="224"/>
        <v>109630</v>
      </c>
      <c r="T328" s="18">
        <f t="shared" si="225"/>
        <v>686630</v>
      </c>
      <c r="U328" s="415">
        <f t="shared" si="210"/>
        <v>636650</v>
      </c>
      <c r="V328" s="415">
        <f t="shared" si="211"/>
        <v>691222.67401690548</v>
      </c>
      <c r="W328" s="415">
        <f t="shared" si="212"/>
        <v>693080.18787095696</v>
      </c>
      <c r="X328" s="415">
        <f t="shared" si="213"/>
        <v>686630</v>
      </c>
      <c r="Y328" s="415">
        <f t="shared" si="214"/>
        <v>694960</v>
      </c>
      <c r="Z328" s="416">
        <f t="shared" si="215"/>
        <v>51349.568644731575</v>
      </c>
      <c r="AA328" s="417">
        <f t="shared" si="216"/>
        <v>7.3888524008189793E-2</v>
      </c>
      <c r="AB328" s="418">
        <f t="shared" si="217"/>
        <v>636650</v>
      </c>
      <c r="AC328" s="419" t="str">
        <f t="shared" si="218"/>
        <v>MENOR VALOR</v>
      </c>
    </row>
    <row r="329" spans="1:29" s="1" customFormat="1" ht="15" customHeight="1">
      <c r="A329" s="14">
        <f t="shared" si="219"/>
        <v>306</v>
      </c>
      <c r="B329" s="15">
        <v>40161505</v>
      </c>
      <c r="C329" s="738" t="s">
        <v>1777</v>
      </c>
      <c r="D329" s="738"/>
      <c r="E329" s="21" t="s">
        <v>1069</v>
      </c>
      <c r="F329" s="14">
        <v>1</v>
      </c>
      <c r="G329" s="737" t="s">
        <v>1916</v>
      </c>
      <c r="H329" s="737"/>
      <c r="I329" s="16">
        <v>618000</v>
      </c>
      <c r="J329" s="17">
        <v>0.19</v>
      </c>
      <c r="K329" s="18">
        <f t="shared" si="220"/>
        <v>117420</v>
      </c>
      <c r="L329" s="18">
        <f t="shared" si="221"/>
        <v>735420</v>
      </c>
      <c r="M329" s="16">
        <v>753000</v>
      </c>
      <c r="N329" s="17">
        <v>0.19</v>
      </c>
      <c r="O329" s="18">
        <f t="shared" si="222"/>
        <v>143070</v>
      </c>
      <c r="P329" s="18">
        <f t="shared" si="223"/>
        <v>896070</v>
      </c>
      <c r="Q329" s="16">
        <v>673000</v>
      </c>
      <c r="R329" s="17">
        <v>0.19</v>
      </c>
      <c r="S329" s="18">
        <f t="shared" si="224"/>
        <v>127870</v>
      </c>
      <c r="T329" s="18">
        <f t="shared" si="225"/>
        <v>800870</v>
      </c>
      <c r="U329" s="415">
        <f t="shared" si="210"/>
        <v>735420</v>
      </c>
      <c r="V329" s="415">
        <f t="shared" si="211"/>
        <v>805500.26688049384</v>
      </c>
      <c r="W329" s="415">
        <f t="shared" si="212"/>
        <v>808127.34025102993</v>
      </c>
      <c r="X329" s="415">
        <f t="shared" si="213"/>
        <v>800870</v>
      </c>
      <c r="Y329" s="415">
        <f t="shared" si="214"/>
        <v>810786.66666666663</v>
      </c>
      <c r="Z329" s="416">
        <f t="shared" si="215"/>
        <v>65958.880288319691</v>
      </c>
      <c r="AA329" s="417">
        <f t="shared" si="216"/>
        <v>8.1351708162015118E-2</v>
      </c>
      <c r="AB329" s="418">
        <f t="shared" si="217"/>
        <v>735420</v>
      </c>
      <c r="AC329" s="419" t="str">
        <f t="shared" si="218"/>
        <v>MENOR VALOR</v>
      </c>
    </row>
    <row r="330" spans="1:29" s="1" customFormat="1" ht="15" customHeight="1">
      <c r="A330" s="14">
        <f t="shared" si="219"/>
        <v>307</v>
      </c>
      <c r="B330" s="15">
        <v>40161504</v>
      </c>
      <c r="C330" s="738" t="s">
        <v>1734</v>
      </c>
      <c r="D330" s="738"/>
      <c r="E330" s="21" t="s">
        <v>1069</v>
      </c>
      <c r="F330" s="14">
        <v>1</v>
      </c>
      <c r="G330" s="737" t="s">
        <v>1916</v>
      </c>
      <c r="H330" s="737"/>
      <c r="I330" s="16">
        <v>814000</v>
      </c>
      <c r="J330" s="17">
        <v>0.19</v>
      </c>
      <c r="K330" s="18">
        <f t="shared" si="220"/>
        <v>154660</v>
      </c>
      <c r="L330" s="18">
        <f t="shared" si="221"/>
        <v>968660</v>
      </c>
      <c r="M330" s="16">
        <v>975000</v>
      </c>
      <c r="N330" s="17">
        <v>0.19</v>
      </c>
      <c r="O330" s="18">
        <f t="shared" si="222"/>
        <v>185250</v>
      </c>
      <c r="P330" s="18">
        <f t="shared" si="223"/>
        <v>1160250</v>
      </c>
      <c r="Q330" s="16">
        <v>887000</v>
      </c>
      <c r="R330" s="17">
        <v>0.19</v>
      </c>
      <c r="S330" s="18">
        <f t="shared" si="224"/>
        <v>168530</v>
      </c>
      <c r="T330" s="18">
        <f t="shared" si="225"/>
        <v>1055530</v>
      </c>
      <c r="U330" s="415">
        <f t="shared" si="210"/>
        <v>968660</v>
      </c>
      <c r="V330" s="415">
        <f t="shared" si="211"/>
        <v>1055732.6375250842</v>
      </c>
      <c r="W330" s="415">
        <f t="shared" si="212"/>
        <v>1058598.257690022</v>
      </c>
      <c r="X330" s="415">
        <f t="shared" si="213"/>
        <v>1055530</v>
      </c>
      <c r="Y330" s="415">
        <f t="shared" si="214"/>
        <v>1061480</v>
      </c>
      <c r="Z330" s="416">
        <f t="shared" si="215"/>
        <v>78329.364012908132</v>
      </c>
      <c r="AA330" s="417">
        <f t="shared" si="216"/>
        <v>7.3792595256536281E-2</v>
      </c>
      <c r="AB330" s="418">
        <f t="shared" si="217"/>
        <v>968660</v>
      </c>
      <c r="AC330" s="419" t="str">
        <f t="shared" si="218"/>
        <v>MENOR VALOR</v>
      </c>
    </row>
    <row r="331" spans="1:29" s="1" customFormat="1">
      <c r="A331" s="14">
        <f t="shared" si="219"/>
        <v>308</v>
      </c>
      <c r="B331" s="15">
        <v>78181507</v>
      </c>
      <c r="C331" s="738" t="s">
        <v>1735</v>
      </c>
      <c r="D331" s="738"/>
      <c r="E331" s="21" t="s">
        <v>1069</v>
      </c>
      <c r="F331" s="14">
        <v>1</v>
      </c>
      <c r="G331" s="737" t="s">
        <v>1916</v>
      </c>
      <c r="H331" s="737"/>
      <c r="I331" s="16">
        <v>671000</v>
      </c>
      <c r="J331" s="17">
        <v>0.19</v>
      </c>
      <c r="K331" s="18">
        <f t="shared" si="220"/>
        <v>127490</v>
      </c>
      <c r="L331" s="18">
        <f t="shared" si="221"/>
        <v>798490</v>
      </c>
      <c r="M331" s="16">
        <v>804000</v>
      </c>
      <c r="N331" s="17">
        <v>0.19</v>
      </c>
      <c r="O331" s="18">
        <f t="shared" si="222"/>
        <v>152760</v>
      </c>
      <c r="P331" s="18">
        <f t="shared" si="223"/>
        <v>956760</v>
      </c>
      <c r="Q331" s="16">
        <v>731000</v>
      </c>
      <c r="R331" s="17">
        <v>0.19</v>
      </c>
      <c r="S331" s="18">
        <f t="shared" si="224"/>
        <v>138890</v>
      </c>
      <c r="T331" s="18">
        <f t="shared" si="225"/>
        <v>869890</v>
      </c>
      <c r="U331" s="415">
        <f t="shared" si="210"/>
        <v>798490</v>
      </c>
      <c r="V331" s="415">
        <f t="shared" si="211"/>
        <v>870289.53308660595</v>
      </c>
      <c r="W331" s="415">
        <f t="shared" si="212"/>
        <v>872661.08565117617</v>
      </c>
      <c r="X331" s="415">
        <f t="shared" si="213"/>
        <v>869890</v>
      </c>
      <c r="Y331" s="415">
        <f t="shared" si="214"/>
        <v>875046.66666666663</v>
      </c>
      <c r="Z331" s="416">
        <f t="shared" si="215"/>
        <v>64716.26087949011</v>
      </c>
      <c r="AA331" s="417">
        <f t="shared" si="216"/>
        <v>7.3957496605312603E-2</v>
      </c>
      <c r="AB331" s="418">
        <f t="shared" si="217"/>
        <v>798490</v>
      </c>
      <c r="AC331" s="419" t="str">
        <f t="shared" si="218"/>
        <v>MENOR VALOR</v>
      </c>
    </row>
    <row r="332" spans="1:29" s="1" customFormat="1" ht="15" customHeight="1">
      <c r="A332" s="14">
        <f t="shared" si="219"/>
        <v>309</v>
      </c>
      <c r="B332" s="15">
        <v>78181507</v>
      </c>
      <c r="C332" s="738" t="s">
        <v>1860</v>
      </c>
      <c r="D332" s="738"/>
      <c r="E332" s="21" t="s">
        <v>1069</v>
      </c>
      <c r="F332" s="14">
        <v>1</v>
      </c>
      <c r="G332" s="737" t="s">
        <v>1916</v>
      </c>
      <c r="H332" s="737"/>
      <c r="I332" s="16">
        <v>397000</v>
      </c>
      <c r="J332" s="17">
        <v>0.19</v>
      </c>
      <c r="K332" s="18">
        <f t="shared" si="220"/>
        <v>75430</v>
      </c>
      <c r="L332" s="18">
        <f t="shared" si="221"/>
        <v>472430</v>
      </c>
      <c r="M332" s="16">
        <v>470000</v>
      </c>
      <c r="N332" s="17">
        <v>0.19</v>
      </c>
      <c r="O332" s="18">
        <f t="shared" si="222"/>
        <v>89300</v>
      </c>
      <c r="P332" s="18">
        <f t="shared" si="223"/>
        <v>559300</v>
      </c>
      <c r="Q332" s="16">
        <v>428000</v>
      </c>
      <c r="R332" s="17">
        <v>0.19</v>
      </c>
      <c r="S332" s="18">
        <f t="shared" si="224"/>
        <v>81320</v>
      </c>
      <c r="T332" s="18">
        <f t="shared" si="225"/>
        <v>509320</v>
      </c>
      <c r="U332" s="415">
        <f t="shared" si="210"/>
        <v>472430</v>
      </c>
      <c r="V332" s="415">
        <f t="shared" si="211"/>
        <v>511241.5969415385</v>
      </c>
      <c r="W332" s="415">
        <f t="shared" si="212"/>
        <v>512457.2864947702</v>
      </c>
      <c r="X332" s="415">
        <f t="shared" si="213"/>
        <v>509320</v>
      </c>
      <c r="Y332" s="415">
        <f t="shared" si="214"/>
        <v>513683.33333333331</v>
      </c>
      <c r="Z332" s="416">
        <f t="shared" si="215"/>
        <v>35598.485298612854</v>
      </c>
      <c r="AA332" s="417">
        <f t="shared" si="216"/>
        <v>6.9300448327983238E-2</v>
      </c>
      <c r="AB332" s="418">
        <f t="shared" si="217"/>
        <v>472430</v>
      </c>
      <c r="AC332" s="419" t="str">
        <f t="shared" si="218"/>
        <v>MENOR VALOR</v>
      </c>
    </row>
    <row r="333" spans="1:29" s="1" customFormat="1" ht="15" customHeight="1">
      <c r="A333" s="14">
        <f t="shared" si="219"/>
        <v>310</v>
      </c>
      <c r="B333" s="15">
        <v>40161513</v>
      </c>
      <c r="C333" s="738" t="s">
        <v>1869</v>
      </c>
      <c r="D333" s="738"/>
      <c r="E333" s="21" t="s">
        <v>1069</v>
      </c>
      <c r="F333" s="14">
        <v>1</v>
      </c>
      <c r="G333" s="737" t="s">
        <v>1916</v>
      </c>
      <c r="H333" s="737"/>
      <c r="I333" s="16">
        <v>480000</v>
      </c>
      <c r="J333" s="17">
        <v>0.19</v>
      </c>
      <c r="K333" s="18">
        <f t="shared" si="220"/>
        <v>91200</v>
      </c>
      <c r="L333" s="18">
        <f t="shared" si="221"/>
        <v>571200</v>
      </c>
      <c r="M333" s="16">
        <v>574000</v>
      </c>
      <c r="N333" s="17">
        <v>0.19</v>
      </c>
      <c r="O333" s="18">
        <f t="shared" si="222"/>
        <v>109060</v>
      </c>
      <c r="P333" s="18">
        <f t="shared" si="223"/>
        <v>683060</v>
      </c>
      <c r="Q333" s="16">
        <v>518000</v>
      </c>
      <c r="R333" s="17">
        <v>0.19</v>
      </c>
      <c r="S333" s="18">
        <f t="shared" si="224"/>
        <v>98420</v>
      </c>
      <c r="T333" s="18">
        <f t="shared" si="225"/>
        <v>616420</v>
      </c>
      <c r="U333" s="415">
        <f t="shared" si="210"/>
        <v>571200</v>
      </c>
      <c r="V333" s="415">
        <f t="shared" si="211"/>
        <v>620222.85694808955</v>
      </c>
      <c r="W333" s="415">
        <f t="shared" si="212"/>
        <v>621881.91116593743</v>
      </c>
      <c r="X333" s="415">
        <f t="shared" si="213"/>
        <v>616420</v>
      </c>
      <c r="Y333" s="415">
        <f t="shared" si="214"/>
        <v>623560</v>
      </c>
      <c r="Z333" s="416">
        <f t="shared" si="215"/>
        <v>45944.891627542958</v>
      </c>
      <c r="AA333" s="417">
        <f t="shared" si="216"/>
        <v>7.3681588985090377E-2</v>
      </c>
      <c r="AB333" s="418">
        <f t="shared" si="217"/>
        <v>571200</v>
      </c>
      <c r="AC333" s="419" t="str">
        <f t="shared" si="218"/>
        <v>MENOR VALOR</v>
      </c>
    </row>
    <row r="334" spans="1:29" s="1" customFormat="1" ht="15" customHeight="1">
      <c r="A334" s="14">
        <f t="shared" si="219"/>
        <v>311</v>
      </c>
      <c r="B334" s="15">
        <v>40141736</v>
      </c>
      <c r="C334" s="738" t="s">
        <v>1738</v>
      </c>
      <c r="D334" s="738"/>
      <c r="E334" s="21" t="s">
        <v>1069</v>
      </c>
      <c r="F334" s="14">
        <v>1</v>
      </c>
      <c r="G334" s="737" t="s">
        <v>1916</v>
      </c>
      <c r="H334" s="737"/>
      <c r="I334" s="16">
        <v>85000</v>
      </c>
      <c r="J334" s="17">
        <v>0.19</v>
      </c>
      <c r="K334" s="18">
        <f t="shared" si="220"/>
        <v>16150</v>
      </c>
      <c r="L334" s="18">
        <f t="shared" si="221"/>
        <v>101150</v>
      </c>
      <c r="M334" s="16">
        <v>101000</v>
      </c>
      <c r="N334" s="17">
        <v>0.19</v>
      </c>
      <c r="O334" s="18">
        <f t="shared" si="222"/>
        <v>19190</v>
      </c>
      <c r="P334" s="18">
        <f t="shared" si="223"/>
        <v>120190</v>
      </c>
      <c r="Q334" s="16">
        <v>91000</v>
      </c>
      <c r="R334" s="17">
        <v>0.19</v>
      </c>
      <c r="S334" s="18">
        <f t="shared" si="224"/>
        <v>17290</v>
      </c>
      <c r="T334" s="18">
        <f t="shared" si="225"/>
        <v>108290</v>
      </c>
      <c r="U334" s="415">
        <f t="shared" si="210"/>
        <v>101150</v>
      </c>
      <c r="V334" s="415">
        <f t="shared" si="211"/>
        <v>109325.73987691583</v>
      </c>
      <c r="W334" s="415">
        <f t="shared" si="212"/>
        <v>109599.23564046489</v>
      </c>
      <c r="X334" s="415">
        <f t="shared" si="213"/>
        <v>108290</v>
      </c>
      <c r="Y334" s="415">
        <f t="shared" si="214"/>
        <v>109876.66666666667</v>
      </c>
      <c r="Z334" s="416">
        <f t="shared" si="215"/>
        <v>7853.5993163785879</v>
      </c>
      <c r="AA334" s="417">
        <f t="shared" si="216"/>
        <v>7.1476497737268344E-2</v>
      </c>
      <c r="AB334" s="418">
        <f t="shared" si="217"/>
        <v>101150</v>
      </c>
      <c r="AC334" s="419" t="str">
        <f t="shared" si="218"/>
        <v>MENOR VALOR</v>
      </c>
    </row>
    <row r="335" spans="1:29" s="1" customFormat="1">
      <c r="A335" s="14">
        <f t="shared" si="219"/>
        <v>312</v>
      </c>
      <c r="B335" s="15">
        <v>40151532</v>
      </c>
      <c r="C335" s="738" t="s">
        <v>1862</v>
      </c>
      <c r="D335" s="738"/>
      <c r="E335" s="21" t="s">
        <v>1069</v>
      </c>
      <c r="F335" s="14">
        <v>1</v>
      </c>
      <c r="G335" s="737" t="s">
        <v>1916</v>
      </c>
      <c r="H335" s="737"/>
      <c r="I335" s="16">
        <v>8330000</v>
      </c>
      <c r="J335" s="17">
        <v>0.19</v>
      </c>
      <c r="K335" s="18">
        <f t="shared" si="220"/>
        <v>1582700</v>
      </c>
      <c r="L335" s="18">
        <f t="shared" si="221"/>
        <v>9912700</v>
      </c>
      <c r="M335" s="16">
        <v>10075000</v>
      </c>
      <c r="N335" s="17">
        <v>0.19</v>
      </c>
      <c r="O335" s="18">
        <f t="shared" si="222"/>
        <v>1914250</v>
      </c>
      <c r="P335" s="18">
        <f t="shared" si="223"/>
        <v>11989250</v>
      </c>
      <c r="Q335" s="16">
        <v>8996000</v>
      </c>
      <c r="R335" s="17">
        <v>0.19</v>
      </c>
      <c r="S335" s="18">
        <f t="shared" si="224"/>
        <v>1709240</v>
      </c>
      <c r="T335" s="18">
        <f t="shared" si="225"/>
        <v>10705240</v>
      </c>
      <c r="U335" s="415">
        <f t="shared" si="210"/>
        <v>9912700</v>
      </c>
      <c r="V335" s="415">
        <f t="shared" si="211"/>
        <v>10802988.295129066</v>
      </c>
      <c r="W335" s="415">
        <f t="shared" si="212"/>
        <v>10835778.755737592</v>
      </c>
      <c r="X335" s="415">
        <f t="shared" si="213"/>
        <v>10705240</v>
      </c>
      <c r="Y335" s="415">
        <f t="shared" si="214"/>
        <v>10869063.333333334</v>
      </c>
      <c r="Z335" s="416">
        <f t="shared" si="215"/>
        <v>855625.90697622579</v>
      </c>
      <c r="AA335" s="417">
        <f t="shared" si="216"/>
        <v>7.8721218262864032E-2</v>
      </c>
      <c r="AB335" s="418">
        <f t="shared" si="217"/>
        <v>9912700</v>
      </c>
      <c r="AC335" s="419" t="str">
        <f t="shared" si="218"/>
        <v>MENOR VALOR</v>
      </c>
    </row>
    <row r="336" spans="1:29" s="1" customFormat="1">
      <c r="A336" s="14">
        <f t="shared" si="219"/>
        <v>313</v>
      </c>
      <c r="B336" s="15">
        <v>25172802</v>
      </c>
      <c r="C336" s="738" t="s">
        <v>1870</v>
      </c>
      <c r="D336" s="738"/>
      <c r="E336" s="21" t="s">
        <v>1069</v>
      </c>
      <c r="F336" s="14">
        <v>1</v>
      </c>
      <c r="G336" s="737" t="s">
        <v>1916</v>
      </c>
      <c r="H336" s="737"/>
      <c r="I336" s="16">
        <v>7735000</v>
      </c>
      <c r="J336" s="17">
        <v>0.19</v>
      </c>
      <c r="K336" s="18">
        <f t="shared" si="220"/>
        <v>1469650</v>
      </c>
      <c r="L336" s="18">
        <f t="shared" si="221"/>
        <v>9204650</v>
      </c>
      <c r="M336" s="16">
        <v>9443000</v>
      </c>
      <c r="N336" s="17">
        <v>0.19</v>
      </c>
      <c r="O336" s="18">
        <f t="shared" si="222"/>
        <v>1794170</v>
      </c>
      <c r="P336" s="18">
        <f t="shared" si="223"/>
        <v>11237170</v>
      </c>
      <c r="Q336" s="16">
        <v>8508000</v>
      </c>
      <c r="R336" s="17">
        <v>0.19</v>
      </c>
      <c r="S336" s="18">
        <f t="shared" si="224"/>
        <v>1616520</v>
      </c>
      <c r="T336" s="18">
        <f t="shared" si="225"/>
        <v>10124520</v>
      </c>
      <c r="U336" s="415">
        <f t="shared" si="210"/>
        <v>9204650</v>
      </c>
      <c r="V336" s="415">
        <f t="shared" si="211"/>
        <v>10121415.373018879</v>
      </c>
      <c r="W336" s="415">
        <f t="shared" si="212"/>
        <v>10154991.347663483</v>
      </c>
      <c r="X336" s="415">
        <f t="shared" si="213"/>
        <v>10124520</v>
      </c>
      <c r="Y336" s="415">
        <f t="shared" si="214"/>
        <v>10188780</v>
      </c>
      <c r="Z336" s="416">
        <f t="shared" si="215"/>
        <v>831016.00397746044</v>
      </c>
      <c r="AA336" s="417">
        <f t="shared" si="216"/>
        <v>8.1561875315539295E-2</v>
      </c>
      <c r="AB336" s="418">
        <f t="shared" si="217"/>
        <v>9204650</v>
      </c>
      <c r="AC336" s="419" t="str">
        <f t="shared" si="218"/>
        <v>MENOR VALOR</v>
      </c>
    </row>
    <row r="337" spans="1:29" s="1" customFormat="1" ht="15" customHeight="1">
      <c r="A337" s="14">
        <f t="shared" si="219"/>
        <v>314</v>
      </c>
      <c r="B337" s="15">
        <v>31181701</v>
      </c>
      <c r="C337" s="738" t="s">
        <v>1779</v>
      </c>
      <c r="D337" s="738"/>
      <c r="E337" s="21" t="s">
        <v>1069</v>
      </c>
      <c r="F337" s="14">
        <v>1</v>
      </c>
      <c r="G337" s="737" t="s">
        <v>1916</v>
      </c>
      <c r="H337" s="737"/>
      <c r="I337" s="16">
        <v>773000</v>
      </c>
      <c r="J337" s="17">
        <v>0.19</v>
      </c>
      <c r="K337" s="18">
        <f t="shared" si="220"/>
        <v>146870</v>
      </c>
      <c r="L337" s="18">
        <f t="shared" si="221"/>
        <v>919870</v>
      </c>
      <c r="M337" s="16">
        <v>943000</v>
      </c>
      <c r="N337" s="17">
        <v>0.19</v>
      </c>
      <c r="O337" s="18">
        <f t="shared" si="222"/>
        <v>179170</v>
      </c>
      <c r="P337" s="18">
        <f t="shared" si="223"/>
        <v>1122170</v>
      </c>
      <c r="Q337" s="16">
        <v>850000</v>
      </c>
      <c r="R337" s="17">
        <v>0.19</v>
      </c>
      <c r="S337" s="18">
        <f t="shared" si="224"/>
        <v>161500</v>
      </c>
      <c r="T337" s="18">
        <f t="shared" si="225"/>
        <v>1011500</v>
      </c>
      <c r="U337" s="415">
        <f t="shared" si="210"/>
        <v>919870</v>
      </c>
      <c r="V337" s="415">
        <f t="shared" si="211"/>
        <v>1011166.1531520124</v>
      </c>
      <c r="W337" s="415">
        <f t="shared" si="212"/>
        <v>1014495.9840346079</v>
      </c>
      <c r="X337" s="415">
        <f t="shared" si="213"/>
        <v>1011500</v>
      </c>
      <c r="Y337" s="415">
        <f t="shared" si="214"/>
        <v>1017846.6666666666</v>
      </c>
      <c r="Z337" s="416">
        <f t="shared" si="215"/>
        <v>82710.469443448063</v>
      </c>
      <c r="AA337" s="417">
        <f t="shared" si="216"/>
        <v>8.1260244938774082E-2</v>
      </c>
      <c r="AB337" s="418">
        <f t="shared" si="217"/>
        <v>919870</v>
      </c>
      <c r="AC337" s="419" t="str">
        <f t="shared" si="218"/>
        <v>MENOR VALOR</v>
      </c>
    </row>
    <row r="338" spans="1:29" s="1" customFormat="1" ht="15" customHeight="1">
      <c r="A338" s="14">
        <f t="shared" si="219"/>
        <v>315</v>
      </c>
      <c r="B338" s="15">
        <v>25172110</v>
      </c>
      <c r="C338" s="738" t="s">
        <v>1803</v>
      </c>
      <c r="D338" s="738"/>
      <c r="E338" s="15" t="s">
        <v>1727</v>
      </c>
      <c r="F338" s="14">
        <v>1</v>
      </c>
      <c r="G338" s="737" t="s">
        <v>1916</v>
      </c>
      <c r="H338" s="737"/>
      <c r="I338" s="16">
        <v>1200000</v>
      </c>
      <c r="J338" s="17">
        <v>0.19</v>
      </c>
      <c r="K338" s="18">
        <f t="shared" si="220"/>
        <v>228000</v>
      </c>
      <c r="L338" s="18">
        <f t="shared" si="221"/>
        <v>1428000</v>
      </c>
      <c r="M338" s="16">
        <v>1438000</v>
      </c>
      <c r="N338" s="17">
        <v>0.19</v>
      </c>
      <c r="O338" s="18">
        <f t="shared" si="222"/>
        <v>273220</v>
      </c>
      <c r="P338" s="18">
        <f t="shared" si="223"/>
        <v>1711220</v>
      </c>
      <c r="Q338" s="16">
        <v>1308000</v>
      </c>
      <c r="R338" s="17">
        <v>0.19</v>
      </c>
      <c r="S338" s="18">
        <f t="shared" si="224"/>
        <v>248520</v>
      </c>
      <c r="T338" s="18">
        <f t="shared" si="225"/>
        <v>1556520</v>
      </c>
      <c r="U338" s="415">
        <f t="shared" si="210"/>
        <v>1428000</v>
      </c>
      <c r="V338" s="415">
        <f t="shared" si="211"/>
        <v>1556729.2960110537</v>
      </c>
      <c r="W338" s="415">
        <f t="shared" si="212"/>
        <v>1560976.0991386983</v>
      </c>
      <c r="X338" s="415">
        <f t="shared" si="213"/>
        <v>1556520</v>
      </c>
      <c r="Y338" s="415">
        <f t="shared" si="214"/>
        <v>1565246.6666666667</v>
      </c>
      <c r="Z338" s="416">
        <f t="shared" si="215"/>
        <v>115788.62388949194</v>
      </c>
      <c r="AA338" s="417">
        <f t="shared" si="216"/>
        <v>7.397468166220357E-2</v>
      </c>
      <c r="AB338" s="418">
        <f t="shared" si="217"/>
        <v>1428000</v>
      </c>
      <c r="AC338" s="419" t="str">
        <f t="shared" si="218"/>
        <v>MENOR VALOR</v>
      </c>
    </row>
    <row r="339" spans="1:29" s="1" customFormat="1" ht="15" customHeight="1">
      <c r="A339" s="14">
        <f t="shared" si="219"/>
        <v>316</v>
      </c>
      <c r="B339" s="22">
        <v>40161513</v>
      </c>
      <c r="C339" s="741" t="s">
        <v>1748</v>
      </c>
      <c r="D339" s="741"/>
      <c r="E339" s="21" t="s">
        <v>1069</v>
      </c>
      <c r="F339" s="364">
        <v>1</v>
      </c>
      <c r="G339" s="16">
        <f>VLOOKUP(C339,[1]RESPUESTOS!$C$18:$I$21,7,FALSE)</f>
        <v>1066240</v>
      </c>
      <c r="H339" s="414">
        <f t="shared" ref="H339" si="226">G339*1.051</f>
        <v>1120618.24</v>
      </c>
      <c r="I339" s="16">
        <v>3500000</v>
      </c>
      <c r="J339" s="17">
        <v>0.19</v>
      </c>
      <c r="K339" s="18">
        <f t="shared" si="220"/>
        <v>665000</v>
      </c>
      <c r="L339" s="18">
        <f t="shared" si="221"/>
        <v>4165000</v>
      </c>
      <c r="M339" s="16">
        <v>4196000</v>
      </c>
      <c r="N339" s="17">
        <v>0.19</v>
      </c>
      <c r="O339" s="18">
        <f t="shared" si="222"/>
        <v>797240</v>
      </c>
      <c r="P339" s="18">
        <f t="shared" si="223"/>
        <v>4993240</v>
      </c>
      <c r="Q339" s="16">
        <v>3815000</v>
      </c>
      <c r="R339" s="17">
        <v>0.19</v>
      </c>
      <c r="S339" s="18">
        <f t="shared" si="224"/>
        <v>724850</v>
      </c>
      <c r="T339" s="18">
        <f t="shared" si="225"/>
        <v>4539850</v>
      </c>
      <c r="U339" s="415">
        <f t="shared" si="210"/>
        <v>1120618.24</v>
      </c>
      <c r="V339" s="415">
        <f t="shared" si="211"/>
        <v>2575655.1087034023</v>
      </c>
      <c r="W339" s="415">
        <f t="shared" si="212"/>
        <v>3207186.0878079934</v>
      </c>
      <c r="X339" s="415">
        <f t="shared" si="213"/>
        <v>4352425</v>
      </c>
      <c r="Y339" s="415">
        <f t="shared" si="214"/>
        <v>3704677.06</v>
      </c>
      <c r="Z339" s="416">
        <f t="shared" si="215"/>
        <v>1520457.6189719765</v>
      </c>
      <c r="AA339" s="417">
        <f t="shared" si="216"/>
        <v>0.41041569733259731</v>
      </c>
      <c r="AB339" s="418">
        <f t="shared" si="217"/>
        <v>2575655.1087034023</v>
      </c>
      <c r="AC339" s="419" t="str">
        <f t="shared" si="218"/>
        <v>MEDIA ARMONICA</v>
      </c>
    </row>
    <row r="340" spans="1:29" s="1" customFormat="1" ht="30" customHeight="1">
      <c r="A340" s="742" t="s">
        <v>1871</v>
      </c>
      <c r="B340" s="742"/>
      <c r="C340" s="742"/>
      <c r="D340" s="742"/>
      <c r="E340" s="35"/>
      <c r="F340" s="35"/>
      <c r="G340" s="35"/>
      <c r="H340" s="35"/>
      <c r="I340" s="31"/>
      <c r="J340" s="17"/>
      <c r="K340" s="18"/>
      <c r="L340" s="18"/>
      <c r="M340" s="31"/>
      <c r="N340" s="17"/>
      <c r="O340" s="18"/>
      <c r="P340" s="18"/>
      <c r="Q340" s="31"/>
      <c r="R340" s="17"/>
      <c r="S340" s="18"/>
      <c r="T340" s="18"/>
      <c r="U340" s="415"/>
      <c r="V340" s="415"/>
      <c r="W340" s="415"/>
      <c r="X340" s="415"/>
      <c r="Y340" s="415"/>
      <c r="Z340" s="416"/>
      <c r="AA340" s="417"/>
      <c r="AB340" s="418"/>
      <c r="AC340" s="419"/>
    </row>
    <row r="341" spans="1:29" s="1" customFormat="1" ht="15" customHeight="1">
      <c r="A341" s="21">
        <f>A339+1</f>
        <v>317</v>
      </c>
      <c r="B341" s="22">
        <v>41113673</v>
      </c>
      <c r="C341" s="741" t="s">
        <v>1872</v>
      </c>
      <c r="D341" s="741"/>
      <c r="E341" s="21" t="s">
        <v>32</v>
      </c>
      <c r="F341" s="364">
        <v>1</v>
      </c>
      <c r="G341" s="737" t="s">
        <v>1916</v>
      </c>
      <c r="H341" s="737"/>
      <c r="I341" s="16">
        <v>6500000</v>
      </c>
      <c r="J341" s="17">
        <v>0.19</v>
      </c>
      <c r="K341" s="18">
        <f t="shared" si="220"/>
        <v>1235000</v>
      </c>
      <c r="L341" s="18">
        <f t="shared" si="221"/>
        <v>7735000</v>
      </c>
      <c r="M341" s="16">
        <v>7864000</v>
      </c>
      <c r="N341" s="17">
        <v>0.19</v>
      </c>
      <c r="O341" s="18">
        <f t="shared" si="222"/>
        <v>1494160</v>
      </c>
      <c r="P341" s="18">
        <f t="shared" si="223"/>
        <v>9358160</v>
      </c>
      <c r="Q341" s="16">
        <v>7085000</v>
      </c>
      <c r="R341" s="17">
        <v>0.19</v>
      </c>
      <c r="S341" s="18">
        <f t="shared" si="224"/>
        <v>1346150</v>
      </c>
      <c r="T341" s="18">
        <f t="shared" si="225"/>
        <v>8431150</v>
      </c>
      <c r="U341" s="415">
        <f t="shared" ref="U341:U342" si="227">MIN(H341,L341,P341,T341)</f>
        <v>7735000</v>
      </c>
      <c r="V341" s="415">
        <f t="shared" ref="V341:V342" si="228">HARMEAN(H341,L341,P341,T341)</f>
        <v>8456686.3825828768</v>
      </c>
      <c r="W341" s="415">
        <f t="shared" ref="W341:W342" si="229">GEOMEAN(H341,L341,P341,T341)</f>
        <v>8482278.6131187864</v>
      </c>
      <c r="X341" s="415">
        <f t="shared" ref="X341:X342" si="230">MEDIAN(H341,L341,P341,T341)</f>
        <v>8431150</v>
      </c>
      <c r="Y341" s="415">
        <f t="shared" ref="Y341:Y342" si="231">AVERAGE(H341,L341,P341,T341)</f>
        <v>8508103.333333334</v>
      </c>
      <c r="Z341" s="416">
        <f t="shared" ref="Z341:Z342" si="232">_xlfn.STDEV.P(H341,L341,P341,T341)</f>
        <v>664882.67538132041</v>
      </c>
      <c r="AA341" s="417">
        <f t="shared" ref="AA341:AA342" si="233">+Z341/Y341</f>
        <v>7.8146991089826173E-2</v>
      </c>
      <c r="AB341" s="418">
        <f t="shared" ref="AB341:AB342" si="234">IF(AA341&lt;=0.15,U341,V341)</f>
        <v>7735000</v>
      </c>
      <c r="AC341" s="419" t="str">
        <f t="shared" ref="AC341:AC342" si="235">IF(AB341=U341,$U$5,IF(AB341=V341,$V$5,IF(AB341=W341,$W$5,IF(AB341=X341,$X$5,IF(AB341=Y341,$Y$5,"ERROR")))))</f>
        <v>MENOR VALOR</v>
      </c>
    </row>
    <row r="342" spans="1:29" s="1" customFormat="1" ht="15" customHeight="1">
      <c r="A342" s="21">
        <f>A341+1</f>
        <v>318</v>
      </c>
      <c r="B342" s="22">
        <v>27121604</v>
      </c>
      <c r="C342" s="741" t="s">
        <v>1873</v>
      </c>
      <c r="D342" s="741"/>
      <c r="E342" s="21" t="s">
        <v>32</v>
      </c>
      <c r="F342" s="364">
        <v>1</v>
      </c>
      <c r="G342" s="737" t="s">
        <v>1916</v>
      </c>
      <c r="H342" s="737"/>
      <c r="I342" s="16">
        <v>1300000</v>
      </c>
      <c r="J342" s="17">
        <v>0.19</v>
      </c>
      <c r="K342" s="18">
        <f t="shared" si="220"/>
        <v>247000</v>
      </c>
      <c r="L342" s="18">
        <f t="shared" si="221"/>
        <v>1547000</v>
      </c>
      <c r="M342" s="16">
        <v>1587000</v>
      </c>
      <c r="N342" s="17">
        <v>0.19</v>
      </c>
      <c r="O342" s="18">
        <f t="shared" si="222"/>
        <v>301530</v>
      </c>
      <c r="P342" s="18">
        <f t="shared" si="223"/>
        <v>1888530</v>
      </c>
      <c r="Q342" s="16">
        <v>1430000</v>
      </c>
      <c r="R342" s="17">
        <v>0.19</v>
      </c>
      <c r="S342" s="18">
        <f t="shared" si="224"/>
        <v>271700</v>
      </c>
      <c r="T342" s="18">
        <f t="shared" si="225"/>
        <v>1701700</v>
      </c>
      <c r="U342" s="415">
        <f t="shared" si="227"/>
        <v>1547000</v>
      </c>
      <c r="V342" s="415">
        <f t="shared" si="228"/>
        <v>1701092.5945367126</v>
      </c>
      <c r="W342" s="415">
        <f t="shared" si="229"/>
        <v>1706733.5809762229</v>
      </c>
      <c r="X342" s="415">
        <f t="shared" si="230"/>
        <v>1701700</v>
      </c>
      <c r="Y342" s="415">
        <f t="shared" si="231"/>
        <v>1712410</v>
      </c>
      <c r="Z342" s="416">
        <f t="shared" si="232"/>
        <v>139634.55470143008</v>
      </c>
      <c r="AA342" s="417">
        <f t="shared" si="233"/>
        <v>8.1542711559398795E-2</v>
      </c>
      <c r="AB342" s="418">
        <f t="shared" si="234"/>
        <v>1547000</v>
      </c>
      <c r="AC342" s="419" t="str">
        <f t="shared" si="235"/>
        <v>MENOR VALOR</v>
      </c>
    </row>
    <row r="343" spans="1:29" s="1" customFormat="1" ht="28.5" customHeight="1">
      <c r="A343" s="743" t="s">
        <v>1874</v>
      </c>
      <c r="B343" s="743"/>
      <c r="C343" s="743"/>
      <c r="D343" s="743"/>
      <c r="E343" s="34"/>
      <c r="F343" s="34"/>
      <c r="G343" s="34"/>
      <c r="H343" s="34"/>
      <c r="I343" s="32"/>
      <c r="J343" s="17"/>
      <c r="K343" s="18"/>
      <c r="L343" s="18"/>
      <c r="M343" s="32"/>
      <c r="N343" s="17"/>
      <c r="O343" s="18"/>
      <c r="P343" s="18"/>
      <c r="Q343" s="32"/>
      <c r="R343" s="17"/>
      <c r="S343" s="18"/>
      <c r="T343" s="18"/>
      <c r="U343" s="415"/>
      <c r="V343" s="415"/>
      <c r="W343" s="415"/>
      <c r="X343" s="415"/>
      <c r="Y343" s="415"/>
      <c r="Z343" s="416"/>
      <c r="AA343" s="417"/>
      <c r="AB343" s="418"/>
      <c r="AC343" s="419"/>
    </row>
    <row r="344" spans="1:29" s="1" customFormat="1" ht="15" customHeight="1">
      <c r="A344" s="14">
        <f>A342+1</f>
        <v>319</v>
      </c>
      <c r="B344" s="15">
        <v>40161513</v>
      </c>
      <c r="C344" s="738" t="s">
        <v>1729</v>
      </c>
      <c r="D344" s="738"/>
      <c r="E344" s="21" t="s">
        <v>32</v>
      </c>
      <c r="F344" s="14">
        <v>1</v>
      </c>
      <c r="G344" s="737" t="s">
        <v>1916</v>
      </c>
      <c r="H344" s="737"/>
      <c r="I344" s="16">
        <v>450000</v>
      </c>
      <c r="J344" s="17">
        <v>0.19</v>
      </c>
      <c r="K344" s="18">
        <f t="shared" si="220"/>
        <v>85500</v>
      </c>
      <c r="L344" s="18">
        <f t="shared" si="221"/>
        <v>535500</v>
      </c>
      <c r="M344" s="16">
        <v>554000</v>
      </c>
      <c r="N344" s="17">
        <v>0.19</v>
      </c>
      <c r="O344" s="18">
        <f t="shared" si="222"/>
        <v>105260</v>
      </c>
      <c r="P344" s="18">
        <f t="shared" si="223"/>
        <v>659260</v>
      </c>
      <c r="Q344" s="16">
        <v>495000</v>
      </c>
      <c r="R344" s="17">
        <v>0.19</v>
      </c>
      <c r="S344" s="18">
        <f t="shared" si="224"/>
        <v>94050</v>
      </c>
      <c r="T344" s="18">
        <f t="shared" si="225"/>
        <v>589050</v>
      </c>
      <c r="U344" s="415">
        <f t="shared" ref="U344:U356" si="236">MIN(H344,L344,P344,T344)</f>
        <v>535500</v>
      </c>
      <c r="V344" s="415">
        <f t="shared" ref="V344:V356" si="237">HARMEAN(H344,L344,P344,T344)</f>
        <v>590328.69030390738</v>
      </c>
      <c r="W344" s="415">
        <f t="shared" ref="W344:W356" si="238">GEOMEAN(H344,L344,P344,T344)</f>
        <v>592456.02518046857</v>
      </c>
      <c r="X344" s="415">
        <f t="shared" ref="X344:X356" si="239">MEDIAN(H344,L344,P344,T344)</f>
        <v>589050</v>
      </c>
      <c r="Y344" s="415">
        <f t="shared" ref="Y344:Y356" si="240">AVERAGE(H344,L344,P344,T344)</f>
        <v>594603.33333333337</v>
      </c>
      <c r="Z344" s="416">
        <f t="shared" ref="Z344:Z356" si="241">_xlfn.STDEV.P(H344,L344,P344,T344)</f>
        <v>50677.174568263195</v>
      </c>
      <c r="AA344" s="417">
        <f t="shared" ref="AA344:AA356" si="242">+Z344/Y344</f>
        <v>8.5228540990794743E-2</v>
      </c>
      <c r="AB344" s="418">
        <f t="shared" ref="AB344:AB356" si="243">IF(AA344&lt;=0.15,U344,V344)</f>
        <v>535500</v>
      </c>
      <c r="AC344" s="419" t="str">
        <f t="shared" ref="AC344:AC356" si="244">IF(AB344=U344,$U$5,IF(AB344=V344,$V$5,IF(AB344=W344,$W$5,IF(AB344=X344,$X$5,IF(AB344=Y344,$Y$5,"ERROR")))))</f>
        <v>MENOR VALOR</v>
      </c>
    </row>
    <row r="345" spans="1:29" s="1" customFormat="1" ht="15" customHeight="1">
      <c r="A345" s="14">
        <f t="shared" ref="A345:A356" si="245">+A344+1</f>
        <v>320</v>
      </c>
      <c r="B345" s="15">
        <v>40161504</v>
      </c>
      <c r="C345" s="738" t="s">
        <v>1730</v>
      </c>
      <c r="D345" s="738"/>
      <c r="E345" s="21" t="s">
        <v>32</v>
      </c>
      <c r="F345" s="14">
        <v>1</v>
      </c>
      <c r="G345" s="737" t="s">
        <v>1916</v>
      </c>
      <c r="H345" s="737"/>
      <c r="I345" s="16">
        <v>620000</v>
      </c>
      <c r="J345" s="17">
        <v>0.19</v>
      </c>
      <c r="K345" s="18">
        <f t="shared" si="220"/>
        <v>117800</v>
      </c>
      <c r="L345" s="18">
        <f t="shared" si="221"/>
        <v>737800</v>
      </c>
      <c r="M345" s="16">
        <v>735000</v>
      </c>
      <c r="N345" s="17">
        <v>0.19</v>
      </c>
      <c r="O345" s="18">
        <f t="shared" si="222"/>
        <v>139650</v>
      </c>
      <c r="P345" s="18">
        <f t="shared" si="223"/>
        <v>874650</v>
      </c>
      <c r="Q345" s="16">
        <v>669000</v>
      </c>
      <c r="R345" s="17">
        <v>0.19</v>
      </c>
      <c r="S345" s="18">
        <f t="shared" si="224"/>
        <v>127110</v>
      </c>
      <c r="T345" s="18">
        <f t="shared" si="225"/>
        <v>796110</v>
      </c>
      <c r="U345" s="415">
        <f t="shared" si="236"/>
        <v>737800</v>
      </c>
      <c r="V345" s="415">
        <f t="shared" si="237"/>
        <v>798976.63770605531</v>
      </c>
      <c r="W345" s="415">
        <f t="shared" si="238"/>
        <v>800906.85380091623</v>
      </c>
      <c r="X345" s="415">
        <f t="shared" si="239"/>
        <v>796110</v>
      </c>
      <c r="Y345" s="415">
        <f t="shared" si="240"/>
        <v>802853.33333333337</v>
      </c>
      <c r="Z345" s="416">
        <f t="shared" si="241"/>
        <v>56071.888579651823</v>
      </c>
      <c r="AA345" s="417">
        <f t="shared" si="242"/>
        <v>6.9840762006740734E-2</v>
      </c>
      <c r="AB345" s="418">
        <f t="shared" si="243"/>
        <v>737800</v>
      </c>
      <c r="AC345" s="419" t="str">
        <f t="shared" si="244"/>
        <v>MENOR VALOR</v>
      </c>
    </row>
    <row r="346" spans="1:29" s="1" customFormat="1" ht="15" customHeight="1">
      <c r="A346" s="14">
        <f t="shared" si="245"/>
        <v>321</v>
      </c>
      <c r="B346" s="15">
        <v>78181504</v>
      </c>
      <c r="C346" s="738" t="s">
        <v>1832</v>
      </c>
      <c r="D346" s="738"/>
      <c r="E346" s="21" t="s">
        <v>32</v>
      </c>
      <c r="F346" s="14">
        <v>1</v>
      </c>
      <c r="G346" s="737" t="s">
        <v>1916</v>
      </c>
      <c r="H346" s="737"/>
      <c r="I346" s="16">
        <v>468000</v>
      </c>
      <c r="J346" s="17">
        <v>0.19</v>
      </c>
      <c r="K346" s="18">
        <f t="shared" si="220"/>
        <v>88920</v>
      </c>
      <c r="L346" s="18">
        <f t="shared" si="221"/>
        <v>556920</v>
      </c>
      <c r="M346" s="16">
        <v>560000</v>
      </c>
      <c r="N346" s="17">
        <v>0.19</v>
      </c>
      <c r="O346" s="18">
        <f t="shared" si="222"/>
        <v>106400</v>
      </c>
      <c r="P346" s="18">
        <f t="shared" si="223"/>
        <v>666400</v>
      </c>
      <c r="Q346" s="16">
        <v>505000</v>
      </c>
      <c r="R346" s="17">
        <v>0.19</v>
      </c>
      <c r="S346" s="18">
        <f t="shared" si="224"/>
        <v>95950</v>
      </c>
      <c r="T346" s="18">
        <f t="shared" si="225"/>
        <v>600950</v>
      </c>
      <c r="U346" s="415">
        <f t="shared" si="236"/>
        <v>556920</v>
      </c>
      <c r="V346" s="415">
        <f t="shared" si="237"/>
        <v>604811.61260592402</v>
      </c>
      <c r="W346" s="415">
        <f t="shared" si="238"/>
        <v>606441.22190755932</v>
      </c>
      <c r="X346" s="415">
        <f t="shared" si="239"/>
        <v>600950</v>
      </c>
      <c r="Y346" s="415">
        <f t="shared" si="240"/>
        <v>608090</v>
      </c>
      <c r="Z346" s="416">
        <f t="shared" si="241"/>
        <v>44979.27152218749</v>
      </c>
      <c r="AA346" s="417">
        <f t="shared" si="242"/>
        <v>7.3968115775933638E-2</v>
      </c>
      <c r="AB346" s="418">
        <f t="shared" si="243"/>
        <v>556920</v>
      </c>
      <c r="AC346" s="419" t="str">
        <f t="shared" si="244"/>
        <v>MENOR VALOR</v>
      </c>
    </row>
    <row r="347" spans="1:29" s="1" customFormat="1">
      <c r="A347" s="14">
        <f t="shared" si="245"/>
        <v>322</v>
      </c>
      <c r="B347" s="15">
        <v>40161504</v>
      </c>
      <c r="C347" s="738" t="s">
        <v>1732</v>
      </c>
      <c r="D347" s="738"/>
      <c r="E347" s="21" t="s">
        <v>32</v>
      </c>
      <c r="F347" s="14">
        <v>1</v>
      </c>
      <c r="G347" s="737" t="s">
        <v>1916</v>
      </c>
      <c r="H347" s="737"/>
      <c r="I347" s="16">
        <v>450000</v>
      </c>
      <c r="J347" s="17">
        <v>0.19</v>
      </c>
      <c r="K347" s="18">
        <f t="shared" si="220"/>
        <v>85500</v>
      </c>
      <c r="L347" s="18">
        <f t="shared" si="221"/>
        <v>535500</v>
      </c>
      <c r="M347" s="16">
        <v>534000</v>
      </c>
      <c r="N347" s="17">
        <v>0.19</v>
      </c>
      <c r="O347" s="18">
        <f t="shared" si="222"/>
        <v>101460</v>
      </c>
      <c r="P347" s="18">
        <f t="shared" si="223"/>
        <v>635460</v>
      </c>
      <c r="Q347" s="16">
        <v>486000</v>
      </c>
      <c r="R347" s="17">
        <v>0.19</v>
      </c>
      <c r="S347" s="18">
        <f t="shared" si="224"/>
        <v>92340</v>
      </c>
      <c r="T347" s="18">
        <f t="shared" si="225"/>
        <v>578340</v>
      </c>
      <c r="U347" s="415">
        <f t="shared" si="236"/>
        <v>535500</v>
      </c>
      <c r="V347" s="415">
        <f t="shared" si="237"/>
        <v>580252.44250713964</v>
      </c>
      <c r="W347" s="415">
        <f t="shared" si="238"/>
        <v>581670.41437454545</v>
      </c>
      <c r="X347" s="415">
        <f t="shared" si="239"/>
        <v>578340</v>
      </c>
      <c r="Y347" s="415">
        <f t="shared" si="240"/>
        <v>583100</v>
      </c>
      <c r="Z347" s="416">
        <f t="shared" si="241"/>
        <v>40947.068271122902</v>
      </c>
      <c r="AA347" s="417">
        <f t="shared" si="242"/>
        <v>7.0223063404429603E-2</v>
      </c>
      <c r="AB347" s="418">
        <f t="shared" si="243"/>
        <v>535500</v>
      </c>
      <c r="AC347" s="419" t="str">
        <f t="shared" si="244"/>
        <v>MENOR VALOR</v>
      </c>
    </row>
    <row r="348" spans="1:29" s="1" customFormat="1" ht="15" customHeight="1">
      <c r="A348" s="14">
        <f t="shared" si="245"/>
        <v>323</v>
      </c>
      <c r="B348" s="15">
        <v>40161505</v>
      </c>
      <c r="C348" s="738" t="s">
        <v>1875</v>
      </c>
      <c r="D348" s="738"/>
      <c r="E348" s="21" t="s">
        <v>32</v>
      </c>
      <c r="F348" s="14">
        <v>1</v>
      </c>
      <c r="G348" s="737" t="s">
        <v>1916</v>
      </c>
      <c r="H348" s="737"/>
      <c r="I348" s="16">
        <v>571000</v>
      </c>
      <c r="J348" s="17">
        <v>0.19</v>
      </c>
      <c r="K348" s="18">
        <f t="shared" si="220"/>
        <v>108490</v>
      </c>
      <c r="L348" s="18">
        <f t="shared" si="221"/>
        <v>679490</v>
      </c>
      <c r="M348" s="16">
        <v>689000</v>
      </c>
      <c r="N348" s="17">
        <v>0.19</v>
      </c>
      <c r="O348" s="18">
        <f t="shared" si="222"/>
        <v>130910</v>
      </c>
      <c r="P348" s="18">
        <f t="shared" si="223"/>
        <v>819910</v>
      </c>
      <c r="Q348" s="16">
        <v>616000</v>
      </c>
      <c r="R348" s="17">
        <v>0.19</v>
      </c>
      <c r="S348" s="18">
        <f t="shared" si="224"/>
        <v>117040</v>
      </c>
      <c r="T348" s="18">
        <f t="shared" si="225"/>
        <v>733040</v>
      </c>
      <c r="U348" s="415">
        <f t="shared" si="236"/>
        <v>679490</v>
      </c>
      <c r="V348" s="415">
        <f t="shared" si="237"/>
        <v>739732.49458138354</v>
      </c>
      <c r="W348" s="415">
        <f t="shared" si="238"/>
        <v>741923.2406256086</v>
      </c>
      <c r="X348" s="415">
        <f t="shared" si="239"/>
        <v>733040</v>
      </c>
      <c r="Y348" s="415">
        <f t="shared" si="240"/>
        <v>744146.66666666663</v>
      </c>
      <c r="Z348" s="416">
        <f t="shared" si="241"/>
        <v>57861.689302066603</v>
      </c>
      <c r="AA348" s="417">
        <f t="shared" si="242"/>
        <v>7.7755759575262859E-2</v>
      </c>
      <c r="AB348" s="418">
        <f t="shared" si="243"/>
        <v>679490</v>
      </c>
      <c r="AC348" s="419" t="str">
        <f t="shared" si="244"/>
        <v>MENOR VALOR</v>
      </c>
    </row>
    <row r="349" spans="1:29" s="1" customFormat="1" ht="15" customHeight="1">
      <c r="A349" s="14">
        <f t="shared" si="245"/>
        <v>324</v>
      </c>
      <c r="B349" s="15">
        <v>40161505</v>
      </c>
      <c r="C349" s="738" t="s">
        <v>1876</v>
      </c>
      <c r="D349" s="738"/>
      <c r="E349" s="21" t="s">
        <v>32</v>
      </c>
      <c r="F349" s="14">
        <v>1</v>
      </c>
      <c r="G349" s="737" t="s">
        <v>1916</v>
      </c>
      <c r="H349" s="737"/>
      <c r="I349" s="16">
        <v>535000</v>
      </c>
      <c r="J349" s="17">
        <v>0.19</v>
      </c>
      <c r="K349" s="18">
        <f t="shared" si="220"/>
        <v>101650</v>
      </c>
      <c r="L349" s="18">
        <f t="shared" si="221"/>
        <v>636650</v>
      </c>
      <c r="M349" s="16">
        <v>652000</v>
      </c>
      <c r="N349" s="17">
        <v>0.19</v>
      </c>
      <c r="O349" s="18">
        <f t="shared" si="222"/>
        <v>123880</v>
      </c>
      <c r="P349" s="18">
        <f t="shared" si="223"/>
        <v>775880</v>
      </c>
      <c r="Q349" s="16">
        <v>583000</v>
      </c>
      <c r="R349" s="17">
        <v>0.19</v>
      </c>
      <c r="S349" s="18">
        <f t="shared" si="224"/>
        <v>110770</v>
      </c>
      <c r="T349" s="18">
        <f t="shared" si="225"/>
        <v>693770</v>
      </c>
      <c r="U349" s="415">
        <f t="shared" si="236"/>
        <v>636650</v>
      </c>
      <c r="V349" s="415">
        <f t="shared" si="237"/>
        <v>697515.33058363385</v>
      </c>
      <c r="W349" s="415">
        <f t="shared" si="238"/>
        <v>699794.09295311209</v>
      </c>
      <c r="X349" s="415">
        <f t="shared" si="239"/>
        <v>693770</v>
      </c>
      <c r="Y349" s="415">
        <f t="shared" si="240"/>
        <v>702100</v>
      </c>
      <c r="Z349" s="416">
        <f t="shared" si="241"/>
        <v>57144.786288864532</v>
      </c>
      <c r="AA349" s="417">
        <f t="shared" si="242"/>
        <v>8.1391235278257423E-2</v>
      </c>
      <c r="AB349" s="418">
        <f t="shared" si="243"/>
        <v>636650</v>
      </c>
      <c r="AC349" s="419" t="str">
        <f t="shared" si="244"/>
        <v>MENOR VALOR</v>
      </c>
    </row>
    <row r="350" spans="1:29" s="1" customFormat="1" ht="15" customHeight="1">
      <c r="A350" s="14">
        <f t="shared" si="245"/>
        <v>325</v>
      </c>
      <c r="B350" s="15">
        <v>40161505</v>
      </c>
      <c r="C350" s="738" t="s">
        <v>1768</v>
      </c>
      <c r="D350" s="738"/>
      <c r="E350" s="21" t="s">
        <v>32</v>
      </c>
      <c r="F350" s="14">
        <v>1</v>
      </c>
      <c r="G350" s="737" t="s">
        <v>1916</v>
      </c>
      <c r="H350" s="737"/>
      <c r="I350" s="16">
        <v>618000</v>
      </c>
      <c r="J350" s="17">
        <v>0.19</v>
      </c>
      <c r="K350" s="18">
        <f t="shared" si="220"/>
        <v>117420</v>
      </c>
      <c r="L350" s="18">
        <f t="shared" si="221"/>
        <v>735420</v>
      </c>
      <c r="M350" s="16">
        <v>753000</v>
      </c>
      <c r="N350" s="17">
        <v>0.19</v>
      </c>
      <c r="O350" s="18">
        <f t="shared" si="222"/>
        <v>143070</v>
      </c>
      <c r="P350" s="18">
        <f t="shared" si="223"/>
        <v>896070</v>
      </c>
      <c r="Q350" s="16">
        <v>679000</v>
      </c>
      <c r="R350" s="17">
        <v>0.19</v>
      </c>
      <c r="S350" s="18">
        <f t="shared" si="224"/>
        <v>129010</v>
      </c>
      <c r="T350" s="18">
        <f t="shared" si="225"/>
        <v>808010</v>
      </c>
      <c r="U350" s="415">
        <f t="shared" si="236"/>
        <v>735420</v>
      </c>
      <c r="V350" s="415">
        <f t="shared" si="237"/>
        <v>807893.68236499862</v>
      </c>
      <c r="W350" s="415">
        <f t="shared" si="238"/>
        <v>810521.80562313821</v>
      </c>
      <c r="X350" s="415">
        <f t="shared" si="239"/>
        <v>808010</v>
      </c>
      <c r="Y350" s="415">
        <f t="shared" si="240"/>
        <v>813166.66666666663</v>
      </c>
      <c r="Z350" s="416">
        <f t="shared" si="241"/>
        <v>65686.371155328379</v>
      </c>
      <c r="AA350" s="417">
        <f t="shared" si="242"/>
        <v>8.0778484716534191E-2</v>
      </c>
      <c r="AB350" s="418">
        <f t="shared" si="243"/>
        <v>735420</v>
      </c>
      <c r="AC350" s="419" t="str">
        <f t="shared" si="244"/>
        <v>MENOR VALOR</v>
      </c>
    </row>
    <row r="351" spans="1:29" s="1" customFormat="1" ht="15" customHeight="1">
      <c r="A351" s="14">
        <f t="shared" si="245"/>
        <v>326</v>
      </c>
      <c r="B351" s="15">
        <v>40161504</v>
      </c>
      <c r="C351" s="738" t="s">
        <v>1734</v>
      </c>
      <c r="D351" s="738"/>
      <c r="E351" s="21" t="s">
        <v>32</v>
      </c>
      <c r="F351" s="14">
        <v>1</v>
      </c>
      <c r="G351" s="737" t="s">
        <v>1916</v>
      </c>
      <c r="H351" s="737"/>
      <c r="I351" s="16">
        <v>814000</v>
      </c>
      <c r="J351" s="17">
        <v>0.19</v>
      </c>
      <c r="K351" s="18">
        <f t="shared" si="220"/>
        <v>154660</v>
      </c>
      <c r="L351" s="18">
        <f t="shared" si="221"/>
        <v>968660</v>
      </c>
      <c r="M351" s="16">
        <v>1002000</v>
      </c>
      <c r="N351" s="17">
        <v>0.19</v>
      </c>
      <c r="O351" s="18">
        <f t="shared" si="222"/>
        <v>190380</v>
      </c>
      <c r="P351" s="18">
        <f t="shared" si="223"/>
        <v>1192380</v>
      </c>
      <c r="Q351" s="16">
        <v>895000</v>
      </c>
      <c r="R351" s="17">
        <v>0.19</v>
      </c>
      <c r="S351" s="18">
        <f t="shared" si="224"/>
        <v>170050</v>
      </c>
      <c r="T351" s="18">
        <f t="shared" si="225"/>
        <v>1065050</v>
      </c>
      <c r="U351" s="415">
        <f t="shared" si="236"/>
        <v>968660</v>
      </c>
      <c r="V351" s="415">
        <f t="shared" si="237"/>
        <v>1067640.0333804735</v>
      </c>
      <c r="W351" s="415">
        <f t="shared" si="238"/>
        <v>1071483.157063734</v>
      </c>
      <c r="X351" s="415">
        <f t="shared" si="239"/>
        <v>1065050</v>
      </c>
      <c r="Y351" s="415">
        <f t="shared" si="240"/>
        <v>1075363.3333333333</v>
      </c>
      <c r="Z351" s="416">
        <f t="shared" si="241"/>
        <v>91623.989701872779</v>
      </c>
      <c r="AA351" s="417">
        <f t="shared" si="242"/>
        <v>8.5202821094767456E-2</v>
      </c>
      <c r="AB351" s="418">
        <f t="shared" si="243"/>
        <v>968660</v>
      </c>
      <c r="AC351" s="419" t="str">
        <f t="shared" si="244"/>
        <v>MENOR VALOR</v>
      </c>
    </row>
    <row r="352" spans="1:29" s="1" customFormat="1">
      <c r="A352" s="14">
        <f t="shared" si="245"/>
        <v>327</v>
      </c>
      <c r="B352" s="15">
        <v>78181507</v>
      </c>
      <c r="C352" s="738" t="s">
        <v>1778</v>
      </c>
      <c r="D352" s="738"/>
      <c r="E352" s="21" t="s">
        <v>32</v>
      </c>
      <c r="F352" s="14">
        <v>1</v>
      </c>
      <c r="G352" s="737" t="s">
        <v>1916</v>
      </c>
      <c r="H352" s="737"/>
      <c r="I352" s="16">
        <v>671000</v>
      </c>
      <c r="J352" s="17">
        <v>0.19</v>
      </c>
      <c r="K352" s="18">
        <f t="shared" si="220"/>
        <v>127490</v>
      </c>
      <c r="L352" s="18">
        <f t="shared" si="221"/>
        <v>798490</v>
      </c>
      <c r="M352" s="16">
        <v>803000</v>
      </c>
      <c r="N352" s="17">
        <v>0.19</v>
      </c>
      <c r="O352" s="18">
        <f t="shared" si="222"/>
        <v>152570</v>
      </c>
      <c r="P352" s="18">
        <f t="shared" si="223"/>
        <v>955570</v>
      </c>
      <c r="Q352" s="16">
        <v>724000</v>
      </c>
      <c r="R352" s="17">
        <v>0.19</v>
      </c>
      <c r="S352" s="18">
        <f t="shared" si="224"/>
        <v>137560</v>
      </c>
      <c r="T352" s="18">
        <f t="shared" si="225"/>
        <v>861560</v>
      </c>
      <c r="U352" s="415">
        <f t="shared" si="236"/>
        <v>798490</v>
      </c>
      <c r="V352" s="415">
        <f t="shared" si="237"/>
        <v>867166.07949369517</v>
      </c>
      <c r="W352" s="415">
        <f t="shared" si="238"/>
        <v>869505.84401361411</v>
      </c>
      <c r="X352" s="415">
        <f t="shared" si="239"/>
        <v>861560</v>
      </c>
      <c r="Y352" s="415">
        <f t="shared" si="240"/>
        <v>871873.33333333337</v>
      </c>
      <c r="Z352" s="416">
        <f t="shared" si="241"/>
        <v>64540.970105989436</v>
      </c>
      <c r="AA352" s="417">
        <f t="shared" si="242"/>
        <v>7.4025626932799224E-2</v>
      </c>
      <c r="AB352" s="418">
        <f t="shared" si="243"/>
        <v>798490</v>
      </c>
      <c r="AC352" s="419" t="str">
        <f t="shared" si="244"/>
        <v>MENOR VALOR</v>
      </c>
    </row>
    <row r="353" spans="1:29" s="1" customFormat="1" ht="15" customHeight="1">
      <c r="A353" s="14">
        <f t="shared" si="245"/>
        <v>328</v>
      </c>
      <c r="B353" s="15">
        <v>78181507</v>
      </c>
      <c r="C353" s="738" t="s">
        <v>1736</v>
      </c>
      <c r="D353" s="738"/>
      <c r="E353" s="21" t="s">
        <v>32</v>
      </c>
      <c r="F353" s="14">
        <v>1</v>
      </c>
      <c r="G353" s="737" t="s">
        <v>1916</v>
      </c>
      <c r="H353" s="737"/>
      <c r="I353" s="16">
        <v>397000</v>
      </c>
      <c r="J353" s="17">
        <v>0.19</v>
      </c>
      <c r="K353" s="18">
        <f t="shared" si="220"/>
        <v>75430</v>
      </c>
      <c r="L353" s="18">
        <f t="shared" si="221"/>
        <v>472430</v>
      </c>
      <c r="M353" s="16">
        <v>470000</v>
      </c>
      <c r="N353" s="17">
        <v>0.19</v>
      </c>
      <c r="O353" s="18">
        <f t="shared" si="222"/>
        <v>89300</v>
      </c>
      <c r="P353" s="18">
        <f t="shared" si="223"/>
        <v>559300</v>
      </c>
      <c r="Q353" s="16">
        <v>428000</v>
      </c>
      <c r="R353" s="17">
        <v>0.19</v>
      </c>
      <c r="S353" s="18">
        <f t="shared" si="224"/>
        <v>81320</v>
      </c>
      <c r="T353" s="18">
        <f t="shared" si="225"/>
        <v>509320</v>
      </c>
      <c r="U353" s="415">
        <f t="shared" si="236"/>
        <v>472430</v>
      </c>
      <c r="V353" s="415">
        <f t="shared" si="237"/>
        <v>511241.5969415385</v>
      </c>
      <c r="W353" s="415">
        <f t="shared" si="238"/>
        <v>512457.2864947702</v>
      </c>
      <c r="X353" s="415">
        <f t="shared" si="239"/>
        <v>509320</v>
      </c>
      <c r="Y353" s="415">
        <f t="shared" si="240"/>
        <v>513683.33333333331</v>
      </c>
      <c r="Z353" s="416">
        <f t="shared" si="241"/>
        <v>35598.485298612854</v>
      </c>
      <c r="AA353" s="417">
        <f t="shared" si="242"/>
        <v>6.9300448327983238E-2</v>
      </c>
      <c r="AB353" s="418">
        <f t="shared" si="243"/>
        <v>472430</v>
      </c>
      <c r="AC353" s="419" t="str">
        <f t="shared" si="244"/>
        <v>MENOR VALOR</v>
      </c>
    </row>
    <row r="354" spans="1:29" s="1" customFormat="1" ht="15" customHeight="1">
      <c r="A354" s="14">
        <f t="shared" si="245"/>
        <v>329</v>
      </c>
      <c r="B354" s="15">
        <v>40161513</v>
      </c>
      <c r="C354" s="738" t="s">
        <v>1737</v>
      </c>
      <c r="D354" s="738"/>
      <c r="E354" s="21" t="s">
        <v>32</v>
      </c>
      <c r="F354" s="14">
        <v>1</v>
      </c>
      <c r="G354" s="737" t="s">
        <v>1916</v>
      </c>
      <c r="H354" s="737"/>
      <c r="I354" s="16">
        <v>480000</v>
      </c>
      <c r="J354" s="17">
        <v>0.19</v>
      </c>
      <c r="K354" s="18">
        <f t="shared" si="220"/>
        <v>91200</v>
      </c>
      <c r="L354" s="18">
        <f t="shared" si="221"/>
        <v>571200</v>
      </c>
      <c r="M354" s="16">
        <v>569000</v>
      </c>
      <c r="N354" s="17">
        <v>0.19</v>
      </c>
      <c r="O354" s="18">
        <f t="shared" si="222"/>
        <v>108110</v>
      </c>
      <c r="P354" s="18">
        <f t="shared" si="223"/>
        <v>677110</v>
      </c>
      <c r="Q354" s="16">
        <v>518000</v>
      </c>
      <c r="R354" s="17">
        <v>0.19</v>
      </c>
      <c r="S354" s="18">
        <f t="shared" si="224"/>
        <v>98420</v>
      </c>
      <c r="T354" s="18">
        <f t="shared" si="225"/>
        <v>616420</v>
      </c>
      <c r="U354" s="415">
        <f t="shared" si="236"/>
        <v>571200</v>
      </c>
      <c r="V354" s="415">
        <f t="shared" si="237"/>
        <v>618577.65345339023</v>
      </c>
      <c r="W354" s="415">
        <f t="shared" si="238"/>
        <v>620070.94601723505</v>
      </c>
      <c r="X354" s="415">
        <f t="shared" si="239"/>
        <v>616420</v>
      </c>
      <c r="Y354" s="415">
        <f t="shared" si="240"/>
        <v>621576.66666666663</v>
      </c>
      <c r="Z354" s="416">
        <f t="shared" si="241"/>
        <v>43391.054633671003</v>
      </c>
      <c r="AA354" s="417">
        <f t="shared" si="242"/>
        <v>6.9808049369620817E-2</v>
      </c>
      <c r="AB354" s="418">
        <f t="shared" si="243"/>
        <v>571200</v>
      </c>
      <c r="AC354" s="419" t="str">
        <f t="shared" si="244"/>
        <v>MENOR VALOR</v>
      </c>
    </row>
    <row r="355" spans="1:29" s="1" customFormat="1" ht="15" customHeight="1">
      <c r="A355" s="14">
        <f t="shared" si="245"/>
        <v>330</v>
      </c>
      <c r="B355" s="15">
        <v>40141736</v>
      </c>
      <c r="C355" s="738" t="s">
        <v>1738</v>
      </c>
      <c r="D355" s="738"/>
      <c r="E355" s="21" t="s">
        <v>32</v>
      </c>
      <c r="F355" s="14">
        <v>1</v>
      </c>
      <c r="G355" s="737" t="s">
        <v>1916</v>
      </c>
      <c r="H355" s="737"/>
      <c r="I355" s="16">
        <v>85000</v>
      </c>
      <c r="J355" s="17">
        <v>0.19</v>
      </c>
      <c r="K355" s="18">
        <f t="shared" si="220"/>
        <v>16150</v>
      </c>
      <c r="L355" s="18">
        <f t="shared" si="221"/>
        <v>101150</v>
      </c>
      <c r="M355" s="16">
        <v>102000</v>
      </c>
      <c r="N355" s="17">
        <v>0.19</v>
      </c>
      <c r="O355" s="18">
        <f t="shared" si="222"/>
        <v>19380</v>
      </c>
      <c r="P355" s="18">
        <f t="shared" si="223"/>
        <v>121380</v>
      </c>
      <c r="Q355" s="16">
        <v>93000</v>
      </c>
      <c r="R355" s="17">
        <v>0.19</v>
      </c>
      <c r="S355" s="18">
        <f t="shared" si="224"/>
        <v>17670</v>
      </c>
      <c r="T355" s="18">
        <f t="shared" si="225"/>
        <v>110670</v>
      </c>
      <c r="U355" s="415">
        <f t="shared" si="236"/>
        <v>101150</v>
      </c>
      <c r="V355" s="415">
        <f t="shared" si="237"/>
        <v>110453.42465753425</v>
      </c>
      <c r="W355" s="415">
        <f t="shared" si="238"/>
        <v>110759.49749741405</v>
      </c>
      <c r="X355" s="415">
        <f t="shared" si="239"/>
        <v>110670</v>
      </c>
      <c r="Y355" s="415">
        <f t="shared" si="240"/>
        <v>111066.66666666667</v>
      </c>
      <c r="Z355" s="416">
        <f t="shared" si="241"/>
        <v>8263.6244402131979</v>
      </c>
      <c r="AA355" s="417">
        <f t="shared" si="242"/>
        <v>7.4402380914284486E-2</v>
      </c>
      <c r="AB355" s="418">
        <f t="shared" si="243"/>
        <v>101150</v>
      </c>
      <c r="AC355" s="419" t="str">
        <f t="shared" si="244"/>
        <v>MENOR VALOR</v>
      </c>
    </row>
    <row r="356" spans="1:29" s="1" customFormat="1" ht="19.5" customHeight="1">
      <c r="A356" s="14">
        <f t="shared" si="245"/>
        <v>331</v>
      </c>
      <c r="B356" s="22">
        <v>40161513</v>
      </c>
      <c r="C356" s="741" t="s">
        <v>1748</v>
      </c>
      <c r="D356" s="741"/>
      <c r="E356" s="21" t="s">
        <v>32</v>
      </c>
      <c r="F356" s="364">
        <v>1</v>
      </c>
      <c r="G356" s="16">
        <f>VLOOKUP(C356,[1]RESPUESTOS!$C$40:$I$41,7,FALSE)</f>
        <v>882980</v>
      </c>
      <c r="H356" s="414">
        <f t="shared" ref="H356" si="246">G356*1.051</f>
        <v>928011.98</v>
      </c>
      <c r="I356" s="16">
        <v>3500000</v>
      </c>
      <c r="J356" s="17">
        <v>0.19</v>
      </c>
      <c r="K356" s="18">
        <f t="shared" si="220"/>
        <v>665000</v>
      </c>
      <c r="L356" s="18">
        <f t="shared" si="221"/>
        <v>4165000</v>
      </c>
      <c r="M356" s="16">
        <v>4235000</v>
      </c>
      <c r="N356" s="17">
        <v>0.19</v>
      </c>
      <c r="O356" s="18">
        <f t="shared" si="222"/>
        <v>804650</v>
      </c>
      <c r="P356" s="18">
        <f t="shared" si="223"/>
        <v>5039650</v>
      </c>
      <c r="Q356" s="16">
        <v>3850000</v>
      </c>
      <c r="R356" s="17">
        <v>0.19</v>
      </c>
      <c r="S356" s="18">
        <f t="shared" si="224"/>
        <v>731500</v>
      </c>
      <c r="T356" s="18">
        <f t="shared" si="225"/>
        <v>4581500</v>
      </c>
      <c r="U356" s="415">
        <f t="shared" si="236"/>
        <v>928011.98</v>
      </c>
      <c r="V356" s="415">
        <f t="shared" si="237"/>
        <v>2306321.0158673981</v>
      </c>
      <c r="W356" s="415">
        <f t="shared" si="238"/>
        <v>3073577.4685539203</v>
      </c>
      <c r="X356" s="415">
        <f t="shared" si="239"/>
        <v>4373250</v>
      </c>
      <c r="Y356" s="415">
        <f t="shared" si="240"/>
        <v>3678540.4950000001</v>
      </c>
      <c r="Z356" s="416">
        <f t="shared" si="241"/>
        <v>1617869.3484104436</v>
      </c>
      <c r="AA356" s="417">
        <f t="shared" si="242"/>
        <v>0.43981284169890417</v>
      </c>
      <c r="AB356" s="418">
        <f t="shared" si="243"/>
        <v>2306321.0158673981</v>
      </c>
      <c r="AC356" s="419" t="str">
        <f t="shared" si="244"/>
        <v>MEDIA ARMONICA</v>
      </c>
    </row>
    <row r="357" spans="1:29" s="1" customFormat="1" ht="30" customHeight="1">
      <c r="A357" s="742" t="s">
        <v>1877</v>
      </c>
      <c r="B357" s="742"/>
      <c r="C357" s="742"/>
      <c r="D357" s="742"/>
      <c r="E357" s="35"/>
      <c r="F357" s="35"/>
      <c r="G357" s="35"/>
      <c r="H357" s="35"/>
      <c r="I357" s="31"/>
      <c r="J357" s="17"/>
      <c r="K357" s="18"/>
      <c r="L357" s="18"/>
      <c r="M357" s="31"/>
      <c r="N357" s="17"/>
      <c r="O357" s="18"/>
      <c r="P357" s="18"/>
      <c r="Q357" s="31"/>
      <c r="R357" s="17"/>
      <c r="S357" s="18"/>
      <c r="T357" s="18"/>
      <c r="U357" s="415"/>
      <c r="V357" s="415"/>
      <c r="W357" s="415"/>
      <c r="X357" s="415"/>
      <c r="Y357" s="415"/>
      <c r="Z357" s="416"/>
      <c r="AA357" s="417"/>
      <c r="AB357" s="418"/>
      <c r="AC357" s="419"/>
    </row>
    <row r="358" spans="1:29" s="1" customFormat="1" ht="17.25" customHeight="1">
      <c r="A358" s="21">
        <f>A356+1</f>
        <v>332</v>
      </c>
      <c r="B358" s="22">
        <v>40161513</v>
      </c>
      <c r="C358" s="741" t="s">
        <v>1748</v>
      </c>
      <c r="D358" s="741"/>
      <c r="E358" s="21" t="s">
        <v>1069</v>
      </c>
      <c r="F358" s="364">
        <v>1</v>
      </c>
      <c r="G358" s="16">
        <f>VLOOKUP(C358,[1]RESPUESTOS!$C$52:$I$52,7,FALSE)</f>
        <v>1066240</v>
      </c>
      <c r="H358" s="414">
        <f t="shared" ref="H358" si="247">G358*1.051</f>
        <v>1120618.24</v>
      </c>
      <c r="I358" s="16">
        <v>3500000</v>
      </c>
      <c r="J358" s="17">
        <v>0.19</v>
      </c>
      <c r="K358" s="18">
        <f t="shared" si="220"/>
        <v>665000</v>
      </c>
      <c r="L358" s="18">
        <f t="shared" si="221"/>
        <v>4165000</v>
      </c>
      <c r="M358" s="16">
        <v>4195000</v>
      </c>
      <c r="N358" s="17">
        <v>0.19</v>
      </c>
      <c r="O358" s="18">
        <f t="shared" si="222"/>
        <v>797050</v>
      </c>
      <c r="P358" s="18">
        <f t="shared" si="223"/>
        <v>4992050</v>
      </c>
      <c r="Q358" s="16">
        <v>3780000</v>
      </c>
      <c r="R358" s="17">
        <v>0.19</v>
      </c>
      <c r="S358" s="18">
        <f t="shared" si="224"/>
        <v>718200</v>
      </c>
      <c r="T358" s="18">
        <f t="shared" si="225"/>
        <v>4498200</v>
      </c>
      <c r="U358" s="415">
        <f t="shared" ref="U358:U364" si="248">MIN(H358,L358,P358,T358)</f>
        <v>1120618.24</v>
      </c>
      <c r="V358" s="415">
        <f t="shared" ref="V358:V364" si="249">HARMEAN(H358,L358,P358,T358)</f>
        <v>2572197.9815672147</v>
      </c>
      <c r="W358" s="415">
        <f t="shared" ref="W358:W364" si="250">GEOMEAN(H358,L358,P358,T358)</f>
        <v>3199614.0498402207</v>
      </c>
      <c r="X358" s="415">
        <f t="shared" ref="X358:X364" si="251">MEDIAN(H358,L358,P358,T358)</f>
        <v>4331600</v>
      </c>
      <c r="Y358" s="415">
        <f t="shared" ref="Y358:Y364" si="252">AVERAGE(H358,L358,P358,T358)</f>
        <v>3693967.06</v>
      </c>
      <c r="Z358" s="416">
        <f t="shared" ref="Z358:Z364" si="253">_xlfn.STDEV.P(H358,L358,P358,T358)</f>
        <v>1514579.6546286799</v>
      </c>
      <c r="AA358" s="417">
        <f t="shared" ref="AA358:AA364" si="254">+Z358/Y358</f>
        <v>0.41001439104026005</v>
      </c>
      <c r="AB358" s="418">
        <f t="shared" ref="AB358:AB364" si="255">IF(AA358&lt;=0.15,U358,V358)</f>
        <v>2572197.9815672147</v>
      </c>
      <c r="AC358" s="419" t="str">
        <f t="shared" ref="AC358:AC364" si="256">IF(AB358=U358,$U$5,IF(AB358=V358,$V$5,IF(AB358=W358,$W$5,IF(AB358=X358,$X$5,IF(AB358=Y358,$Y$5,"ERROR")))))</f>
        <v>MEDIA ARMONICA</v>
      </c>
    </row>
    <row r="359" spans="1:29" s="1" customFormat="1" ht="17.25" customHeight="1">
      <c r="A359" s="21">
        <f>A358+1</f>
        <v>333</v>
      </c>
      <c r="B359" s="29">
        <v>40161513</v>
      </c>
      <c r="C359" s="740" t="s">
        <v>1878</v>
      </c>
      <c r="D359" s="740"/>
      <c r="E359" s="21" t="s">
        <v>1069</v>
      </c>
      <c r="F359" s="364">
        <v>1</v>
      </c>
      <c r="G359" s="737" t="s">
        <v>1916</v>
      </c>
      <c r="H359" s="737"/>
      <c r="I359" s="16">
        <v>480000</v>
      </c>
      <c r="J359" s="17">
        <v>0.19</v>
      </c>
      <c r="K359" s="18">
        <f t="shared" si="220"/>
        <v>91200</v>
      </c>
      <c r="L359" s="18">
        <f t="shared" si="221"/>
        <v>571200</v>
      </c>
      <c r="M359" s="16">
        <v>580000</v>
      </c>
      <c r="N359" s="17">
        <v>0.19</v>
      </c>
      <c r="O359" s="18">
        <f t="shared" si="222"/>
        <v>110200</v>
      </c>
      <c r="P359" s="18">
        <f t="shared" si="223"/>
        <v>690200</v>
      </c>
      <c r="Q359" s="16">
        <v>523000</v>
      </c>
      <c r="R359" s="17">
        <v>0.19</v>
      </c>
      <c r="S359" s="18">
        <f t="shared" si="224"/>
        <v>99370</v>
      </c>
      <c r="T359" s="18">
        <f t="shared" si="225"/>
        <v>622370</v>
      </c>
      <c r="U359" s="415">
        <f t="shared" si="248"/>
        <v>571200</v>
      </c>
      <c r="V359" s="415">
        <f t="shared" si="249"/>
        <v>624178.56336607516</v>
      </c>
      <c r="W359" s="415">
        <f t="shared" si="250"/>
        <v>626042.66952596349</v>
      </c>
      <c r="X359" s="415">
        <f t="shared" si="251"/>
        <v>622370</v>
      </c>
      <c r="Y359" s="415">
        <f t="shared" si="252"/>
        <v>627923.33333333337</v>
      </c>
      <c r="Z359" s="416">
        <f t="shared" si="253"/>
        <v>48739.987917748011</v>
      </c>
      <c r="AA359" s="417">
        <f t="shared" si="254"/>
        <v>7.762092174376066E-2</v>
      </c>
      <c r="AB359" s="418">
        <f t="shared" si="255"/>
        <v>571200</v>
      </c>
      <c r="AC359" s="419" t="str">
        <f t="shared" si="256"/>
        <v>MENOR VALOR</v>
      </c>
    </row>
    <row r="360" spans="1:29" s="1" customFormat="1" ht="17.25" customHeight="1">
      <c r="A360" s="21">
        <f t="shared" ref="A360:A364" si="257">A359+1</f>
        <v>334</v>
      </c>
      <c r="B360" s="29">
        <v>40161513</v>
      </c>
      <c r="C360" s="740" t="s">
        <v>1879</v>
      </c>
      <c r="D360" s="740"/>
      <c r="E360" s="21" t="s">
        <v>1069</v>
      </c>
      <c r="F360" s="364">
        <v>1</v>
      </c>
      <c r="G360" s="737" t="s">
        <v>1916</v>
      </c>
      <c r="H360" s="737"/>
      <c r="I360" s="16">
        <v>480000</v>
      </c>
      <c r="J360" s="17">
        <v>0.19</v>
      </c>
      <c r="K360" s="18">
        <f t="shared" si="220"/>
        <v>91200</v>
      </c>
      <c r="L360" s="18">
        <f t="shared" si="221"/>
        <v>571200</v>
      </c>
      <c r="M360" s="16">
        <v>569000</v>
      </c>
      <c r="N360" s="17">
        <v>0.19</v>
      </c>
      <c r="O360" s="18">
        <f t="shared" si="222"/>
        <v>108110</v>
      </c>
      <c r="P360" s="18">
        <f t="shared" si="223"/>
        <v>677110</v>
      </c>
      <c r="Q360" s="16">
        <v>518000</v>
      </c>
      <c r="R360" s="17">
        <v>0.19</v>
      </c>
      <c r="S360" s="18">
        <f t="shared" si="224"/>
        <v>98420</v>
      </c>
      <c r="T360" s="18">
        <f t="shared" si="225"/>
        <v>616420</v>
      </c>
      <c r="U360" s="415">
        <f t="shared" si="248"/>
        <v>571200</v>
      </c>
      <c r="V360" s="415">
        <f t="shared" si="249"/>
        <v>618577.65345339023</v>
      </c>
      <c r="W360" s="415">
        <f t="shared" si="250"/>
        <v>620070.94601723505</v>
      </c>
      <c r="X360" s="415">
        <f t="shared" si="251"/>
        <v>616420</v>
      </c>
      <c r="Y360" s="415">
        <f t="shared" si="252"/>
        <v>621576.66666666663</v>
      </c>
      <c r="Z360" s="416">
        <f t="shared" si="253"/>
        <v>43391.054633671003</v>
      </c>
      <c r="AA360" s="417">
        <f t="shared" si="254"/>
        <v>6.9808049369620817E-2</v>
      </c>
      <c r="AB360" s="418">
        <f t="shared" si="255"/>
        <v>571200</v>
      </c>
      <c r="AC360" s="419" t="str">
        <f t="shared" si="256"/>
        <v>MENOR VALOR</v>
      </c>
    </row>
    <row r="361" spans="1:29" s="1" customFormat="1" ht="17.25" customHeight="1">
      <c r="A361" s="21">
        <f t="shared" si="257"/>
        <v>335</v>
      </c>
      <c r="B361" s="29">
        <v>40161513</v>
      </c>
      <c r="C361" s="740" t="s">
        <v>1880</v>
      </c>
      <c r="D361" s="740"/>
      <c r="E361" s="21" t="s">
        <v>1069</v>
      </c>
      <c r="F361" s="364">
        <v>1</v>
      </c>
      <c r="G361" s="737" t="s">
        <v>1916</v>
      </c>
      <c r="H361" s="737"/>
      <c r="I361" s="16">
        <v>450000</v>
      </c>
      <c r="J361" s="17">
        <v>0.19</v>
      </c>
      <c r="K361" s="18">
        <f t="shared" si="220"/>
        <v>85500</v>
      </c>
      <c r="L361" s="18">
        <f t="shared" si="221"/>
        <v>535500</v>
      </c>
      <c r="M361" s="16">
        <v>539000</v>
      </c>
      <c r="N361" s="17">
        <v>0.19</v>
      </c>
      <c r="O361" s="18">
        <f t="shared" si="222"/>
        <v>102410</v>
      </c>
      <c r="P361" s="18">
        <f t="shared" si="223"/>
        <v>641410</v>
      </c>
      <c r="Q361" s="16">
        <v>486000</v>
      </c>
      <c r="R361" s="17">
        <v>0.19</v>
      </c>
      <c r="S361" s="18">
        <f t="shared" si="224"/>
        <v>92340</v>
      </c>
      <c r="T361" s="18">
        <f t="shared" si="225"/>
        <v>578340</v>
      </c>
      <c r="U361" s="415">
        <f t="shared" si="248"/>
        <v>535500</v>
      </c>
      <c r="V361" s="415">
        <f t="shared" si="249"/>
        <v>581895.42784608493</v>
      </c>
      <c r="W361" s="415">
        <f t="shared" si="250"/>
        <v>583480.22819715354</v>
      </c>
      <c r="X361" s="415">
        <f t="shared" si="251"/>
        <v>578340</v>
      </c>
      <c r="Y361" s="415">
        <f t="shared" si="252"/>
        <v>585083.33333333337</v>
      </c>
      <c r="Z361" s="416">
        <f t="shared" si="253"/>
        <v>43499.704468983335</v>
      </c>
      <c r="AA361" s="417">
        <f t="shared" si="254"/>
        <v>7.4347878311892893E-2</v>
      </c>
      <c r="AB361" s="418">
        <f t="shared" si="255"/>
        <v>535500</v>
      </c>
      <c r="AC361" s="419" t="str">
        <f t="shared" si="256"/>
        <v>MENOR VALOR</v>
      </c>
    </row>
    <row r="362" spans="1:29" s="1" customFormat="1" ht="17.25" customHeight="1">
      <c r="A362" s="21">
        <f t="shared" si="257"/>
        <v>336</v>
      </c>
      <c r="B362" s="29">
        <v>40161513</v>
      </c>
      <c r="C362" s="740" t="s">
        <v>1881</v>
      </c>
      <c r="D362" s="740"/>
      <c r="E362" s="21" t="s">
        <v>1069</v>
      </c>
      <c r="F362" s="364">
        <v>1</v>
      </c>
      <c r="G362" s="737" t="s">
        <v>1916</v>
      </c>
      <c r="H362" s="737"/>
      <c r="I362" s="16">
        <v>571000</v>
      </c>
      <c r="J362" s="17">
        <v>0.19</v>
      </c>
      <c r="K362" s="18">
        <f t="shared" si="220"/>
        <v>108490</v>
      </c>
      <c r="L362" s="18">
        <f t="shared" si="221"/>
        <v>679490</v>
      </c>
      <c r="M362" s="16">
        <v>683000</v>
      </c>
      <c r="N362" s="17">
        <v>0.19</v>
      </c>
      <c r="O362" s="18">
        <f t="shared" si="222"/>
        <v>129770</v>
      </c>
      <c r="P362" s="18">
        <f t="shared" si="223"/>
        <v>812770</v>
      </c>
      <c r="Q362" s="16">
        <v>616000</v>
      </c>
      <c r="R362" s="17">
        <v>0.19</v>
      </c>
      <c r="S362" s="18">
        <f t="shared" si="224"/>
        <v>117040</v>
      </c>
      <c r="T362" s="18">
        <f t="shared" si="225"/>
        <v>733040</v>
      </c>
      <c r="U362" s="415">
        <f t="shared" si="248"/>
        <v>679490</v>
      </c>
      <c r="V362" s="415">
        <f t="shared" si="249"/>
        <v>737783.33836004254</v>
      </c>
      <c r="W362" s="415">
        <f t="shared" si="250"/>
        <v>739763.33541829302</v>
      </c>
      <c r="X362" s="415">
        <f t="shared" si="251"/>
        <v>733040</v>
      </c>
      <c r="Y362" s="415">
        <f t="shared" si="252"/>
        <v>741766.66666666663</v>
      </c>
      <c r="Z362" s="416">
        <f t="shared" si="253"/>
        <v>54760.117076410846</v>
      </c>
      <c r="AA362" s="417">
        <f t="shared" si="254"/>
        <v>7.3823911935124498E-2</v>
      </c>
      <c r="AB362" s="418">
        <f t="shared" si="255"/>
        <v>679490</v>
      </c>
      <c r="AC362" s="419" t="str">
        <f t="shared" si="256"/>
        <v>MENOR VALOR</v>
      </c>
    </row>
    <row r="363" spans="1:29" s="1" customFormat="1" ht="17.25" customHeight="1">
      <c r="A363" s="21">
        <f t="shared" si="257"/>
        <v>337</v>
      </c>
      <c r="B363" s="29">
        <v>40161513</v>
      </c>
      <c r="C363" s="740" t="s">
        <v>1882</v>
      </c>
      <c r="D363" s="740"/>
      <c r="E363" s="21" t="s">
        <v>1069</v>
      </c>
      <c r="F363" s="364">
        <v>1</v>
      </c>
      <c r="G363" s="737" t="s">
        <v>1916</v>
      </c>
      <c r="H363" s="737"/>
      <c r="I363" s="16">
        <v>450000</v>
      </c>
      <c r="J363" s="17">
        <v>0.19</v>
      </c>
      <c r="K363" s="18">
        <f t="shared" si="220"/>
        <v>85500</v>
      </c>
      <c r="L363" s="18">
        <f t="shared" si="221"/>
        <v>535500</v>
      </c>
      <c r="M363" s="16">
        <v>539000</v>
      </c>
      <c r="N363" s="17">
        <v>0.19</v>
      </c>
      <c r="O363" s="18">
        <f t="shared" si="222"/>
        <v>102410</v>
      </c>
      <c r="P363" s="18">
        <f t="shared" si="223"/>
        <v>641410</v>
      </c>
      <c r="Q363" s="16">
        <v>490000</v>
      </c>
      <c r="R363" s="17">
        <v>0.19</v>
      </c>
      <c r="S363" s="18">
        <f t="shared" si="224"/>
        <v>93100</v>
      </c>
      <c r="T363" s="18">
        <f t="shared" si="225"/>
        <v>583100</v>
      </c>
      <c r="U363" s="415">
        <f t="shared" si="248"/>
        <v>535500</v>
      </c>
      <c r="V363" s="415">
        <f t="shared" si="249"/>
        <v>583492.92452830181</v>
      </c>
      <c r="W363" s="415">
        <f t="shared" si="250"/>
        <v>585076.62528617389</v>
      </c>
      <c r="X363" s="415">
        <f t="shared" si="251"/>
        <v>583100</v>
      </c>
      <c r="Y363" s="415">
        <f t="shared" si="252"/>
        <v>586670</v>
      </c>
      <c r="Z363" s="416">
        <f t="shared" si="253"/>
        <v>43311.204862791186</v>
      </c>
      <c r="AA363" s="417">
        <f t="shared" si="254"/>
        <v>7.3825497916701358E-2</v>
      </c>
      <c r="AB363" s="418">
        <f t="shared" si="255"/>
        <v>535500</v>
      </c>
      <c r="AC363" s="419" t="str">
        <f t="shared" si="256"/>
        <v>MENOR VALOR</v>
      </c>
    </row>
    <row r="364" spans="1:29" s="1" customFormat="1" ht="17.25" customHeight="1">
      <c r="A364" s="21">
        <f t="shared" si="257"/>
        <v>338</v>
      </c>
      <c r="B364" s="29">
        <v>23201202</v>
      </c>
      <c r="C364" s="740" t="s">
        <v>1883</v>
      </c>
      <c r="D364" s="740"/>
      <c r="E364" s="21" t="s">
        <v>1069</v>
      </c>
      <c r="F364" s="364">
        <v>1</v>
      </c>
      <c r="G364" s="737" t="s">
        <v>1916</v>
      </c>
      <c r="H364" s="737"/>
      <c r="I364" s="16">
        <v>2800000</v>
      </c>
      <c r="J364" s="17">
        <v>0.19</v>
      </c>
      <c r="K364" s="18">
        <f t="shared" si="220"/>
        <v>532000</v>
      </c>
      <c r="L364" s="18">
        <f t="shared" si="221"/>
        <v>3332000</v>
      </c>
      <c r="M364" s="16">
        <v>3418000</v>
      </c>
      <c r="N364" s="17">
        <v>0.19</v>
      </c>
      <c r="O364" s="18">
        <f t="shared" si="222"/>
        <v>649420</v>
      </c>
      <c r="P364" s="18">
        <f t="shared" si="223"/>
        <v>4067420</v>
      </c>
      <c r="Q364" s="16">
        <v>3080000</v>
      </c>
      <c r="R364" s="17">
        <v>0.19</v>
      </c>
      <c r="S364" s="18">
        <f t="shared" si="224"/>
        <v>585200</v>
      </c>
      <c r="T364" s="18">
        <f t="shared" si="225"/>
        <v>3665200</v>
      </c>
      <c r="U364" s="415">
        <f t="shared" si="248"/>
        <v>3332000</v>
      </c>
      <c r="V364" s="415">
        <f t="shared" si="249"/>
        <v>3663842.2273781905</v>
      </c>
      <c r="W364" s="415">
        <f t="shared" si="250"/>
        <v>3675986.4070961713</v>
      </c>
      <c r="X364" s="415">
        <f t="shared" si="251"/>
        <v>3665200</v>
      </c>
      <c r="Y364" s="415">
        <f t="shared" si="252"/>
        <v>3688206.6666666665</v>
      </c>
      <c r="Z364" s="416">
        <f t="shared" si="253"/>
        <v>300674.37994540797</v>
      </c>
      <c r="AA364" s="417">
        <f t="shared" si="254"/>
        <v>8.1523191924912378E-2</v>
      </c>
      <c r="AB364" s="418">
        <f t="shared" si="255"/>
        <v>3332000</v>
      </c>
      <c r="AC364" s="419" t="str">
        <f t="shared" si="256"/>
        <v>MENOR VALOR</v>
      </c>
    </row>
    <row r="365" spans="1:29" s="1" customFormat="1" ht="27" customHeight="1">
      <c r="A365" s="739" t="s">
        <v>1884</v>
      </c>
      <c r="B365" s="739"/>
      <c r="C365" s="739"/>
      <c r="D365" s="739"/>
      <c r="E365" s="739"/>
      <c r="F365" s="739"/>
      <c r="G365" s="412"/>
      <c r="H365" s="412"/>
      <c r="I365" s="25"/>
      <c r="J365" s="17"/>
      <c r="K365" s="18"/>
      <c r="L365" s="18"/>
      <c r="M365" s="25"/>
      <c r="N365" s="17"/>
      <c r="O365" s="18"/>
      <c r="P365" s="18"/>
      <c r="Q365" s="25"/>
      <c r="R365" s="17"/>
      <c r="S365" s="18"/>
      <c r="T365" s="18"/>
      <c r="U365" s="415"/>
      <c r="V365" s="415"/>
      <c r="W365" s="415"/>
      <c r="X365" s="415"/>
      <c r="Y365" s="415"/>
      <c r="Z365" s="416"/>
      <c r="AA365" s="417"/>
      <c r="AB365" s="418"/>
      <c r="AC365" s="419"/>
    </row>
    <row r="366" spans="1:29" s="1" customFormat="1" ht="14.25" customHeight="1">
      <c r="A366" s="14">
        <f>A364+1</f>
        <v>339</v>
      </c>
      <c r="B366" s="15">
        <v>26111504</v>
      </c>
      <c r="C366" s="738" t="s">
        <v>1885</v>
      </c>
      <c r="D366" s="738"/>
      <c r="E366" s="21" t="s">
        <v>32</v>
      </c>
      <c r="F366" s="14">
        <v>1</v>
      </c>
      <c r="G366" s="737" t="s">
        <v>1916</v>
      </c>
      <c r="H366" s="737"/>
      <c r="I366" s="16">
        <v>357000</v>
      </c>
      <c r="J366" s="17">
        <v>0.19</v>
      </c>
      <c r="K366" s="18">
        <f t="shared" si="220"/>
        <v>67830</v>
      </c>
      <c r="L366" s="18">
        <f t="shared" si="221"/>
        <v>424830</v>
      </c>
      <c r="M366" s="16">
        <v>435000</v>
      </c>
      <c r="N366" s="17">
        <v>0.19</v>
      </c>
      <c r="O366" s="18">
        <f t="shared" si="222"/>
        <v>82650</v>
      </c>
      <c r="P366" s="18">
        <f t="shared" si="223"/>
        <v>517650</v>
      </c>
      <c r="Q366" s="16">
        <v>392000</v>
      </c>
      <c r="R366" s="17">
        <v>0.19</v>
      </c>
      <c r="S366" s="18">
        <f t="shared" si="224"/>
        <v>74480</v>
      </c>
      <c r="T366" s="18">
        <f t="shared" si="225"/>
        <v>466480</v>
      </c>
      <c r="U366" s="415">
        <f t="shared" ref="U366:U401" si="258">MIN(H366,L366,P366,T366)</f>
        <v>424830</v>
      </c>
      <c r="V366" s="415">
        <f t="shared" ref="V366:V401" si="259">HARMEAN(H366,L366,P366,T366)</f>
        <v>466606.19504937105</v>
      </c>
      <c r="W366" s="415">
        <f t="shared" ref="W366:W401" si="260">GEOMEAN(H366,L366,P366,T366)</f>
        <v>468124.6116459468</v>
      </c>
      <c r="X366" s="415">
        <f t="shared" ref="X366:X401" si="261">MEDIAN(H366,L366,P366,T366)</f>
        <v>466480</v>
      </c>
      <c r="Y366" s="415">
        <f t="shared" ref="Y366:Y401" si="262">AVERAGE(H366,L366,P366,T366)</f>
        <v>469653.33333333331</v>
      </c>
      <c r="Z366" s="416">
        <f t="shared" ref="Z366:Z401" si="263">_xlfn.STDEV.P(H366,L366,P366,T366)</f>
        <v>37959.984486590904</v>
      </c>
      <c r="AA366" s="417">
        <f t="shared" ref="AA366:AA401" si="264">+Z366/Y366</f>
        <v>8.0825540441015156E-2</v>
      </c>
      <c r="AB366" s="418">
        <f t="shared" ref="AB366:AB401" si="265">IF(AA366&lt;=0.15,U366,V366)</f>
        <v>424830</v>
      </c>
      <c r="AC366" s="419" t="str">
        <f t="shared" ref="AC366:AC401" si="266">IF(AB366=U366,$U$5,IF(AB366=V366,$V$5,IF(AB366=W366,$W$5,IF(AB366=X366,$X$5,IF(AB366=Y366,$Y$5,"ERROR")))))</f>
        <v>MENOR VALOR</v>
      </c>
    </row>
    <row r="367" spans="1:29" s="1" customFormat="1" ht="14.25" customHeight="1">
      <c r="A367" s="14">
        <f>A366+1</f>
        <v>340</v>
      </c>
      <c r="B367" s="15">
        <v>25174204</v>
      </c>
      <c r="C367" s="738" t="s">
        <v>1711</v>
      </c>
      <c r="D367" s="738"/>
      <c r="E367" s="21" t="s">
        <v>32</v>
      </c>
      <c r="F367" s="14">
        <v>1</v>
      </c>
      <c r="G367" s="737" t="s">
        <v>1916</v>
      </c>
      <c r="H367" s="737"/>
      <c r="I367" s="16">
        <v>2856000</v>
      </c>
      <c r="J367" s="17">
        <v>0.19</v>
      </c>
      <c r="K367" s="18">
        <f t="shared" si="220"/>
        <v>542640</v>
      </c>
      <c r="L367" s="18">
        <f t="shared" si="221"/>
        <v>3398640</v>
      </c>
      <c r="M367" s="16">
        <v>3517000</v>
      </c>
      <c r="N367" s="17">
        <v>0.19</v>
      </c>
      <c r="O367" s="18">
        <f t="shared" si="222"/>
        <v>668230</v>
      </c>
      <c r="P367" s="18">
        <f t="shared" si="223"/>
        <v>4185230</v>
      </c>
      <c r="Q367" s="16">
        <v>3141000</v>
      </c>
      <c r="R367" s="17">
        <v>0.19</v>
      </c>
      <c r="S367" s="18">
        <f t="shared" si="224"/>
        <v>596790</v>
      </c>
      <c r="T367" s="18">
        <f t="shared" si="225"/>
        <v>3737790</v>
      </c>
      <c r="U367" s="415">
        <f t="shared" si="258"/>
        <v>3398640</v>
      </c>
      <c r="V367" s="415">
        <f t="shared" si="259"/>
        <v>3746681.351588184</v>
      </c>
      <c r="W367" s="415">
        <f t="shared" si="260"/>
        <v>3760218.9232119555</v>
      </c>
      <c r="X367" s="415">
        <f t="shared" si="261"/>
        <v>3737790</v>
      </c>
      <c r="Y367" s="415">
        <f t="shared" si="262"/>
        <v>3773886.6666666665</v>
      </c>
      <c r="Z367" s="416">
        <f t="shared" si="263"/>
        <v>322136.80741090252</v>
      </c>
      <c r="AA367" s="417">
        <f t="shared" si="264"/>
        <v>8.5359428054959038E-2</v>
      </c>
      <c r="AB367" s="418">
        <f t="shared" si="265"/>
        <v>3398640</v>
      </c>
      <c r="AC367" s="419" t="str">
        <f t="shared" si="266"/>
        <v>MENOR VALOR</v>
      </c>
    </row>
    <row r="368" spans="1:29" s="1" customFormat="1" ht="14.25" customHeight="1">
      <c r="A368" s="14">
        <f t="shared" ref="A368:A401" si="267">A367+1</f>
        <v>341</v>
      </c>
      <c r="B368" s="15">
        <v>25174204</v>
      </c>
      <c r="C368" s="738" t="s">
        <v>1712</v>
      </c>
      <c r="D368" s="738"/>
      <c r="E368" s="21" t="s">
        <v>32</v>
      </c>
      <c r="F368" s="14">
        <v>1</v>
      </c>
      <c r="G368" s="737" t="s">
        <v>1916</v>
      </c>
      <c r="H368" s="737"/>
      <c r="I368" s="16">
        <v>5700000</v>
      </c>
      <c r="J368" s="17">
        <v>0.19</v>
      </c>
      <c r="K368" s="18">
        <f t="shared" si="220"/>
        <v>1083000</v>
      </c>
      <c r="L368" s="18">
        <f t="shared" si="221"/>
        <v>6783000</v>
      </c>
      <c r="M368" s="16">
        <v>6894000</v>
      </c>
      <c r="N368" s="17">
        <v>0.19</v>
      </c>
      <c r="O368" s="18">
        <f t="shared" si="222"/>
        <v>1309860</v>
      </c>
      <c r="P368" s="18">
        <f t="shared" si="223"/>
        <v>8203860</v>
      </c>
      <c r="Q368" s="16">
        <v>6156000</v>
      </c>
      <c r="R368" s="17">
        <v>0.19</v>
      </c>
      <c r="S368" s="18">
        <f t="shared" si="224"/>
        <v>1169640</v>
      </c>
      <c r="T368" s="18">
        <f t="shared" si="225"/>
        <v>7325640</v>
      </c>
      <c r="U368" s="415">
        <f t="shared" si="258"/>
        <v>6783000</v>
      </c>
      <c r="V368" s="415">
        <f t="shared" si="259"/>
        <v>7392292.8757113758</v>
      </c>
      <c r="W368" s="415">
        <f t="shared" si="260"/>
        <v>7414727.7595959948</v>
      </c>
      <c r="X368" s="415">
        <f t="shared" si="261"/>
        <v>7325640</v>
      </c>
      <c r="Y368" s="415">
        <f t="shared" si="262"/>
        <v>7437500</v>
      </c>
      <c r="Z368" s="416">
        <f t="shared" si="263"/>
        <v>585431.62401769857</v>
      </c>
      <c r="AA368" s="417">
        <f t="shared" si="264"/>
        <v>7.8713495666245192E-2</v>
      </c>
      <c r="AB368" s="418">
        <f t="shared" si="265"/>
        <v>6783000</v>
      </c>
      <c r="AC368" s="419" t="str">
        <f t="shared" si="266"/>
        <v>MENOR VALOR</v>
      </c>
    </row>
    <row r="369" spans="1:30" s="1" customFormat="1" ht="14.25" customHeight="1">
      <c r="A369" s="14">
        <f t="shared" si="267"/>
        <v>342</v>
      </c>
      <c r="B369" s="15">
        <v>25174204</v>
      </c>
      <c r="C369" s="738" t="s">
        <v>1713</v>
      </c>
      <c r="D369" s="738"/>
      <c r="E369" s="21" t="s">
        <v>32</v>
      </c>
      <c r="F369" s="14">
        <v>1</v>
      </c>
      <c r="G369" s="737" t="s">
        <v>1916</v>
      </c>
      <c r="H369" s="737"/>
      <c r="I369" s="16">
        <v>380000</v>
      </c>
      <c r="J369" s="17">
        <v>0.19</v>
      </c>
      <c r="K369" s="18">
        <f t="shared" si="220"/>
        <v>72200</v>
      </c>
      <c r="L369" s="18">
        <f t="shared" si="221"/>
        <v>452200</v>
      </c>
      <c r="M369" s="16">
        <v>455000</v>
      </c>
      <c r="N369" s="17">
        <v>0.19</v>
      </c>
      <c r="O369" s="18">
        <f t="shared" si="222"/>
        <v>86450</v>
      </c>
      <c r="P369" s="18">
        <f t="shared" si="223"/>
        <v>541450</v>
      </c>
      <c r="Q369" s="16">
        <v>414000</v>
      </c>
      <c r="R369" s="17">
        <v>0.19</v>
      </c>
      <c r="S369" s="18">
        <f t="shared" si="224"/>
        <v>78660</v>
      </c>
      <c r="T369" s="18">
        <f t="shared" si="225"/>
        <v>492660</v>
      </c>
      <c r="U369" s="415">
        <f t="shared" si="258"/>
        <v>452200</v>
      </c>
      <c r="V369" s="415">
        <f t="shared" si="259"/>
        <v>492764.49989394326</v>
      </c>
      <c r="W369" s="415">
        <f t="shared" si="260"/>
        <v>494096.83600979985</v>
      </c>
      <c r="X369" s="415">
        <f t="shared" si="261"/>
        <v>492660</v>
      </c>
      <c r="Y369" s="415">
        <f t="shared" si="262"/>
        <v>495436.66666666669</v>
      </c>
      <c r="Z369" s="416">
        <f t="shared" si="263"/>
        <v>36489.021484398414</v>
      </c>
      <c r="AA369" s="417">
        <f t="shared" si="264"/>
        <v>7.3650224013291465E-2</v>
      </c>
      <c r="AB369" s="418">
        <f t="shared" si="265"/>
        <v>452200</v>
      </c>
      <c r="AC369" s="419" t="str">
        <f t="shared" si="266"/>
        <v>MENOR VALOR</v>
      </c>
    </row>
    <row r="370" spans="1:30" s="1" customFormat="1" ht="14.25" customHeight="1">
      <c r="A370" s="14">
        <f t="shared" si="267"/>
        <v>343</v>
      </c>
      <c r="B370" s="15">
        <v>40151601</v>
      </c>
      <c r="C370" s="738" t="s">
        <v>1897</v>
      </c>
      <c r="D370" s="738"/>
      <c r="E370" s="21" t="s">
        <v>32</v>
      </c>
      <c r="F370" s="14">
        <v>1</v>
      </c>
      <c r="G370" s="16">
        <f>VLOOKUP(C370,[1]RESPUESTOS!$C$271:$I$333,7,FALSE)</f>
        <v>596190</v>
      </c>
      <c r="H370" s="414">
        <f t="shared" ref="H370:H396" si="268">G370*1.051</f>
        <v>626595.68999999994</v>
      </c>
      <c r="I370" s="16">
        <v>1428000</v>
      </c>
      <c r="J370" s="17">
        <v>0.19</v>
      </c>
      <c r="K370" s="18">
        <f t="shared" si="220"/>
        <v>271320</v>
      </c>
      <c r="L370" s="18">
        <f t="shared" si="221"/>
        <v>1699320</v>
      </c>
      <c r="M370" s="16">
        <v>1696000</v>
      </c>
      <c r="N370" s="17">
        <v>0.19</v>
      </c>
      <c r="O370" s="18">
        <f t="shared" si="222"/>
        <v>322240</v>
      </c>
      <c r="P370" s="18">
        <f t="shared" si="223"/>
        <v>2018240</v>
      </c>
      <c r="Q370" s="16">
        <v>1542000</v>
      </c>
      <c r="R370" s="17">
        <v>0.19</v>
      </c>
      <c r="S370" s="18">
        <f t="shared" si="224"/>
        <v>292980</v>
      </c>
      <c r="T370" s="18">
        <f t="shared" si="225"/>
        <v>1834980</v>
      </c>
      <c r="U370" s="415">
        <f t="shared" si="258"/>
        <v>626595.68999999994</v>
      </c>
      <c r="V370" s="415">
        <f t="shared" si="259"/>
        <v>1240370.6930440525</v>
      </c>
      <c r="W370" s="415">
        <f t="shared" si="260"/>
        <v>1409180.6761180593</v>
      </c>
      <c r="X370" s="415">
        <f t="shared" si="261"/>
        <v>1767150</v>
      </c>
      <c r="Y370" s="415">
        <f t="shared" si="262"/>
        <v>1544783.9224999999</v>
      </c>
      <c r="Z370" s="416">
        <f t="shared" si="263"/>
        <v>542062.13902758248</v>
      </c>
      <c r="AA370" s="417">
        <f t="shared" si="264"/>
        <v>0.35089835615995835</v>
      </c>
      <c r="AB370" s="418">
        <f t="shared" si="265"/>
        <v>1240370.6930440525</v>
      </c>
      <c r="AC370" s="419" t="str">
        <f t="shared" si="266"/>
        <v>MEDIA ARMONICA</v>
      </c>
    </row>
    <row r="371" spans="1:30" s="1" customFormat="1" ht="14.25" customHeight="1">
      <c r="A371" s="14">
        <f t="shared" si="267"/>
        <v>344</v>
      </c>
      <c r="B371" s="15">
        <v>40151601</v>
      </c>
      <c r="C371" s="738" t="s">
        <v>1715</v>
      </c>
      <c r="D371" s="738"/>
      <c r="E371" s="21" t="s">
        <v>32</v>
      </c>
      <c r="F371" s="14">
        <v>1</v>
      </c>
      <c r="G371" s="737" t="s">
        <v>1916</v>
      </c>
      <c r="H371" s="737"/>
      <c r="I371" s="16">
        <v>5712000</v>
      </c>
      <c r="J371" s="17">
        <v>0.19</v>
      </c>
      <c r="K371" s="18">
        <f t="shared" si="220"/>
        <v>1085280</v>
      </c>
      <c r="L371" s="18">
        <f t="shared" si="221"/>
        <v>6797280</v>
      </c>
      <c r="M371" s="16">
        <v>7036000</v>
      </c>
      <c r="N371" s="17">
        <v>0.19</v>
      </c>
      <c r="O371" s="18">
        <f t="shared" si="222"/>
        <v>1336840</v>
      </c>
      <c r="P371" s="18">
        <f t="shared" si="223"/>
        <v>8372840</v>
      </c>
      <c r="Q371" s="16">
        <v>6283000</v>
      </c>
      <c r="R371" s="17">
        <v>0.19</v>
      </c>
      <c r="S371" s="18">
        <f t="shared" si="224"/>
        <v>1193770</v>
      </c>
      <c r="T371" s="18">
        <f t="shared" si="225"/>
        <v>7476770</v>
      </c>
      <c r="U371" s="415">
        <f t="shared" si="258"/>
        <v>6797280</v>
      </c>
      <c r="V371" s="415">
        <f t="shared" si="259"/>
        <v>7494396.9432305433</v>
      </c>
      <c r="W371" s="415">
        <f t="shared" si="260"/>
        <v>7521549.6125705549</v>
      </c>
      <c r="X371" s="415">
        <f t="shared" si="261"/>
        <v>7476770</v>
      </c>
      <c r="Y371" s="415">
        <f t="shared" si="262"/>
        <v>7548963.333333333</v>
      </c>
      <c r="Z371" s="416">
        <f t="shared" si="263"/>
        <v>645242.19557895907</v>
      </c>
      <c r="AA371" s="417">
        <f t="shared" si="264"/>
        <v>8.5474278664173189E-2</v>
      </c>
      <c r="AB371" s="418">
        <f t="shared" si="265"/>
        <v>6797280</v>
      </c>
      <c r="AC371" s="419" t="str">
        <f t="shared" si="266"/>
        <v>MENOR VALOR</v>
      </c>
    </row>
    <row r="372" spans="1:30" s="1" customFormat="1" ht="14.25" customHeight="1">
      <c r="A372" s="14">
        <f t="shared" si="267"/>
        <v>345</v>
      </c>
      <c r="B372" s="15">
        <v>25173809</v>
      </c>
      <c r="C372" s="738" t="s">
        <v>1716</v>
      </c>
      <c r="D372" s="738"/>
      <c r="E372" s="21" t="s">
        <v>32</v>
      </c>
      <c r="F372" s="14">
        <v>1</v>
      </c>
      <c r="G372" s="737" t="s">
        <v>1916</v>
      </c>
      <c r="H372" s="737"/>
      <c r="I372" s="16">
        <v>261000</v>
      </c>
      <c r="J372" s="17">
        <v>0.19</v>
      </c>
      <c r="K372" s="18">
        <f t="shared" si="220"/>
        <v>49590</v>
      </c>
      <c r="L372" s="18">
        <f t="shared" si="221"/>
        <v>310590</v>
      </c>
      <c r="M372" s="16">
        <v>318000</v>
      </c>
      <c r="N372" s="17">
        <v>0.19</v>
      </c>
      <c r="O372" s="18">
        <f t="shared" si="222"/>
        <v>60420</v>
      </c>
      <c r="P372" s="18">
        <f t="shared" si="223"/>
        <v>378420</v>
      </c>
      <c r="Q372" s="16">
        <v>287000</v>
      </c>
      <c r="R372" s="17">
        <v>0.19</v>
      </c>
      <c r="S372" s="18">
        <f t="shared" si="224"/>
        <v>54530</v>
      </c>
      <c r="T372" s="18">
        <f t="shared" si="225"/>
        <v>341530</v>
      </c>
      <c r="U372" s="415">
        <f t="shared" si="258"/>
        <v>310590</v>
      </c>
      <c r="V372" s="415">
        <f t="shared" si="259"/>
        <v>341287.39227277652</v>
      </c>
      <c r="W372" s="415">
        <f t="shared" si="260"/>
        <v>342397.14604284317</v>
      </c>
      <c r="X372" s="415">
        <f t="shared" si="261"/>
        <v>341530</v>
      </c>
      <c r="Y372" s="415">
        <f t="shared" si="262"/>
        <v>343513.33333333331</v>
      </c>
      <c r="Z372" s="416">
        <f t="shared" si="263"/>
        <v>27726.971626118051</v>
      </c>
      <c r="AA372" s="417">
        <f t="shared" si="264"/>
        <v>8.0715852735802743E-2</v>
      </c>
      <c r="AB372" s="418">
        <f t="shared" si="265"/>
        <v>310590</v>
      </c>
      <c r="AC372" s="419" t="str">
        <f t="shared" si="266"/>
        <v>MENOR VALOR</v>
      </c>
    </row>
    <row r="373" spans="1:30" s="1" customFormat="1" ht="14.25" customHeight="1">
      <c r="A373" s="14">
        <f t="shared" si="267"/>
        <v>346</v>
      </c>
      <c r="B373" s="15">
        <v>25173809</v>
      </c>
      <c r="C373" s="738" t="s">
        <v>1717</v>
      </c>
      <c r="D373" s="738"/>
      <c r="E373" s="21" t="s">
        <v>32</v>
      </c>
      <c r="F373" s="14">
        <v>1</v>
      </c>
      <c r="G373" s="16">
        <f>VLOOKUP(C373,[1]RESPUESTOS!$C$271:$I$333,7,FALSE)</f>
        <v>88060</v>
      </c>
      <c r="H373" s="414">
        <f t="shared" si="268"/>
        <v>92551.06</v>
      </c>
      <c r="I373" s="16">
        <v>333000</v>
      </c>
      <c r="J373" s="17">
        <v>0.19</v>
      </c>
      <c r="K373" s="18">
        <f t="shared" si="220"/>
        <v>63270</v>
      </c>
      <c r="L373" s="18">
        <f t="shared" si="221"/>
        <v>396270</v>
      </c>
      <c r="M373" s="16">
        <v>394000</v>
      </c>
      <c r="N373" s="17">
        <v>0.19</v>
      </c>
      <c r="O373" s="18">
        <f t="shared" si="222"/>
        <v>74860</v>
      </c>
      <c r="P373" s="18">
        <f t="shared" si="223"/>
        <v>468860</v>
      </c>
      <c r="Q373" s="16">
        <v>359000</v>
      </c>
      <c r="R373" s="17">
        <v>0.19</v>
      </c>
      <c r="S373" s="18">
        <f t="shared" si="224"/>
        <v>68210</v>
      </c>
      <c r="T373" s="18">
        <f t="shared" si="225"/>
        <v>427210</v>
      </c>
      <c r="U373" s="415">
        <f t="shared" si="258"/>
        <v>92551.06</v>
      </c>
      <c r="V373" s="415">
        <f t="shared" si="259"/>
        <v>224694.10105030163</v>
      </c>
      <c r="W373" s="415">
        <f t="shared" si="260"/>
        <v>292761.72424637066</v>
      </c>
      <c r="X373" s="415">
        <f t="shared" si="261"/>
        <v>411740</v>
      </c>
      <c r="Y373" s="415">
        <f t="shared" si="262"/>
        <v>346222.76500000001</v>
      </c>
      <c r="Z373" s="416">
        <f t="shared" si="263"/>
        <v>148705.14726308448</v>
      </c>
      <c r="AA373" s="417">
        <f t="shared" si="264"/>
        <v>0.42950713325590961</v>
      </c>
      <c r="AB373" s="418">
        <f t="shared" si="265"/>
        <v>224694.10105030163</v>
      </c>
      <c r="AC373" s="419" t="str">
        <f t="shared" si="266"/>
        <v>MEDIA ARMONICA</v>
      </c>
    </row>
    <row r="374" spans="1:30" s="1" customFormat="1" ht="14.25" customHeight="1">
      <c r="A374" s="14">
        <f t="shared" si="267"/>
        <v>347</v>
      </c>
      <c r="B374" s="15">
        <v>25173809</v>
      </c>
      <c r="C374" s="738" t="s">
        <v>1718</v>
      </c>
      <c r="D374" s="738"/>
      <c r="E374" s="21" t="s">
        <v>32</v>
      </c>
      <c r="F374" s="14">
        <v>1</v>
      </c>
      <c r="G374" s="16">
        <f>VLOOKUP(C374,[1]RESPUESTOS!$C$271:$I$333,7,FALSE)</f>
        <v>71400</v>
      </c>
      <c r="H374" s="414">
        <f t="shared" si="268"/>
        <v>75041.399999999994</v>
      </c>
      <c r="I374" s="16">
        <v>261000</v>
      </c>
      <c r="J374" s="17">
        <v>0.19</v>
      </c>
      <c r="K374" s="18">
        <f t="shared" si="220"/>
        <v>49590</v>
      </c>
      <c r="L374" s="18">
        <f t="shared" si="221"/>
        <v>310590</v>
      </c>
      <c r="M374" s="16">
        <v>321000</v>
      </c>
      <c r="N374" s="17">
        <v>0.19</v>
      </c>
      <c r="O374" s="18">
        <f t="shared" si="222"/>
        <v>60990</v>
      </c>
      <c r="P374" s="18">
        <f t="shared" si="223"/>
        <v>381990</v>
      </c>
      <c r="Q374" s="16">
        <v>287000</v>
      </c>
      <c r="R374" s="17">
        <v>0.19</v>
      </c>
      <c r="S374" s="18">
        <f t="shared" si="224"/>
        <v>54530</v>
      </c>
      <c r="T374" s="18">
        <f t="shared" si="225"/>
        <v>341530</v>
      </c>
      <c r="U374" s="415">
        <f t="shared" si="258"/>
        <v>75041.399999999994</v>
      </c>
      <c r="V374" s="415">
        <f t="shared" si="259"/>
        <v>181064.90149113123</v>
      </c>
      <c r="W374" s="415">
        <f t="shared" si="260"/>
        <v>234823.90837747042</v>
      </c>
      <c r="X374" s="415">
        <f t="shared" si="261"/>
        <v>326060</v>
      </c>
      <c r="Y374" s="415">
        <f t="shared" si="262"/>
        <v>277287.84999999998</v>
      </c>
      <c r="Z374" s="416">
        <f t="shared" si="263"/>
        <v>119480.38937778663</v>
      </c>
      <c r="AA374" s="417">
        <f t="shared" si="264"/>
        <v>0.43088937859263088</v>
      </c>
      <c r="AB374" s="418">
        <f t="shared" si="265"/>
        <v>181064.90149113123</v>
      </c>
      <c r="AC374" s="419" t="str">
        <f t="shared" si="266"/>
        <v>MEDIA ARMONICA</v>
      </c>
    </row>
    <row r="375" spans="1:30" s="1" customFormat="1" ht="14.25" customHeight="1">
      <c r="A375" s="14">
        <f t="shared" si="267"/>
        <v>348</v>
      </c>
      <c r="B375" s="15">
        <v>25173809</v>
      </c>
      <c r="C375" s="738" t="s">
        <v>1913</v>
      </c>
      <c r="D375" s="738"/>
      <c r="E375" s="21" t="s">
        <v>32</v>
      </c>
      <c r="F375" s="14">
        <v>1</v>
      </c>
      <c r="G375" s="737" t="s">
        <v>1916</v>
      </c>
      <c r="H375" s="737"/>
      <c r="I375" s="16">
        <v>142000</v>
      </c>
      <c r="J375" s="17">
        <v>0.19</v>
      </c>
      <c r="K375" s="18">
        <f t="shared" si="220"/>
        <v>26980</v>
      </c>
      <c r="L375" s="18">
        <f t="shared" si="221"/>
        <v>168980</v>
      </c>
      <c r="M375" s="16">
        <v>172000</v>
      </c>
      <c r="N375" s="17">
        <v>0.19</v>
      </c>
      <c r="O375" s="18">
        <f t="shared" si="222"/>
        <v>32680</v>
      </c>
      <c r="P375" s="18">
        <f t="shared" si="223"/>
        <v>204680</v>
      </c>
      <c r="Q375" s="16">
        <v>154000</v>
      </c>
      <c r="R375" s="17">
        <v>0.19</v>
      </c>
      <c r="S375" s="18">
        <f t="shared" si="224"/>
        <v>29260</v>
      </c>
      <c r="T375" s="18">
        <f t="shared" si="225"/>
        <v>183260</v>
      </c>
      <c r="U375" s="415">
        <f t="shared" si="258"/>
        <v>168980</v>
      </c>
      <c r="V375" s="415">
        <f t="shared" si="259"/>
        <v>184498.85572959602</v>
      </c>
      <c r="W375" s="415">
        <f t="shared" si="260"/>
        <v>185065.78430947143</v>
      </c>
      <c r="X375" s="415">
        <f t="shared" si="261"/>
        <v>183260</v>
      </c>
      <c r="Y375" s="415">
        <f t="shared" si="262"/>
        <v>185640</v>
      </c>
      <c r="Z375" s="416">
        <f t="shared" si="263"/>
        <v>14671.305327066164</v>
      </c>
      <c r="AA375" s="417">
        <f t="shared" si="264"/>
        <v>7.903094875601252E-2</v>
      </c>
      <c r="AB375" s="418">
        <f t="shared" si="265"/>
        <v>168980</v>
      </c>
      <c r="AC375" s="419" t="str">
        <f t="shared" si="266"/>
        <v>MENOR VALOR</v>
      </c>
    </row>
    <row r="376" spans="1:30" s="1" customFormat="1" ht="14.25" customHeight="1">
      <c r="A376" s="14">
        <f t="shared" si="267"/>
        <v>349</v>
      </c>
      <c r="B376" s="15">
        <v>25173809</v>
      </c>
      <c r="C376" s="738" t="s">
        <v>1898</v>
      </c>
      <c r="D376" s="738"/>
      <c r="E376" s="21" t="s">
        <v>32</v>
      </c>
      <c r="F376" s="14">
        <v>1</v>
      </c>
      <c r="G376" s="737" t="s">
        <v>1916</v>
      </c>
      <c r="H376" s="737"/>
      <c r="I376" s="16">
        <v>380000</v>
      </c>
      <c r="J376" s="17">
        <v>0.19</v>
      </c>
      <c r="K376" s="18">
        <f t="shared" si="220"/>
        <v>72200</v>
      </c>
      <c r="L376" s="18">
        <f t="shared" si="221"/>
        <v>452200</v>
      </c>
      <c r="M376" s="16">
        <v>451000</v>
      </c>
      <c r="N376" s="17">
        <v>0.19</v>
      </c>
      <c r="O376" s="18">
        <f t="shared" si="222"/>
        <v>85690</v>
      </c>
      <c r="P376" s="18">
        <f t="shared" si="223"/>
        <v>536690</v>
      </c>
      <c r="Q376" s="16">
        <v>410000</v>
      </c>
      <c r="R376" s="17">
        <v>0.19</v>
      </c>
      <c r="S376" s="18">
        <f t="shared" si="224"/>
        <v>77900</v>
      </c>
      <c r="T376" s="18">
        <f t="shared" si="225"/>
        <v>487900</v>
      </c>
      <c r="U376" s="415">
        <f t="shared" si="258"/>
        <v>452200</v>
      </c>
      <c r="V376" s="415">
        <f t="shared" si="259"/>
        <v>489853.16253002401</v>
      </c>
      <c r="W376" s="415">
        <f t="shared" si="260"/>
        <v>491052.91463272116</v>
      </c>
      <c r="X376" s="415">
        <f t="shared" si="261"/>
        <v>487900</v>
      </c>
      <c r="Y376" s="415">
        <f t="shared" si="262"/>
        <v>492263.33333333331</v>
      </c>
      <c r="Z376" s="416">
        <f t="shared" si="263"/>
        <v>34630.612982671206</v>
      </c>
      <c r="AA376" s="417">
        <f t="shared" si="264"/>
        <v>7.0349771428580649E-2</v>
      </c>
      <c r="AB376" s="418">
        <f t="shared" si="265"/>
        <v>452200</v>
      </c>
      <c r="AC376" s="419" t="str">
        <f t="shared" si="266"/>
        <v>MENOR VALOR</v>
      </c>
    </row>
    <row r="377" spans="1:30" s="1" customFormat="1" ht="14.25" customHeight="1">
      <c r="A377" s="14">
        <f t="shared" si="267"/>
        <v>350</v>
      </c>
      <c r="B377" s="15">
        <v>39121312</v>
      </c>
      <c r="C377" s="738" t="s">
        <v>1720</v>
      </c>
      <c r="D377" s="738"/>
      <c r="E377" s="21" t="s">
        <v>32</v>
      </c>
      <c r="F377" s="14">
        <v>1</v>
      </c>
      <c r="G377" s="16">
        <f>VLOOKUP(C377,[1]RESPUESTOS!$C$271:$I$333,7,FALSE)</f>
        <v>96390</v>
      </c>
      <c r="H377" s="414">
        <f t="shared" si="268"/>
        <v>101305.89</v>
      </c>
      <c r="I377" s="16">
        <v>190000</v>
      </c>
      <c r="J377" s="17">
        <v>0.19</v>
      </c>
      <c r="K377" s="18">
        <f t="shared" si="220"/>
        <v>36100</v>
      </c>
      <c r="L377" s="18">
        <f t="shared" si="221"/>
        <v>226100</v>
      </c>
      <c r="M377" s="16">
        <v>234000</v>
      </c>
      <c r="N377" s="17">
        <v>0.19</v>
      </c>
      <c r="O377" s="18">
        <f t="shared" si="222"/>
        <v>44460</v>
      </c>
      <c r="P377" s="18">
        <f t="shared" si="223"/>
        <v>278460</v>
      </c>
      <c r="Q377" s="16">
        <v>209000</v>
      </c>
      <c r="R377" s="17">
        <v>0.19</v>
      </c>
      <c r="S377" s="18">
        <f t="shared" si="224"/>
        <v>39710</v>
      </c>
      <c r="T377" s="18">
        <f t="shared" si="225"/>
        <v>248710</v>
      </c>
      <c r="U377" s="415">
        <f t="shared" si="258"/>
        <v>101305.89</v>
      </c>
      <c r="V377" s="415">
        <f t="shared" si="259"/>
        <v>182599.68154130716</v>
      </c>
      <c r="W377" s="415">
        <f t="shared" si="260"/>
        <v>199571.18278626425</v>
      </c>
      <c r="X377" s="415">
        <f t="shared" si="261"/>
        <v>237405</v>
      </c>
      <c r="Y377" s="415">
        <f t="shared" si="262"/>
        <v>213643.9725</v>
      </c>
      <c r="Z377" s="416">
        <f t="shared" si="263"/>
        <v>67464.325955220731</v>
      </c>
      <c r="AA377" s="417">
        <f t="shared" si="264"/>
        <v>0.31577921513896551</v>
      </c>
      <c r="AB377" s="418">
        <f t="shared" si="265"/>
        <v>182599.68154130716</v>
      </c>
      <c r="AC377" s="419" t="str">
        <f t="shared" si="266"/>
        <v>MEDIA ARMONICA</v>
      </c>
    </row>
    <row r="378" spans="1:30" s="1" customFormat="1" ht="14.25" customHeight="1">
      <c r="A378" s="14">
        <f t="shared" si="267"/>
        <v>351</v>
      </c>
      <c r="B378" s="15">
        <v>39121312</v>
      </c>
      <c r="C378" s="738" t="s">
        <v>1721</v>
      </c>
      <c r="D378" s="738"/>
      <c r="E378" s="21" t="s">
        <v>32</v>
      </c>
      <c r="F378" s="14">
        <v>1</v>
      </c>
      <c r="G378" s="16">
        <f>VLOOKUP(C378,[1]RESPUESTOS!$C$271:$I$333,7,FALSE)</f>
        <v>49980</v>
      </c>
      <c r="H378" s="414">
        <f t="shared" si="268"/>
        <v>52528.979999999996</v>
      </c>
      <c r="I378" s="16">
        <v>314000</v>
      </c>
      <c r="J378" s="17">
        <v>0.19</v>
      </c>
      <c r="K378" s="18">
        <f t="shared" si="220"/>
        <v>59660</v>
      </c>
      <c r="L378" s="18">
        <f t="shared" si="221"/>
        <v>373660</v>
      </c>
      <c r="M378" s="16">
        <v>376000</v>
      </c>
      <c r="N378" s="17">
        <v>0.19</v>
      </c>
      <c r="O378" s="18">
        <f t="shared" si="222"/>
        <v>71440</v>
      </c>
      <c r="P378" s="18">
        <f t="shared" si="223"/>
        <v>447440</v>
      </c>
      <c r="Q378" s="16">
        <v>339000</v>
      </c>
      <c r="R378" s="17">
        <v>0.19</v>
      </c>
      <c r="S378" s="18">
        <f t="shared" si="224"/>
        <v>64410</v>
      </c>
      <c r="T378" s="18">
        <f t="shared" si="225"/>
        <v>403410</v>
      </c>
      <c r="U378" s="415">
        <f t="shared" si="258"/>
        <v>52528.979999999996</v>
      </c>
      <c r="V378" s="415">
        <f t="shared" si="259"/>
        <v>151359.52370329329</v>
      </c>
      <c r="W378" s="415">
        <f t="shared" si="260"/>
        <v>243971.59237864366</v>
      </c>
      <c r="X378" s="415">
        <f t="shared" si="261"/>
        <v>388535</v>
      </c>
      <c r="Y378" s="415">
        <f t="shared" si="262"/>
        <v>319259.745</v>
      </c>
      <c r="Z378" s="416">
        <f t="shared" si="263"/>
        <v>156217.90224713387</v>
      </c>
      <c r="AA378" s="417">
        <f t="shared" si="264"/>
        <v>0.48931287045641747</v>
      </c>
      <c r="AB378" s="418">
        <f t="shared" si="265"/>
        <v>151359.52370329329</v>
      </c>
      <c r="AC378" s="419" t="str">
        <f t="shared" si="266"/>
        <v>MEDIA ARMONICA</v>
      </c>
    </row>
    <row r="379" spans="1:30" s="1" customFormat="1" ht="14.25" customHeight="1">
      <c r="A379" s="14">
        <f t="shared" si="267"/>
        <v>352</v>
      </c>
      <c r="B379" s="15">
        <v>39121312</v>
      </c>
      <c r="C379" s="738" t="s">
        <v>1722</v>
      </c>
      <c r="D379" s="738"/>
      <c r="E379" s="21" t="s">
        <v>32</v>
      </c>
      <c r="F379" s="14">
        <v>1</v>
      </c>
      <c r="G379" s="16">
        <f>VLOOKUP(C379,[1]RESPUESTOS!$C$271:$I$333,7,FALSE)</f>
        <v>90440</v>
      </c>
      <c r="H379" s="414">
        <f t="shared" si="268"/>
        <v>95052.439999999988</v>
      </c>
      <c r="I379" s="16">
        <v>397000</v>
      </c>
      <c r="J379" s="17">
        <v>0.19</v>
      </c>
      <c r="K379" s="18">
        <f t="shared" si="220"/>
        <v>75430</v>
      </c>
      <c r="L379" s="18">
        <f t="shared" si="221"/>
        <v>472430</v>
      </c>
      <c r="M379" s="16">
        <v>483000</v>
      </c>
      <c r="N379" s="17">
        <v>0.19</v>
      </c>
      <c r="O379" s="18">
        <f t="shared" si="222"/>
        <v>91770</v>
      </c>
      <c r="P379" s="18">
        <f t="shared" si="223"/>
        <v>574770</v>
      </c>
      <c r="Q379" s="16">
        <v>432000</v>
      </c>
      <c r="R379" s="17">
        <v>0.19</v>
      </c>
      <c r="S379" s="18">
        <f t="shared" si="224"/>
        <v>82080</v>
      </c>
      <c r="T379" s="18">
        <f t="shared" si="225"/>
        <v>514080</v>
      </c>
      <c r="U379" s="415">
        <f t="shared" si="258"/>
        <v>95052.439999999988</v>
      </c>
      <c r="V379" s="415">
        <f t="shared" si="259"/>
        <v>245063.90638596148</v>
      </c>
      <c r="W379" s="415">
        <f t="shared" si="260"/>
        <v>339395.73818590178</v>
      </c>
      <c r="X379" s="415">
        <f t="shared" si="261"/>
        <v>493255</v>
      </c>
      <c r="Y379" s="415">
        <f t="shared" si="262"/>
        <v>414083.11</v>
      </c>
      <c r="Z379" s="416">
        <f t="shared" si="263"/>
        <v>187752.88453234563</v>
      </c>
      <c r="AA379" s="417">
        <f t="shared" si="264"/>
        <v>0.45341835974025996</v>
      </c>
      <c r="AB379" s="418">
        <f t="shared" si="265"/>
        <v>245063.90638596148</v>
      </c>
      <c r="AC379" s="419" t="str">
        <f t="shared" si="266"/>
        <v>MEDIA ARMONICA</v>
      </c>
    </row>
    <row r="380" spans="1:30" s="1" customFormat="1" ht="14.25" customHeight="1">
      <c r="A380" s="14">
        <f t="shared" si="267"/>
        <v>353</v>
      </c>
      <c r="B380" s="15">
        <v>39121312</v>
      </c>
      <c r="C380" s="738" t="s">
        <v>1774</v>
      </c>
      <c r="D380" s="738"/>
      <c r="E380" s="21" t="s">
        <v>32</v>
      </c>
      <c r="F380" s="14">
        <v>1</v>
      </c>
      <c r="G380" s="737" t="s">
        <v>1916</v>
      </c>
      <c r="H380" s="737"/>
      <c r="I380" s="16">
        <v>397000</v>
      </c>
      <c r="J380" s="17">
        <v>0.19</v>
      </c>
      <c r="K380" s="18">
        <f t="shared" si="220"/>
        <v>75430</v>
      </c>
      <c r="L380" s="18">
        <f t="shared" si="221"/>
        <v>472430</v>
      </c>
      <c r="M380" s="16">
        <v>479000</v>
      </c>
      <c r="N380" s="17">
        <v>0.19</v>
      </c>
      <c r="O380" s="18">
        <f t="shared" si="222"/>
        <v>91010</v>
      </c>
      <c r="P380" s="18">
        <f t="shared" si="223"/>
        <v>570010</v>
      </c>
      <c r="Q380" s="16">
        <v>436000</v>
      </c>
      <c r="R380" s="17">
        <v>0.19</v>
      </c>
      <c r="S380" s="18">
        <f t="shared" si="224"/>
        <v>82840</v>
      </c>
      <c r="T380" s="18">
        <f t="shared" si="225"/>
        <v>518840</v>
      </c>
      <c r="U380" s="415">
        <f t="shared" si="258"/>
        <v>472430</v>
      </c>
      <c r="V380" s="415">
        <f t="shared" si="259"/>
        <v>517379.88138416602</v>
      </c>
      <c r="W380" s="415">
        <f t="shared" si="260"/>
        <v>518900.9484975494</v>
      </c>
      <c r="X380" s="415">
        <f t="shared" si="261"/>
        <v>518840</v>
      </c>
      <c r="Y380" s="415">
        <f t="shared" si="262"/>
        <v>520426.66666666669</v>
      </c>
      <c r="Z380" s="416">
        <f t="shared" si="263"/>
        <v>39852.663928804337</v>
      </c>
      <c r="AA380" s="417">
        <f t="shared" si="264"/>
        <v>7.6576905991502492E-2</v>
      </c>
      <c r="AB380" s="418">
        <f t="shared" si="265"/>
        <v>472430</v>
      </c>
      <c r="AC380" s="419" t="str">
        <f t="shared" si="266"/>
        <v>MENOR VALOR</v>
      </c>
    </row>
    <row r="381" spans="1:30" s="1" customFormat="1" ht="14.25" customHeight="1">
      <c r="A381" s="14">
        <f t="shared" si="267"/>
        <v>354</v>
      </c>
      <c r="B381" s="15">
        <v>25173809</v>
      </c>
      <c r="C381" s="738" t="s">
        <v>1724</v>
      </c>
      <c r="D381" s="738"/>
      <c r="E381" s="21" t="s">
        <v>32</v>
      </c>
      <c r="F381" s="14">
        <v>1</v>
      </c>
      <c r="G381" s="16">
        <f>VLOOKUP(C381,[1]RESPUESTOS!$C$271:$I$333,7,FALSE)</f>
        <v>84490</v>
      </c>
      <c r="H381" s="414">
        <f t="shared" si="268"/>
        <v>88798.989999999991</v>
      </c>
      <c r="I381" s="16">
        <v>297000</v>
      </c>
      <c r="J381" s="17">
        <v>0.19</v>
      </c>
      <c r="K381" s="18">
        <f t="shared" si="220"/>
        <v>56430</v>
      </c>
      <c r="L381" s="18">
        <f t="shared" si="221"/>
        <v>353430</v>
      </c>
      <c r="M381" s="16">
        <v>358000</v>
      </c>
      <c r="N381" s="17">
        <v>0.19</v>
      </c>
      <c r="O381" s="18">
        <f t="shared" si="222"/>
        <v>68020</v>
      </c>
      <c r="P381" s="18">
        <f t="shared" si="223"/>
        <v>426020</v>
      </c>
      <c r="Q381" s="16">
        <v>320000</v>
      </c>
      <c r="R381" s="17">
        <v>0.19</v>
      </c>
      <c r="S381" s="18">
        <f t="shared" si="224"/>
        <v>60800</v>
      </c>
      <c r="T381" s="18">
        <f t="shared" si="225"/>
        <v>380800</v>
      </c>
      <c r="U381" s="415">
        <f t="shared" si="258"/>
        <v>88798.989999999991</v>
      </c>
      <c r="V381" s="415">
        <f t="shared" si="259"/>
        <v>209817.77222332553</v>
      </c>
      <c r="W381" s="415">
        <f t="shared" si="260"/>
        <v>267121.95905761467</v>
      </c>
      <c r="X381" s="415">
        <f t="shared" si="261"/>
        <v>367115</v>
      </c>
      <c r="Y381" s="415">
        <f t="shared" si="262"/>
        <v>312262.2475</v>
      </c>
      <c r="Z381" s="416">
        <f t="shared" si="263"/>
        <v>131594.89073479932</v>
      </c>
      <c r="AA381" s="417">
        <f t="shared" si="264"/>
        <v>0.42142427330988619</v>
      </c>
      <c r="AB381" s="418">
        <f t="shared" si="265"/>
        <v>209817.77222332553</v>
      </c>
      <c r="AC381" s="419" t="str">
        <f t="shared" si="266"/>
        <v>MEDIA ARMONICA</v>
      </c>
    </row>
    <row r="382" spans="1:30" s="1" customFormat="1" ht="14.25" customHeight="1">
      <c r="A382" s="14">
        <f t="shared" si="267"/>
        <v>355</v>
      </c>
      <c r="B382" s="15">
        <v>25173809</v>
      </c>
      <c r="C382" s="738" t="s">
        <v>1725</v>
      </c>
      <c r="D382" s="738"/>
      <c r="E382" s="21" t="s">
        <v>32</v>
      </c>
      <c r="F382" s="14">
        <v>1</v>
      </c>
      <c r="G382" s="16">
        <f>VLOOKUP(C382,[1]RESPUESTOS!$C$271:$I$333,7,FALSE)</f>
        <v>78540</v>
      </c>
      <c r="H382" s="414">
        <f t="shared" si="268"/>
        <v>82545.539999999994</v>
      </c>
      <c r="I382" s="16">
        <v>333000</v>
      </c>
      <c r="J382" s="17">
        <v>0.19</v>
      </c>
      <c r="K382" s="18">
        <f t="shared" si="220"/>
        <v>63270</v>
      </c>
      <c r="L382" s="18">
        <f t="shared" si="221"/>
        <v>396270</v>
      </c>
      <c r="M382" s="16">
        <v>402000</v>
      </c>
      <c r="N382" s="17">
        <v>0.19</v>
      </c>
      <c r="O382" s="18">
        <f t="shared" si="222"/>
        <v>76380</v>
      </c>
      <c r="P382" s="18">
        <f t="shared" si="223"/>
        <v>478380</v>
      </c>
      <c r="Q382" s="16">
        <v>366000</v>
      </c>
      <c r="R382" s="17">
        <v>0.19</v>
      </c>
      <c r="S382" s="18">
        <f t="shared" si="224"/>
        <v>69540</v>
      </c>
      <c r="T382" s="18">
        <f t="shared" si="225"/>
        <v>435540</v>
      </c>
      <c r="U382" s="415">
        <f t="shared" si="258"/>
        <v>82545.539999999994</v>
      </c>
      <c r="V382" s="415">
        <f t="shared" si="259"/>
        <v>210255.79846279044</v>
      </c>
      <c r="W382" s="415">
        <f t="shared" si="260"/>
        <v>287323.71116325539</v>
      </c>
      <c r="X382" s="415">
        <f t="shared" si="261"/>
        <v>415905</v>
      </c>
      <c r="Y382" s="415">
        <f t="shared" si="262"/>
        <v>348183.88500000001</v>
      </c>
      <c r="Z382" s="416">
        <f t="shared" si="263"/>
        <v>156091.4187096128</v>
      </c>
      <c r="AA382" s="417">
        <f t="shared" si="264"/>
        <v>0.4483016745867282</v>
      </c>
      <c r="AB382" s="418">
        <f t="shared" si="265"/>
        <v>210255.79846279044</v>
      </c>
      <c r="AC382" s="419" t="str">
        <f t="shared" si="266"/>
        <v>MEDIA ARMONICA</v>
      </c>
    </row>
    <row r="383" spans="1:30" s="1" customFormat="1" ht="29.25" customHeight="1">
      <c r="A383" s="14">
        <f t="shared" si="267"/>
        <v>356</v>
      </c>
      <c r="B383" s="15">
        <v>31162809</v>
      </c>
      <c r="C383" s="738" t="s">
        <v>1726</v>
      </c>
      <c r="D383" s="738"/>
      <c r="E383" s="15" t="s">
        <v>1727</v>
      </c>
      <c r="F383" s="14">
        <v>1</v>
      </c>
      <c r="G383" s="16">
        <f>VLOOKUP(C383,[1]RESPUESTOS!$C$271:$I$333,7,FALSE)</f>
        <v>133280</v>
      </c>
      <c r="H383" s="414">
        <f t="shared" si="268"/>
        <v>140077.28</v>
      </c>
      <c r="I383" s="16">
        <v>416000</v>
      </c>
      <c r="J383" s="17">
        <v>0.19</v>
      </c>
      <c r="K383" s="18">
        <f t="shared" si="220"/>
        <v>79040</v>
      </c>
      <c r="L383" s="18">
        <f t="shared" si="221"/>
        <v>495040</v>
      </c>
      <c r="M383" s="16">
        <v>507000</v>
      </c>
      <c r="N383" s="17">
        <v>0.19</v>
      </c>
      <c r="O383" s="18">
        <f t="shared" si="222"/>
        <v>96330</v>
      </c>
      <c r="P383" s="18">
        <f t="shared" si="223"/>
        <v>603330</v>
      </c>
      <c r="Q383" s="16">
        <v>457000</v>
      </c>
      <c r="R383" s="17">
        <v>0.19</v>
      </c>
      <c r="S383" s="18">
        <f t="shared" si="224"/>
        <v>86830</v>
      </c>
      <c r="T383" s="18">
        <f t="shared" si="225"/>
        <v>543830</v>
      </c>
      <c r="U383" s="415">
        <f t="shared" si="258"/>
        <v>140077.28</v>
      </c>
      <c r="V383" s="415">
        <f t="shared" si="259"/>
        <v>316074.78385924402</v>
      </c>
      <c r="W383" s="415">
        <f t="shared" si="260"/>
        <v>388379.69699462701</v>
      </c>
      <c r="X383" s="415">
        <f t="shared" si="261"/>
        <v>519435</v>
      </c>
      <c r="Y383" s="415">
        <f t="shared" si="262"/>
        <v>445569.32</v>
      </c>
      <c r="Z383" s="416">
        <f t="shared" si="263"/>
        <v>180496.76456321086</v>
      </c>
      <c r="AA383" s="417">
        <f t="shared" si="264"/>
        <v>0.40509244344563683</v>
      </c>
      <c r="AB383" s="418">
        <f t="shared" si="265"/>
        <v>316074.78385924402</v>
      </c>
      <c r="AC383" s="419" t="str">
        <f t="shared" si="266"/>
        <v>MEDIA ARMONICA</v>
      </c>
    </row>
    <row r="384" spans="1:30" s="4" customFormat="1" ht="14.25" customHeight="1">
      <c r="A384" s="14">
        <f t="shared" si="267"/>
        <v>357</v>
      </c>
      <c r="B384" s="15">
        <v>31171503</v>
      </c>
      <c r="C384" s="738" t="s">
        <v>1728</v>
      </c>
      <c r="D384" s="738"/>
      <c r="E384" s="21" t="s">
        <v>32</v>
      </c>
      <c r="F384" s="14">
        <v>1</v>
      </c>
      <c r="G384" s="737" t="s">
        <v>1916</v>
      </c>
      <c r="H384" s="737"/>
      <c r="I384" s="16">
        <v>654000</v>
      </c>
      <c r="J384" s="17">
        <v>0.19</v>
      </c>
      <c r="K384" s="18">
        <f t="shared" si="220"/>
        <v>124260</v>
      </c>
      <c r="L384" s="18">
        <f t="shared" si="221"/>
        <v>778260</v>
      </c>
      <c r="M384" s="16">
        <v>783000</v>
      </c>
      <c r="N384" s="17">
        <v>0.19</v>
      </c>
      <c r="O384" s="18">
        <f t="shared" si="222"/>
        <v>148770</v>
      </c>
      <c r="P384" s="18">
        <f t="shared" si="223"/>
        <v>931770</v>
      </c>
      <c r="Q384" s="16">
        <v>712000</v>
      </c>
      <c r="R384" s="17">
        <v>0.19</v>
      </c>
      <c r="S384" s="18">
        <f t="shared" si="224"/>
        <v>135280</v>
      </c>
      <c r="T384" s="18">
        <f t="shared" si="225"/>
        <v>847280</v>
      </c>
      <c r="U384" s="415">
        <f t="shared" si="258"/>
        <v>778260</v>
      </c>
      <c r="V384" s="415">
        <f t="shared" si="259"/>
        <v>847842.93053921696</v>
      </c>
      <c r="W384" s="415">
        <f t="shared" si="260"/>
        <v>850132.84605034604</v>
      </c>
      <c r="X384" s="415">
        <f t="shared" si="261"/>
        <v>847280</v>
      </c>
      <c r="Y384" s="415">
        <f t="shared" si="262"/>
        <v>852436.66666666663</v>
      </c>
      <c r="Z384" s="416">
        <f t="shared" si="263"/>
        <v>62776.181434964295</v>
      </c>
      <c r="AA384" s="417">
        <f t="shared" si="264"/>
        <v>7.3643220534425971E-2</v>
      </c>
      <c r="AB384" s="418">
        <f t="shared" si="265"/>
        <v>778260</v>
      </c>
      <c r="AC384" s="419" t="str">
        <f t="shared" si="266"/>
        <v>MENOR VALOR</v>
      </c>
      <c r="AD384" s="1"/>
    </row>
    <row r="385" spans="1:30" s="4" customFormat="1" ht="14.25" customHeight="1">
      <c r="A385" s="14">
        <f t="shared" si="267"/>
        <v>358</v>
      </c>
      <c r="B385" s="15">
        <v>40161513</v>
      </c>
      <c r="C385" s="738" t="s">
        <v>1729</v>
      </c>
      <c r="D385" s="738"/>
      <c r="E385" s="21" t="s">
        <v>32</v>
      </c>
      <c r="F385" s="14">
        <v>1</v>
      </c>
      <c r="G385" s="16">
        <f>VLOOKUP(C385,[1]RESPUESTOS!$C$271:$I$333,7,FALSE)</f>
        <v>239190</v>
      </c>
      <c r="H385" s="414">
        <f t="shared" si="268"/>
        <v>251388.68999999997</v>
      </c>
      <c r="I385" s="16">
        <v>450000</v>
      </c>
      <c r="J385" s="17">
        <v>0.19</v>
      </c>
      <c r="K385" s="18">
        <f t="shared" si="220"/>
        <v>85500</v>
      </c>
      <c r="L385" s="18">
        <f t="shared" si="221"/>
        <v>535500</v>
      </c>
      <c r="M385" s="16">
        <v>534000</v>
      </c>
      <c r="N385" s="17">
        <v>0.19</v>
      </c>
      <c r="O385" s="18">
        <f t="shared" si="222"/>
        <v>101460</v>
      </c>
      <c r="P385" s="18">
        <f t="shared" si="223"/>
        <v>635460</v>
      </c>
      <c r="Q385" s="16">
        <v>486000</v>
      </c>
      <c r="R385" s="17">
        <v>0.19</v>
      </c>
      <c r="S385" s="18">
        <f t="shared" si="224"/>
        <v>92340</v>
      </c>
      <c r="T385" s="18">
        <f t="shared" si="225"/>
        <v>578340</v>
      </c>
      <c r="U385" s="415">
        <f t="shared" si="258"/>
        <v>251388.68999999997</v>
      </c>
      <c r="V385" s="415">
        <f t="shared" si="259"/>
        <v>437250.8325506004</v>
      </c>
      <c r="W385" s="415">
        <f t="shared" si="260"/>
        <v>471622.11849027115</v>
      </c>
      <c r="X385" s="415">
        <f t="shared" si="261"/>
        <v>556920</v>
      </c>
      <c r="Y385" s="415">
        <f t="shared" si="262"/>
        <v>500172.17249999999</v>
      </c>
      <c r="Z385" s="416">
        <f t="shared" si="263"/>
        <v>147947.86420090441</v>
      </c>
      <c r="AA385" s="417">
        <f t="shared" si="264"/>
        <v>0.29579387326052092</v>
      </c>
      <c r="AB385" s="418">
        <f t="shared" si="265"/>
        <v>437250.8325506004</v>
      </c>
      <c r="AC385" s="419" t="str">
        <f t="shared" si="266"/>
        <v>MEDIA ARMONICA</v>
      </c>
      <c r="AD385" s="1"/>
    </row>
    <row r="386" spans="1:30" s="4" customFormat="1" ht="14.25" customHeight="1">
      <c r="A386" s="14">
        <f t="shared" si="267"/>
        <v>359</v>
      </c>
      <c r="B386" s="15">
        <v>40161504</v>
      </c>
      <c r="C386" s="738" t="s">
        <v>1760</v>
      </c>
      <c r="D386" s="738"/>
      <c r="E386" s="21" t="s">
        <v>32</v>
      </c>
      <c r="F386" s="14">
        <v>1</v>
      </c>
      <c r="G386" s="16">
        <f>VLOOKUP(C386,[1]RESPUESTOS!$C$271:$I$333,7,FALSE)</f>
        <v>185640</v>
      </c>
      <c r="H386" s="414">
        <f t="shared" si="268"/>
        <v>195107.63999999998</v>
      </c>
      <c r="I386" s="16">
        <v>620000</v>
      </c>
      <c r="J386" s="17">
        <v>0.19</v>
      </c>
      <c r="K386" s="18">
        <f t="shared" si="220"/>
        <v>117800</v>
      </c>
      <c r="L386" s="18">
        <f t="shared" si="221"/>
        <v>737800</v>
      </c>
      <c r="M386" s="16">
        <v>750000</v>
      </c>
      <c r="N386" s="17">
        <v>0.19</v>
      </c>
      <c r="O386" s="18">
        <f t="shared" si="222"/>
        <v>142500</v>
      </c>
      <c r="P386" s="18">
        <f t="shared" si="223"/>
        <v>892500</v>
      </c>
      <c r="Q386" s="16">
        <v>682000</v>
      </c>
      <c r="R386" s="17">
        <v>0.19</v>
      </c>
      <c r="S386" s="18">
        <f t="shared" si="224"/>
        <v>129580</v>
      </c>
      <c r="T386" s="18">
        <f t="shared" si="225"/>
        <v>811580</v>
      </c>
      <c r="U386" s="415">
        <f t="shared" si="258"/>
        <v>195107.63999999998</v>
      </c>
      <c r="V386" s="415">
        <f t="shared" si="259"/>
        <v>452828.34069476451</v>
      </c>
      <c r="W386" s="415">
        <f t="shared" si="260"/>
        <v>568248.26955643343</v>
      </c>
      <c r="X386" s="415">
        <f t="shared" si="261"/>
        <v>774690</v>
      </c>
      <c r="Y386" s="415">
        <f t="shared" si="262"/>
        <v>659246.91</v>
      </c>
      <c r="Z386" s="416">
        <f t="shared" si="263"/>
        <v>273499.64543312346</v>
      </c>
      <c r="AA386" s="417">
        <f t="shared" si="264"/>
        <v>0.41486678402955796</v>
      </c>
      <c r="AB386" s="418">
        <f t="shared" si="265"/>
        <v>452828.34069476451</v>
      </c>
      <c r="AC386" s="419" t="str">
        <f t="shared" si="266"/>
        <v>MEDIA ARMONICA</v>
      </c>
      <c r="AD386" s="1"/>
    </row>
    <row r="387" spans="1:30" s="4" customFormat="1" ht="14.25" customHeight="1">
      <c r="A387" s="14">
        <f t="shared" si="267"/>
        <v>360</v>
      </c>
      <c r="B387" s="15">
        <v>78181504</v>
      </c>
      <c r="C387" s="738" t="s">
        <v>1731</v>
      </c>
      <c r="D387" s="738"/>
      <c r="E387" s="21" t="s">
        <v>32</v>
      </c>
      <c r="F387" s="14">
        <v>1</v>
      </c>
      <c r="G387" s="16">
        <f>VLOOKUP(C387,[1]RESPUESTOS!$C$271:$I$333,7,FALSE)</f>
        <v>198730</v>
      </c>
      <c r="H387" s="414">
        <f t="shared" si="268"/>
        <v>208865.22999999998</v>
      </c>
      <c r="I387" s="16">
        <v>468000</v>
      </c>
      <c r="J387" s="17">
        <v>0.19</v>
      </c>
      <c r="K387" s="18">
        <f t="shared" si="220"/>
        <v>88920</v>
      </c>
      <c r="L387" s="18">
        <f t="shared" si="221"/>
        <v>556920</v>
      </c>
      <c r="M387" s="16">
        <v>575000</v>
      </c>
      <c r="N387" s="17">
        <v>0.19</v>
      </c>
      <c r="O387" s="18">
        <f t="shared" si="222"/>
        <v>109250</v>
      </c>
      <c r="P387" s="18">
        <f t="shared" si="223"/>
        <v>684250</v>
      </c>
      <c r="Q387" s="16">
        <v>514000</v>
      </c>
      <c r="R387" s="17">
        <v>0.19</v>
      </c>
      <c r="S387" s="18">
        <f t="shared" si="224"/>
        <v>97660</v>
      </c>
      <c r="T387" s="18">
        <f t="shared" si="225"/>
        <v>611660</v>
      </c>
      <c r="U387" s="415">
        <f t="shared" si="258"/>
        <v>208865.22999999998</v>
      </c>
      <c r="V387" s="415">
        <f t="shared" si="259"/>
        <v>413235.27756893786</v>
      </c>
      <c r="W387" s="415">
        <f t="shared" si="260"/>
        <v>469727.47389039566</v>
      </c>
      <c r="X387" s="415">
        <f t="shared" si="261"/>
        <v>584290</v>
      </c>
      <c r="Y387" s="415">
        <f t="shared" si="262"/>
        <v>515423.8075</v>
      </c>
      <c r="Z387" s="416">
        <f t="shared" si="263"/>
        <v>182663.47709090935</v>
      </c>
      <c r="AA387" s="417">
        <f t="shared" si="264"/>
        <v>0.35439472223236285</v>
      </c>
      <c r="AB387" s="418">
        <f t="shared" si="265"/>
        <v>413235.27756893786</v>
      </c>
      <c r="AC387" s="419" t="str">
        <f t="shared" si="266"/>
        <v>MEDIA ARMONICA</v>
      </c>
      <c r="AD387" s="1"/>
    </row>
    <row r="388" spans="1:30" s="4" customFormat="1" ht="14.25" customHeight="1">
      <c r="A388" s="14">
        <f t="shared" si="267"/>
        <v>361</v>
      </c>
      <c r="B388" s="15">
        <v>40161504</v>
      </c>
      <c r="C388" s="738" t="s">
        <v>1900</v>
      </c>
      <c r="D388" s="738"/>
      <c r="E388" s="21" t="s">
        <v>32</v>
      </c>
      <c r="F388" s="14">
        <v>1</v>
      </c>
      <c r="G388" s="737" t="s">
        <v>1916</v>
      </c>
      <c r="H388" s="737"/>
      <c r="I388" s="16">
        <v>450000</v>
      </c>
      <c r="J388" s="17">
        <v>0.19</v>
      </c>
      <c r="K388" s="18">
        <f t="shared" si="220"/>
        <v>85500</v>
      </c>
      <c r="L388" s="18">
        <f t="shared" si="221"/>
        <v>535500</v>
      </c>
      <c r="M388" s="16">
        <v>539000</v>
      </c>
      <c r="N388" s="17">
        <v>0.19</v>
      </c>
      <c r="O388" s="18">
        <f t="shared" si="222"/>
        <v>102410</v>
      </c>
      <c r="P388" s="18">
        <f t="shared" si="223"/>
        <v>641410</v>
      </c>
      <c r="Q388" s="16">
        <v>486000</v>
      </c>
      <c r="R388" s="17">
        <v>0.19</v>
      </c>
      <c r="S388" s="18">
        <f t="shared" si="224"/>
        <v>92340</v>
      </c>
      <c r="T388" s="18">
        <f t="shared" si="225"/>
        <v>578340</v>
      </c>
      <c r="U388" s="415">
        <f t="shared" si="258"/>
        <v>535500</v>
      </c>
      <c r="V388" s="415">
        <f t="shared" si="259"/>
        <v>581895.42784608493</v>
      </c>
      <c r="W388" s="415">
        <f t="shared" si="260"/>
        <v>583480.22819715354</v>
      </c>
      <c r="X388" s="415">
        <f t="shared" si="261"/>
        <v>578340</v>
      </c>
      <c r="Y388" s="415">
        <f t="shared" si="262"/>
        <v>585083.33333333337</v>
      </c>
      <c r="Z388" s="416">
        <f t="shared" si="263"/>
        <v>43499.704468983335</v>
      </c>
      <c r="AA388" s="417">
        <f t="shared" si="264"/>
        <v>7.4347878311892893E-2</v>
      </c>
      <c r="AB388" s="418">
        <f t="shared" si="265"/>
        <v>535500</v>
      </c>
      <c r="AC388" s="419" t="str">
        <f t="shared" si="266"/>
        <v>MENOR VALOR</v>
      </c>
      <c r="AD388" s="1"/>
    </row>
    <row r="389" spans="1:30" s="4" customFormat="1" ht="14.25" customHeight="1">
      <c r="A389" s="14">
        <f t="shared" si="267"/>
        <v>362</v>
      </c>
      <c r="B389" s="15">
        <v>40161505</v>
      </c>
      <c r="C389" s="738" t="s">
        <v>1901</v>
      </c>
      <c r="D389" s="738"/>
      <c r="E389" s="21" t="s">
        <v>32</v>
      </c>
      <c r="F389" s="14">
        <v>1</v>
      </c>
      <c r="G389" s="737" t="s">
        <v>1916</v>
      </c>
      <c r="H389" s="737"/>
      <c r="I389" s="16">
        <v>571000</v>
      </c>
      <c r="J389" s="17">
        <v>0.19</v>
      </c>
      <c r="K389" s="18">
        <f t="shared" si="220"/>
        <v>108490</v>
      </c>
      <c r="L389" s="18">
        <f t="shared" si="221"/>
        <v>679490</v>
      </c>
      <c r="M389" s="16">
        <v>684000</v>
      </c>
      <c r="N389" s="17">
        <v>0.19</v>
      </c>
      <c r="O389" s="18">
        <f t="shared" si="222"/>
        <v>129960</v>
      </c>
      <c r="P389" s="18">
        <f t="shared" si="223"/>
        <v>813960</v>
      </c>
      <c r="Q389" s="16">
        <v>622000</v>
      </c>
      <c r="R389" s="17">
        <v>0.19</v>
      </c>
      <c r="S389" s="18">
        <f t="shared" si="224"/>
        <v>118180</v>
      </c>
      <c r="T389" s="18">
        <f t="shared" si="225"/>
        <v>740180</v>
      </c>
      <c r="U389" s="415">
        <f t="shared" si="258"/>
        <v>679490</v>
      </c>
      <c r="V389" s="415">
        <f t="shared" si="259"/>
        <v>740507.37512957095</v>
      </c>
      <c r="W389" s="415">
        <f t="shared" si="260"/>
        <v>742519.43627036398</v>
      </c>
      <c r="X389" s="415">
        <f t="shared" si="261"/>
        <v>740180</v>
      </c>
      <c r="Y389" s="415">
        <f t="shared" si="262"/>
        <v>744543.33333333337</v>
      </c>
      <c r="Z389" s="416">
        <f t="shared" si="263"/>
        <v>54983.780840858475</v>
      </c>
      <c r="AA389" s="417">
        <f t="shared" si="264"/>
        <v>7.3849000292159142E-2</v>
      </c>
      <c r="AB389" s="418">
        <f t="shared" si="265"/>
        <v>679490</v>
      </c>
      <c r="AC389" s="419" t="str">
        <f t="shared" si="266"/>
        <v>MENOR VALOR</v>
      </c>
      <c r="AD389" s="1"/>
    </row>
    <row r="390" spans="1:30" s="4" customFormat="1" ht="14.25" customHeight="1">
      <c r="A390" s="14">
        <f t="shared" si="267"/>
        <v>363</v>
      </c>
      <c r="B390" s="15">
        <v>40161505</v>
      </c>
      <c r="C390" s="738" t="s">
        <v>1845</v>
      </c>
      <c r="D390" s="738"/>
      <c r="E390" s="21" t="s">
        <v>32</v>
      </c>
      <c r="F390" s="14">
        <v>1</v>
      </c>
      <c r="G390" s="737" t="s">
        <v>1916</v>
      </c>
      <c r="H390" s="737"/>
      <c r="I390" s="16">
        <v>535000</v>
      </c>
      <c r="J390" s="17">
        <v>0.19</v>
      </c>
      <c r="K390" s="18">
        <f t="shared" si="220"/>
        <v>101650</v>
      </c>
      <c r="L390" s="18">
        <f t="shared" si="221"/>
        <v>636650</v>
      </c>
      <c r="M390" s="16">
        <v>652000</v>
      </c>
      <c r="N390" s="17">
        <v>0.19</v>
      </c>
      <c r="O390" s="18">
        <f t="shared" si="222"/>
        <v>123880</v>
      </c>
      <c r="P390" s="18">
        <f t="shared" si="223"/>
        <v>775880</v>
      </c>
      <c r="Q390" s="16">
        <v>583000</v>
      </c>
      <c r="R390" s="17">
        <v>0.19</v>
      </c>
      <c r="S390" s="18">
        <f t="shared" si="224"/>
        <v>110770</v>
      </c>
      <c r="T390" s="18">
        <f t="shared" si="225"/>
        <v>693770</v>
      </c>
      <c r="U390" s="415">
        <f t="shared" si="258"/>
        <v>636650</v>
      </c>
      <c r="V390" s="415">
        <f t="shared" si="259"/>
        <v>697515.33058363385</v>
      </c>
      <c r="W390" s="415">
        <f t="shared" si="260"/>
        <v>699794.09295311209</v>
      </c>
      <c r="X390" s="415">
        <f t="shared" si="261"/>
        <v>693770</v>
      </c>
      <c r="Y390" s="415">
        <f t="shared" si="262"/>
        <v>702100</v>
      </c>
      <c r="Z390" s="416">
        <f t="shared" si="263"/>
        <v>57144.786288864532</v>
      </c>
      <c r="AA390" s="417">
        <f t="shared" si="264"/>
        <v>8.1391235278257423E-2</v>
      </c>
      <c r="AB390" s="418">
        <f t="shared" si="265"/>
        <v>636650</v>
      </c>
      <c r="AC390" s="419" t="str">
        <f t="shared" si="266"/>
        <v>MENOR VALOR</v>
      </c>
      <c r="AD390" s="1"/>
    </row>
    <row r="391" spans="1:30" s="4" customFormat="1" ht="14.25" customHeight="1">
      <c r="A391" s="14">
        <f t="shared" si="267"/>
        <v>364</v>
      </c>
      <c r="B391" s="15">
        <v>40161505</v>
      </c>
      <c r="C391" s="738" t="s">
        <v>1902</v>
      </c>
      <c r="D391" s="738"/>
      <c r="E391" s="21" t="s">
        <v>32</v>
      </c>
      <c r="F391" s="14">
        <v>1</v>
      </c>
      <c r="G391" s="737" t="s">
        <v>1916</v>
      </c>
      <c r="H391" s="737"/>
      <c r="I391" s="16">
        <v>618000</v>
      </c>
      <c r="J391" s="17">
        <v>0.19</v>
      </c>
      <c r="K391" s="18">
        <f t="shared" ref="K391:K401" si="269">+I391*J391</f>
        <v>117420</v>
      </c>
      <c r="L391" s="18">
        <f t="shared" ref="L391:L401" si="270">+K391+I391</f>
        <v>735420</v>
      </c>
      <c r="M391" s="16">
        <v>760000</v>
      </c>
      <c r="N391" s="17">
        <v>0.19</v>
      </c>
      <c r="O391" s="18">
        <f t="shared" ref="O391:O401" si="271">+M391*N391</f>
        <v>144400</v>
      </c>
      <c r="P391" s="18">
        <f t="shared" ref="P391:P401" si="272">+O391+M391</f>
        <v>904400</v>
      </c>
      <c r="Q391" s="16">
        <v>679000</v>
      </c>
      <c r="R391" s="17">
        <v>0.19</v>
      </c>
      <c r="S391" s="18">
        <f t="shared" ref="S391:S401" si="273">+Q391*R391</f>
        <v>129010</v>
      </c>
      <c r="T391" s="18">
        <f t="shared" ref="T391:T401" si="274">+S391+Q391</f>
        <v>808010</v>
      </c>
      <c r="U391" s="415">
        <f t="shared" si="258"/>
        <v>735420</v>
      </c>
      <c r="V391" s="415">
        <f t="shared" si="259"/>
        <v>810136.18777493306</v>
      </c>
      <c r="W391" s="415">
        <f t="shared" si="260"/>
        <v>813025.6399917102</v>
      </c>
      <c r="X391" s="415">
        <f t="shared" si="261"/>
        <v>808010</v>
      </c>
      <c r="Y391" s="415">
        <f t="shared" si="262"/>
        <v>815943.33333333337</v>
      </c>
      <c r="Z391" s="416">
        <f t="shared" si="263"/>
        <v>69213.502696768322</v>
      </c>
      <c r="AA391" s="417">
        <f t="shared" si="264"/>
        <v>8.4826359710561988E-2</v>
      </c>
      <c r="AB391" s="418">
        <f t="shared" si="265"/>
        <v>735420</v>
      </c>
      <c r="AC391" s="419" t="str">
        <f t="shared" si="266"/>
        <v>MENOR VALOR</v>
      </c>
      <c r="AD391" s="1"/>
    </row>
    <row r="392" spans="1:30" s="4" customFormat="1" ht="14.25" customHeight="1">
      <c r="A392" s="14">
        <f t="shared" si="267"/>
        <v>365</v>
      </c>
      <c r="B392" s="15">
        <v>40161504</v>
      </c>
      <c r="C392" s="738" t="s">
        <v>1903</v>
      </c>
      <c r="D392" s="738"/>
      <c r="E392" s="21" t="s">
        <v>32</v>
      </c>
      <c r="F392" s="14">
        <v>1</v>
      </c>
      <c r="G392" s="737" t="s">
        <v>1916</v>
      </c>
      <c r="H392" s="737"/>
      <c r="I392" s="16">
        <v>814000</v>
      </c>
      <c r="J392" s="17">
        <v>0.19</v>
      </c>
      <c r="K392" s="18">
        <f t="shared" si="269"/>
        <v>154660</v>
      </c>
      <c r="L392" s="18">
        <f t="shared" si="270"/>
        <v>968660</v>
      </c>
      <c r="M392" s="16">
        <v>1002000</v>
      </c>
      <c r="N392" s="17">
        <v>0.19</v>
      </c>
      <c r="O392" s="18">
        <f t="shared" si="271"/>
        <v>190380</v>
      </c>
      <c r="P392" s="18">
        <f t="shared" si="272"/>
        <v>1192380</v>
      </c>
      <c r="Q392" s="16">
        <v>895000</v>
      </c>
      <c r="R392" s="17">
        <v>0.19</v>
      </c>
      <c r="S392" s="18">
        <f t="shared" si="273"/>
        <v>170050</v>
      </c>
      <c r="T392" s="18">
        <f t="shared" si="274"/>
        <v>1065050</v>
      </c>
      <c r="U392" s="415">
        <f t="shared" si="258"/>
        <v>968660</v>
      </c>
      <c r="V392" s="415">
        <f t="shared" si="259"/>
        <v>1067640.0333804735</v>
      </c>
      <c r="W392" s="415">
        <f t="shared" si="260"/>
        <v>1071483.157063734</v>
      </c>
      <c r="X392" s="415">
        <f t="shared" si="261"/>
        <v>1065050</v>
      </c>
      <c r="Y392" s="415">
        <f t="shared" si="262"/>
        <v>1075363.3333333333</v>
      </c>
      <c r="Z392" s="416">
        <f t="shared" si="263"/>
        <v>91623.989701872779</v>
      </c>
      <c r="AA392" s="417">
        <f t="shared" si="264"/>
        <v>8.5202821094767456E-2</v>
      </c>
      <c r="AB392" s="418">
        <f t="shared" si="265"/>
        <v>968660</v>
      </c>
      <c r="AC392" s="419" t="str">
        <f t="shared" si="266"/>
        <v>MENOR VALOR</v>
      </c>
      <c r="AD392" s="1"/>
    </row>
    <row r="393" spans="1:30" s="4" customFormat="1" ht="14.25" customHeight="1">
      <c r="A393" s="14">
        <f t="shared" si="267"/>
        <v>366</v>
      </c>
      <c r="B393" s="15">
        <v>78181507</v>
      </c>
      <c r="C393" s="738" t="s">
        <v>1835</v>
      </c>
      <c r="D393" s="738"/>
      <c r="E393" s="21" t="s">
        <v>32</v>
      </c>
      <c r="F393" s="14">
        <v>1</v>
      </c>
      <c r="G393" s="737" t="s">
        <v>1916</v>
      </c>
      <c r="H393" s="737"/>
      <c r="I393" s="16">
        <v>671000</v>
      </c>
      <c r="J393" s="17">
        <v>0.19</v>
      </c>
      <c r="K393" s="18">
        <f t="shared" si="269"/>
        <v>127490</v>
      </c>
      <c r="L393" s="18">
        <f t="shared" si="270"/>
        <v>798490</v>
      </c>
      <c r="M393" s="16">
        <v>819000</v>
      </c>
      <c r="N393" s="17">
        <v>0.19</v>
      </c>
      <c r="O393" s="18">
        <f t="shared" si="271"/>
        <v>155610</v>
      </c>
      <c r="P393" s="18">
        <f t="shared" si="272"/>
        <v>974610</v>
      </c>
      <c r="Q393" s="16">
        <v>738000</v>
      </c>
      <c r="R393" s="17">
        <v>0.19</v>
      </c>
      <c r="S393" s="18">
        <f t="shared" si="273"/>
        <v>140220</v>
      </c>
      <c r="T393" s="18">
        <f t="shared" si="274"/>
        <v>878220</v>
      </c>
      <c r="U393" s="415">
        <f t="shared" si="258"/>
        <v>798490</v>
      </c>
      <c r="V393" s="415">
        <f t="shared" si="259"/>
        <v>877942.02312801161</v>
      </c>
      <c r="W393" s="415">
        <f t="shared" si="260"/>
        <v>880848.50715902622</v>
      </c>
      <c r="X393" s="415">
        <f t="shared" si="261"/>
        <v>878220</v>
      </c>
      <c r="Y393" s="415">
        <f t="shared" si="262"/>
        <v>883773.33333333337</v>
      </c>
      <c r="Z393" s="416">
        <f t="shared" si="263"/>
        <v>72007.838616516063</v>
      </c>
      <c r="AA393" s="417">
        <f t="shared" si="264"/>
        <v>8.1477722737937394E-2</v>
      </c>
      <c r="AB393" s="418">
        <f t="shared" si="265"/>
        <v>798490</v>
      </c>
      <c r="AC393" s="419" t="str">
        <f t="shared" si="266"/>
        <v>MENOR VALOR</v>
      </c>
      <c r="AD393" s="1"/>
    </row>
    <row r="394" spans="1:30" s="4" customFormat="1" ht="14.25" customHeight="1">
      <c r="A394" s="14">
        <f t="shared" si="267"/>
        <v>367</v>
      </c>
      <c r="B394" s="15">
        <v>78181507</v>
      </c>
      <c r="C394" s="738" t="s">
        <v>1860</v>
      </c>
      <c r="D394" s="738"/>
      <c r="E394" s="21" t="s">
        <v>32</v>
      </c>
      <c r="F394" s="14">
        <v>1</v>
      </c>
      <c r="G394" s="737" t="s">
        <v>1916</v>
      </c>
      <c r="H394" s="737"/>
      <c r="I394" s="16">
        <v>397000</v>
      </c>
      <c r="J394" s="17">
        <v>0.19</v>
      </c>
      <c r="K394" s="18">
        <f t="shared" si="269"/>
        <v>75430</v>
      </c>
      <c r="L394" s="18">
        <f t="shared" si="270"/>
        <v>472430</v>
      </c>
      <c r="M394" s="16">
        <v>475000</v>
      </c>
      <c r="N394" s="17">
        <v>0.19</v>
      </c>
      <c r="O394" s="18">
        <f t="shared" si="271"/>
        <v>90250</v>
      </c>
      <c r="P394" s="18">
        <f t="shared" si="272"/>
        <v>565250</v>
      </c>
      <c r="Q394" s="16">
        <v>428000</v>
      </c>
      <c r="R394" s="17">
        <v>0.19</v>
      </c>
      <c r="S394" s="18">
        <f t="shared" si="273"/>
        <v>81320</v>
      </c>
      <c r="T394" s="18">
        <f t="shared" si="274"/>
        <v>509320</v>
      </c>
      <c r="U394" s="415">
        <f t="shared" si="258"/>
        <v>472430</v>
      </c>
      <c r="V394" s="415">
        <f t="shared" si="259"/>
        <v>512886.56635652762</v>
      </c>
      <c r="W394" s="415">
        <f t="shared" si="260"/>
        <v>514268.1046741677</v>
      </c>
      <c r="X394" s="415">
        <f t="shared" si="261"/>
        <v>509320</v>
      </c>
      <c r="Y394" s="415">
        <f t="shared" si="262"/>
        <v>515666.66666666669</v>
      </c>
      <c r="Z394" s="416">
        <f t="shared" si="263"/>
        <v>38158.426184643533</v>
      </c>
      <c r="AA394" s="417">
        <f t="shared" si="264"/>
        <v>7.3998240823484551E-2</v>
      </c>
      <c r="AB394" s="418">
        <f t="shared" si="265"/>
        <v>472430</v>
      </c>
      <c r="AC394" s="419" t="str">
        <f t="shared" si="266"/>
        <v>MENOR VALOR</v>
      </c>
      <c r="AD394" s="1"/>
    </row>
    <row r="395" spans="1:30" s="4" customFormat="1" ht="14.25" customHeight="1">
      <c r="A395" s="14">
        <f t="shared" si="267"/>
        <v>368</v>
      </c>
      <c r="B395" s="15">
        <v>40161513</v>
      </c>
      <c r="C395" s="738" t="s">
        <v>1904</v>
      </c>
      <c r="D395" s="738"/>
      <c r="E395" s="21" t="s">
        <v>32</v>
      </c>
      <c r="F395" s="14">
        <v>1</v>
      </c>
      <c r="G395" s="737" t="s">
        <v>1916</v>
      </c>
      <c r="H395" s="737"/>
      <c r="I395" s="16">
        <v>480000</v>
      </c>
      <c r="J395" s="17">
        <v>0.19</v>
      </c>
      <c r="K395" s="18">
        <f t="shared" si="269"/>
        <v>91200</v>
      </c>
      <c r="L395" s="18">
        <f t="shared" si="270"/>
        <v>571200</v>
      </c>
      <c r="M395" s="16">
        <v>586000</v>
      </c>
      <c r="N395" s="17">
        <v>0.19</v>
      </c>
      <c r="O395" s="18">
        <f t="shared" si="271"/>
        <v>111340</v>
      </c>
      <c r="P395" s="18">
        <f t="shared" si="272"/>
        <v>697340</v>
      </c>
      <c r="Q395" s="16">
        <v>528000</v>
      </c>
      <c r="R395" s="17">
        <v>0.19</v>
      </c>
      <c r="S395" s="18">
        <f t="shared" si="273"/>
        <v>100320</v>
      </c>
      <c r="T395" s="18">
        <f t="shared" si="274"/>
        <v>628320</v>
      </c>
      <c r="U395" s="415">
        <f t="shared" si="258"/>
        <v>571200</v>
      </c>
      <c r="V395" s="415">
        <f t="shared" si="259"/>
        <v>628105.62947799382</v>
      </c>
      <c r="W395" s="415">
        <f t="shared" si="260"/>
        <v>630189.58300319524</v>
      </c>
      <c r="X395" s="415">
        <f t="shared" si="261"/>
        <v>628320</v>
      </c>
      <c r="Y395" s="415">
        <f t="shared" si="262"/>
        <v>632286.66666666663</v>
      </c>
      <c r="Z395" s="416">
        <f t="shared" si="263"/>
        <v>51572.768869713487</v>
      </c>
      <c r="AA395" s="417">
        <f t="shared" si="264"/>
        <v>8.1565485385922246E-2</v>
      </c>
      <c r="AB395" s="418">
        <f t="shared" si="265"/>
        <v>571200</v>
      </c>
      <c r="AC395" s="419" t="str">
        <f t="shared" si="266"/>
        <v>MENOR VALOR</v>
      </c>
      <c r="AD395" s="1"/>
    </row>
    <row r="396" spans="1:30" s="4" customFormat="1" ht="14.25" customHeight="1">
      <c r="A396" s="14">
        <f t="shared" si="267"/>
        <v>369</v>
      </c>
      <c r="B396" s="15">
        <v>40141736</v>
      </c>
      <c r="C396" s="738" t="s">
        <v>1738</v>
      </c>
      <c r="D396" s="738"/>
      <c r="E396" s="21" t="s">
        <v>32</v>
      </c>
      <c r="F396" s="14">
        <v>1</v>
      </c>
      <c r="G396" s="16">
        <f>VLOOKUP(C396,[1]RESPUESTOS!$C$271:$I$333,7,FALSE)</f>
        <v>176120</v>
      </c>
      <c r="H396" s="414">
        <f t="shared" si="268"/>
        <v>185102.12</v>
      </c>
      <c r="I396" s="16">
        <v>85000</v>
      </c>
      <c r="J396" s="17">
        <v>0.19</v>
      </c>
      <c r="K396" s="18">
        <f t="shared" si="269"/>
        <v>16150</v>
      </c>
      <c r="L396" s="18">
        <f t="shared" si="270"/>
        <v>101150</v>
      </c>
      <c r="M396" s="16">
        <v>102000</v>
      </c>
      <c r="N396" s="17">
        <v>0.19</v>
      </c>
      <c r="O396" s="18">
        <f t="shared" si="271"/>
        <v>19380</v>
      </c>
      <c r="P396" s="18">
        <f t="shared" si="272"/>
        <v>121380</v>
      </c>
      <c r="Q396" s="16">
        <v>93000</v>
      </c>
      <c r="R396" s="17">
        <v>0.19</v>
      </c>
      <c r="S396" s="18">
        <f t="shared" si="273"/>
        <v>17670</v>
      </c>
      <c r="T396" s="18">
        <f t="shared" si="274"/>
        <v>110670</v>
      </c>
      <c r="U396" s="415">
        <f t="shared" si="258"/>
        <v>101150</v>
      </c>
      <c r="V396" s="415">
        <f t="shared" si="259"/>
        <v>122838.07785648586</v>
      </c>
      <c r="W396" s="415">
        <f t="shared" si="260"/>
        <v>125932.71914169782</v>
      </c>
      <c r="X396" s="415">
        <f t="shared" si="261"/>
        <v>116025</v>
      </c>
      <c r="Y396" s="415">
        <f t="shared" si="262"/>
        <v>129575.53</v>
      </c>
      <c r="Z396" s="416">
        <f t="shared" si="263"/>
        <v>32847.369488936267</v>
      </c>
      <c r="AA396" s="417">
        <f t="shared" si="264"/>
        <v>0.25349978880222424</v>
      </c>
      <c r="AB396" s="418">
        <f t="shared" si="265"/>
        <v>122838.07785648586</v>
      </c>
      <c r="AC396" s="419" t="str">
        <f t="shared" si="266"/>
        <v>MEDIA ARMONICA</v>
      </c>
      <c r="AD396" s="1"/>
    </row>
    <row r="397" spans="1:30" ht="14.25" customHeight="1">
      <c r="A397" s="14">
        <f t="shared" si="267"/>
        <v>370</v>
      </c>
      <c r="B397" s="15">
        <v>25174406</v>
      </c>
      <c r="C397" s="738" t="s">
        <v>1905</v>
      </c>
      <c r="D397" s="738"/>
      <c r="E397" s="21" t="s">
        <v>32</v>
      </c>
      <c r="F397" s="14">
        <v>1</v>
      </c>
      <c r="G397" s="737" t="s">
        <v>1916</v>
      </c>
      <c r="H397" s="737"/>
      <c r="I397" s="16">
        <v>416000</v>
      </c>
      <c r="J397" s="17">
        <v>0.19</v>
      </c>
      <c r="K397" s="18">
        <f t="shared" si="269"/>
        <v>79040</v>
      </c>
      <c r="L397" s="18">
        <f t="shared" si="270"/>
        <v>495040</v>
      </c>
      <c r="M397" s="16">
        <v>507000</v>
      </c>
      <c r="N397" s="17">
        <v>0.19</v>
      </c>
      <c r="O397" s="18">
        <f t="shared" si="271"/>
        <v>96330</v>
      </c>
      <c r="P397" s="18">
        <f t="shared" si="272"/>
        <v>603330</v>
      </c>
      <c r="Q397" s="16">
        <v>457000</v>
      </c>
      <c r="R397" s="17">
        <v>0.19</v>
      </c>
      <c r="S397" s="18">
        <f t="shared" si="273"/>
        <v>86830</v>
      </c>
      <c r="T397" s="18">
        <f t="shared" si="274"/>
        <v>543830</v>
      </c>
      <c r="U397" s="415">
        <f t="shared" si="258"/>
        <v>495040</v>
      </c>
      <c r="V397" s="415">
        <f t="shared" si="259"/>
        <v>543841.17359413195</v>
      </c>
      <c r="W397" s="415">
        <f t="shared" si="260"/>
        <v>545614.77805424668</v>
      </c>
      <c r="X397" s="415">
        <f t="shared" si="261"/>
        <v>543830</v>
      </c>
      <c r="Y397" s="415">
        <f t="shared" si="262"/>
        <v>547400</v>
      </c>
      <c r="Z397" s="416">
        <f t="shared" si="263"/>
        <v>44281.220248166908</v>
      </c>
      <c r="AA397" s="417">
        <f t="shared" si="264"/>
        <v>8.0893716200524129E-2</v>
      </c>
      <c r="AB397" s="418">
        <f t="shared" si="265"/>
        <v>495040</v>
      </c>
      <c r="AC397" s="419" t="str">
        <f t="shared" si="266"/>
        <v>MENOR VALOR</v>
      </c>
      <c r="AD397" s="1"/>
    </row>
    <row r="398" spans="1:30" ht="14.25" customHeight="1">
      <c r="A398" s="14">
        <f t="shared" si="267"/>
        <v>371</v>
      </c>
      <c r="B398" s="15">
        <v>31162809</v>
      </c>
      <c r="C398" s="738" t="s">
        <v>1740</v>
      </c>
      <c r="D398" s="738"/>
      <c r="E398" s="21" t="s">
        <v>32</v>
      </c>
      <c r="F398" s="14">
        <v>1</v>
      </c>
      <c r="G398" s="737" t="s">
        <v>1916</v>
      </c>
      <c r="H398" s="737"/>
      <c r="I398" s="16">
        <v>457000</v>
      </c>
      <c r="J398" s="17">
        <v>0.19</v>
      </c>
      <c r="K398" s="18">
        <f t="shared" si="269"/>
        <v>86830</v>
      </c>
      <c r="L398" s="18">
        <f t="shared" si="270"/>
        <v>543830</v>
      </c>
      <c r="M398" s="16">
        <v>547000</v>
      </c>
      <c r="N398" s="17">
        <v>0.19</v>
      </c>
      <c r="O398" s="18">
        <f t="shared" si="271"/>
        <v>103930</v>
      </c>
      <c r="P398" s="18">
        <f t="shared" si="272"/>
        <v>650930</v>
      </c>
      <c r="Q398" s="16">
        <v>498000</v>
      </c>
      <c r="R398" s="17">
        <v>0.19</v>
      </c>
      <c r="S398" s="18">
        <f t="shared" si="273"/>
        <v>94620</v>
      </c>
      <c r="T398" s="18">
        <f t="shared" si="274"/>
        <v>592620</v>
      </c>
      <c r="U398" s="415">
        <f t="shared" si="258"/>
        <v>543830</v>
      </c>
      <c r="V398" s="415">
        <f t="shared" si="259"/>
        <v>592593.13352116279</v>
      </c>
      <c r="W398" s="415">
        <f t="shared" si="260"/>
        <v>594188.96830912295</v>
      </c>
      <c r="X398" s="415">
        <f t="shared" si="261"/>
        <v>592620</v>
      </c>
      <c r="Y398" s="415">
        <f t="shared" si="262"/>
        <v>595793.33333333337</v>
      </c>
      <c r="Z398" s="416">
        <f t="shared" si="263"/>
        <v>43780.932176259361</v>
      </c>
      <c r="AA398" s="417">
        <f t="shared" si="264"/>
        <v>7.3483420721266929E-2</v>
      </c>
      <c r="AB398" s="418">
        <f t="shared" si="265"/>
        <v>543830</v>
      </c>
      <c r="AC398" s="419" t="str">
        <f t="shared" si="266"/>
        <v>MENOR VALOR</v>
      </c>
      <c r="AD398" s="1"/>
    </row>
    <row r="399" spans="1:30" ht="14.25" customHeight="1">
      <c r="A399" s="14">
        <f t="shared" si="267"/>
        <v>372</v>
      </c>
      <c r="B399" s="15">
        <v>31162809</v>
      </c>
      <c r="C399" s="738" t="s">
        <v>1741</v>
      </c>
      <c r="D399" s="738"/>
      <c r="E399" s="21" t="s">
        <v>32</v>
      </c>
      <c r="F399" s="14">
        <v>1</v>
      </c>
      <c r="G399" s="737" t="s">
        <v>1916</v>
      </c>
      <c r="H399" s="737"/>
      <c r="I399" s="16">
        <v>550000</v>
      </c>
      <c r="J399" s="17">
        <v>0.19</v>
      </c>
      <c r="K399" s="18">
        <f t="shared" si="269"/>
        <v>104500</v>
      </c>
      <c r="L399" s="18">
        <f t="shared" si="270"/>
        <v>654500</v>
      </c>
      <c r="M399" s="16">
        <v>659000</v>
      </c>
      <c r="N399" s="17">
        <v>0.19</v>
      </c>
      <c r="O399" s="18">
        <f t="shared" si="271"/>
        <v>125210</v>
      </c>
      <c r="P399" s="18">
        <f t="shared" si="272"/>
        <v>784210</v>
      </c>
      <c r="Q399" s="16">
        <v>594000</v>
      </c>
      <c r="R399" s="17">
        <v>0.19</v>
      </c>
      <c r="S399" s="18">
        <f t="shared" si="273"/>
        <v>112860</v>
      </c>
      <c r="T399" s="18">
        <f t="shared" si="274"/>
        <v>706860</v>
      </c>
      <c r="U399" s="415">
        <f t="shared" si="258"/>
        <v>654500</v>
      </c>
      <c r="V399" s="415">
        <f t="shared" si="259"/>
        <v>711278.0548882283</v>
      </c>
      <c r="W399" s="415">
        <f t="shared" si="260"/>
        <v>713222.67904959561</v>
      </c>
      <c r="X399" s="415">
        <f t="shared" si="261"/>
        <v>706860</v>
      </c>
      <c r="Y399" s="415">
        <f t="shared" si="262"/>
        <v>715190</v>
      </c>
      <c r="Z399" s="416">
        <f t="shared" si="263"/>
        <v>53280.469842773222</v>
      </c>
      <c r="AA399" s="417">
        <f t="shared" si="264"/>
        <v>7.4498342877799217E-2</v>
      </c>
      <c r="AB399" s="418">
        <f t="shared" si="265"/>
        <v>654500</v>
      </c>
      <c r="AC399" s="419" t="str">
        <f t="shared" si="266"/>
        <v>MENOR VALOR</v>
      </c>
      <c r="AD399" s="1"/>
    </row>
    <row r="400" spans="1:30" ht="14.25" customHeight="1">
      <c r="A400" s="14">
        <f t="shared" si="267"/>
        <v>373</v>
      </c>
      <c r="B400" s="15">
        <v>25174901</v>
      </c>
      <c r="C400" s="738" t="s">
        <v>1744</v>
      </c>
      <c r="D400" s="738"/>
      <c r="E400" s="21" t="s">
        <v>32</v>
      </c>
      <c r="F400" s="14">
        <v>1</v>
      </c>
      <c r="G400" s="737" t="s">
        <v>1916</v>
      </c>
      <c r="H400" s="737"/>
      <c r="I400" s="16">
        <v>1500000</v>
      </c>
      <c r="J400" s="17">
        <v>0.19</v>
      </c>
      <c r="K400" s="18">
        <f t="shared" si="269"/>
        <v>285000</v>
      </c>
      <c r="L400" s="18">
        <f t="shared" si="270"/>
        <v>1785000</v>
      </c>
      <c r="M400" s="16">
        <v>1798000</v>
      </c>
      <c r="N400" s="17">
        <v>0.19</v>
      </c>
      <c r="O400" s="18">
        <f t="shared" si="271"/>
        <v>341620</v>
      </c>
      <c r="P400" s="18">
        <f t="shared" si="272"/>
        <v>2139620</v>
      </c>
      <c r="Q400" s="16">
        <v>1620000</v>
      </c>
      <c r="R400" s="17">
        <v>0.19</v>
      </c>
      <c r="S400" s="18">
        <f t="shared" si="273"/>
        <v>307800</v>
      </c>
      <c r="T400" s="18">
        <f t="shared" si="274"/>
        <v>1927800</v>
      </c>
      <c r="U400" s="415">
        <f t="shared" si="258"/>
        <v>1785000</v>
      </c>
      <c r="V400" s="415">
        <f t="shared" si="259"/>
        <v>1940086.4951192574</v>
      </c>
      <c r="W400" s="415">
        <f t="shared" si="260"/>
        <v>1945415.0966301274</v>
      </c>
      <c r="X400" s="415">
        <f t="shared" si="261"/>
        <v>1927800</v>
      </c>
      <c r="Y400" s="415">
        <f t="shared" si="262"/>
        <v>1950806.6666666667</v>
      </c>
      <c r="Z400" s="416">
        <f t="shared" si="263"/>
        <v>145684.17011543232</v>
      </c>
      <c r="AA400" s="417">
        <f t="shared" si="264"/>
        <v>7.467893800279149E-2</v>
      </c>
      <c r="AB400" s="418">
        <f t="shared" si="265"/>
        <v>1785000</v>
      </c>
      <c r="AC400" s="419" t="str">
        <f t="shared" si="266"/>
        <v>MENOR VALOR</v>
      </c>
      <c r="AD400" s="1"/>
    </row>
    <row r="401" spans="1:30" ht="14.25" customHeight="1">
      <c r="A401" s="14">
        <f t="shared" si="267"/>
        <v>374</v>
      </c>
      <c r="B401" s="15">
        <v>39121312</v>
      </c>
      <c r="C401" s="738" t="s">
        <v>1745</v>
      </c>
      <c r="D401" s="738"/>
      <c r="E401" s="21" t="s">
        <v>32</v>
      </c>
      <c r="F401" s="14">
        <v>1</v>
      </c>
      <c r="G401" s="737" t="s">
        <v>1916</v>
      </c>
      <c r="H401" s="737"/>
      <c r="I401" s="16">
        <v>5800000</v>
      </c>
      <c r="J401" s="17">
        <v>0.19</v>
      </c>
      <c r="K401" s="18">
        <f t="shared" si="269"/>
        <v>1102000</v>
      </c>
      <c r="L401" s="18">
        <f t="shared" si="270"/>
        <v>6902000</v>
      </c>
      <c r="M401" s="16">
        <v>6890000</v>
      </c>
      <c r="N401" s="17">
        <v>0.19</v>
      </c>
      <c r="O401" s="18">
        <f t="shared" si="271"/>
        <v>1309100</v>
      </c>
      <c r="P401" s="18">
        <f t="shared" si="272"/>
        <v>8199100</v>
      </c>
      <c r="Q401" s="16">
        <v>6264000</v>
      </c>
      <c r="R401" s="17">
        <v>0.19</v>
      </c>
      <c r="S401" s="18">
        <f t="shared" si="273"/>
        <v>1190160</v>
      </c>
      <c r="T401" s="18">
        <f t="shared" si="274"/>
        <v>7454160</v>
      </c>
      <c r="U401" s="415">
        <f t="shared" si="258"/>
        <v>6902000</v>
      </c>
      <c r="V401" s="415">
        <f t="shared" si="259"/>
        <v>7481232.8697949043</v>
      </c>
      <c r="W401" s="415">
        <f t="shared" si="260"/>
        <v>7499747.0567903528</v>
      </c>
      <c r="X401" s="415">
        <f t="shared" si="261"/>
        <v>7454160</v>
      </c>
      <c r="Y401" s="415">
        <f t="shared" si="262"/>
        <v>7518420</v>
      </c>
      <c r="Z401" s="416">
        <f t="shared" si="263"/>
        <v>531484.78385243227</v>
      </c>
      <c r="AA401" s="417">
        <f t="shared" si="264"/>
        <v>7.0691020700151402E-2</v>
      </c>
      <c r="AB401" s="418">
        <f t="shared" si="265"/>
        <v>6902000</v>
      </c>
      <c r="AC401" s="419" t="str">
        <f t="shared" si="266"/>
        <v>MENOR VALOR</v>
      </c>
      <c r="AD401" s="1"/>
    </row>
  </sheetData>
  <sheetProtection algorithmName="SHA-512" hashValue="AhohRx8+oc8uNbJK1R+zT2VltH501sQBC5YdngXaknn8a/LuSFrvSigWEEJ2o74VCJd+6VkUZJ12K1zJLKnIFw==" saltValue="h2Gq5t93m0HdLegI/GDNGg==" spinCount="100000" sheet="1" objects="1" scenarios="1"/>
  <mergeCells count="712">
    <mergeCell ref="G391:H391"/>
    <mergeCell ref="G392:H392"/>
    <mergeCell ref="G393:H393"/>
    <mergeCell ref="A2:AC2"/>
    <mergeCell ref="G352:H352"/>
    <mergeCell ref="G353:H353"/>
    <mergeCell ref="G354:H354"/>
    <mergeCell ref="G355:H355"/>
    <mergeCell ref="G359:H359"/>
    <mergeCell ref="G360:H360"/>
    <mergeCell ref="G342:H342"/>
    <mergeCell ref="G344:H344"/>
    <mergeCell ref="G345:H345"/>
    <mergeCell ref="G346:H346"/>
    <mergeCell ref="G347:H347"/>
    <mergeCell ref="G348:H348"/>
    <mergeCell ref="G349:H349"/>
    <mergeCell ref="G350:H350"/>
    <mergeCell ref="G351:H351"/>
    <mergeCell ref="G331:H331"/>
    <mergeCell ref="G332:H332"/>
    <mergeCell ref="G399:H399"/>
    <mergeCell ref="G400:H400"/>
    <mergeCell ref="G401:H401"/>
    <mergeCell ref="G361:H361"/>
    <mergeCell ref="G362:H362"/>
    <mergeCell ref="G363:H363"/>
    <mergeCell ref="G364:H364"/>
    <mergeCell ref="G368:H368"/>
    <mergeCell ref="G369:H369"/>
    <mergeCell ref="G371:H371"/>
    <mergeCell ref="G380:H380"/>
    <mergeCell ref="G398:H398"/>
    <mergeCell ref="G366:H366"/>
    <mergeCell ref="G367:H367"/>
    <mergeCell ref="G372:H372"/>
    <mergeCell ref="G375:H375"/>
    <mergeCell ref="G376:H376"/>
    <mergeCell ref="G384:H384"/>
    <mergeCell ref="G394:H394"/>
    <mergeCell ref="G395:H395"/>
    <mergeCell ref="G397:H397"/>
    <mergeCell ref="G388:H388"/>
    <mergeCell ref="G389:H389"/>
    <mergeCell ref="G390:H390"/>
    <mergeCell ref="G334:H334"/>
    <mergeCell ref="G335:H335"/>
    <mergeCell ref="G336:H336"/>
    <mergeCell ref="G337:H337"/>
    <mergeCell ref="G338:H338"/>
    <mergeCell ref="G341:H341"/>
    <mergeCell ref="G321:H321"/>
    <mergeCell ref="G323:H323"/>
    <mergeCell ref="G324:H324"/>
    <mergeCell ref="G325:H325"/>
    <mergeCell ref="G326:H326"/>
    <mergeCell ref="G327:H327"/>
    <mergeCell ref="G328:H328"/>
    <mergeCell ref="G329:H329"/>
    <mergeCell ref="G330:H330"/>
    <mergeCell ref="G312:H312"/>
    <mergeCell ref="G313:H313"/>
    <mergeCell ref="G314:H314"/>
    <mergeCell ref="G315:H315"/>
    <mergeCell ref="G316:H316"/>
    <mergeCell ref="G317:H317"/>
    <mergeCell ref="G318:H318"/>
    <mergeCell ref="G319:H319"/>
    <mergeCell ref="G333:H333"/>
    <mergeCell ref="G302:H302"/>
    <mergeCell ref="G303:H303"/>
    <mergeCell ref="G305:H305"/>
    <mergeCell ref="G306:H306"/>
    <mergeCell ref="G307:H307"/>
    <mergeCell ref="G308:H308"/>
    <mergeCell ref="G309:H309"/>
    <mergeCell ref="G310:H310"/>
    <mergeCell ref="G311:H311"/>
    <mergeCell ref="G293:H293"/>
    <mergeCell ref="G294:H294"/>
    <mergeCell ref="G295:H295"/>
    <mergeCell ref="G296:H296"/>
    <mergeCell ref="G297:H297"/>
    <mergeCell ref="G298:H298"/>
    <mergeCell ref="G299:H299"/>
    <mergeCell ref="G300:H300"/>
    <mergeCell ref="G301:H301"/>
    <mergeCell ref="G283:H283"/>
    <mergeCell ref="G285:H285"/>
    <mergeCell ref="G286:H286"/>
    <mergeCell ref="G287:H287"/>
    <mergeCell ref="G288:H288"/>
    <mergeCell ref="G289:H289"/>
    <mergeCell ref="G290:H290"/>
    <mergeCell ref="G291:H291"/>
    <mergeCell ref="G292:H292"/>
    <mergeCell ref="G274:H274"/>
    <mergeCell ref="G275:H275"/>
    <mergeCell ref="G276:H276"/>
    <mergeCell ref="G277:H277"/>
    <mergeCell ref="G278:H278"/>
    <mergeCell ref="G279:H279"/>
    <mergeCell ref="G280:H280"/>
    <mergeCell ref="G281:H281"/>
    <mergeCell ref="G282:H282"/>
    <mergeCell ref="G265:H265"/>
    <mergeCell ref="G266:H266"/>
    <mergeCell ref="G267:H267"/>
    <mergeCell ref="G268:H268"/>
    <mergeCell ref="G269:H269"/>
    <mergeCell ref="G270:H270"/>
    <mergeCell ref="G271:H271"/>
    <mergeCell ref="G272:H272"/>
    <mergeCell ref="G273:H273"/>
    <mergeCell ref="G255:H255"/>
    <mergeCell ref="G256:H256"/>
    <mergeCell ref="G257:H257"/>
    <mergeCell ref="G258:H258"/>
    <mergeCell ref="G259:H259"/>
    <mergeCell ref="G261:H261"/>
    <mergeCell ref="G262:H262"/>
    <mergeCell ref="G263:H263"/>
    <mergeCell ref="G264:H264"/>
    <mergeCell ref="G246:H246"/>
    <mergeCell ref="G247:H247"/>
    <mergeCell ref="G248:H248"/>
    <mergeCell ref="G249:H249"/>
    <mergeCell ref="G250:H250"/>
    <mergeCell ref="G251:H251"/>
    <mergeCell ref="G252:H252"/>
    <mergeCell ref="G253:H253"/>
    <mergeCell ref="G254:H254"/>
    <mergeCell ref="G237:H237"/>
    <mergeCell ref="G238:H238"/>
    <mergeCell ref="G239:H239"/>
    <mergeCell ref="G240:H240"/>
    <mergeCell ref="G241:H241"/>
    <mergeCell ref="G242:H242"/>
    <mergeCell ref="G243:H243"/>
    <mergeCell ref="G244:H244"/>
    <mergeCell ref="G245:H245"/>
    <mergeCell ref="G225:H225"/>
    <mergeCell ref="G226:H226"/>
    <mergeCell ref="G227:H227"/>
    <mergeCell ref="G231:H231"/>
    <mergeCell ref="G229:H229"/>
    <mergeCell ref="G232:H232"/>
    <mergeCell ref="G233:H233"/>
    <mergeCell ref="G235:H235"/>
    <mergeCell ref="G236:H236"/>
    <mergeCell ref="G215:H215"/>
    <mergeCell ref="G216:H216"/>
    <mergeCell ref="G217:H217"/>
    <mergeCell ref="G218:H218"/>
    <mergeCell ref="G219:H219"/>
    <mergeCell ref="G220:H220"/>
    <mergeCell ref="G221:H221"/>
    <mergeCell ref="G222:H222"/>
    <mergeCell ref="G224:H224"/>
    <mergeCell ref="G206:H206"/>
    <mergeCell ref="G207:H207"/>
    <mergeCell ref="G208:H208"/>
    <mergeCell ref="G209:H209"/>
    <mergeCell ref="G210:H210"/>
    <mergeCell ref="G211:H211"/>
    <mergeCell ref="G212:H212"/>
    <mergeCell ref="G213:H213"/>
    <mergeCell ref="G214:H214"/>
    <mergeCell ref="G192:H192"/>
    <mergeCell ref="G195:H195"/>
    <mergeCell ref="G197:H197"/>
    <mergeCell ref="G198:H198"/>
    <mergeCell ref="G201:H201"/>
    <mergeCell ref="G202:H202"/>
    <mergeCell ref="G203:H203"/>
    <mergeCell ref="G204:H204"/>
    <mergeCell ref="G205:H205"/>
    <mergeCell ref="G128:H128"/>
    <mergeCell ref="G129:H129"/>
    <mergeCell ref="G130:H130"/>
    <mergeCell ref="G134:H134"/>
    <mergeCell ref="G135:H135"/>
    <mergeCell ref="G136:H136"/>
    <mergeCell ref="G137:H137"/>
    <mergeCell ref="G133:H133"/>
    <mergeCell ref="G164:H164"/>
    <mergeCell ref="G138:H138"/>
    <mergeCell ref="G141:H141"/>
    <mergeCell ref="G142:H142"/>
    <mergeCell ref="G146:H146"/>
    <mergeCell ref="G155:H155"/>
    <mergeCell ref="G156:H156"/>
    <mergeCell ref="G157:H157"/>
    <mergeCell ref="G159:H159"/>
    <mergeCell ref="G161:H161"/>
    <mergeCell ref="G163:H163"/>
    <mergeCell ref="G119:H119"/>
    <mergeCell ref="G120:H120"/>
    <mergeCell ref="G121:H121"/>
    <mergeCell ref="G122:H122"/>
    <mergeCell ref="G123:H123"/>
    <mergeCell ref="G124:H124"/>
    <mergeCell ref="G125:H125"/>
    <mergeCell ref="G126:H126"/>
    <mergeCell ref="G127:H127"/>
    <mergeCell ref="G110:H110"/>
    <mergeCell ref="G111:H111"/>
    <mergeCell ref="G112:H112"/>
    <mergeCell ref="G113:H113"/>
    <mergeCell ref="G114:H114"/>
    <mergeCell ref="G115:H115"/>
    <mergeCell ref="G116:H116"/>
    <mergeCell ref="G117:H117"/>
    <mergeCell ref="G118:H118"/>
    <mergeCell ref="G101:H101"/>
    <mergeCell ref="G102:H102"/>
    <mergeCell ref="G103:H103"/>
    <mergeCell ref="G104:H104"/>
    <mergeCell ref="G105:H105"/>
    <mergeCell ref="G106:H106"/>
    <mergeCell ref="G107:H107"/>
    <mergeCell ref="G108:H108"/>
    <mergeCell ref="G109:H109"/>
    <mergeCell ref="G92:H92"/>
    <mergeCell ref="G93:H93"/>
    <mergeCell ref="G94:H94"/>
    <mergeCell ref="G95:H95"/>
    <mergeCell ref="G96:H96"/>
    <mergeCell ref="G97:H97"/>
    <mergeCell ref="G98:H98"/>
    <mergeCell ref="G99:H99"/>
    <mergeCell ref="G100:H100"/>
    <mergeCell ref="G60:H60"/>
    <mergeCell ref="G87:H87"/>
    <mergeCell ref="G88:H88"/>
    <mergeCell ref="G74:H74"/>
    <mergeCell ref="G75:H75"/>
    <mergeCell ref="G77:H77"/>
    <mergeCell ref="G81:H81"/>
    <mergeCell ref="G89:H89"/>
    <mergeCell ref="G90:H90"/>
    <mergeCell ref="U5:U6"/>
    <mergeCell ref="V5:V6"/>
    <mergeCell ref="W5:W6"/>
    <mergeCell ref="X5:X6"/>
    <mergeCell ref="Y5:Y6"/>
    <mergeCell ref="Z5:Z6"/>
    <mergeCell ref="AA5:AA6"/>
    <mergeCell ref="AB5:AB6"/>
    <mergeCell ref="AC5:AC6"/>
    <mergeCell ref="M5:M6"/>
    <mergeCell ref="N5:N6"/>
    <mergeCell ref="O5:O6"/>
    <mergeCell ref="P5:P6"/>
    <mergeCell ref="M4:P4"/>
    <mergeCell ref="Q5:Q6"/>
    <mergeCell ref="R5:R6"/>
    <mergeCell ref="S5:S6"/>
    <mergeCell ref="T5:T6"/>
    <mergeCell ref="Q4:T4"/>
    <mergeCell ref="A5:F5"/>
    <mergeCell ref="C6:D6"/>
    <mergeCell ref="C7:D7"/>
    <mergeCell ref="C8:D8"/>
    <mergeCell ref="C9:D9"/>
    <mergeCell ref="I4:L4"/>
    <mergeCell ref="C10:D10"/>
    <mergeCell ref="C11:D11"/>
    <mergeCell ref="C12:D12"/>
    <mergeCell ref="I5:I6"/>
    <mergeCell ref="J5:J6"/>
    <mergeCell ref="K5:K6"/>
    <mergeCell ref="L5:L6"/>
    <mergeCell ref="G8:H8"/>
    <mergeCell ref="G9:H9"/>
    <mergeCell ref="G10:H10"/>
    <mergeCell ref="G12:H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3:D43"/>
    <mergeCell ref="C44:D44"/>
    <mergeCell ref="C45:D45"/>
    <mergeCell ref="C46:D46"/>
    <mergeCell ref="A47:D47"/>
    <mergeCell ref="C48:D48"/>
    <mergeCell ref="C49:D49"/>
    <mergeCell ref="C50:D50"/>
    <mergeCell ref="C51:D51"/>
    <mergeCell ref="C52:D52"/>
    <mergeCell ref="C53:D53"/>
    <mergeCell ref="A54:D54"/>
    <mergeCell ref="C55:D55"/>
    <mergeCell ref="C56:D56"/>
    <mergeCell ref="C57:D57"/>
    <mergeCell ref="C58:D58"/>
    <mergeCell ref="C59:D59"/>
    <mergeCell ref="C60:D60"/>
    <mergeCell ref="C61:D61"/>
    <mergeCell ref="C62:D62"/>
    <mergeCell ref="C63:D63"/>
    <mergeCell ref="C64:D64"/>
    <mergeCell ref="C65:D65"/>
    <mergeCell ref="C66:D66"/>
    <mergeCell ref="C67:D67"/>
    <mergeCell ref="C68:D68"/>
    <mergeCell ref="C69:D69"/>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C86:D86"/>
    <mergeCell ref="C87:D87"/>
    <mergeCell ref="C88:D88"/>
    <mergeCell ref="C89:D89"/>
    <mergeCell ref="C90:D90"/>
    <mergeCell ref="A91:D91"/>
    <mergeCell ref="C92:D92"/>
    <mergeCell ref="C93:D93"/>
    <mergeCell ref="C94:D94"/>
    <mergeCell ref="C95:D95"/>
    <mergeCell ref="C96:D96"/>
    <mergeCell ref="C97:D97"/>
    <mergeCell ref="C98:D98"/>
    <mergeCell ref="C99:D99"/>
    <mergeCell ref="C100:D100"/>
    <mergeCell ref="C101:D101"/>
    <mergeCell ref="C102:D102"/>
    <mergeCell ref="C103:D103"/>
    <mergeCell ref="C104:D104"/>
    <mergeCell ref="C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A131:D131"/>
    <mergeCell ref="C132:D132"/>
    <mergeCell ref="C133:D133"/>
    <mergeCell ref="C134:D134"/>
    <mergeCell ref="C135:D135"/>
    <mergeCell ref="C136:D136"/>
    <mergeCell ref="C137:D137"/>
    <mergeCell ref="C138:D138"/>
    <mergeCell ref="C139:D139"/>
    <mergeCell ref="C140:D140"/>
    <mergeCell ref="C141:D141"/>
    <mergeCell ref="C142:D142"/>
    <mergeCell ref="C143:D143"/>
    <mergeCell ref="C144:D144"/>
    <mergeCell ref="C145:D145"/>
    <mergeCell ref="C146:D146"/>
    <mergeCell ref="C147:D147"/>
    <mergeCell ref="C148:D148"/>
    <mergeCell ref="C149:D149"/>
    <mergeCell ref="C150:D150"/>
    <mergeCell ref="C151:D151"/>
    <mergeCell ref="C152:D152"/>
    <mergeCell ref="C153:D153"/>
    <mergeCell ref="C154:D154"/>
    <mergeCell ref="C155:D155"/>
    <mergeCell ref="C156:D156"/>
    <mergeCell ref="C157:D157"/>
    <mergeCell ref="C158:D158"/>
    <mergeCell ref="C159:D159"/>
    <mergeCell ref="C160:D160"/>
    <mergeCell ref="C161:D161"/>
    <mergeCell ref="C162:D162"/>
    <mergeCell ref="C163:D163"/>
    <mergeCell ref="C164:D164"/>
    <mergeCell ref="C165:D165"/>
    <mergeCell ref="C166:D166"/>
    <mergeCell ref="C167:D167"/>
    <mergeCell ref="C168:D168"/>
    <mergeCell ref="C169:D169"/>
    <mergeCell ref="C170:D170"/>
    <mergeCell ref="A171:D171"/>
    <mergeCell ref="C172:D172"/>
    <mergeCell ref="C173:D173"/>
    <mergeCell ref="C174:D174"/>
    <mergeCell ref="A175:D175"/>
    <mergeCell ref="C176:D176"/>
    <mergeCell ref="A177:D177"/>
    <mergeCell ref="C178:D178"/>
    <mergeCell ref="C179:D179"/>
    <mergeCell ref="C180:D180"/>
    <mergeCell ref="C181:D181"/>
    <mergeCell ref="C182:D182"/>
    <mergeCell ref="C183:D183"/>
    <mergeCell ref="C184:D184"/>
    <mergeCell ref="C185:D185"/>
    <mergeCell ref="C186:D186"/>
    <mergeCell ref="C187:D187"/>
    <mergeCell ref="C188:D188"/>
    <mergeCell ref="C189:D189"/>
    <mergeCell ref="C190:D190"/>
    <mergeCell ref="C191:D191"/>
    <mergeCell ref="C192:D192"/>
    <mergeCell ref="A193:D193"/>
    <mergeCell ref="C194:D194"/>
    <mergeCell ref="C195:D195"/>
    <mergeCell ref="C196:D196"/>
    <mergeCell ref="C197:D197"/>
    <mergeCell ref="C198:D198"/>
    <mergeCell ref="C199:D199"/>
    <mergeCell ref="A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19:D219"/>
    <mergeCell ref="C220:D220"/>
    <mergeCell ref="C221:D221"/>
    <mergeCell ref="C222:D222"/>
    <mergeCell ref="A223:D223"/>
    <mergeCell ref="C224:D224"/>
    <mergeCell ref="C225:D225"/>
    <mergeCell ref="C226:D226"/>
    <mergeCell ref="C227:D227"/>
    <mergeCell ref="A228:D228"/>
    <mergeCell ref="C229:D229"/>
    <mergeCell ref="C230:D230"/>
    <mergeCell ref="C231:D231"/>
    <mergeCell ref="C232:D232"/>
    <mergeCell ref="C233:D233"/>
    <mergeCell ref="A234:D234"/>
    <mergeCell ref="C235:D235"/>
    <mergeCell ref="C236:D236"/>
    <mergeCell ref="C237:D237"/>
    <mergeCell ref="C238:D238"/>
    <mergeCell ref="C239:D239"/>
    <mergeCell ref="C240:D240"/>
    <mergeCell ref="C241:D241"/>
    <mergeCell ref="C242:D242"/>
    <mergeCell ref="C243:D243"/>
    <mergeCell ref="C244:D244"/>
    <mergeCell ref="C245:D245"/>
    <mergeCell ref="C246:D246"/>
    <mergeCell ref="C247:D247"/>
    <mergeCell ref="C248:D248"/>
    <mergeCell ref="C249:D249"/>
    <mergeCell ref="C250:D250"/>
    <mergeCell ref="C251:D251"/>
    <mergeCell ref="C252:D252"/>
    <mergeCell ref="C253:D253"/>
    <mergeCell ref="C254:D254"/>
    <mergeCell ref="C255:D255"/>
    <mergeCell ref="C256:D256"/>
    <mergeCell ref="C257:D257"/>
    <mergeCell ref="C258:D258"/>
    <mergeCell ref="C259:D259"/>
    <mergeCell ref="A260:D260"/>
    <mergeCell ref="C261:D261"/>
    <mergeCell ref="C262:D262"/>
    <mergeCell ref="C263:D263"/>
    <mergeCell ref="C264:D264"/>
    <mergeCell ref="C265:D265"/>
    <mergeCell ref="C266:D266"/>
    <mergeCell ref="C267:D267"/>
    <mergeCell ref="C268:D268"/>
    <mergeCell ref="C269:D269"/>
    <mergeCell ref="C270:D270"/>
    <mergeCell ref="C271:D271"/>
    <mergeCell ref="C272:D272"/>
    <mergeCell ref="C273:D273"/>
    <mergeCell ref="C274:D274"/>
    <mergeCell ref="C275:D275"/>
    <mergeCell ref="C276:D276"/>
    <mergeCell ref="C277:D277"/>
    <mergeCell ref="C278:D278"/>
    <mergeCell ref="C279:D279"/>
    <mergeCell ref="C280:D280"/>
    <mergeCell ref="C281:D281"/>
    <mergeCell ref="C282:D282"/>
    <mergeCell ref="C283:D283"/>
    <mergeCell ref="A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3:D303"/>
    <mergeCell ref="A304:E304"/>
    <mergeCell ref="C305:D305"/>
    <mergeCell ref="C306:D306"/>
    <mergeCell ref="C307:D307"/>
    <mergeCell ref="C308:D308"/>
    <mergeCell ref="C309:D309"/>
    <mergeCell ref="C310:D310"/>
    <mergeCell ref="C311:D311"/>
    <mergeCell ref="C312:D312"/>
    <mergeCell ref="C313:D313"/>
    <mergeCell ref="C314:D314"/>
    <mergeCell ref="C315:D315"/>
    <mergeCell ref="C316:D316"/>
    <mergeCell ref="C317:D317"/>
    <mergeCell ref="C318:D318"/>
    <mergeCell ref="C319:D319"/>
    <mergeCell ref="A320:D320"/>
    <mergeCell ref="C321:D321"/>
    <mergeCell ref="A322:D322"/>
    <mergeCell ref="C323:D323"/>
    <mergeCell ref="C324:D324"/>
    <mergeCell ref="C325:D325"/>
    <mergeCell ref="C326:D326"/>
    <mergeCell ref="C327:D327"/>
    <mergeCell ref="C328:D328"/>
    <mergeCell ref="C329:D329"/>
    <mergeCell ref="C330:D330"/>
    <mergeCell ref="C331:D331"/>
    <mergeCell ref="C332:D332"/>
    <mergeCell ref="C333:D333"/>
    <mergeCell ref="C334:D334"/>
    <mergeCell ref="C335:D335"/>
    <mergeCell ref="C336:D336"/>
    <mergeCell ref="C337:D337"/>
    <mergeCell ref="C338:D338"/>
    <mergeCell ref="C339:D339"/>
    <mergeCell ref="A340:D340"/>
    <mergeCell ref="C341:D341"/>
    <mergeCell ref="C342:D342"/>
    <mergeCell ref="A343:D343"/>
    <mergeCell ref="C344:D344"/>
    <mergeCell ref="C345:D345"/>
    <mergeCell ref="C346:D346"/>
    <mergeCell ref="C347:D347"/>
    <mergeCell ref="C348:D348"/>
    <mergeCell ref="C349:D349"/>
    <mergeCell ref="C350:D350"/>
    <mergeCell ref="C351:D351"/>
    <mergeCell ref="C352:D352"/>
    <mergeCell ref="C353:D353"/>
    <mergeCell ref="C354:D354"/>
    <mergeCell ref="C355:D355"/>
    <mergeCell ref="C356:D356"/>
    <mergeCell ref="A357:D357"/>
    <mergeCell ref="C358:D358"/>
    <mergeCell ref="C359:D359"/>
    <mergeCell ref="C360:D360"/>
    <mergeCell ref="C361:D361"/>
    <mergeCell ref="C362:D362"/>
    <mergeCell ref="C363:D363"/>
    <mergeCell ref="C376:D376"/>
    <mergeCell ref="C377:D377"/>
    <mergeCell ref="C378:D378"/>
    <mergeCell ref="C389:D389"/>
    <mergeCell ref="C390:D390"/>
    <mergeCell ref="C391:D391"/>
    <mergeCell ref="C364:D364"/>
    <mergeCell ref="A365:F365"/>
    <mergeCell ref="C366:D366"/>
    <mergeCell ref="C367:D367"/>
    <mergeCell ref="C368:D368"/>
    <mergeCell ref="C369:D369"/>
    <mergeCell ref="C370:D370"/>
    <mergeCell ref="C371:D371"/>
    <mergeCell ref="C372:D372"/>
    <mergeCell ref="C397:D397"/>
    <mergeCell ref="C398:D398"/>
    <mergeCell ref="C399:D399"/>
    <mergeCell ref="C400:D400"/>
    <mergeCell ref="C401:D401"/>
    <mergeCell ref="C388:D388"/>
    <mergeCell ref="G5:H5"/>
    <mergeCell ref="C392:D392"/>
    <mergeCell ref="C393:D393"/>
    <mergeCell ref="C394:D394"/>
    <mergeCell ref="C395:D395"/>
    <mergeCell ref="C396:D396"/>
    <mergeCell ref="C379:D379"/>
    <mergeCell ref="C380:D380"/>
    <mergeCell ref="C381:D381"/>
    <mergeCell ref="C382:D382"/>
    <mergeCell ref="C383:D383"/>
    <mergeCell ref="C384:D384"/>
    <mergeCell ref="C385:D385"/>
    <mergeCell ref="C386:D386"/>
    <mergeCell ref="C387:D387"/>
    <mergeCell ref="C373:D373"/>
    <mergeCell ref="C374:D374"/>
    <mergeCell ref="C375:D375"/>
    <mergeCell ref="G13:H13"/>
    <mergeCell ref="G16:H16"/>
    <mergeCell ref="G28:H28"/>
    <mergeCell ref="G29:H29"/>
    <mergeCell ref="G32:H32"/>
    <mergeCell ref="G33:H33"/>
    <mergeCell ref="G35:H35"/>
    <mergeCell ref="G61:H61"/>
    <mergeCell ref="G64:H64"/>
    <mergeCell ref="G39:H39"/>
    <mergeCell ref="G40:H40"/>
    <mergeCell ref="G41:H41"/>
    <mergeCell ref="G42:H42"/>
    <mergeCell ref="G43:H43"/>
    <mergeCell ref="G44:H44"/>
    <mergeCell ref="G45:H45"/>
    <mergeCell ref="G46:H46"/>
    <mergeCell ref="G49:H49"/>
    <mergeCell ref="G50:H50"/>
    <mergeCell ref="G51:H51"/>
    <mergeCell ref="G52:H52"/>
    <mergeCell ref="G53:H53"/>
    <mergeCell ref="G57:H57"/>
    <mergeCell ref="G58:H58"/>
    <mergeCell ref="G179:H179"/>
    <mergeCell ref="G181:H181"/>
    <mergeCell ref="G182:H182"/>
    <mergeCell ref="G183:H183"/>
    <mergeCell ref="G184:H184"/>
    <mergeCell ref="G185:H185"/>
    <mergeCell ref="G187:H187"/>
    <mergeCell ref="G191:H191"/>
    <mergeCell ref="G165:H165"/>
    <mergeCell ref="G166:H166"/>
    <mergeCell ref="G167:H167"/>
    <mergeCell ref="G168:H168"/>
    <mergeCell ref="G169:H169"/>
    <mergeCell ref="G170:H170"/>
    <mergeCell ref="G172:H172"/>
    <mergeCell ref="G173:H173"/>
    <mergeCell ref="G174:H174"/>
    <mergeCell ref="G176:H176"/>
    <mergeCell ref="G188:H188"/>
    <mergeCell ref="G189:H189"/>
    <mergeCell ref="G190:H190"/>
  </mergeCells>
  <conditionalFormatting sqref="C7:C45">
    <cfRule type="duplicateValues" dxfId="100" priority="139"/>
  </conditionalFormatting>
  <conditionalFormatting sqref="C359">
    <cfRule type="duplicateValues" dxfId="99" priority="123"/>
    <cfRule type="duplicateValues" dxfId="98" priority="122"/>
  </conditionalFormatting>
  <conditionalFormatting sqref="C360">
    <cfRule type="duplicateValues" dxfId="97" priority="124"/>
    <cfRule type="duplicateValues" dxfId="96" priority="125"/>
  </conditionalFormatting>
  <conditionalFormatting sqref="C361">
    <cfRule type="duplicateValues" dxfId="95" priority="126"/>
    <cfRule type="duplicateValues" dxfId="94" priority="127"/>
  </conditionalFormatting>
  <conditionalFormatting sqref="C362">
    <cfRule type="duplicateValues" dxfId="93" priority="129"/>
    <cfRule type="duplicateValues" dxfId="92" priority="128"/>
  </conditionalFormatting>
  <conditionalFormatting sqref="C363">
    <cfRule type="duplicateValues" dxfId="91" priority="130"/>
    <cfRule type="duplicateValues" dxfId="90" priority="131"/>
  </conditionalFormatting>
  <conditionalFormatting sqref="C364">
    <cfRule type="duplicateValues" dxfId="89" priority="133"/>
    <cfRule type="duplicateValues" dxfId="88" priority="132"/>
  </conditionalFormatting>
  <conditionalFormatting sqref="C48:D48">
    <cfRule type="duplicateValues" dxfId="87" priority="55"/>
    <cfRule type="duplicateValues" dxfId="86" priority="54"/>
  </conditionalFormatting>
  <conditionalFormatting sqref="C48:D51">
    <cfRule type="duplicateValues" dxfId="85" priority="172"/>
  </conditionalFormatting>
  <conditionalFormatting sqref="C48:D53">
    <cfRule type="duplicateValues" dxfId="84" priority="262"/>
  </conditionalFormatting>
  <conditionalFormatting sqref="C49:D49">
    <cfRule type="duplicateValues" dxfId="83" priority="53"/>
    <cfRule type="duplicateValues" dxfId="82" priority="52"/>
  </conditionalFormatting>
  <conditionalFormatting sqref="C50:D50">
    <cfRule type="duplicateValues" dxfId="81" priority="50"/>
    <cfRule type="duplicateValues" dxfId="80" priority="51"/>
  </conditionalFormatting>
  <conditionalFormatting sqref="C51:D51">
    <cfRule type="duplicateValues" dxfId="79" priority="48"/>
    <cfRule type="duplicateValues" dxfId="78" priority="49"/>
  </conditionalFormatting>
  <conditionalFormatting sqref="C52:D52">
    <cfRule type="duplicateValues" dxfId="77" priority="30"/>
    <cfRule type="duplicateValues" dxfId="76" priority="31"/>
  </conditionalFormatting>
  <conditionalFormatting sqref="C52:D53">
    <cfRule type="duplicateValues" dxfId="75" priority="261"/>
  </conditionalFormatting>
  <conditionalFormatting sqref="C53:D53">
    <cfRule type="duplicateValues" dxfId="74" priority="28"/>
    <cfRule type="duplicateValues" dxfId="73" priority="29"/>
  </conditionalFormatting>
  <conditionalFormatting sqref="C192:D192">
    <cfRule type="duplicateValues" dxfId="72" priority="26"/>
    <cfRule type="duplicateValues" dxfId="71" priority="27"/>
  </conditionalFormatting>
  <conditionalFormatting sqref="C194:D194">
    <cfRule type="duplicateValues" dxfId="70" priority="60"/>
    <cfRule type="duplicateValues" dxfId="69" priority="61"/>
  </conditionalFormatting>
  <conditionalFormatting sqref="C195:D195">
    <cfRule type="duplicateValues" dxfId="68" priority="66"/>
    <cfRule type="duplicateValues" dxfId="67" priority="67"/>
  </conditionalFormatting>
  <conditionalFormatting sqref="C196:D196">
    <cfRule type="duplicateValues" dxfId="66" priority="65"/>
    <cfRule type="duplicateValues" dxfId="65" priority="64"/>
  </conditionalFormatting>
  <conditionalFormatting sqref="C197:D197">
    <cfRule type="duplicateValues" dxfId="64" priority="62"/>
    <cfRule type="duplicateValues" dxfId="63" priority="63"/>
  </conditionalFormatting>
  <conditionalFormatting sqref="C198:D198">
    <cfRule type="duplicateValues" dxfId="62" priority="58"/>
    <cfRule type="duplicateValues" dxfId="61" priority="59"/>
  </conditionalFormatting>
  <conditionalFormatting sqref="C199:D199">
    <cfRule type="duplicateValues" dxfId="60" priority="57"/>
    <cfRule type="duplicateValues" dxfId="59" priority="56"/>
  </conditionalFormatting>
  <conditionalFormatting sqref="C224:D224">
    <cfRule type="duplicateValues" dxfId="58" priority="104"/>
    <cfRule type="duplicateValues" dxfId="57" priority="105"/>
  </conditionalFormatting>
  <conditionalFormatting sqref="C225:D225">
    <cfRule type="duplicateValues" dxfId="56" priority="102"/>
    <cfRule type="duplicateValues" dxfId="55" priority="103"/>
  </conditionalFormatting>
  <conditionalFormatting sqref="C226:D226">
    <cfRule type="duplicateValues" dxfId="54" priority="101"/>
    <cfRule type="duplicateValues" dxfId="53" priority="100"/>
  </conditionalFormatting>
  <conditionalFormatting sqref="C227:D227">
    <cfRule type="duplicateValues" dxfId="52" priority="141"/>
    <cfRule type="duplicateValues" dxfId="51" priority="140"/>
  </conditionalFormatting>
  <conditionalFormatting sqref="C229:D229">
    <cfRule type="duplicateValues" dxfId="50" priority="96"/>
    <cfRule type="duplicateValues" dxfId="49" priority="97"/>
  </conditionalFormatting>
  <conditionalFormatting sqref="C230:D230">
    <cfRule type="duplicateValues" dxfId="48" priority="95"/>
    <cfRule type="duplicateValues" dxfId="47" priority="94"/>
  </conditionalFormatting>
  <conditionalFormatting sqref="C231:D231">
    <cfRule type="duplicateValues" dxfId="46" priority="93"/>
    <cfRule type="duplicateValues" dxfId="45" priority="92"/>
  </conditionalFormatting>
  <conditionalFormatting sqref="C232:D232">
    <cfRule type="duplicateValues" dxfId="44" priority="272"/>
    <cfRule type="duplicateValues" dxfId="43" priority="271"/>
  </conditionalFormatting>
  <conditionalFormatting sqref="C233:D233">
    <cfRule type="duplicateValues" dxfId="42" priority="91"/>
    <cfRule type="duplicateValues" dxfId="41" priority="90"/>
  </conditionalFormatting>
  <conditionalFormatting sqref="C235:D259">
    <cfRule type="duplicateValues" dxfId="40" priority="3"/>
    <cfRule type="duplicateValues" dxfId="39" priority="2"/>
  </conditionalFormatting>
  <conditionalFormatting sqref="C254:D254">
    <cfRule type="duplicateValues" dxfId="38" priority="88"/>
    <cfRule type="duplicateValues" dxfId="37" priority="89"/>
  </conditionalFormatting>
  <conditionalFormatting sqref="C255:D255">
    <cfRule type="duplicateValues" dxfId="36" priority="87"/>
    <cfRule type="duplicateValues" dxfId="35" priority="86"/>
  </conditionalFormatting>
  <conditionalFormatting sqref="C256:D256">
    <cfRule type="duplicateValues" dxfId="34" priority="83"/>
    <cfRule type="duplicateValues" dxfId="33" priority="82"/>
  </conditionalFormatting>
  <conditionalFormatting sqref="C257:D257">
    <cfRule type="duplicateValues" dxfId="32" priority="81"/>
    <cfRule type="duplicateValues" dxfId="31" priority="80"/>
  </conditionalFormatting>
  <conditionalFormatting sqref="C258:D258">
    <cfRule type="duplicateValues" dxfId="30" priority="85"/>
    <cfRule type="duplicateValues" dxfId="29" priority="84"/>
  </conditionalFormatting>
  <conditionalFormatting sqref="C259:D259">
    <cfRule type="duplicateValues" dxfId="28" priority="78"/>
    <cfRule type="duplicateValues" dxfId="27" priority="79"/>
  </conditionalFormatting>
  <conditionalFormatting sqref="C261:D283">
    <cfRule type="duplicateValues" dxfId="26" priority="1"/>
  </conditionalFormatting>
  <conditionalFormatting sqref="C280:D280">
    <cfRule type="duplicateValues" dxfId="25" priority="77"/>
    <cfRule type="duplicateValues" dxfId="24" priority="76"/>
  </conditionalFormatting>
  <conditionalFormatting sqref="C281:D281">
    <cfRule type="duplicateValues" dxfId="23" priority="74"/>
    <cfRule type="duplicateValues" dxfId="22" priority="75"/>
  </conditionalFormatting>
  <conditionalFormatting sqref="C282:D282">
    <cfRule type="duplicateValues" dxfId="21" priority="71"/>
    <cfRule type="duplicateValues" dxfId="20" priority="70"/>
  </conditionalFormatting>
  <conditionalFormatting sqref="C283:D283">
    <cfRule type="duplicateValues" dxfId="19" priority="72"/>
    <cfRule type="duplicateValues" dxfId="18" priority="73"/>
  </conditionalFormatting>
  <conditionalFormatting sqref="C305:D319">
    <cfRule type="duplicateValues" dxfId="17" priority="275"/>
  </conditionalFormatting>
  <conditionalFormatting sqref="C318:D318">
    <cfRule type="duplicateValues" dxfId="16" priority="114"/>
    <cfRule type="duplicateValues" dxfId="15" priority="115"/>
  </conditionalFormatting>
  <conditionalFormatting sqref="C319:D319">
    <cfRule type="duplicateValues" dxfId="14" priority="274"/>
    <cfRule type="duplicateValues" dxfId="13" priority="273"/>
  </conditionalFormatting>
  <conditionalFormatting sqref="C321:D321">
    <cfRule type="duplicateValues" dxfId="12" priority="118"/>
    <cfRule type="duplicateValues" dxfId="11" priority="119"/>
  </conditionalFormatting>
  <conditionalFormatting sqref="C339:D339">
    <cfRule type="duplicateValues" dxfId="10" priority="25"/>
    <cfRule type="duplicateValues" dxfId="9" priority="24"/>
  </conditionalFormatting>
  <conditionalFormatting sqref="C341:D341">
    <cfRule type="duplicateValues" dxfId="8" priority="108"/>
    <cfRule type="duplicateValues" dxfId="7" priority="109"/>
  </conditionalFormatting>
  <conditionalFormatting sqref="C342:D342">
    <cfRule type="duplicateValues" dxfId="6" priority="107"/>
    <cfRule type="duplicateValues" dxfId="5" priority="106"/>
  </conditionalFormatting>
  <conditionalFormatting sqref="C356:D356">
    <cfRule type="duplicateValues" dxfId="4" priority="110"/>
    <cfRule type="duplicateValues" dxfId="3" priority="111"/>
  </conditionalFormatting>
  <conditionalFormatting sqref="C358:D358">
    <cfRule type="duplicateValues" dxfId="2" priority="17"/>
    <cfRule type="duplicateValues" dxfId="1" priority="16"/>
  </conditionalFormatting>
  <conditionalFormatting sqref="C358:D364">
    <cfRule type="duplicateValues" dxfId="0" priority="5"/>
  </conditionalFormatting>
  <printOptions horizontalCentered="1"/>
  <pageMargins left="0.25" right="0.25" top="0.75" bottom="0.75" header="0.3" footer="0.3"/>
  <pageSetup scale="55" fitToHeight="0" orientation="portrait" r:id="rId1"/>
  <headerFooter differentFirst="1">
    <oddFooter>&amp;CPágina &amp;P</oddFooter>
  </headerFooter>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PLAN DRUMMIND 2021</vt:lpstr>
      <vt:lpstr>PROMIGAS</vt:lpstr>
      <vt:lpstr>COTIZA</vt:lpstr>
      <vt:lpstr>COTIZA!Área_de_impresión</vt:lpstr>
      <vt:lpstr>'PLAN DRUMMIND 2021'!Área_de_impresión</vt:lpstr>
      <vt:lpstr>PROMIGAS!Área_de_impresión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WALTHER ENRIQUE GOMEZ PATIÑO</dc:creator>
  <cp:lastModifiedBy>Microsoft Office User</cp:lastModifiedBy>
  <cp:lastPrinted>2026-06-01T16:03:18Z</cp:lastPrinted>
  <dcterms:created xsi:type="dcterms:W3CDTF">2018-07-16T14:05:00Z</dcterms:created>
  <dcterms:modified xsi:type="dcterms:W3CDTF">2026-07-31T14:54:39Z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2058-12.1.0.26372</vt:lpwstr>
  </property>
  <property fmtid="{D5CDD505-2E9C-101B-9397-08002B2CF9AE}" pid="3" name="CalculationRule">
    <vt:i4>0</vt:i4>
  </property>
  <property fmtid="{D5CDD505-2E9C-101B-9397-08002B2CF9AE}" pid="4" name="ICV">
    <vt:lpwstr>3FC61C307E814091B4060C113F0C020D_13</vt:lpwstr>
  </property>
</Properties>
</file>